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6.xml" ContentType="application/vnd.openxmlformats-officedocument.drawing+xml"/>
  <Override PartName="/xl/comments/comment1.xml" ContentType="application/vnd.openxmlformats-officedocument.spreadsheetml.comments+xml"/>
  <Override PartName="/xl/worksheets/sheet10.xml" ContentType="application/vnd.openxmlformats-officedocument.spreadsheetml.worksheet+xml"/>
  <Override PartName="/xl/drawings/drawing7.xml" ContentType="application/vnd.openxmlformats-officedocument.drawing+xml"/>
  <Override PartName="/xl/comments/comment2.xml" ContentType="application/vnd.openxmlformats-officedocument.spreadsheetml.comments+xml"/>
  <Override PartName="/xl/worksheets/sheet11.xml" ContentType="application/vnd.openxmlformats-officedocument.spreadsheetml.worksheet+xml"/>
  <Override PartName="/xl/drawings/drawing8.xml" ContentType="application/vnd.openxmlformats-officedocument.drawing+xml"/>
  <Override PartName="/xl/worksheets/sheet12.xml" ContentType="application/vnd.openxmlformats-officedocument.spreadsheetml.worksheet+xml"/>
  <Override PartName="/xl/drawings/drawing9.xml" ContentType="application/vnd.openxmlformats-officedocument.drawing+xml"/>
  <Override PartName="/xl/comments/comment3.xml" ContentType="application/vnd.openxmlformats-officedocument.spreadsheetml.comments+xml"/>
  <Override PartName="/xl/worksheets/sheet13.xml" ContentType="application/vnd.openxmlformats-officedocument.spreadsheetml.worksheet+xml"/>
  <Override PartName="/xl/drawings/drawing10.xml" ContentType="application/vnd.openxmlformats-officedocument.drawing+xml"/>
  <Override PartName="/xl/worksheets/sheet14.xml" ContentType="application/vnd.openxmlformats-officedocument.spreadsheetml.worksheet+xml"/>
  <Override PartName="/xl/drawings/drawing1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9040" windowHeight="15720" tabRatio="779" firstSheet="4" activeTab="1" autoFilterDateGrouping="1"/>
  </bookViews>
  <sheets>
    <sheet xmlns:r="http://schemas.openxmlformats.org/officeDocument/2006/relationships" name="ITEMS" sheetId="1" state="visible"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visible" r:id="rId4"/>
    <sheet xmlns:r="http://schemas.openxmlformats.org/officeDocument/2006/relationships" name="CORRUPCIÓN" sheetId="5" state="visible" r:id="rId5"/>
    <sheet xmlns:r="http://schemas.openxmlformats.org/officeDocument/2006/relationships" name="MATRIZ SGSI" sheetId="6" state="visible" r:id="rId6"/>
    <sheet xmlns:r="http://schemas.openxmlformats.org/officeDocument/2006/relationships" name="CRITERIOS" sheetId="7" state="visible" r:id="rId7"/>
    <sheet xmlns:r="http://schemas.openxmlformats.org/officeDocument/2006/relationships" name="Hoja1" sheetId="8" state="visible" r:id="rId8"/>
    <sheet xmlns:r="http://schemas.openxmlformats.org/officeDocument/2006/relationships" name="IDENTIFICACIÓN DOFA" sheetId="9" state="visible" r:id="rId9"/>
    <sheet xmlns:r="http://schemas.openxmlformats.org/officeDocument/2006/relationships" name="CRUCE RIESGOS" sheetId="10" state="visible" r:id="rId10"/>
    <sheet xmlns:r="http://schemas.openxmlformats.org/officeDocument/2006/relationships" name="MAPA RIESGOS" sheetId="11" state="visible" r:id="rId11"/>
    <sheet xmlns:r="http://schemas.openxmlformats.org/officeDocument/2006/relationships" name="CRUCE OPORTUNIDADES" sheetId="12" state="visible" r:id="rId12"/>
    <sheet xmlns:r="http://schemas.openxmlformats.org/officeDocument/2006/relationships" name="MAPA OPORTUNIDADES" sheetId="13" state="visible" r:id="rId13"/>
    <sheet xmlns:r="http://schemas.openxmlformats.org/officeDocument/2006/relationships" name="ACTUALIZACIONES" sheetId="14" state="visible" r:id="rId14"/>
    <sheet xmlns:r="http://schemas.openxmlformats.org/officeDocument/2006/relationships" name="Hoja4" sheetId="15" state="visible" r:id="rId15"/>
    <sheet xmlns:r="http://schemas.openxmlformats.org/officeDocument/2006/relationships" name="Hoja2" sheetId="16" state="hidden" r:id="rId16"/>
  </sheets>
  <externalReferences>
    <externalReference xmlns:r="http://schemas.openxmlformats.org/officeDocument/2006/relationships" r:id="rId17"/>
    <externalReference xmlns:r="http://schemas.openxmlformats.org/officeDocument/2006/relationships" r:id="rId18"/>
    <externalReference xmlns:r="http://schemas.openxmlformats.org/officeDocument/2006/relationships" r:id="rId19"/>
    <externalReference xmlns:r="http://schemas.openxmlformats.org/officeDocument/2006/relationships" r:id="rId20"/>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_xlnm.Print_Area" localSheetId="1">'INICIO'!$A$1:$R$32</definedName>
    <definedName name="_xlnm.Print_Area" localSheetId="2">'INICIO (2)'!$A$1:$R$33</definedName>
    <definedName name="_xlnm.Print_Area" localSheetId="3">'ESTRATÉGICOS'!$A$1:$P$62</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_xlnm.Print_Area" localSheetId="4">'CORRUPCIÓN'!$A$1:$R$62</definedName>
    <definedName name="_xlnm.Print_Area" localSheetId="5">'MATRIZ SGSI'!$A$1:$Q$59</definedName>
    <definedName name="OLE_LINK1" localSheetId="8">'IDENTIFICACIÓN DOFA'!#REF!</definedName>
    <definedName name="_xlnm.Print_Area" localSheetId="8">'IDENTIFICACIÓN DOFA'!$A$1:$N$57</definedName>
    <definedName name="_xlnm.Print_Area" localSheetId="9">'CRUCE RIESGOS'!$A$1:$BY$157</definedName>
    <definedName name="_xlnm.Print_Area" localSheetId="10">'MAPA RIESGOS'!$A$1:$K$23</definedName>
    <definedName name="_xlnm.Print_Area" localSheetId="11">'CRUCE OPORTUNIDADES'!$A$1:$AW$113</definedName>
    <definedName name="_xlnm.Print_Area" localSheetId="12">'MAPA OPORTUNIDADES'!$A$1:$K$23</definedName>
    <definedName name="OLE_LINK2" localSheetId="13">ACTUALIZACIONES!$A$1</definedName>
    <definedName name="_xlnm.Print_Area" localSheetId="13">'ACTUALIZACIONES'!$A$1:$F$209</definedName>
  </definedNames>
  <calcPr calcId="191029" fullCalcOnLoad="1"/>
</workbook>
</file>

<file path=xl/styles.xml><?xml version="1.0" encoding="utf-8"?>
<styleSheet xmlns="http://schemas.openxmlformats.org/spreadsheetml/2006/main">
  <numFmts count="2">
    <numFmt numFmtId="164" formatCode="_-&quot;$&quot;* #,##0.00_-;\-&quot;$&quot;* #,##0.00_-;_-&quot;$&quot;* &quot;-&quot;??_-;_-@_-"/>
    <numFmt numFmtId="165" formatCode="_(&quot;$&quot;\ * #,##0.00_);_(&quot;$&quot;\ * \(#,##0.00\);_(&quot;$&quot;\ * &quot;-&quot;??_);_(@_)"/>
  </numFmts>
  <fonts count="72">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Cambria"/>
      <family val="1"/>
      <color theme="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b val="1"/>
      <color theme="1"/>
      <sz val="10"/>
    </font>
    <font>
      <name val="Arial"/>
      <family val="2"/>
      <sz val="10"/>
    </font>
    <font>
      <name val="Arial"/>
      <family val="2"/>
      <color theme="1"/>
      <sz val="10"/>
    </font>
    <font>
      <name val="Arial"/>
      <family val="2"/>
      <b val="1"/>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color rgb="FF000000"/>
      <sz val="9"/>
    </font>
    <font>
      <name val="Tahoma"/>
      <family val="2"/>
      <color rgb="FF000000"/>
      <sz val="12"/>
    </font>
    <font>
      <name val="Tahoma"/>
      <family val="2"/>
      <b val="1"/>
      <color rgb="FF000000"/>
      <sz val="11"/>
    </font>
    <font>
      <name val="Tahoma"/>
      <family val="2"/>
      <color rgb="FF000000"/>
      <sz val="11"/>
    </font>
    <font>
      <name val="Arial"/>
      <family val="2"/>
      <color theme="1"/>
      <sz val="11"/>
      <u val="single"/>
    </font>
    <font>
      <name val="Arial"/>
      <family val="2"/>
      <color rgb="FF242424"/>
      <sz val="11"/>
    </font>
    <font>
      <name val="Arial"/>
      <family val="2"/>
      <color rgb="FFFF0000"/>
      <sz val="10"/>
    </font>
    <font>
      <name val="Tahoma"/>
      <family val="2"/>
      <color indexed="81"/>
      <sz val="9"/>
    </font>
    <font>
      <name val="Tahoma"/>
      <family val="2"/>
      <b val="1"/>
      <color indexed="81"/>
      <sz val="9"/>
    </font>
    <font>
      <name val="Arial"/>
      <family val="2"/>
      <color theme="4" tint="-0.249977111117893"/>
      <sz val="10"/>
    </font>
  </fonts>
  <fills count="28">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rgb="FFFFFFFF"/>
        <bgColor rgb="FFFFFFFF"/>
      </patternFill>
    </fill>
    <fill>
      <patternFill patternType="solid">
        <fgColor rgb="FFFFFFFF"/>
        <bgColor indexed="64"/>
      </patternFill>
    </fill>
    <fill>
      <patternFill patternType="solid">
        <fgColor theme="6" tint="0.5999938962981048"/>
        <bgColor indexed="64"/>
      </patternFill>
    </fill>
    <fill>
      <patternFill patternType="solid">
        <fgColor rgb="FFFFFFFF"/>
        <bgColor rgb="FF000000"/>
      </patternFill>
    </fill>
    <fill>
      <patternFill patternType="solid">
        <fgColor theme="0" tint="-0.0499893185216834"/>
        <bgColor indexed="64"/>
      </patternFill>
    </fill>
  </fills>
  <borders count="88">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theme="1" tint="0.249977111117893"/>
      </left>
      <right style="thin">
        <color rgb="FF4B514E"/>
      </right>
      <top style="thin">
        <color theme="1" tint="0.249977111117893"/>
      </top>
      <bottom style="thin">
        <color rgb="FF4B514E"/>
      </bottom>
      <diagonal/>
    </border>
    <border>
      <left style="thin">
        <color rgb="FF4B514E"/>
      </left>
      <right style="thin">
        <color rgb="FF4B514E"/>
      </right>
      <top style="thin">
        <color theme="1" tint="0.249977111117893"/>
      </top>
      <bottom style="thin">
        <color rgb="FF4B514E"/>
      </bottom>
      <diagonal/>
    </border>
    <border>
      <left style="thin">
        <color rgb="FF4B514E"/>
      </left>
      <right style="thin">
        <color theme="1" tint="0.249977111117893"/>
      </right>
      <top style="thin">
        <color theme="1" tint="0.249977111117893"/>
      </top>
      <bottom style="thin">
        <color rgb="FF4B514E"/>
      </bottom>
      <diagonal/>
    </border>
    <border>
      <left style="thin">
        <color theme="1" tint="0.249977111117893"/>
      </left>
      <right style="thin">
        <color rgb="FF4B514E"/>
      </right>
      <top style="thin">
        <color rgb="FF4B514E"/>
      </top>
      <bottom style="thin">
        <color theme="1" tint="0.249977111117893"/>
      </bottom>
      <diagonal/>
    </border>
    <border>
      <left style="thin">
        <color rgb="FF4B514E"/>
      </left>
      <right style="thin">
        <color rgb="FF4B514E"/>
      </right>
      <top style="thin">
        <color rgb="FF4B514E"/>
      </top>
      <bottom style="thin">
        <color theme="1" tint="0.249977111117893"/>
      </bottom>
      <diagonal/>
    </border>
    <border>
      <left style="thin">
        <color rgb="FF4B514E"/>
      </left>
      <right style="thin">
        <color theme="1" tint="0.249977111117893"/>
      </right>
      <top style="thin">
        <color rgb="FF4B514E"/>
      </top>
      <bottom style="thin">
        <color theme="1" tint="0.249977111117893"/>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E4B48"/>
      </left>
      <right style="thin">
        <color rgb="FF4E4B48"/>
      </right>
      <top style="thin">
        <color rgb="FF4E4B48"/>
      </top>
      <bottom/>
      <diagonal/>
    </border>
    <border>
      <left style="thin">
        <color rgb="FF4B514E"/>
      </left>
      <right style="thin">
        <color rgb="FF4B514E"/>
      </right>
      <top/>
      <bottom/>
      <diagonal/>
    </border>
    <border>
      <left/>
      <right/>
      <top/>
      <bottom style="thin">
        <color rgb="FF4B514E"/>
      </bottom>
      <diagonal/>
    </border>
    <border>
      <left style="thin">
        <color rgb="FF4B514E"/>
      </left>
      <right style="thin">
        <color rgb="FF4B514E"/>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4B514E"/>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theme="1" tint="0.249977111117893"/>
      </top>
      <bottom/>
      <diagonal/>
    </border>
    <border>
      <left/>
      <right style="thin">
        <color rgb="FF4B514E"/>
      </right>
      <top style="thin">
        <color theme="1" tint="0.249977111117893"/>
      </top>
      <bottom/>
      <diagonal/>
    </border>
    <border>
      <left/>
      <right/>
      <top style="thin">
        <color theme="1" tint="0.249977111117893"/>
      </top>
      <bottom style="thin">
        <color rgb="FF4B514E"/>
      </bottom>
      <diagonal/>
    </border>
    <border>
      <left/>
      <right style="thin">
        <color rgb="FF4B514E"/>
      </right>
      <top style="thin">
        <color theme="1" tint="0.249977111117893"/>
      </top>
      <bottom style="thin">
        <color rgb="FF4B514E"/>
      </bottom>
      <diagonal/>
    </border>
    <border>
      <left style="thin">
        <color rgb="FF4B514E"/>
      </left>
      <right style="thin">
        <color rgb="FF4B514E"/>
      </right>
      <top style="thin">
        <color indexed="64"/>
      </top>
      <bottom style="thin">
        <color rgb="FF4B514E"/>
      </bottom>
      <diagonal/>
    </border>
  </borders>
  <cellStyleXfs count="6">
    <xf numFmtId="0" fontId="30" fillId="0" borderId="0"/>
    <xf numFmtId="0" fontId="35" fillId="0" borderId="0"/>
    <xf numFmtId="9" fontId="30" fillId="0" borderId="0"/>
    <xf numFmtId="0" fontId="48" fillId="0" borderId="0"/>
    <xf numFmtId="164" fontId="30" fillId="0" borderId="0"/>
    <xf numFmtId="165" fontId="30" fillId="0" borderId="0"/>
  </cellStyleXfs>
  <cellXfs count="696">
    <xf numFmtId="0" fontId="0" fillId="0" borderId="0" pivotButton="0" quotePrefix="0" xfId="0"/>
    <xf numFmtId="0" fontId="0" fillId="0" borderId="0" applyAlignment="1" pivotButton="0" quotePrefix="0" xfId="0">
      <alignment wrapText="1"/>
    </xf>
    <xf numFmtId="0" fontId="6" fillId="4" borderId="0" pivotButton="0" quotePrefix="0" xfId="0"/>
    <xf numFmtId="0" fontId="6" fillId="2" borderId="1" applyAlignment="1" applyProtection="1" pivotButton="0" quotePrefix="0" xfId="0">
      <alignment horizontal="justify" vertical="center" wrapText="1"/>
      <protection locked="0" hidden="0"/>
    </xf>
    <xf numFmtId="0" fontId="6" fillId="2" borderId="1" applyAlignment="1" applyProtection="1" pivotButton="0" quotePrefix="0" xfId="0">
      <alignment horizontal="center" vertical="center" wrapText="1"/>
      <protection locked="0" hidden="0"/>
    </xf>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6" fillId="2" borderId="1" applyAlignment="1" applyProtection="1" pivotButton="0" quotePrefix="0" xfId="0">
      <alignment horizontal="center" vertical="center" wrapText="1"/>
      <protection locked="1" hidden="1"/>
    </xf>
    <xf numFmtId="0" fontId="6" fillId="2" borderId="1" applyAlignment="1" applyProtection="1" pivotButton="0" quotePrefix="0" xfId="0">
      <alignment horizontal="justify" vertical="center" wrapText="1"/>
      <protection locked="1" hidden="1"/>
    </xf>
    <xf numFmtId="0" fontId="0" fillId="2" borderId="1" applyAlignment="1" applyProtection="1" pivotButton="0" quotePrefix="0" xfId="0">
      <alignment horizontal="center" vertical="center" wrapText="1"/>
      <protection locked="1" hidden="1"/>
    </xf>
    <xf numFmtId="0" fontId="15" fillId="6" borderId="1" applyAlignment="1" applyProtection="1" pivotButton="0" quotePrefix="0" xfId="0">
      <alignment horizontal="center" vertical="center" wrapText="1"/>
      <protection locked="1" hidden="1"/>
    </xf>
    <xf numFmtId="0" fontId="0" fillId="4" borderId="0" applyAlignment="1" pivotButton="0" quotePrefix="0" xfId="0">
      <alignment vertical="center"/>
    </xf>
    <xf numFmtId="0" fontId="0" fillId="4" borderId="0" applyAlignment="1" pivotButton="0" quotePrefix="0" xfId="0">
      <alignment horizontal="center" vertical="center"/>
    </xf>
    <xf numFmtId="14" fontId="0" fillId="2" borderId="1" applyAlignment="1" applyProtection="1" pivotButton="0" quotePrefix="0" xfId="0">
      <alignment horizontal="center" vertical="center"/>
      <protection locked="0" hidden="0"/>
    </xf>
    <xf numFmtId="0" fontId="0" fillId="4" borderId="0" applyAlignment="1" pivotButton="0" quotePrefix="0" xfId="0">
      <alignment horizontal="justify" vertical="center" wrapText="1"/>
    </xf>
    <xf numFmtId="0" fontId="0" fillId="2" borderId="1" applyAlignment="1" applyProtection="1" pivotButton="0" quotePrefix="0" xfId="0">
      <alignment horizontal="justify" vertical="center" wrapText="1"/>
      <protection locked="0" hidden="0"/>
    </xf>
    <xf numFmtId="0" fontId="6" fillId="4" borderId="0" applyAlignment="1" pivotButton="0" quotePrefix="0" xfId="0">
      <alignment vertical="center" wrapText="1"/>
    </xf>
    <xf numFmtId="0" fontId="6" fillId="4" borderId="0" applyAlignment="1" pivotButton="0" quotePrefix="0" xfId="0">
      <alignment vertical="center"/>
    </xf>
    <xf numFmtId="0" fontId="21" fillId="4" borderId="0" applyAlignment="1" pivotButton="0" quotePrefix="0" xfId="0">
      <alignment vertical="center"/>
    </xf>
    <xf numFmtId="17" fontId="6" fillId="2" borderId="1" applyAlignment="1" applyProtection="1" pivotButton="0" quotePrefix="0" xfId="0">
      <alignment horizontal="center" vertical="center"/>
      <protection locked="0" hidden="0"/>
    </xf>
    <xf numFmtId="0" fontId="5" fillId="4" borderId="0" applyAlignment="1" pivotButton="0" quotePrefix="0" xfId="0">
      <alignment vertical="center"/>
    </xf>
    <xf numFmtId="0" fontId="20" fillId="4" borderId="0" applyAlignment="1" pivotButton="0" quotePrefix="0" xfId="0">
      <alignment vertical="center"/>
    </xf>
    <xf numFmtId="0" fontId="0" fillId="4" borderId="0" applyAlignment="1" applyProtection="1" pivotButton="0" quotePrefix="0" xfId="0">
      <alignment vertical="center"/>
      <protection locked="0" hidden="0"/>
    </xf>
    <xf numFmtId="0" fontId="6" fillId="2" borderId="1" applyAlignment="1" applyProtection="1" pivotButton="0" quotePrefix="0" xfId="0">
      <alignment vertical="center" wrapText="1"/>
      <protection locked="0" hidden="0"/>
    </xf>
    <xf numFmtId="0" fontId="6" fillId="0" borderId="1" applyAlignment="1" applyProtection="1" pivotButton="0" quotePrefix="0" xfId="0">
      <alignment vertical="center"/>
      <protection locked="0" hidden="0"/>
    </xf>
    <xf numFmtId="0" fontId="0" fillId="4" borderId="0" pivotButton="0" quotePrefix="0" xfId="0"/>
    <xf numFmtId="0" fontId="6" fillId="2" borderId="1" applyAlignment="1" pivotButton="0" quotePrefix="0" xfId="0">
      <alignment horizontal="center" vertical="center" wrapText="1"/>
    </xf>
    <xf numFmtId="0" fontId="6" fillId="2" borderId="0" pivotButton="0" quotePrefix="0" xfId="0"/>
    <xf numFmtId="0" fontId="26"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6"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3" fillId="9" borderId="8" applyAlignment="1" pivotButton="0" quotePrefix="0" xfId="0">
      <alignment horizontal="justify" vertical="center" wrapText="1"/>
    </xf>
    <xf numFmtId="0" fontId="23" fillId="0" borderId="8" applyAlignment="1" pivotButton="0" quotePrefix="0" xfId="0">
      <alignment horizontal="justify" vertical="center"/>
    </xf>
    <xf numFmtId="0" fontId="26" fillId="2" borderId="0" applyAlignment="1" pivotButton="0" quotePrefix="0" xfId="0">
      <alignment horizontal="center" vertical="center" wrapText="1"/>
    </xf>
    <xf numFmtId="0" fontId="23" fillId="2" borderId="0" applyAlignment="1" pivotButton="0" quotePrefix="0" xfId="0">
      <alignment horizontal="justify" vertical="center"/>
    </xf>
    <xf numFmtId="0" fontId="26"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3"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6"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3" fillId="2" borderId="8" applyAlignment="1" pivotButton="0" quotePrefix="0" xfId="0">
      <alignment vertical="center" wrapText="1"/>
    </xf>
    <xf numFmtId="0" fontId="23" fillId="9" borderId="8" applyAlignment="1" pivotButton="0" quotePrefix="0" xfId="0">
      <alignment vertical="center" wrapText="1"/>
    </xf>
    <xf numFmtId="0" fontId="27" fillId="2" borderId="0" applyAlignment="1" pivotButton="0" quotePrefix="0" xfId="0">
      <alignment vertical="center"/>
    </xf>
    <xf numFmtId="0" fontId="26" fillId="2" borderId="8" applyAlignment="1" pivotButton="0" quotePrefix="0" xfId="0">
      <alignment horizontal="center" wrapText="1"/>
    </xf>
    <xf numFmtId="0" fontId="6" fillId="0" borderId="8" applyAlignment="1" pivotButton="0" quotePrefix="0" xfId="0">
      <alignment horizontal="justify" vertical="center" wrapText="1"/>
    </xf>
    <xf numFmtId="0" fontId="23"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6" fillId="2" borderId="0" applyAlignment="1" pivotButton="0" quotePrefix="0" xfId="0">
      <alignment horizontal="center" vertical="center"/>
    </xf>
    <xf numFmtId="0" fontId="6" fillId="9" borderId="8" applyAlignment="1" pivotButton="0" quotePrefix="0" xfId="0">
      <alignment horizontal="center" wrapText="1"/>
    </xf>
    <xf numFmtId="0" fontId="23"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3"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2" fillId="2" borderId="8" applyAlignment="1" pivotButton="0" quotePrefix="0" xfId="0">
      <alignment horizontal="center" vertical="center"/>
    </xf>
    <xf numFmtId="0" fontId="32" fillId="2" borderId="7" applyAlignment="1" pivotButton="0" quotePrefix="0" xfId="0">
      <alignment horizontal="center" vertical="center" wrapText="1"/>
    </xf>
    <xf numFmtId="0" fontId="33" fillId="9" borderId="8" applyAlignment="1" pivotButton="0" quotePrefix="0" xfId="0">
      <alignment horizontal="center" vertical="center" wrapText="1"/>
    </xf>
    <xf numFmtId="0" fontId="33" fillId="9" borderId="7" applyAlignment="1" pivotButton="0" quotePrefix="0" xfId="0">
      <alignment horizontal="center" vertical="center" wrapText="1"/>
    </xf>
    <xf numFmtId="0" fontId="33" fillId="2" borderId="8" applyAlignment="1" pivotButton="0" quotePrefix="0" xfId="0">
      <alignment horizontal="center" vertical="center"/>
    </xf>
    <xf numFmtId="0" fontId="33" fillId="2" borderId="7" applyAlignment="1" pivotButton="0" quotePrefix="0" xfId="0">
      <alignment horizontal="center" vertical="center" wrapText="1"/>
    </xf>
    <xf numFmtId="0" fontId="32" fillId="2" borderId="8" applyAlignment="1" pivotButton="0" quotePrefix="0" xfId="0">
      <alignment horizontal="center" vertical="center" wrapText="1"/>
    </xf>
    <xf numFmtId="0" fontId="17" fillId="0" borderId="1" applyAlignment="1" applyProtection="1" pivotButton="0" quotePrefix="0" xfId="0">
      <alignment vertical="center" wrapText="1"/>
      <protection locked="0" hidden="0"/>
    </xf>
    <xf numFmtId="0" fontId="6" fillId="4" borderId="0" applyAlignment="1" pivotButton="0" quotePrefix="0" xfId="0">
      <alignment horizontal="center" vertical="center"/>
    </xf>
    <xf numFmtId="0" fontId="10" fillId="0" borderId="1" applyAlignment="1" applyProtection="1" pivotButton="0" quotePrefix="0" xfId="0">
      <alignment horizontal="center" vertical="center" wrapText="1"/>
      <protection locked="1" hidden="1"/>
    </xf>
    <xf numFmtId="0" fontId="0"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0" fillId="0" borderId="1" applyAlignment="1" pivotButton="0" quotePrefix="0" xfId="0">
      <alignment horizontal="center" vertical="center" wrapText="1"/>
    </xf>
    <xf numFmtId="0" fontId="36" fillId="0" borderId="0" applyAlignment="1" applyProtection="1" pivotButton="0" quotePrefix="0" xfId="1">
      <alignment horizontal="center" wrapText="1"/>
      <protection locked="0" hidden="0"/>
    </xf>
    <xf numFmtId="0" fontId="0" fillId="0" borderId="0" applyAlignment="1" pivotButton="0" quotePrefix="0" xfId="0">
      <alignment horizontal="center" vertical="center" wrapText="1"/>
    </xf>
    <xf numFmtId="0" fontId="0" fillId="0" borderId="6" applyAlignment="1" pivotButton="0" quotePrefix="0" xfId="0">
      <alignment horizontal="center" vertical="center" wrapText="1"/>
    </xf>
    <xf numFmtId="0" fontId="45" fillId="11" borderId="8" applyAlignment="1" pivotButton="0" quotePrefix="0" xfId="0">
      <alignment horizontal="center" vertical="center" wrapText="1"/>
    </xf>
    <xf numFmtId="0" fontId="45" fillId="13" borderId="8" applyAlignment="1" pivotButton="0" quotePrefix="0" xfId="0">
      <alignment horizontal="center" vertical="center" wrapText="1"/>
    </xf>
    <xf numFmtId="0" fontId="32" fillId="10" borderId="1" applyAlignment="1" pivotButton="0" quotePrefix="0" xfId="0">
      <alignment horizontal="center" vertical="center" wrapText="1"/>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0" fontId="4" fillId="11" borderId="8" applyAlignment="1" pivotButton="0" quotePrefix="0" xfId="0">
      <alignment horizontal="center" vertical="center" wrapText="1"/>
    </xf>
    <xf numFmtId="0" fontId="48" fillId="0" borderId="23" applyAlignment="1" pivotButton="0" quotePrefix="0" xfId="0">
      <alignment horizontal="justify" vertical="center" wrapText="1"/>
    </xf>
    <xf numFmtId="0" fontId="49" fillId="0" borderId="8" applyAlignment="1" pivotButton="0" quotePrefix="0" xfId="0">
      <alignment horizontal="center" vertical="center" wrapText="1"/>
    </xf>
    <xf numFmtId="0" fontId="47" fillId="2" borderId="8" applyAlignment="1" pivotButton="0" quotePrefix="0" xfId="0">
      <alignment horizontal="center" vertical="center"/>
    </xf>
    <xf numFmtId="9" fontId="47" fillId="2" borderId="8" applyAlignment="1" pivotButton="0" quotePrefix="0" xfId="2">
      <alignment horizontal="center" vertical="center"/>
    </xf>
    <xf numFmtId="0" fontId="50" fillId="10" borderId="24" applyAlignment="1" pivotButton="0" quotePrefix="0" xfId="3">
      <alignment horizontal="center" vertical="center" wrapText="1"/>
    </xf>
    <xf numFmtId="0" fontId="47" fillId="2" borderId="26" applyAlignment="1" pivotButton="0" quotePrefix="0" xfId="0">
      <alignment horizontal="center" vertical="center"/>
    </xf>
    <xf numFmtId="9" fontId="47" fillId="2" borderId="26" applyAlignment="1" pivotButton="0" quotePrefix="0" xfId="2">
      <alignment horizontal="center" vertical="center"/>
    </xf>
    <xf numFmtId="0" fontId="51" fillId="2" borderId="0" pivotButton="0" quotePrefix="0" xfId="0"/>
    <xf numFmtId="0" fontId="52" fillId="10" borderId="8" applyAlignment="1" pivotButton="0" quotePrefix="0" xfId="0">
      <alignment horizontal="center" vertical="center" wrapText="1"/>
    </xf>
    <xf numFmtId="0" fontId="52" fillId="10" borderId="8" applyAlignment="1" pivotButton="0" quotePrefix="0" xfId="0">
      <alignment horizontal="center" vertical="center"/>
    </xf>
    <xf numFmtId="0" fontId="49" fillId="13" borderId="8" applyAlignment="1" pivotButton="0" quotePrefix="0" xfId="0">
      <alignment horizontal="center" vertical="center"/>
    </xf>
    <xf numFmtId="0" fontId="49" fillId="13" borderId="8" pivotButton="0" quotePrefix="0" xfId="0"/>
    <xf numFmtId="0" fontId="49" fillId="13" borderId="24" applyAlignment="1" pivotButton="0" quotePrefix="0" xfId="0">
      <alignment wrapText="1"/>
    </xf>
    <xf numFmtId="0" fontId="45" fillId="13" borderId="23" applyAlignment="1" pivotButton="0" quotePrefix="0" xfId="0">
      <alignment horizontal="center" vertical="center" wrapText="1"/>
    </xf>
    <xf numFmtId="0" fontId="12" fillId="13" borderId="8" applyAlignment="1" pivotButton="0" quotePrefix="0" xfId="0">
      <alignment horizontal="center" vertical="center"/>
    </xf>
    <xf numFmtId="0" fontId="12" fillId="13" borderId="8" pivotButton="0" quotePrefix="0" xfId="0"/>
    <xf numFmtId="0" fontId="12" fillId="13" borderId="24" applyAlignment="1" pivotButton="0" quotePrefix="0" xfId="0">
      <alignment wrapText="1"/>
    </xf>
    <xf numFmtId="0" fontId="48" fillId="0" borderId="32" applyAlignment="1" pivotButton="0" quotePrefix="0" xfId="0">
      <alignment horizontal="justify" vertical="center" wrapText="1"/>
    </xf>
    <xf numFmtId="0" fontId="49" fillId="0" borderId="33" applyAlignment="1" pivotButton="0" quotePrefix="0" xfId="0">
      <alignment horizontal="center" vertical="center" wrapText="1"/>
    </xf>
    <xf numFmtId="0" fontId="47" fillId="2" borderId="33" applyAlignment="1" pivotButton="0" quotePrefix="0" xfId="0">
      <alignment horizontal="center" vertical="center"/>
    </xf>
    <xf numFmtId="0" fontId="50" fillId="10" borderId="34" applyAlignment="1" pivotButton="0" quotePrefix="0" xfId="3">
      <alignment horizontal="center" vertical="center" wrapText="1"/>
    </xf>
    <xf numFmtId="0" fontId="45" fillId="13" borderId="25" applyAlignment="1" pivotButton="0" quotePrefix="0" xfId="0">
      <alignment horizontal="center" vertical="center" wrapText="1"/>
    </xf>
    <xf numFmtId="0" fontId="45" fillId="13" borderId="26" applyAlignment="1" pivotButton="0" quotePrefix="0" xfId="0">
      <alignment horizontal="center" vertical="center" wrapText="1"/>
    </xf>
    <xf numFmtId="9" fontId="48" fillId="14" borderId="26" applyAlignment="1" pivotButton="0" quotePrefix="0" xfId="2">
      <alignment horizontal="center" vertical="center"/>
    </xf>
    <xf numFmtId="9" fontId="50" fillId="14" borderId="26" applyAlignment="1" pivotButton="0" quotePrefix="0" xfId="0">
      <alignment horizontal="center" vertical="center"/>
    </xf>
    <xf numFmtId="9" fontId="50" fillId="14" borderId="26" applyAlignment="1" pivotButton="0" quotePrefix="0" xfId="2">
      <alignment horizontal="center" vertical="center"/>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3"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6" fillId="5" borderId="8" applyAlignment="1" pivotButton="0" quotePrefix="0" xfId="0">
      <alignment horizontal="center" vertical="center" wrapText="1"/>
    </xf>
    <xf numFmtId="0" fontId="26" fillId="6" borderId="8" applyAlignment="1" pivotButton="0" quotePrefix="0" xfId="0">
      <alignment horizontal="center" vertical="center" wrapText="1"/>
    </xf>
    <xf numFmtId="0" fontId="26"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6" fillId="17" borderId="8" applyAlignment="1" pivotButton="0" quotePrefix="0" xfId="0">
      <alignment horizontal="center" vertical="center"/>
    </xf>
    <xf numFmtId="0" fontId="26" fillId="19" borderId="8" applyAlignment="1" pivotButton="0" quotePrefix="0" xfId="0">
      <alignment horizontal="center" vertical="center"/>
    </xf>
    <xf numFmtId="0" fontId="26" fillId="3" borderId="8" applyAlignment="1" pivotButton="0" quotePrefix="0" xfId="0">
      <alignment horizontal="center" vertical="center"/>
    </xf>
    <xf numFmtId="0" fontId="26" fillId="15" borderId="8" applyAlignment="1" pivotButton="0" quotePrefix="0" xfId="0">
      <alignment horizontal="center" vertical="center"/>
    </xf>
    <xf numFmtId="0" fontId="26" fillId="2" borderId="0" applyAlignment="1" pivotButton="0" quotePrefix="0" xfId="0">
      <alignment wrapText="1"/>
    </xf>
    <xf numFmtId="0" fontId="26" fillId="2" borderId="0" applyAlignment="1" pivotButton="0" quotePrefix="0" xfId="0">
      <alignment horizontal="center" vertical="center" textRotation="90"/>
    </xf>
    <xf numFmtId="0" fontId="26" fillId="3" borderId="8" applyAlignment="1" pivotButton="0" quotePrefix="0" xfId="0">
      <alignment horizontal="center" vertical="center" wrapText="1"/>
    </xf>
    <xf numFmtId="0" fontId="26" fillId="19" borderId="8" applyAlignment="1" pivotButton="0" quotePrefix="0" xfId="0">
      <alignment horizontal="center" vertical="center" wrapText="1"/>
    </xf>
    <xf numFmtId="0" fontId="26"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5" fillId="3" borderId="1" applyAlignment="1" applyProtection="1" pivotButton="0" quotePrefix="0" xfId="0">
      <alignment horizontal="center" vertical="center" wrapText="1"/>
      <protection locked="1" hidden="1"/>
    </xf>
    <xf numFmtId="9" fontId="31" fillId="2" borderId="1" applyAlignment="1" pivotButton="0" quotePrefix="0" xfId="2">
      <alignment horizontal="center" vertical="center" wrapText="1"/>
    </xf>
    <xf numFmtId="0" fontId="10" fillId="20"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14" fontId="6" fillId="2" borderId="1" applyAlignment="1" applyProtection="1" pivotButton="0" quotePrefix="0" xfId="0">
      <alignment horizontal="justify" vertical="center"/>
      <protection locked="0" hidden="0"/>
    </xf>
    <xf numFmtId="0" fontId="0" fillId="13" borderId="0" pivotButton="0" quotePrefix="0" xfId="0"/>
    <xf numFmtId="0" fontId="1" fillId="13" borderId="0" pivotButton="0" quotePrefix="0" xfId="0"/>
    <xf numFmtId="0" fontId="42" fillId="13" borderId="0" pivotButton="0" quotePrefix="0" xfId="0"/>
    <xf numFmtId="0" fontId="58" fillId="13" borderId="0" applyAlignment="1" pivotButton="0" quotePrefix="0" xfId="1">
      <alignment horizontal="center" vertical="center"/>
    </xf>
    <xf numFmtId="0" fontId="6" fillId="0" borderId="0" applyAlignment="1" pivotButton="0" quotePrefix="0" xfId="0">
      <alignment horizontal="center" vertical="center"/>
    </xf>
    <xf numFmtId="0" fontId="46" fillId="0" borderId="0" applyAlignment="1" pivotButton="0" quotePrefix="0" xfId="0">
      <alignment vertical="center"/>
    </xf>
    <xf numFmtId="0" fontId="6" fillId="0" borderId="0" applyAlignment="1" pivotButton="0" quotePrefix="0" xfId="0">
      <alignment vertical="center"/>
    </xf>
    <xf numFmtId="0" fontId="46" fillId="0" borderId="0" applyAlignment="1" pivotButton="0" quotePrefix="0" xfId="0">
      <alignment vertical="center" wrapText="1"/>
    </xf>
    <xf numFmtId="0" fontId="6" fillId="0" borderId="0" applyAlignment="1" pivotButton="0" quotePrefix="0" xfId="0">
      <alignment vertical="center" wrapText="1"/>
    </xf>
    <xf numFmtId="0" fontId="19" fillId="11" borderId="22" applyAlignment="1" pivotButton="0" quotePrefix="0" xfId="0">
      <alignment horizontal="center" vertical="center" wrapText="1"/>
    </xf>
    <xf numFmtId="0" fontId="6" fillId="2" borderId="22" applyAlignment="1" pivotButton="0" quotePrefix="0" xfId="0">
      <alignment vertical="center"/>
    </xf>
    <xf numFmtId="0" fontId="19" fillId="11" borderId="1" applyAlignment="1" pivotButton="0" quotePrefix="0" xfId="0">
      <alignment horizontal="center" vertical="center" wrapText="1"/>
    </xf>
    <xf numFmtId="0" fontId="19" fillId="21" borderId="1" applyAlignment="1" pivotButton="0" quotePrefix="0" xfId="0">
      <alignment horizontal="center" vertical="center" wrapText="1"/>
    </xf>
    <xf numFmtId="9" fontId="19" fillId="21" borderId="1" applyAlignment="1" pivotButton="0" quotePrefix="0" xfId="2">
      <alignment horizontal="center" vertical="center" wrapText="1"/>
    </xf>
    <xf numFmtId="0" fontId="31" fillId="0" borderId="1" applyAlignment="1" pivotButton="0" quotePrefix="0" xfId="0">
      <alignment horizontal="justify" vertical="center" wrapText="1"/>
    </xf>
    <xf numFmtId="0" fontId="31" fillId="0" borderId="1" applyAlignment="1" pivotButton="0" quotePrefix="0" xfId="0">
      <alignment vertical="center" wrapText="1"/>
    </xf>
    <xf numFmtId="0" fontId="6" fillId="0" borderId="1" applyAlignment="1" pivotButton="0" quotePrefix="0" xfId="0">
      <alignment horizontal="justify" vertical="center" wrapText="1"/>
    </xf>
    <xf numFmtId="0" fontId="6" fillId="2" borderId="1" applyAlignment="1" pivotButton="0" quotePrefix="0" xfId="0">
      <alignment vertical="center" wrapText="1"/>
    </xf>
    <xf numFmtId="0" fontId="49" fillId="0" borderId="33" applyAlignment="1" pivotButton="0" quotePrefix="0" xfId="0">
      <alignment horizontal="center" vertical="center"/>
    </xf>
    <xf numFmtId="0" fontId="49" fillId="0" borderId="8" applyAlignment="1" pivotButton="0" quotePrefix="0" xfId="0">
      <alignment horizontal="center" vertical="center"/>
    </xf>
    <xf numFmtId="14" fontId="6" fillId="2" borderId="1" applyAlignment="1" pivotButton="0" quotePrefix="0" xfId="0">
      <alignment horizontal="justify" vertical="center" wrapText="1"/>
    </xf>
    <xf numFmtId="0" fontId="6" fillId="0" borderId="1" applyAlignment="1" pivotButton="0" quotePrefix="0" xfId="0">
      <alignment vertical="center" wrapText="1"/>
    </xf>
    <xf numFmtId="0" fontId="6" fillId="2" borderId="1" applyAlignment="1" pivotButton="0" quotePrefix="0" xfId="0">
      <alignment horizontal="justify" vertical="center" wrapText="1"/>
    </xf>
    <xf numFmtId="0" fontId="48" fillId="0" borderId="25" applyAlignment="1" pivotButton="0" quotePrefix="0" xfId="0">
      <alignment horizontal="justify" vertical="center" wrapText="1"/>
    </xf>
    <xf numFmtId="0" fontId="49" fillId="0" borderId="26" applyAlignment="1" pivotButton="0" quotePrefix="0" xfId="0">
      <alignment horizontal="center" vertical="center" wrapText="1"/>
    </xf>
    <xf numFmtId="0" fontId="49" fillId="0" borderId="26" applyAlignment="1" pivotButton="0" quotePrefix="0" xfId="0">
      <alignment horizontal="center" vertical="center"/>
    </xf>
    <xf numFmtId="0" fontId="50" fillId="10" borderId="27" applyAlignment="1" pivotButton="0" quotePrefix="0" xfId="3">
      <alignment horizontal="center" vertical="center" wrapText="1"/>
    </xf>
    <xf numFmtId="0" fontId="68" fillId="0" borderId="23" applyAlignment="1" pivotButton="0" quotePrefix="0" xfId="0">
      <alignment horizontal="justify" vertical="center" wrapText="1"/>
    </xf>
    <xf numFmtId="14" fontId="6" fillId="2" borderId="1" applyAlignment="1" pivotButton="0" quotePrefix="0" xfId="0">
      <alignment horizontal="center" vertical="center" wrapText="1"/>
    </xf>
    <xf numFmtId="14" fontId="31" fillId="2" borderId="56" applyAlignment="1" pivotButton="0" quotePrefix="0" xfId="4">
      <alignment horizontal="justify" vertical="center" wrapText="1"/>
    </xf>
    <xf numFmtId="0" fontId="31" fillId="2" borderId="22" applyAlignment="1" pivotButton="0" quotePrefix="0" xfId="4">
      <alignment horizontal="justify" vertical="center" wrapText="1"/>
    </xf>
    <xf numFmtId="14" fontId="31" fillId="2" borderId="22" applyAlignment="1" pivotButton="0" quotePrefix="0" xfId="4">
      <alignment horizontal="center" vertical="center" wrapText="1"/>
    </xf>
    <xf numFmtId="14" fontId="31" fillId="2" borderId="56" applyAlignment="1" pivotButton="0" quotePrefix="0" xfId="4">
      <alignment horizontal="center" vertical="center" wrapText="1"/>
    </xf>
    <xf numFmtId="0" fontId="31" fillId="2" borderId="0" applyAlignment="1" pivotButton="0" quotePrefix="0" xfId="4">
      <alignment horizontal="justify" vertical="center" wrapText="1"/>
    </xf>
    <xf numFmtId="0" fontId="31" fillId="2" borderId="8" applyAlignment="1" pivotButton="0" quotePrefix="0" xfId="4">
      <alignment horizontal="justify" vertical="center" wrapText="1"/>
    </xf>
    <xf numFmtId="14" fontId="31" fillId="2" borderId="22" applyAlignment="1" pivotButton="0" quotePrefix="0" xfId="4">
      <alignment horizontal="justify" vertical="center" wrapText="1"/>
    </xf>
    <xf numFmtId="0" fontId="31" fillId="2" borderId="53" applyAlignment="1" pivotButton="0" quotePrefix="0" xfId="4">
      <alignment horizontal="justify" vertical="center" wrapText="1"/>
    </xf>
    <xf numFmtId="0" fontId="31" fillId="2" borderId="22" applyAlignment="1" pivotButton="0" quotePrefix="0" xfId="4">
      <alignment horizontal="center" vertical="center" wrapText="1"/>
    </xf>
    <xf numFmtId="0" fontId="31" fillId="2" borderId="54" applyAlignment="1" pivotButton="0" quotePrefix="0" xfId="4">
      <alignment horizontal="justify" vertical="center" wrapText="1"/>
    </xf>
    <xf numFmtId="0" fontId="0" fillId="2" borderId="1" applyAlignment="1" pivotButton="0" quotePrefix="0" xfId="0">
      <alignment horizontal="center" vertical="center" wrapText="1"/>
    </xf>
    <xf numFmtId="0" fontId="6" fillId="0" borderId="1" applyAlignment="1" pivotButton="0" quotePrefix="0" xfId="0">
      <alignment horizontal="left" vertical="center" wrapText="1"/>
    </xf>
    <xf numFmtId="0" fontId="60" fillId="0" borderId="1" applyAlignment="1" pivotButton="0" quotePrefix="0" xfId="0">
      <alignment horizontal="center" vertical="center" wrapText="1"/>
    </xf>
    <xf numFmtId="14" fontId="24" fillId="11" borderId="1" applyAlignment="1" pivotButton="0" quotePrefix="0" xfId="0">
      <alignment horizontal="center" vertical="center" wrapText="1"/>
    </xf>
    <xf numFmtId="0" fontId="24" fillId="11" borderId="1" applyAlignment="1" pivotButton="0" quotePrefix="0" xfId="0">
      <alignment horizontal="center" vertical="center" wrapText="1"/>
    </xf>
    <xf numFmtId="14" fontId="6" fillId="0" borderId="1" applyAlignment="1" pivotButton="0" quotePrefix="0" xfId="0">
      <alignment horizontal="center" vertical="center"/>
    </xf>
    <xf numFmtId="0" fontId="6" fillId="0" borderId="1" applyAlignment="1" pivotButton="0" quotePrefix="0" xfId="0">
      <alignment horizontal="left" vertical="center"/>
    </xf>
    <xf numFmtId="0" fontId="6" fillId="0" borderId="1" applyAlignment="1" pivotButton="0" quotePrefix="0" xfId="0">
      <alignment horizontal="center" vertical="center" wrapText="1"/>
    </xf>
    <xf numFmtId="0" fontId="6" fillId="0" borderId="1" applyAlignment="1" pivotButton="0" quotePrefix="0" xfId="0">
      <alignment horizontal="justify" wrapText="1"/>
    </xf>
    <xf numFmtId="0" fontId="6" fillId="0" borderId="4" applyAlignment="1" pivotButton="0" quotePrefix="0" xfId="0">
      <alignment horizontal="justify"/>
    </xf>
    <xf numFmtId="0" fontId="26" fillId="0" borderId="57" applyAlignment="1" pivotButton="0" quotePrefix="0" xfId="0">
      <alignment horizontal="justify"/>
    </xf>
    <xf numFmtId="0" fontId="31" fillId="0" borderId="57" applyAlignment="1" pivotButton="0" quotePrefix="0" xfId="0">
      <alignment horizontal="justify" vertical="distributed" wrapText="1"/>
    </xf>
    <xf numFmtId="0" fontId="31" fillId="2" borderId="57" applyAlignment="1" pivotButton="0" quotePrefix="0" xfId="0">
      <alignment horizontal="justify" vertical="distributed" wrapText="1"/>
    </xf>
    <xf numFmtId="0" fontId="31" fillId="23" borderId="57" applyAlignment="1" pivotButton="0" quotePrefix="0" xfId="0">
      <alignment horizontal="justify" vertical="distributed" wrapText="1"/>
    </xf>
    <xf numFmtId="0" fontId="31" fillId="2" borderId="57" applyAlignment="1" pivotButton="0" quotePrefix="0" xfId="0">
      <alignment wrapText="1"/>
    </xf>
    <xf numFmtId="0" fontId="23" fillId="23" borderId="57" applyAlignment="1" pivotButton="0" quotePrefix="0" xfId="0">
      <alignment vertical="center" wrapText="1"/>
    </xf>
    <xf numFmtId="0" fontId="23" fillId="23" borderId="57" applyAlignment="1" pivotButton="0" quotePrefix="0" xfId="0">
      <alignment wrapText="1"/>
    </xf>
    <xf numFmtId="0" fontId="6" fillId="2" borderId="57" applyAlignment="1" pivotButton="0" quotePrefix="0" xfId="0">
      <alignment wrapText="1"/>
    </xf>
    <xf numFmtId="0" fontId="6" fillId="0" borderId="57" applyAlignment="1" pivotButton="0" quotePrefix="0" xfId="0">
      <alignment vertical="center" wrapText="1"/>
    </xf>
    <xf numFmtId="0" fontId="6" fillId="2" borderId="6" applyAlignment="1" pivotButton="0" quotePrefix="0" xfId="0">
      <alignment wrapText="1"/>
    </xf>
    <xf numFmtId="0" fontId="31" fillId="0" borderId="57" applyAlignment="1" pivotButton="0" quotePrefix="0" xfId="0">
      <alignment horizontal="justify" vertical="justify" wrapText="1"/>
    </xf>
    <xf numFmtId="0" fontId="31" fillId="0" borderId="57" applyAlignment="1" pivotButton="0" quotePrefix="0" xfId="0">
      <alignment horizontal="justify" vertical="center" wrapText="1"/>
    </xf>
    <xf numFmtId="0" fontId="31" fillId="0" borderId="6" applyAlignment="1" pivotButton="0" quotePrefix="0" xfId="0">
      <alignment horizontal="justify" vertical="justify" wrapText="1"/>
    </xf>
    <xf numFmtId="0" fontId="26" fillId="0" borderId="4" applyAlignment="1" pivotButton="0" quotePrefix="0" xfId="0">
      <alignment horizontal="justify"/>
    </xf>
    <xf numFmtId="0" fontId="31" fillId="2" borderId="6" applyAlignment="1" pivotButton="0" quotePrefix="0" xfId="0">
      <alignment horizontal="justify" vertical="distributed" wrapText="1"/>
    </xf>
    <xf numFmtId="0" fontId="6" fillId="0" borderId="6" applyAlignment="1" pivotButton="0" quotePrefix="0" xfId="0">
      <alignment horizontal="justify" wrapText="1"/>
    </xf>
    <xf numFmtId="0" fontId="31" fillId="0" borderId="6" applyAlignment="1" pivotButton="0" quotePrefix="0" xfId="0">
      <alignment horizontal="justify" vertical="center" wrapText="1"/>
    </xf>
    <xf numFmtId="0" fontId="6" fillId="0" borderId="57" applyAlignment="1" pivotButton="0" quotePrefix="0" xfId="0">
      <alignment horizontal="justify" vertical="center"/>
    </xf>
    <xf numFmtId="0" fontId="6" fillId="0" borderId="6" applyAlignment="1" pivotButton="0" quotePrefix="0" xfId="0">
      <alignment horizontal="justify" vertical="center"/>
    </xf>
    <xf numFmtId="0" fontId="6" fillId="0" borderId="4" applyAlignment="1" pivotButton="0" quotePrefix="0" xfId="0">
      <alignment horizontal="justify" vertical="center"/>
    </xf>
    <xf numFmtId="0" fontId="26" fillId="0" borderId="1" applyAlignment="1" pivotButton="0" quotePrefix="0" xfId="0">
      <alignment horizontal="justify" vertical="center" wrapText="1"/>
    </xf>
    <xf numFmtId="0" fontId="67" fillId="0" borderId="0" applyAlignment="1" pivotButton="0" quotePrefix="0" xfId="0">
      <alignment vertical="center"/>
    </xf>
    <xf numFmtId="14" fontId="6" fillId="0" borderId="1" applyAlignment="1" applyProtection="1" pivotButton="0" quotePrefix="0" xfId="0">
      <alignment horizontal="center" vertical="center"/>
      <protection locked="0" hidden="0"/>
    </xf>
    <xf numFmtId="0" fontId="6" fillId="0" borderId="1" applyAlignment="1" applyProtection="1" pivotButton="0" quotePrefix="0" xfId="0">
      <alignment horizontal="center" vertical="center" wrapText="1"/>
      <protection locked="0" hidden="0"/>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9" fontId="6" fillId="2" borderId="1" applyAlignment="1" pivotButton="0" quotePrefix="0" xfId="2">
      <alignment horizontal="center" vertical="center" wrapText="1"/>
    </xf>
    <xf numFmtId="0" fontId="60" fillId="0" borderId="8" applyAlignment="1" pivotButton="0" quotePrefix="0" xfId="0">
      <alignment horizontal="center" vertical="center" wrapText="1"/>
    </xf>
    <xf numFmtId="0" fontId="0" fillId="0" borderId="0" applyProtection="1" pivotButton="0" quotePrefix="0" xfId="0">
      <protection locked="0" hidden="0"/>
    </xf>
    <xf numFmtId="0" fontId="60" fillId="4" borderId="0" applyAlignment="1" pivotButton="0" quotePrefix="0" xfId="0">
      <alignment vertical="center" wrapText="1"/>
    </xf>
    <xf numFmtId="0" fontId="6" fillId="4" borderId="0" applyProtection="1" pivotButton="0" quotePrefix="0" xfId="0">
      <protection locked="0" hidden="0"/>
    </xf>
    <xf numFmtId="0" fontId="60" fillId="0" borderId="37" applyAlignment="1" applyProtection="1" pivotButton="0" quotePrefix="0" xfId="0">
      <alignment vertical="center" wrapText="1"/>
      <protection locked="0" hidden="0"/>
    </xf>
    <xf numFmtId="0" fontId="0" fillId="4" borderId="0" applyProtection="1" pivotButton="0" quotePrefix="0" xfId="0">
      <protection locked="0" hidden="0"/>
    </xf>
    <xf numFmtId="0" fontId="60" fillId="0" borderId="60" applyAlignment="1" applyProtection="1" pivotButton="0" quotePrefix="0" xfId="0">
      <alignment vertical="center" wrapText="1"/>
      <protection locked="0" hidden="0"/>
    </xf>
    <xf numFmtId="0" fontId="60" fillId="0" borderId="63" applyAlignment="1" applyProtection="1" pivotButton="0" quotePrefix="0" xfId="0">
      <alignment vertical="center" wrapText="1"/>
      <protection locked="0" hidden="0"/>
    </xf>
    <xf numFmtId="0" fontId="0" fillId="25" borderId="0" pivotButton="0" quotePrefix="0" xfId="0"/>
    <xf numFmtId="0" fontId="60" fillId="25" borderId="0" applyAlignment="1" pivotButton="0" quotePrefix="0" xfId="0">
      <alignment vertical="center" wrapText="1"/>
    </xf>
    <xf numFmtId="0" fontId="5" fillId="25" borderId="0" applyProtection="1" pivotButton="0" quotePrefix="0" xfId="0">
      <protection locked="1" hidden="1"/>
    </xf>
    <xf numFmtId="0" fontId="0" fillId="25" borderId="0" applyProtection="1" pivotButton="0" quotePrefix="0" xfId="0">
      <protection locked="0" hidden="0"/>
    </xf>
    <xf numFmtId="0" fontId="7" fillId="4" borderId="0" applyAlignment="1" applyProtection="1" pivotButton="0" quotePrefix="0" xfId="0">
      <alignment horizontal="justify" vertical="center"/>
      <protection locked="0" hidden="0"/>
    </xf>
    <xf numFmtId="0" fontId="26"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justify" vertical="center" wrapText="1"/>
      <protection locked="0" hidden="0"/>
    </xf>
    <xf numFmtId="0" fontId="6" fillId="4" borderId="0" applyAlignment="1" applyProtection="1" pivotButton="0" quotePrefix="0" xfId="0">
      <alignment horizontal="center" vertical="center" wrapText="1"/>
      <protection locked="0" hidden="0"/>
    </xf>
    <xf numFmtId="0" fontId="28" fillId="4" borderId="0" applyAlignment="1" applyProtection="1" pivotButton="0" quotePrefix="0" xfId="0">
      <alignment horizontal="center" vertical="center" wrapText="1"/>
      <protection locked="0" hidden="0"/>
    </xf>
    <xf numFmtId="9" fontId="6" fillId="4" borderId="0" applyAlignment="1" applyProtection="1" pivotButton="0" quotePrefix="0" xfId="2">
      <alignment horizontal="center" vertical="center" wrapText="1"/>
      <protection locked="0" hidden="0"/>
    </xf>
    <xf numFmtId="0" fontId="25" fillId="4" borderId="0" applyAlignment="1" applyProtection="1" pivotButton="0" quotePrefix="0" xfId="0">
      <alignment horizontal="justify" vertical="center" wrapText="1"/>
      <protection locked="0" hidden="0"/>
    </xf>
    <xf numFmtId="0" fontId="28" fillId="4" borderId="0" applyAlignment="1" applyProtection="1" pivotButton="0" quotePrefix="0" xfId="0">
      <alignment horizontal="justify" vertical="center" wrapText="1"/>
      <protection locked="0" hidden="0"/>
    </xf>
    <xf numFmtId="14" fontId="6" fillId="4" borderId="0" applyAlignment="1" applyProtection="1" pivotButton="0" quotePrefix="0" xfId="0">
      <alignment horizontal="justify" vertical="center"/>
      <protection locked="0" hidden="0"/>
    </xf>
    <xf numFmtId="0" fontId="6" fillId="4" borderId="0" applyAlignment="1" applyProtection="1" pivotButton="0" quotePrefix="0" xfId="0">
      <alignment horizontal="justify" vertical="center"/>
      <protection locked="0" hidden="0"/>
    </xf>
    <xf numFmtId="0" fontId="22" fillId="8" borderId="0" applyAlignment="1" applyProtection="1" pivotButton="0" quotePrefix="0" xfId="0">
      <alignment horizontal="center" vertical="center"/>
      <protection locked="0" hidden="0"/>
    </xf>
    <xf numFmtId="0" fontId="46" fillId="4" borderId="0" applyAlignment="1" applyProtection="1" pivotButton="0" quotePrefix="0" xfId="0">
      <alignment horizontal="center" vertical="center"/>
      <protection locked="0" hidden="0"/>
    </xf>
    <xf numFmtId="0" fontId="32" fillId="10" borderId="1" applyAlignment="1" applyProtection="1" pivotButton="0" quotePrefix="0" xfId="0">
      <alignment horizontal="center" vertical="center" wrapText="1"/>
      <protection locked="0" hidden="0"/>
    </xf>
    <xf numFmtId="14" fontId="32" fillId="10" borderId="1" applyAlignment="1" applyProtection="1" pivotButton="0" quotePrefix="0" xfId="0">
      <alignment horizontal="center" vertical="center" wrapText="1"/>
      <protection locked="0" hidden="0"/>
    </xf>
    <xf numFmtId="0" fontId="56" fillId="4" borderId="0" applyAlignment="1" applyProtection="1" pivotButton="0" quotePrefix="0" xfId="0">
      <alignment horizontal="justify" vertical="center"/>
      <protection locked="0" hidden="0"/>
    </xf>
    <xf numFmtId="9" fontId="31" fillId="2" borderId="1" applyAlignment="1" applyProtection="1" pivotButton="0" quotePrefix="0" xfId="2">
      <alignment horizontal="center" vertical="center" wrapText="1"/>
      <protection locked="0" hidden="0"/>
    </xf>
    <xf numFmtId="0" fontId="28" fillId="2" borderId="1" applyAlignment="1" applyProtection="1" pivotButton="0" quotePrefix="0" xfId="0">
      <alignment horizontal="center" vertical="center" wrapText="1"/>
      <protection locked="0" hidden="0"/>
    </xf>
    <xf numFmtId="9" fontId="6" fillId="2" borderId="1" applyAlignment="1" applyProtection="1" pivotButton="0" quotePrefix="0" xfId="2">
      <alignment horizontal="center" vertical="center" wrapText="1"/>
      <protection locked="0" hidden="0"/>
    </xf>
    <xf numFmtId="0" fontId="26" fillId="2" borderId="1" applyAlignment="1" applyProtection="1" pivotButton="0" quotePrefix="0" xfId="0">
      <alignment horizontal="center" vertical="center" wrapText="1"/>
      <protection locked="0" hidden="0"/>
    </xf>
    <xf numFmtId="0" fontId="28" fillId="2" borderId="1" applyAlignment="1" applyProtection="1" pivotButton="0" quotePrefix="0" xfId="0">
      <alignment horizontal="justify" vertical="center" wrapText="1"/>
      <protection locked="0" hidden="0"/>
    </xf>
    <xf numFmtId="0" fontId="25" fillId="2" borderId="1" applyAlignment="1" applyProtection="1" pivotButton="0" quotePrefix="0" xfId="0">
      <alignment horizontal="justify" vertical="center" wrapText="1"/>
      <protection locked="0" hidden="0"/>
    </xf>
    <xf numFmtId="0" fontId="19" fillId="21" borderId="58" applyAlignment="1" pivotButton="0" quotePrefix="0" xfId="0">
      <alignment horizontal="center" vertical="center"/>
    </xf>
    <xf numFmtId="0" fontId="19" fillId="11" borderId="1" applyAlignment="1" pivotButton="0" quotePrefix="0" xfId="0">
      <alignment horizontal="center" vertical="top" wrapText="1"/>
    </xf>
    <xf numFmtId="0" fontId="19" fillId="21" borderId="1" applyAlignment="1" pivotButton="0" quotePrefix="0" xfId="0">
      <alignment horizontal="center" vertical="top" wrapText="1"/>
    </xf>
    <xf numFmtId="0" fontId="19" fillId="21" borderId="2" applyAlignment="1" pivotButton="0" quotePrefix="0" xfId="0">
      <alignment horizontal="center" vertical="center" wrapText="1"/>
    </xf>
    <xf numFmtId="0" fontId="19" fillId="21" borderId="48" applyAlignment="1" pivotButton="0" quotePrefix="0" xfId="0">
      <alignment horizontal="center" vertical="center" wrapText="1"/>
    </xf>
    <xf numFmtId="0" fontId="19" fillId="21" borderId="49" applyAlignment="1" pivotButton="0" quotePrefix="0" xfId="0">
      <alignment horizontal="center" vertical="center" wrapText="1"/>
    </xf>
    <xf numFmtId="0" fontId="19" fillId="21" borderId="50" applyAlignment="1" pivotButton="0" quotePrefix="0" xfId="0">
      <alignment horizontal="center" vertical="center" wrapText="1"/>
    </xf>
    <xf numFmtId="0" fontId="31" fillId="23" borderId="1" applyAlignment="1" pivotButton="0" quotePrefix="0" xfId="0">
      <alignment horizontal="justify" vertical="center" wrapText="1"/>
    </xf>
    <xf numFmtId="0" fontId="28" fillId="2" borderId="1" applyAlignment="1" pivotButton="0" quotePrefix="0" xfId="0">
      <alignment horizontal="center" vertical="center" wrapText="1"/>
    </xf>
    <xf numFmtId="0" fontId="31" fillId="2" borderId="1" applyAlignment="1" pivotButton="0" quotePrefix="0" xfId="0">
      <alignment horizontal="justify" vertical="center" wrapText="1"/>
    </xf>
    <xf numFmtId="0" fontId="31" fillId="2" borderId="1" applyAlignment="1" pivotButton="0" quotePrefix="0" xfId="0">
      <alignment vertical="center" wrapText="1"/>
    </xf>
    <xf numFmtId="0" fontId="6" fillId="2" borderId="3" applyAlignment="1" pivotButton="0" quotePrefix="0" xfId="0">
      <alignment horizontal="justify" vertical="center" wrapText="1"/>
    </xf>
    <xf numFmtId="14" fontId="6" fillId="2" borderId="3" applyAlignment="1" pivotButton="0" quotePrefix="0" xfId="0">
      <alignment horizontal="center" vertical="center" wrapText="1"/>
    </xf>
    <xf numFmtId="0" fontId="6" fillId="2" borderId="5" applyAlignment="1" pivotButton="0" quotePrefix="0" xfId="0">
      <alignment horizontal="justify" vertical="center" wrapText="1"/>
    </xf>
    <xf numFmtId="0" fontId="6" fillId="2" borderId="4" applyAlignment="1" pivotButton="0" quotePrefix="0" xfId="0">
      <alignment horizontal="left" vertical="center" wrapText="1"/>
    </xf>
    <xf numFmtId="0" fontId="6" fillId="2" borderId="43" applyAlignment="1" pivotButton="0" quotePrefix="0" xfId="0">
      <alignment horizontal="justify" vertical="center" wrapText="1"/>
    </xf>
    <xf numFmtId="0" fontId="6" fillId="0" borderId="22" applyAlignment="1" pivotButton="0" quotePrefix="0" xfId="0">
      <alignment horizontal="justify" vertical="center" wrapText="1"/>
    </xf>
    <xf numFmtId="14" fontId="6" fillId="2" borderId="1" applyAlignment="1" pivotButton="0" quotePrefix="0" xfId="0">
      <alignment horizontal="center" vertical="center"/>
    </xf>
    <xf numFmtId="0" fontId="10" fillId="2" borderId="1" applyAlignment="1" pivotButton="0" quotePrefix="0" xfId="0">
      <alignment horizontal="justify" vertical="center" wrapText="1"/>
    </xf>
    <xf numFmtId="0" fontId="62" fillId="24" borderId="1" applyAlignment="1" pivotButton="0" quotePrefix="0" xfId="0">
      <alignment horizontal="justify" vertical="center" wrapText="1"/>
    </xf>
    <xf numFmtId="0" fontId="6" fillId="0" borderId="1" applyAlignment="1" applyProtection="1" pivotButton="0" quotePrefix="0" xfId="0">
      <alignment horizontal="justify" vertical="justify"/>
      <protection locked="0" hidden="0"/>
    </xf>
    <xf numFmtId="0" fontId="49" fillId="0" borderId="33" applyAlignment="1" applyProtection="1" pivotButton="0" quotePrefix="0" xfId="0">
      <alignment horizontal="center" vertical="center" wrapText="1"/>
      <protection locked="0" hidden="0"/>
    </xf>
    <xf numFmtId="0" fontId="49" fillId="0" borderId="67" applyAlignment="1" applyProtection="1" pivotButton="0" quotePrefix="0" xfId="0">
      <alignment horizontal="center" vertical="center" wrapText="1"/>
      <protection locked="0" hidden="0"/>
    </xf>
    <xf numFmtId="0" fontId="49" fillId="6" borderId="8" applyAlignment="1" pivotButton="0" quotePrefix="0" xfId="0">
      <alignment horizontal="center" vertical="center" wrapText="1"/>
    </xf>
    <xf numFmtId="14" fontId="32" fillId="10" borderId="3" applyAlignment="1" pivotButton="0" quotePrefix="0" xfId="0">
      <alignment horizontal="center" vertical="center" wrapText="1"/>
    </xf>
    <xf numFmtId="14" fontId="32" fillId="10" borderId="1" applyAlignment="1" pivotButton="0" quotePrefix="0" xfId="0">
      <alignment horizontal="center" vertical="center" wrapText="1"/>
    </xf>
    <xf numFmtId="0" fontId="6" fillId="0" borderId="3" applyAlignment="1" pivotButton="0" quotePrefix="0" xfId="0">
      <alignment horizontal="justify" vertical="center" wrapText="1"/>
    </xf>
    <xf numFmtId="14" fontId="31" fillId="0" borderId="1" applyAlignment="1" pivotButton="0" quotePrefix="0" xfId="0">
      <alignment horizontal="center" vertical="center" wrapText="1"/>
    </xf>
    <xf numFmtId="0" fontId="0" fillId="2" borderId="0" pivotButton="0" quotePrefix="0" xfId="0"/>
    <xf numFmtId="0" fontId="48" fillId="2" borderId="0" applyAlignment="1" pivotButton="0" quotePrefix="0" xfId="0">
      <alignment horizontal="justify"/>
    </xf>
    <xf numFmtId="0" fontId="48" fillId="2" borderId="0" applyAlignment="1" pivotButton="0" quotePrefix="0" xfId="0">
      <alignment wrapText="1"/>
    </xf>
    <xf numFmtId="0" fontId="0" fillId="2" borderId="0" applyAlignment="1" pivotButton="0" quotePrefix="0" xfId="0">
      <alignment wrapText="1"/>
    </xf>
    <xf numFmtId="0" fontId="0" fillId="2" borderId="0" applyProtection="1" pivotButton="0" quotePrefix="0" xfId="0">
      <protection locked="0" hidden="0"/>
    </xf>
    <xf numFmtId="0" fontId="23" fillId="0" borderId="0" applyAlignment="1" pivotButton="0" quotePrefix="0" xfId="0">
      <alignment horizontal="center" vertical="top" wrapText="1"/>
    </xf>
    <xf numFmtId="0" fontId="60" fillId="0" borderId="0" applyAlignment="1" pivotButton="0" quotePrefix="0" xfId="0">
      <alignment horizontal="center" vertical="center" wrapText="1"/>
    </xf>
    <xf numFmtId="0" fontId="0" fillId="4" borderId="0" applyAlignment="1" pivotButton="0" quotePrefix="0" xfId="0">
      <alignment wrapText="1"/>
    </xf>
    <xf numFmtId="0" fontId="48" fillId="4" borderId="0" applyAlignment="1" pivotButton="0" quotePrefix="0" xfId="0">
      <alignment wrapText="1"/>
    </xf>
    <xf numFmtId="0" fontId="37" fillId="2" borderId="0" applyAlignment="1" pivotButton="0" quotePrefix="0" xfId="1">
      <alignment horizontal="center" vertical="center"/>
    </xf>
    <xf numFmtId="0" fontId="60" fillId="2" borderId="0" applyAlignment="1" pivotButton="0" quotePrefix="0" xfId="0">
      <alignment vertical="center" wrapText="1"/>
    </xf>
    <xf numFmtId="0" fontId="6" fillId="2" borderId="0" applyAlignment="1" applyProtection="1" pivotButton="0" quotePrefix="0" xfId="0">
      <alignment horizontal="justify" vertical="center" wrapText="1"/>
      <protection locked="0" hidden="0"/>
    </xf>
    <xf numFmtId="0" fontId="6" fillId="2" borderId="0" applyAlignment="1" applyProtection="1" pivotButton="0" quotePrefix="0" xfId="0">
      <alignment horizontal="center" vertical="center" wrapText="1"/>
      <protection locked="0" hidden="0"/>
    </xf>
    <xf numFmtId="0" fontId="28" fillId="2" borderId="0" applyAlignment="1" applyProtection="1" pivotButton="0" quotePrefix="0" xfId="0">
      <alignment horizontal="center" vertical="center" wrapText="1"/>
      <protection locked="0" hidden="0"/>
    </xf>
    <xf numFmtId="9" fontId="6" fillId="2" borderId="0" applyAlignment="1" applyProtection="1" pivotButton="0" quotePrefix="0" xfId="2">
      <alignment horizontal="center" vertical="center" wrapText="1"/>
      <protection locked="0" hidden="0"/>
    </xf>
    <xf numFmtId="0" fontId="25" fillId="2" borderId="0" applyAlignment="1" applyProtection="1" pivotButton="0" quotePrefix="0" xfId="0">
      <alignment horizontal="justify" vertical="center" wrapText="1"/>
      <protection locked="0" hidden="0"/>
    </xf>
    <xf numFmtId="0" fontId="28" fillId="2" borderId="0" applyAlignment="1" applyProtection="1" pivotButton="0" quotePrefix="0" xfId="0">
      <alignment horizontal="justify" vertical="center" wrapText="1"/>
      <protection locked="0" hidden="0"/>
    </xf>
    <xf numFmtId="14" fontId="6" fillId="2" borderId="0" applyAlignment="1" applyProtection="1" pivotButton="0" quotePrefix="0" xfId="0">
      <alignment horizontal="justify" vertical="center"/>
      <protection locked="0" hidden="0"/>
    </xf>
    <xf numFmtId="0" fontId="6" fillId="2" borderId="0" applyAlignment="1" applyProtection="1" pivotButton="0" quotePrefix="0" xfId="0">
      <alignment horizontal="justify" vertical="center"/>
      <protection locked="0" hidden="0"/>
    </xf>
    <xf numFmtId="0" fontId="26" fillId="2" borderId="0" applyAlignment="1" applyProtection="1" pivotButton="0" quotePrefix="0" xfId="0">
      <alignment horizontal="center" vertical="center"/>
      <protection locked="0" hidden="0"/>
    </xf>
    <xf numFmtId="0" fontId="46" fillId="2" borderId="0" applyAlignment="1" applyProtection="1" pivotButton="0" quotePrefix="0" xfId="0">
      <alignment horizontal="center" vertical="center"/>
      <protection locked="0" hidden="0"/>
    </xf>
    <xf numFmtId="0" fontId="41" fillId="2" borderId="0" applyAlignment="1" applyProtection="1" pivotButton="0" quotePrefix="0" xfId="1">
      <alignment horizontal="justify" vertical="center" wrapText="1"/>
      <protection locked="0" hidden="0"/>
    </xf>
    <xf numFmtId="0" fontId="36" fillId="2" borderId="0" applyAlignment="1" pivotButton="0" quotePrefix="0" xfId="1">
      <alignment horizontal="center" vertical="center" wrapText="1"/>
    </xf>
    <xf numFmtId="0" fontId="0" fillId="2" borderId="0" applyProtection="1" pivotButton="0" quotePrefix="0" xfId="0">
      <protection locked="1" hidden="1"/>
    </xf>
    <xf numFmtId="0" fontId="3" fillId="2" borderId="0" applyProtection="1" pivotButton="0" quotePrefix="0" xfId="0">
      <protection locked="1" hidden="1"/>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0" fillId="4" borderId="0" applyAlignment="1" pivotButton="0" quotePrefix="0" xfId="0">
      <alignment horizontal="center" vertical="center" wrapText="1"/>
    </xf>
    <xf numFmtId="0" fontId="36" fillId="2" borderId="0" applyAlignment="1" pivotButton="0" quotePrefix="0" xfId="1">
      <alignment horizontal="left" vertical="center" wrapText="1"/>
    </xf>
    <xf numFmtId="0" fontId="0" fillId="2" borderId="0" applyAlignment="1" applyProtection="1" pivotButton="0" quotePrefix="0" xfId="0">
      <alignment vertical="center"/>
      <protection locked="0" hidden="0"/>
    </xf>
    <xf numFmtId="0" fontId="21" fillId="2" borderId="0" applyAlignment="1" pivotButton="0" quotePrefix="0" xfId="0">
      <alignment vertical="center"/>
    </xf>
    <xf numFmtId="0" fontId="0" fillId="4" borderId="0" applyAlignment="1" applyProtection="1" pivotButton="0" quotePrefix="0" xfId="0">
      <alignment horizontal="center" vertical="center" wrapText="1"/>
      <protection locked="0" hidden="0"/>
    </xf>
    <xf numFmtId="0" fontId="0" fillId="27" borderId="0" pivotButton="0" quotePrefix="0" xfId="0"/>
    <xf numFmtId="0" fontId="3" fillId="0" borderId="0" applyAlignment="1" pivotButton="0" quotePrefix="0" xfId="0">
      <alignment horizontal="center" vertical="center" wrapText="1"/>
    </xf>
    <xf numFmtId="0" fontId="0" fillId="27" borderId="0" applyAlignment="1" pivotButton="0" quotePrefix="0" xfId="0">
      <alignment horizontal="center" vertical="center" wrapText="1"/>
    </xf>
    <xf numFmtId="0" fontId="38" fillId="0" borderId="0" applyAlignment="1" pivotButton="0" quotePrefix="0" xfId="0">
      <alignment vertical="center" wrapText="1"/>
    </xf>
    <xf numFmtId="0" fontId="36" fillId="0" borderId="0" applyAlignment="1" pivotButton="0" quotePrefix="0" xfId="1">
      <alignment horizontal="center" wrapText="1"/>
    </xf>
    <xf numFmtId="0" fontId="4" fillId="11" borderId="1" applyAlignment="1" pivotButton="0" quotePrefix="0" xfId="0">
      <alignment horizontal="center" vertical="center" textRotation="90" wrapText="1"/>
    </xf>
    <xf numFmtId="0" fontId="40" fillId="0" borderId="1" applyAlignment="1" applyProtection="1" pivotButton="0" quotePrefix="0" xfId="0">
      <alignment horizontal="center" vertical="center" wrapText="1"/>
      <protection locked="0" hidden="0"/>
    </xf>
    <xf numFmtId="49" fontId="40" fillId="0" borderId="1" applyAlignment="1" applyProtection="1" pivotButton="0" quotePrefix="0" xfId="0">
      <alignment horizontal="center" vertical="center" wrapText="1"/>
      <protection locked="0" hidden="0"/>
    </xf>
    <xf numFmtId="0" fontId="41" fillId="0" borderId="36" applyAlignment="1" applyProtection="1" pivotButton="0" quotePrefix="0" xfId="0">
      <alignment vertical="center" wrapText="1"/>
      <protection locked="0" hidden="0"/>
    </xf>
    <xf numFmtId="0" fontId="41" fillId="0" borderId="36" applyAlignment="1" pivotButton="0" quotePrefix="0" xfId="0">
      <alignment vertical="center"/>
    </xf>
    <xf numFmtId="0" fontId="41" fillId="0" borderId="62" applyAlignment="1" applyProtection="1" pivotButton="0" quotePrefix="0" xfId="0">
      <alignment vertical="center" wrapText="1"/>
      <protection locked="0" hidden="0"/>
    </xf>
    <xf numFmtId="0" fontId="41" fillId="0" borderId="68" applyAlignment="1" applyProtection="1" pivotButton="0" quotePrefix="0" xfId="0">
      <alignment horizontal="left" vertical="center" wrapText="1"/>
      <protection locked="0" hidden="0"/>
    </xf>
    <xf numFmtId="0" fontId="31" fillId="0" borderId="37" applyAlignment="1" pivotButton="0" quotePrefix="0" xfId="0">
      <alignment horizontal="justify" vertical="justify"/>
    </xf>
    <xf numFmtId="0" fontId="31" fillId="0" borderId="37" applyAlignment="1" applyProtection="1" pivotButton="0" quotePrefix="0" xfId="0">
      <alignment horizontal="justify" vertical="justify" wrapText="1"/>
      <protection locked="0" hidden="0"/>
    </xf>
    <xf numFmtId="0" fontId="31" fillId="0" borderId="37" applyAlignment="1" pivotButton="0" quotePrefix="0" xfId="0">
      <alignment horizontal="justify" vertical="justify" wrapText="1"/>
    </xf>
    <xf numFmtId="0" fontId="31" fillId="0" borderId="37" applyAlignment="1" applyProtection="1" pivotButton="0" quotePrefix="0" xfId="0">
      <alignment horizontal="left" vertical="justify" wrapText="1"/>
      <protection locked="0" hidden="0"/>
    </xf>
    <xf numFmtId="0" fontId="31" fillId="0" borderId="37" applyAlignment="1" applyProtection="1" pivotButton="0" quotePrefix="0" xfId="0">
      <alignment vertical="justify" wrapText="1"/>
      <protection locked="0" hidden="0"/>
    </xf>
    <xf numFmtId="0" fontId="31" fillId="0" borderId="37" applyAlignment="1" pivotButton="0" quotePrefix="0" xfId="0">
      <alignment horizontal="left" vertical="justify"/>
    </xf>
    <xf numFmtId="0" fontId="31" fillId="0" borderId="69" applyAlignment="1" pivotButton="0" quotePrefix="0" xfId="0">
      <alignment horizontal="justify" vertical="justify" wrapText="1"/>
    </xf>
    <xf numFmtId="0" fontId="6" fillId="0" borderId="1" applyAlignment="1" applyProtection="1" pivotButton="0" quotePrefix="0" xfId="0">
      <alignment horizontal="justify" vertical="justify" wrapText="1"/>
      <protection locked="0" hidden="0"/>
    </xf>
    <xf numFmtId="0" fontId="56" fillId="4" borderId="0" applyAlignment="1" pivotButton="0" quotePrefix="0" xfId="0">
      <alignment horizontal="justify" vertical="center"/>
    </xf>
    <xf numFmtId="0" fontId="23" fillId="0" borderId="8" applyAlignment="1" pivotButton="0" quotePrefix="0" xfId="0">
      <alignment horizontal="center" vertical="top" wrapText="1"/>
    </xf>
    <xf numFmtId="0" fontId="60" fillId="0" borderId="8" applyAlignment="1" pivotButton="0" quotePrefix="0" xfId="0">
      <alignment horizontal="center" vertical="center" wrapText="1"/>
    </xf>
    <xf numFmtId="0" fontId="0" fillId="2" borderId="0" applyAlignment="1" pivotButton="0" quotePrefix="0" xfId="0">
      <alignment horizontal="center" wrapText="1"/>
    </xf>
    <xf numFmtId="0" fontId="48" fillId="2" borderId="0" applyAlignment="1" pivotButton="0" quotePrefix="0" xfId="0">
      <alignment horizontal="right" wrapText="1"/>
    </xf>
    <xf numFmtId="0" fontId="59" fillId="10" borderId="14" applyAlignment="1" pivotButton="0" quotePrefix="0" xfId="0">
      <alignment horizontal="center" vertical="center"/>
    </xf>
    <xf numFmtId="0" fontId="59" fillId="10" borderId="9" applyAlignment="1" pivotButton="0" quotePrefix="0" xfId="0">
      <alignment horizontal="center" vertical="center"/>
    </xf>
    <xf numFmtId="0" fontId="59" fillId="10" borderId="15" applyAlignment="1" pivotButton="0" quotePrefix="0" xfId="0">
      <alignment horizontal="center" vertical="center"/>
    </xf>
    <xf numFmtId="0" fontId="59" fillId="10" borderId="16" applyAlignment="1" pivotButton="0" quotePrefix="0" xfId="0">
      <alignment horizontal="center" vertical="center"/>
    </xf>
    <xf numFmtId="0" fontId="59" fillId="10" borderId="0" applyAlignment="1" pivotButton="0" quotePrefix="0" xfId="0">
      <alignment horizontal="center" vertical="center"/>
    </xf>
    <xf numFmtId="0" fontId="59" fillId="10" borderId="17" applyAlignment="1" pivotButton="0" quotePrefix="0" xfId="0">
      <alignment horizontal="center" vertical="center"/>
    </xf>
    <xf numFmtId="0" fontId="59" fillId="10" borderId="18" applyAlignment="1" pivotButton="0" quotePrefix="0" xfId="0">
      <alignment horizontal="center" vertical="center"/>
    </xf>
    <xf numFmtId="0" fontId="59" fillId="10" borderId="19" applyAlignment="1" pivotButton="0" quotePrefix="0" xfId="0">
      <alignment horizontal="center" vertical="center"/>
    </xf>
    <xf numFmtId="0" fontId="59" fillId="10" borderId="20" applyAlignment="1" pivotButton="0" quotePrefix="0" xfId="0">
      <alignment horizontal="center" vertical="center"/>
    </xf>
    <xf numFmtId="0" fontId="43" fillId="11" borderId="14" applyAlignment="1" pivotButton="0" quotePrefix="0" xfId="0">
      <alignment horizontal="center" vertical="top"/>
    </xf>
    <xf numFmtId="0" fontId="43" fillId="11" borderId="9" applyAlignment="1" pivotButton="0" quotePrefix="0" xfId="0">
      <alignment horizontal="center" vertical="top"/>
    </xf>
    <xf numFmtId="0" fontId="43" fillId="11" borderId="15" applyAlignment="1" pivotButton="0" quotePrefix="0" xfId="0">
      <alignment horizontal="center" vertical="top"/>
    </xf>
    <xf numFmtId="0" fontId="44" fillId="11" borderId="16" applyAlignment="1" pivotButton="0" quotePrefix="0" xfId="0">
      <alignment horizontal="center" vertical="top"/>
    </xf>
    <xf numFmtId="0" fontId="44" fillId="11" borderId="0" applyAlignment="1" pivotButton="0" quotePrefix="0" xfId="0">
      <alignment horizontal="center" vertical="top"/>
    </xf>
    <xf numFmtId="0" fontId="44" fillId="11" borderId="17" applyAlignment="1" pivotButton="0" quotePrefix="0" xfId="0">
      <alignment horizontal="center" vertical="top"/>
    </xf>
    <xf numFmtId="0" fontId="44" fillId="11" borderId="18" applyAlignment="1" pivotButton="0" quotePrefix="0" xfId="0">
      <alignment horizontal="center" vertical="top"/>
    </xf>
    <xf numFmtId="0" fontId="44" fillId="11" borderId="19" applyAlignment="1" pivotButton="0" quotePrefix="0" xfId="0">
      <alignment horizontal="center" vertical="top"/>
    </xf>
    <xf numFmtId="0" fontId="44" fillId="11" borderId="20" applyAlignment="1" pivotButton="0" quotePrefix="0" xfId="0">
      <alignment horizontal="center" vertical="top"/>
    </xf>
    <xf numFmtId="0" fontId="43" fillId="11" borderId="16" applyAlignment="1" pivotButton="0" quotePrefix="0" xfId="0">
      <alignment horizontal="center" vertical="top"/>
    </xf>
    <xf numFmtId="0" fontId="43" fillId="11" borderId="0" applyAlignment="1" pivotButton="0" quotePrefix="0" xfId="0">
      <alignment horizontal="center" vertical="top"/>
    </xf>
    <xf numFmtId="0" fontId="43" fillId="11" borderId="17" applyAlignment="1" pivotButton="0" quotePrefix="0" xfId="0">
      <alignment horizontal="center" vertical="top"/>
    </xf>
    <xf numFmtId="0" fontId="43" fillId="11" borderId="18" applyAlignment="1" pivotButton="0" quotePrefix="0" xfId="0">
      <alignment horizontal="center" vertical="top"/>
    </xf>
    <xf numFmtId="0" fontId="43" fillId="11" borderId="19" applyAlignment="1" pivotButton="0" quotePrefix="0" xfId="0">
      <alignment horizontal="center" vertical="top"/>
    </xf>
    <xf numFmtId="0" fontId="43" fillId="11" borderId="20" applyAlignment="1" pivotButton="0" quotePrefix="0" xfId="0">
      <alignment horizontal="center" vertical="top"/>
    </xf>
    <xf numFmtId="0" fontId="61" fillId="13" borderId="0" applyAlignment="1" pivotButton="0" quotePrefix="0" xfId="1">
      <alignment horizontal="center" wrapText="1"/>
    </xf>
    <xf numFmtId="0" fontId="48" fillId="2" borderId="0" applyAlignment="1" pivotButton="0" quotePrefix="0" xfId="0">
      <alignment horizontal="right" vertical="top" wrapText="1"/>
    </xf>
    <xf numFmtId="0" fontId="34" fillId="10" borderId="14" applyAlignment="1" pivotButton="0" quotePrefix="0" xfId="0">
      <alignment horizontal="center" vertical="center"/>
    </xf>
    <xf numFmtId="0" fontId="34" fillId="10" borderId="9" applyAlignment="1" pivotButton="0" quotePrefix="0" xfId="0">
      <alignment horizontal="center" vertical="center"/>
    </xf>
    <xf numFmtId="0" fontId="34" fillId="10" borderId="15" applyAlignment="1" pivotButton="0" quotePrefix="0" xfId="0">
      <alignment horizontal="center" vertical="center"/>
    </xf>
    <xf numFmtId="0" fontId="34" fillId="10" borderId="16" applyAlignment="1" pivotButton="0" quotePrefix="0" xfId="0">
      <alignment horizontal="center" vertical="center"/>
    </xf>
    <xf numFmtId="0" fontId="34" fillId="10" borderId="0" applyAlignment="1" pivotButton="0" quotePrefix="0" xfId="0">
      <alignment horizontal="center" vertical="center"/>
    </xf>
    <xf numFmtId="0" fontId="34" fillId="10" borderId="17" applyAlignment="1" pivotButton="0" quotePrefix="0" xfId="0">
      <alignment horizontal="center" vertical="center"/>
    </xf>
    <xf numFmtId="0" fontId="34" fillId="10" borderId="18" applyAlignment="1" pivotButton="0" quotePrefix="0" xfId="0">
      <alignment horizontal="center" vertical="center"/>
    </xf>
    <xf numFmtId="0" fontId="34" fillId="10" borderId="19" applyAlignment="1" pivotButton="0" quotePrefix="0" xfId="0">
      <alignment horizontal="center" vertical="center"/>
    </xf>
    <xf numFmtId="0" fontId="34" fillId="10" borderId="20" applyAlignment="1" pivotButton="0" quotePrefix="0" xfId="0">
      <alignment horizontal="center" vertical="center"/>
    </xf>
    <xf numFmtId="0" fontId="60" fillId="0" borderId="37" applyAlignment="1" pivotButton="0" quotePrefix="0" xfId="0">
      <alignment horizontal="center" vertical="center" wrapText="1"/>
    </xf>
    <xf numFmtId="0" fontId="60" fillId="0" borderId="38" applyAlignment="1" pivotButton="0" quotePrefix="0" xfId="0">
      <alignment horizontal="center" vertical="center" wrapText="1"/>
    </xf>
    <xf numFmtId="0" fontId="60" fillId="0" borderId="7" applyAlignment="1" pivotButton="0" quotePrefix="0" xfId="0">
      <alignment horizontal="center" vertical="center" wrapText="1"/>
    </xf>
    <xf numFmtId="0" fontId="60" fillId="0" borderId="60" applyAlignment="1" pivotButton="0" quotePrefix="0" xfId="0">
      <alignment horizontal="center" vertical="center" wrapText="1"/>
    </xf>
    <xf numFmtId="0" fontId="60" fillId="0" borderId="61" applyAlignment="1" pivotButton="0" quotePrefix="0" xfId="0">
      <alignment horizontal="center" vertical="center" wrapText="1"/>
    </xf>
    <xf numFmtId="0" fontId="60" fillId="0" borderId="62" applyAlignment="1" pivotButton="0" quotePrefix="0" xfId="0">
      <alignment horizontal="center" vertical="center" wrapText="1"/>
    </xf>
    <xf numFmtId="0" fontId="60" fillId="0" borderId="63" applyAlignment="1" pivotButton="0" quotePrefix="0" xfId="0">
      <alignment horizontal="center" vertical="center" wrapText="1"/>
    </xf>
    <xf numFmtId="0" fontId="60" fillId="0" borderId="21" applyAlignment="1" pivotButton="0" quotePrefix="0" xfId="0">
      <alignment horizontal="center" vertical="center" wrapText="1"/>
    </xf>
    <xf numFmtId="0" fontId="60" fillId="0" borderId="64" applyAlignment="1" pivotButton="0" quotePrefix="0" xfId="0">
      <alignment horizontal="center" vertical="center" wrapText="1"/>
    </xf>
    <xf numFmtId="0" fontId="36" fillId="0" borderId="0" applyAlignment="1" applyProtection="1" pivotButton="0" quotePrefix="0" xfId="1">
      <alignment horizontal="left" vertical="center" wrapText="1"/>
      <protection locked="0" hidden="0"/>
    </xf>
    <xf numFmtId="0" fontId="36" fillId="0" borderId="21" applyAlignment="1" applyProtection="1" pivotButton="0" quotePrefix="0" xfId="1">
      <alignment horizontal="left" vertical="center" wrapText="1"/>
      <protection locked="0" hidden="0"/>
    </xf>
    <xf numFmtId="0" fontId="0" fillId="0" borderId="1" applyAlignment="1" pivotButton="0" quotePrefix="0" xfId="0">
      <alignment horizontal="center" vertical="center" wrapText="1"/>
    </xf>
    <xf numFmtId="0" fontId="41" fillId="10" borderId="8" applyAlignment="1" pivotButton="0" quotePrefix="0" xfId="0">
      <alignment horizontal="center" vertical="center" wrapText="1"/>
    </xf>
    <xf numFmtId="0" fontId="41" fillId="12" borderId="8" applyAlignment="1" pivotButton="0" quotePrefix="0" xfId="0">
      <alignment horizontal="center" vertical="center" wrapText="1"/>
    </xf>
    <xf numFmtId="0" fontId="0" fillId="0" borderId="6" applyAlignment="1" pivotButton="0" quotePrefix="0" xfId="0">
      <alignment horizontal="center" vertical="center" wrapText="1"/>
    </xf>
    <xf numFmtId="0" fontId="24" fillId="11" borderId="1" applyAlignment="1" pivotButton="0" quotePrefix="0" xfId="0">
      <alignment horizontal="center" vertical="center" wrapText="1"/>
    </xf>
    <xf numFmtId="0" fontId="39" fillId="10" borderId="1" applyAlignment="1" pivotButton="0" quotePrefix="0" xfId="0">
      <alignment horizontal="center" vertical="center" wrapText="1"/>
    </xf>
    <xf numFmtId="0" fontId="26" fillId="0" borderId="0" applyAlignment="1" pivotButton="0" quotePrefix="0" xfId="0">
      <alignment horizontal="center" vertical="center"/>
    </xf>
    <xf numFmtId="0" fontId="19" fillId="11" borderId="10" applyAlignment="1" pivotButton="0" quotePrefix="0" xfId="0">
      <alignment horizontal="center" vertical="center" wrapText="1"/>
    </xf>
    <xf numFmtId="0" fontId="19" fillId="11" borderId="11" applyAlignment="1" pivotButton="0" quotePrefix="0" xfId="0">
      <alignment horizontal="center" vertical="center" wrapText="1"/>
    </xf>
    <xf numFmtId="0" fontId="46" fillId="0" borderId="10" applyAlignment="1" pivotButton="0" quotePrefix="0" xfId="0">
      <alignment horizontal="center" vertical="center"/>
    </xf>
    <xf numFmtId="0" fontId="46" fillId="0" borderId="12" applyAlignment="1" pivotButton="0" quotePrefix="0" xfId="0">
      <alignment horizontal="center" vertical="center"/>
    </xf>
    <xf numFmtId="0" fontId="46" fillId="0" borderId="13" applyAlignment="1" pivotButton="0" quotePrefix="0" xfId="0">
      <alignment horizontal="center" vertical="center"/>
    </xf>
    <xf numFmtId="0" fontId="18" fillId="22" borderId="53" applyAlignment="1" pivotButton="0" quotePrefix="0" xfId="0">
      <alignment horizontal="center"/>
    </xf>
    <xf numFmtId="0" fontId="18" fillId="22" borderId="54" applyAlignment="1" pivotButton="0" quotePrefix="0" xfId="0">
      <alignment horizontal="center"/>
    </xf>
    <xf numFmtId="0" fontId="18" fillId="22" borderId="55" applyAlignment="1" pivotButton="0" quotePrefix="0" xfId="0">
      <alignment horizontal="center"/>
    </xf>
    <xf numFmtId="0" fontId="18" fillId="12" borderId="53" applyAlignment="1" pivotButton="0" quotePrefix="0" xfId="0">
      <alignment horizontal="center"/>
    </xf>
    <xf numFmtId="0" fontId="18" fillId="12" borderId="54" applyAlignment="1" pivotButton="0" quotePrefix="0" xfId="0">
      <alignment horizontal="center"/>
    </xf>
    <xf numFmtId="0" fontId="18" fillId="12" borderId="55" applyAlignment="1" pivotButton="0" quotePrefix="0" xfId="0">
      <alignment horizontal="center"/>
    </xf>
    <xf numFmtId="0" fontId="19" fillId="11" borderId="22" applyAlignment="1" pivotButton="0" quotePrefix="0" xfId="0">
      <alignment horizontal="center"/>
    </xf>
    <xf numFmtId="0" fontId="26" fillId="0" borderId="37" applyAlignment="1" pivotButton="0" quotePrefix="0" xfId="0">
      <alignment horizontal="center" vertical="center"/>
    </xf>
    <xf numFmtId="0" fontId="26" fillId="0" borderId="38" applyAlignment="1" pivotButton="0" quotePrefix="0" xfId="0">
      <alignment horizontal="center" vertical="center"/>
    </xf>
    <xf numFmtId="0" fontId="26"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6" fillId="2" borderId="8" applyAlignment="1" pivotButton="0" quotePrefix="0" xfId="0">
      <alignment horizontal="left" vertical="center"/>
    </xf>
    <xf numFmtId="0" fontId="6" fillId="2" borderId="8" applyAlignment="1" pivotButton="0" quotePrefix="0" xfId="0">
      <alignment horizontal="center" vertical="center"/>
    </xf>
    <xf numFmtId="0" fontId="6" fillId="2" borderId="8" applyAlignment="1" pivotButton="0" quotePrefix="0" xfId="0">
      <alignment horizontal="center" vertical="center" wrapText="1"/>
    </xf>
    <xf numFmtId="0" fontId="26" fillId="2" borderId="8" applyAlignment="1" pivotButton="0" quotePrefix="0" xfId="0">
      <alignment horizontal="center" wrapText="1"/>
    </xf>
    <xf numFmtId="0" fontId="4" fillId="11" borderId="37" applyAlignment="1" pivotButton="0" quotePrefix="0" xfId="0">
      <alignment horizontal="center" vertical="center"/>
    </xf>
    <xf numFmtId="0" fontId="4" fillId="11" borderId="38" applyAlignment="1" pivotButton="0" quotePrefix="0" xfId="0">
      <alignment horizontal="center" vertical="center"/>
    </xf>
    <xf numFmtId="0" fontId="4" fillId="11" borderId="7"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6" fillId="2" borderId="37" applyAlignment="1" pivotButton="0" quotePrefix="0" xfId="0">
      <alignment horizontal="center" wrapText="1"/>
    </xf>
    <xf numFmtId="0" fontId="26" fillId="2" borderId="38" applyAlignment="1" pivotButton="0" quotePrefix="0" xfId="0">
      <alignment horizontal="center" wrapText="1"/>
    </xf>
    <xf numFmtId="0" fontId="26" fillId="2" borderId="7" applyAlignment="1" pivotButton="0" quotePrefix="0" xfId="0">
      <alignment horizontal="center" wrapText="1"/>
    </xf>
    <xf numFmtId="0" fontId="26" fillId="2" borderId="0" applyAlignment="1" pivotButton="0" quotePrefix="0" xfId="0">
      <alignment horizontal="center" vertical="center" textRotation="90" wrapText="1"/>
    </xf>
    <xf numFmtId="0" fontId="26" fillId="2" borderId="0" applyAlignment="1" pivotButton="0" quotePrefix="0" xfId="0">
      <alignment horizontal="center" vertical="center" textRotation="90"/>
    </xf>
    <xf numFmtId="0" fontId="26" fillId="2" borderId="0" applyAlignment="1" pivotButton="0" quotePrefix="0" xfId="0">
      <alignment horizontal="center" vertical="center"/>
    </xf>
    <xf numFmtId="0" fontId="4" fillId="8" borderId="8" applyAlignment="1" pivotButton="0" quotePrefix="0" xfId="0">
      <alignment horizontal="center" vertical="center" wrapText="1"/>
    </xf>
    <xf numFmtId="0" fontId="6" fillId="9" borderId="8" applyAlignment="1" pivotButton="0" quotePrefix="0" xfId="0">
      <alignment horizontal="justify" vertical="center" wrapText="1"/>
    </xf>
    <xf numFmtId="0" fontId="6" fillId="2" borderId="8" applyAlignment="1" pivotButton="0" quotePrefix="0" xfId="0">
      <alignment horizontal="justify" vertical="center" wrapText="1"/>
    </xf>
    <xf numFmtId="0" fontId="26" fillId="2" borderId="8" applyAlignment="1" pivotButton="0" quotePrefix="0" xfId="0">
      <alignment horizontal="center" vertical="center" wrapText="1"/>
    </xf>
    <xf numFmtId="0" fontId="53" fillId="2" borderId="0"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4" fillId="8" borderId="8" applyAlignment="1" pivotButton="0" quotePrefix="0" xfId="0">
      <alignment horizontal="center"/>
    </xf>
    <xf numFmtId="0" fontId="4" fillId="8" borderId="8" applyAlignment="1" pivotButton="0" quotePrefix="0" xfId="0">
      <alignment horizontal="center" wrapText="1"/>
    </xf>
    <xf numFmtId="0" fontId="26" fillId="2" borderId="8" applyAlignment="1" pivotButton="0" quotePrefix="0" xfId="0">
      <alignment horizontal="center" vertical="center"/>
    </xf>
    <xf numFmtId="0" fontId="19" fillId="8" borderId="8" applyAlignment="1" pivotButton="0" quotePrefix="0" xfId="0">
      <alignment horizontal="center"/>
    </xf>
    <xf numFmtId="0" fontId="26" fillId="12" borderId="30" applyAlignment="1" pivotButton="0" quotePrefix="0" xfId="0">
      <alignment horizontal="center" vertical="center" wrapText="1"/>
    </xf>
    <xf numFmtId="0" fontId="26" fillId="12" borderId="24" applyAlignment="1" pivotButton="0" quotePrefix="0" xfId="0">
      <alignment horizontal="center" vertical="center" wrapText="1"/>
    </xf>
    <xf numFmtId="0" fontId="26" fillId="12" borderId="27" applyAlignment="1" pivotButton="0" quotePrefix="0" xfId="0">
      <alignment horizontal="center" vertical="center" wrapText="1"/>
    </xf>
    <xf numFmtId="0" fontId="26" fillId="12" borderId="28" applyAlignment="1" pivotButton="0" quotePrefix="0" xfId="0">
      <alignment horizontal="center" vertical="center" wrapText="1"/>
    </xf>
    <xf numFmtId="0" fontId="26" fillId="12" borderId="29" applyAlignment="1" pivotButton="0" quotePrefix="0" xfId="0">
      <alignment horizontal="center" vertical="center" wrapText="1"/>
    </xf>
    <xf numFmtId="0" fontId="26" fillId="12" borderId="23" applyAlignment="1" pivotButton="0" quotePrefix="0" xfId="0">
      <alignment horizontal="center" vertical="center" wrapText="1"/>
    </xf>
    <xf numFmtId="0" fontId="26" fillId="12" borderId="8" applyAlignment="1" pivotButton="0" quotePrefix="0" xfId="0">
      <alignment horizontal="center" vertical="center" wrapText="1"/>
    </xf>
    <xf numFmtId="0" fontId="4" fillId="11" borderId="29" applyAlignment="1" pivotButton="0" quotePrefix="0" xfId="0">
      <alignment horizontal="center"/>
    </xf>
    <xf numFmtId="0" fontId="4" fillId="11" borderId="29" applyAlignment="1" pivotButton="0" quotePrefix="0" xfId="0">
      <alignment horizontal="center" vertical="center"/>
    </xf>
    <xf numFmtId="0" fontId="4" fillId="11" borderId="8" applyAlignment="1" pivotButton="0" quotePrefix="0" xfId="0">
      <alignment horizontal="center" vertical="center"/>
    </xf>
    <xf numFmtId="9" fontId="4" fillId="11" borderId="29" applyAlignment="1" pivotButton="0" quotePrefix="0" xfId="2">
      <alignment horizontal="center" vertical="center"/>
    </xf>
    <xf numFmtId="9" fontId="4" fillId="11" borderId="8" applyAlignment="1" pivotButton="0" quotePrefix="0" xfId="2">
      <alignment horizontal="center" vertical="center"/>
    </xf>
    <xf numFmtId="0" fontId="45" fillId="11" borderId="66" applyAlignment="1" pivotButton="0" quotePrefix="0" xfId="0">
      <alignment horizontal="center" vertical="center" wrapText="1"/>
    </xf>
    <xf numFmtId="0" fontId="45" fillId="11" borderId="33" applyAlignment="1" pivotButton="0" quotePrefix="0" xfId="0">
      <alignment horizontal="center" vertical="center" wrapText="1"/>
    </xf>
    <xf numFmtId="14" fontId="6" fillId="2" borderId="1" applyAlignment="1" pivotButton="0" quotePrefix="0" xfId="0">
      <alignment horizontal="center" vertical="center" wrapText="1"/>
    </xf>
    <xf numFmtId="0" fontId="6" fillId="2" borderId="1" applyAlignment="1" pivotButton="0" quotePrefix="0" xfId="0">
      <alignment horizontal="justify" vertical="center" wrapText="1"/>
    </xf>
    <xf numFmtId="14" fontId="23" fillId="26" borderId="4" applyAlignment="1" pivotButton="0" quotePrefix="0" xfId="0">
      <alignment horizontal="center" vertical="center" wrapText="1"/>
    </xf>
    <xf numFmtId="14" fontId="23" fillId="26" borderId="57" applyAlignment="1" pivotButton="0" quotePrefix="0" xfId="0">
      <alignment horizontal="center" vertical="center" wrapText="1"/>
    </xf>
    <xf numFmtId="14" fontId="23" fillId="26" borderId="6" applyAlignment="1" pivotButton="0" quotePrefix="0" xfId="0">
      <alignment horizontal="center" vertical="center" wrapText="1"/>
    </xf>
    <xf numFmtId="0" fontId="6" fillId="2" borderId="1" applyAlignment="1" applyProtection="1" pivotButton="0" quotePrefix="0" xfId="0">
      <alignment horizontal="justify" vertical="center" wrapText="1"/>
      <protection locked="0" hidden="0"/>
    </xf>
    <xf numFmtId="14" fontId="23" fillId="26" borderId="4" applyAlignment="1" applyProtection="1" pivotButton="0" quotePrefix="0" xfId="0">
      <alignment horizontal="center" vertical="center" wrapText="1"/>
      <protection locked="0" hidden="0"/>
    </xf>
    <xf numFmtId="14" fontId="23" fillId="26" borderId="6" applyAlignment="1" applyProtection="1" pivotButton="0" quotePrefix="0" xfId="0">
      <alignment horizontal="center" vertical="center" wrapText="1"/>
      <protection locked="0" hidden="0"/>
    </xf>
    <xf numFmtId="0" fontId="23" fillId="0" borderId="36" applyAlignment="1" applyProtection="1" pivotButton="0" quotePrefix="0" xfId="0">
      <alignment horizontal="center" vertical="top" wrapText="1"/>
      <protection locked="0" hidden="0"/>
    </xf>
    <xf numFmtId="0" fontId="23" fillId="0" borderId="39" applyAlignment="1" applyProtection="1" pivotButton="0" quotePrefix="0" xfId="0">
      <alignment horizontal="center" vertical="top" wrapText="1"/>
      <protection locked="0" hidden="0"/>
    </xf>
    <xf numFmtId="0" fontId="23" fillId="0" borderId="33" applyAlignment="1" applyProtection="1" pivotButton="0" quotePrefix="0" xfId="0">
      <alignment horizontal="center" vertical="top" wrapText="1"/>
      <protection locked="0" hidden="0"/>
    </xf>
    <xf numFmtId="0" fontId="60" fillId="0" borderId="0" applyAlignment="1" pivotButton="0" quotePrefix="0" xfId="0">
      <alignment horizontal="center" vertical="center" wrapText="1"/>
    </xf>
    <xf numFmtId="0" fontId="60" fillId="0" borderId="31" applyAlignment="1" pivotButton="0" quotePrefix="0" xfId="0">
      <alignment horizontal="center" vertical="center" wrapText="1"/>
    </xf>
    <xf numFmtId="0" fontId="6" fillId="0" borderId="1" applyAlignment="1" pivotButton="0" quotePrefix="0" xfId="0">
      <alignment horizontal="justify" vertical="center" wrapText="1"/>
    </xf>
    <xf numFmtId="14" fontId="6" fillId="2" borderId="1" applyAlignment="1" applyProtection="1" pivotButton="0" quotePrefix="0" xfId="0">
      <alignment horizontal="center" vertical="center" wrapText="1"/>
      <protection locked="0" hidden="0"/>
    </xf>
    <xf numFmtId="9" fontId="6" fillId="2" borderId="6" applyAlignment="1" pivotButton="0" quotePrefix="0" xfId="0">
      <alignment horizontal="center" vertical="center" wrapText="1"/>
    </xf>
    <xf numFmtId="0" fontId="6" fillId="2" borderId="1" applyAlignment="1" pivotButton="0" quotePrefix="0" xfId="0">
      <alignment horizontal="center" vertical="center" wrapText="1"/>
    </xf>
    <xf numFmtId="9" fontId="6" fillId="2" borderId="1" applyAlignment="1" pivotButton="0" quotePrefix="0" xfId="0">
      <alignment horizontal="center" vertical="center" wrapText="1"/>
    </xf>
    <xf numFmtId="0" fontId="19" fillId="21" borderId="44" applyAlignment="1" pivotButton="0" quotePrefix="0" xfId="0">
      <alignment horizontal="center" vertical="center"/>
    </xf>
    <xf numFmtId="0" fontId="19" fillId="21" borderId="5" applyAlignment="1" pivotButton="0" quotePrefix="0" xfId="0">
      <alignment horizontal="center" vertical="center"/>
    </xf>
    <xf numFmtId="14" fontId="6" fillId="2" borderId="8" applyAlignment="1" pivotButton="0" quotePrefix="0" xfId="0">
      <alignment horizontal="center" vertical="center" wrapText="1"/>
    </xf>
    <xf numFmtId="14" fontId="6" fillId="2" borderId="59" applyAlignment="1" pivotButton="0" quotePrefix="0" xfId="0">
      <alignment horizontal="center" vertical="center" wrapText="1"/>
    </xf>
    <xf numFmtId="14" fontId="6" fillId="2" borderId="57" applyAlignment="1" pivotButton="0" quotePrefix="0" xfId="0">
      <alignment horizontal="center" vertical="center" wrapText="1"/>
    </xf>
    <xf numFmtId="14" fontId="6" fillId="2" borderId="6" applyAlignment="1" pivotButton="0" quotePrefix="0" xfId="0">
      <alignment horizontal="center" vertical="center" wrapText="1"/>
    </xf>
    <xf numFmtId="14" fontId="6" fillId="2" borderId="4" applyAlignment="1" pivotButton="0" quotePrefix="0" xfId="0">
      <alignment horizontal="center" vertical="center" wrapText="1"/>
    </xf>
    <xf numFmtId="9" fontId="6" fillId="2" borderId="1" applyAlignment="1" pivotButton="0" quotePrefix="0" xfId="2">
      <alignment horizontal="center" vertical="center" wrapText="1"/>
    </xf>
    <xf numFmtId="9" fontId="6" fillId="2" borderId="3" applyAlignment="1" pivotButton="0" quotePrefix="0" xfId="0">
      <alignment horizontal="center" vertical="center" wrapText="1"/>
    </xf>
    <xf numFmtId="0" fontId="6" fillId="2" borderId="3" applyAlignment="1" pivotButton="0" quotePrefix="0" xfId="0">
      <alignment horizontal="center" vertical="center" wrapText="1"/>
    </xf>
    <xf numFmtId="0" fontId="6" fillId="2" borderId="1" applyAlignment="1" applyProtection="1" pivotButton="0" quotePrefix="0" xfId="0">
      <alignment horizontal="center" vertical="center" wrapText="1"/>
      <protection locked="0" hidden="0"/>
    </xf>
    <xf numFmtId="0" fontId="26" fillId="2" borderId="1" applyAlignment="1" pivotButton="0" quotePrefix="0" xfId="0">
      <alignment horizontal="center" vertical="center" wrapText="1"/>
    </xf>
    <xf numFmtId="1" fontId="6" fillId="2" borderId="1" applyAlignment="1" pivotButton="0" quotePrefix="0" xfId="0">
      <alignment horizontal="center" vertical="center" wrapText="1"/>
    </xf>
    <xf numFmtId="0" fontId="28" fillId="2" borderId="1" applyAlignment="1" pivotButton="0" quotePrefix="0" xfId="0">
      <alignment horizontal="center" vertical="center" wrapText="1"/>
    </xf>
    <xf numFmtId="0" fontId="28" fillId="2" borderId="6" applyAlignment="1" pivotButton="0" quotePrefix="0" xfId="0">
      <alignment horizontal="center" vertical="center" wrapText="1"/>
    </xf>
    <xf numFmtId="14" fontId="6" fillId="2" borderId="1" applyAlignment="1" applyProtection="1" pivotButton="0" quotePrefix="0" xfId="0">
      <alignment horizontal="center" vertical="center"/>
      <protection locked="0" hidden="0"/>
    </xf>
    <xf numFmtId="14" fontId="6" fillId="2" borderId="1" applyAlignment="1" pivotButton="0" quotePrefix="0" xfId="0">
      <alignment horizontal="center" vertical="center"/>
    </xf>
    <xf numFmtId="0" fontId="26" fillId="15" borderId="1" applyAlignment="1" pivotButton="0" quotePrefix="0" xfId="0">
      <alignment horizontal="center" vertical="center" wrapText="1"/>
    </xf>
    <xf numFmtId="0" fontId="6" fillId="2" borderId="4" applyAlignment="1" pivotButton="0" quotePrefix="0" xfId="0">
      <alignment horizontal="justify" vertical="center" wrapText="1"/>
    </xf>
    <xf numFmtId="0" fontId="6" fillId="2" borderId="6" applyAlignment="1" pivotButton="0" quotePrefix="0" xfId="0">
      <alignment horizontal="justify" vertical="center" wrapText="1"/>
    </xf>
    <xf numFmtId="0" fontId="6" fillId="0" borderId="4" applyAlignment="1" pivotButton="0" quotePrefix="0" xfId="0">
      <alignment horizontal="justify" vertical="center" wrapText="1"/>
    </xf>
    <xf numFmtId="0" fontId="6" fillId="0" borderId="6" applyAlignment="1" pivotButton="0" quotePrefix="0" xfId="0">
      <alignment horizontal="justify" vertical="center" wrapText="1"/>
    </xf>
    <xf numFmtId="0" fontId="6" fillId="2" borderId="4" applyAlignment="1" pivotButton="0" quotePrefix="0" xfId="0">
      <alignment horizontal="center" vertical="center" wrapText="1"/>
    </xf>
    <xf numFmtId="0" fontId="6" fillId="2" borderId="6" applyAlignment="1" pivotButton="0" quotePrefix="0" xfId="0">
      <alignment horizontal="center" vertical="center" wrapText="1"/>
    </xf>
    <xf numFmtId="0" fontId="6" fillId="0" borderId="4" applyAlignment="1" pivotButton="0" quotePrefix="0" xfId="0">
      <alignment horizontal="center" vertical="center" wrapText="1"/>
    </xf>
    <xf numFmtId="0" fontId="6" fillId="0" borderId="6" applyAlignment="1" pivotButton="0" quotePrefix="0" xfId="0">
      <alignment horizontal="center" vertical="center" wrapText="1"/>
    </xf>
    <xf numFmtId="0" fontId="19" fillId="11" borderId="1" applyAlignment="1" pivotButton="0" quotePrefix="0" xfId="0">
      <alignment horizontal="center" vertical="center"/>
    </xf>
    <xf numFmtId="0" fontId="19" fillId="21" borderId="45" applyAlignment="1" pivotButton="0" quotePrefix="0" xfId="0">
      <alignment horizontal="center" vertical="center"/>
    </xf>
    <xf numFmtId="0" fontId="19" fillId="21" borderId="46" applyAlignment="1" pivotButton="0" quotePrefix="0" xfId="0">
      <alignment horizontal="center" vertical="center"/>
    </xf>
    <xf numFmtId="0" fontId="19" fillId="21" borderId="47" applyAlignment="1" pivotButton="0" quotePrefix="0" xfId="0">
      <alignment horizontal="center" vertical="center"/>
    </xf>
    <xf numFmtId="0" fontId="18" fillId="12" borderId="3" applyAlignment="1" applyProtection="1" pivotButton="0" quotePrefix="0" xfId="0">
      <alignment horizontal="center" vertical="center" wrapText="1"/>
      <protection locked="0" hidden="0"/>
    </xf>
    <xf numFmtId="0" fontId="18" fillId="12" borderId="1" applyAlignment="1" applyProtection="1" pivotButton="0" quotePrefix="0" xfId="0">
      <alignment horizontal="center" vertical="center" wrapText="1"/>
      <protection locked="0" hidden="0"/>
    </xf>
    <xf numFmtId="0" fontId="6" fillId="2" borderId="57" applyAlignment="1" pivotButton="0" quotePrefix="0" xfId="0">
      <alignment horizontal="justify" vertical="center" wrapText="1"/>
    </xf>
    <xf numFmtId="1" fontId="6" fillId="0" borderId="1" applyAlignment="1" pivotButton="0" quotePrefix="0" xfId="0">
      <alignment horizontal="center" vertical="center" wrapText="1"/>
    </xf>
    <xf numFmtId="0" fontId="6" fillId="2" borderId="57" applyAlignment="1" pivotButton="0" quotePrefix="0" xfId="0">
      <alignment horizontal="center" vertical="center" wrapText="1"/>
    </xf>
    <xf numFmtId="0" fontId="19" fillId="11" borderId="2" applyAlignment="1" pivotButton="0" quotePrefix="0" xfId="0">
      <alignment horizontal="center" vertical="center"/>
    </xf>
    <xf numFmtId="0" fontId="19" fillId="11" borderId="5" applyAlignment="1" pivotButton="0" quotePrefix="0" xfId="0">
      <alignment horizontal="center" vertical="center"/>
    </xf>
    <xf numFmtId="0" fontId="19" fillId="11" borderId="3" applyAlignment="1" pivotButton="0" quotePrefix="0" xfId="0">
      <alignment horizontal="center" vertical="center"/>
    </xf>
    <xf numFmtId="0" fontId="19" fillId="11" borderId="2" applyAlignment="1" pivotButton="0" quotePrefix="0" xfId="0">
      <alignment horizontal="center" vertical="center" wrapText="1"/>
    </xf>
    <xf numFmtId="0" fontId="19" fillId="11" borderId="3" applyAlignment="1" pivotButton="0" quotePrefix="0" xfId="0">
      <alignment horizontal="center" vertical="center" wrapText="1"/>
    </xf>
    <xf numFmtId="0" fontId="19" fillId="21" borderId="2" applyAlignment="1" pivotButton="0" quotePrefix="0" xfId="0">
      <alignment horizontal="center" vertical="center"/>
    </xf>
    <xf numFmtId="0" fontId="11" fillId="2" borderId="0" applyAlignment="1" pivotButton="0" quotePrefix="0" xfId="0">
      <alignment horizontal="right" vertical="top" wrapText="1"/>
    </xf>
    <xf numFmtId="0" fontId="23" fillId="26" borderId="4" applyAlignment="1" pivotButton="0" quotePrefix="0" xfId="0">
      <alignment horizontal="justify" vertical="center" wrapText="1"/>
    </xf>
    <xf numFmtId="0" fontId="23" fillId="26" borderId="57" applyAlignment="1" pivotButton="0" quotePrefix="0" xfId="0">
      <alignment horizontal="justify" vertical="center" wrapText="1"/>
    </xf>
    <xf numFmtId="0" fontId="23" fillId="26" borderId="6" applyAlignment="1" pivotButton="0" quotePrefix="0" xfId="0">
      <alignment horizontal="justify" vertical="center" wrapText="1"/>
    </xf>
    <xf numFmtId="0" fontId="23" fillId="26" borderId="4" applyAlignment="1" applyProtection="1" pivotButton="0" quotePrefix="0" xfId="0">
      <alignment horizontal="justify" vertical="center" wrapText="1"/>
      <protection locked="0" hidden="0"/>
    </xf>
    <xf numFmtId="0" fontId="23" fillId="26" borderId="6" applyAlignment="1" applyProtection="1" pivotButton="0" quotePrefix="0" xfId="0">
      <alignment horizontal="justify" vertical="center" wrapText="1"/>
      <protection locked="0" hidden="0"/>
    </xf>
    <xf numFmtId="0" fontId="31" fillId="23" borderId="4" applyAlignment="1" pivotButton="0" quotePrefix="0" xfId="0">
      <alignment horizontal="justify" vertical="center" wrapText="1"/>
    </xf>
    <xf numFmtId="0" fontId="31" fillId="23" borderId="6" applyAlignment="1" pivotButton="0" quotePrefix="0" xfId="0">
      <alignment horizontal="justify" vertical="center" wrapText="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2" fillId="11" borderId="42" applyAlignment="1" applyProtection="1" pivotButton="0" quotePrefix="0" xfId="0">
      <alignment horizontal="center" vertical="center" wrapText="1"/>
      <protection locked="1" hidden="1"/>
    </xf>
    <xf numFmtId="0" fontId="2" fillId="11" borderId="43"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8" fillId="11" borderId="1" applyAlignment="1" applyProtection="1" pivotButton="0" quotePrefix="0" xfId="0">
      <alignment horizontal="center"/>
      <protection locked="1" hidden="1"/>
    </xf>
    <xf numFmtId="0" fontId="2" fillId="11" borderId="1" applyAlignment="1" applyProtection="1" pivotButton="0" quotePrefix="0" xfId="0">
      <alignment vertical="center" wrapText="1"/>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1" fontId="10" fillId="0" borderId="51" applyAlignment="1" applyProtection="1" pivotButton="0" quotePrefix="0" xfId="0">
      <alignment horizontal="center" vertical="center" wrapText="1"/>
      <protection locked="1" hidden="1"/>
    </xf>
    <xf numFmtId="1" fontId="10" fillId="0" borderId="52" applyAlignment="1" applyProtection="1" pivotButton="0" quotePrefix="0" xfId="0">
      <alignment horizontal="center" vertical="center" wrapText="1"/>
      <protection locked="1" hidden="1"/>
    </xf>
    <xf numFmtId="1" fontId="10" fillId="0" borderId="42" applyAlignment="1" applyProtection="1" pivotButton="0" quotePrefix="0" xfId="0">
      <alignment horizontal="center" vertical="center" wrapText="1"/>
      <protection locked="1" hidden="1"/>
    </xf>
    <xf numFmtId="1" fontId="10" fillId="0" borderId="43"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0" fontId="0" fillId="2" borderId="0" applyAlignment="1" pivotButton="0" quotePrefix="0" xfId="0">
      <alignment horizontal="center" vertical="center" wrapText="1"/>
    </xf>
    <xf numFmtId="0" fontId="0" fillId="2" borderId="0" applyAlignment="1" pivotButton="0" quotePrefix="0" xfId="0">
      <alignment horizontal="right" vertical="top" wrapText="1"/>
    </xf>
    <xf numFmtId="1" fontId="10" fillId="0"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0" fontId="19" fillId="21" borderId="1" applyAlignment="1" pivotButton="0" quotePrefix="0" xfId="0">
      <alignment horizontal="center" vertical="center"/>
    </xf>
    <xf numFmtId="0" fontId="18" fillId="10" borderId="42" applyAlignment="1" pivotButton="0" quotePrefix="0" xfId="0">
      <alignment horizontal="center" vertical="center" wrapText="1"/>
    </xf>
    <xf numFmtId="0" fontId="18" fillId="10" borderId="58" applyAlignment="1" pivotButton="0" quotePrefix="0" xfId="0">
      <alignment horizontal="center" vertical="center" wrapText="1"/>
    </xf>
    <xf numFmtId="0" fontId="19" fillId="21" borderId="3" applyAlignment="1" pivotButton="0" quotePrefix="0" xfId="0">
      <alignment horizontal="center" vertical="center"/>
    </xf>
    <xf numFmtId="0" fontId="15" fillId="3" borderId="1"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0" fillId="2" borderId="0" applyAlignment="1" pivotButton="0" quotePrefix="0" xfId="0">
      <alignment horizontal="right" vertical="top"/>
    </xf>
    <xf numFmtId="0" fontId="8" fillId="11" borderId="40" applyAlignment="1" applyProtection="1" pivotButton="0" quotePrefix="0" xfId="0">
      <alignment horizontal="center"/>
      <protection locked="1" hidden="1"/>
    </xf>
    <xf numFmtId="0" fontId="8" fillId="11" borderId="65" applyAlignment="1" applyProtection="1" pivotButton="0" quotePrefix="0" xfId="0">
      <alignment horizontal="center"/>
      <protection locked="1" hidden="1"/>
    </xf>
    <xf numFmtId="0" fontId="8" fillId="11" borderId="41" applyAlignment="1" applyProtection="1" pivotButton="0" quotePrefix="0" xfId="0">
      <alignment horizontal="center"/>
      <protection locked="1" hidden="1"/>
    </xf>
    <xf numFmtId="0" fontId="8" fillId="11" borderId="42" applyAlignment="1" applyProtection="1" pivotButton="0" quotePrefix="0" xfId="0">
      <alignment horizontal="center"/>
      <protection locked="1" hidden="1"/>
    </xf>
    <xf numFmtId="0" fontId="8" fillId="11" borderId="58" applyAlignment="1" applyProtection="1" pivotButton="0" quotePrefix="0" xfId="0">
      <alignment horizontal="center"/>
      <protection locked="1" hidden="1"/>
    </xf>
    <xf numFmtId="0" fontId="8" fillId="11" borderId="43" applyAlignment="1" applyProtection="1" pivotButton="0" quotePrefix="0" xfId="0">
      <alignment horizontal="center"/>
      <protection locked="1" hidden="1"/>
    </xf>
    <xf numFmtId="0" fontId="9" fillId="11" borderId="40" applyAlignment="1" applyProtection="1" pivotButton="0" quotePrefix="0" xfId="0">
      <alignment horizontal="right" vertical="center" wrapText="1"/>
      <protection locked="1" hidden="1"/>
    </xf>
    <xf numFmtId="0" fontId="9" fillId="11" borderId="41" applyAlignment="1" applyProtection="1" pivotButton="0" quotePrefix="0" xfId="0">
      <alignment horizontal="right" vertical="center" wrapText="1"/>
      <protection locked="1" hidden="1"/>
    </xf>
    <xf numFmtId="0" fontId="15" fillId="20" borderId="1" applyAlignment="1" applyProtection="1" pivotButton="0" quotePrefix="0" xfId="0">
      <alignment horizontal="center" vertical="center" wrapText="1"/>
      <protection locked="1" hidden="1"/>
    </xf>
    <xf numFmtId="0" fontId="60" fillId="0" borderId="2" applyAlignment="1" pivotButton="0" quotePrefix="0" xfId="0">
      <alignment horizontal="center" vertical="center" wrapText="1"/>
    </xf>
    <xf numFmtId="0" fontId="60" fillId="0" borderId="3" applyAlignment="1" pivotButton="0" quotePrefix="0" xfId="0">
      <alignment horizontal="center" vertical="center" wrapText="1"/>
    </xf>
    <xf numFmtId="0" fontId="60" fillId="0" borderId="40" applyAlignment="1" pivotButton="0" quotePrefix="0" xfId="0">
      <alignment horizontal="center" vertical="center" wrapText="1"/>
    </xf>
    <xf numFmtId="0" fontId="60" fillId="0" borderId="41" applyAlignment="1" pivotButton="0" quotePrefix="0" xfId="0">
      <alignment horizontal="center" vertical="center" wrapText="1"/>
    </xf>
    <xf numFmtId="0" fontId="60" fillId="0" borderId="42" applyAlignment="1" pivotButton="0" quotePrefix="0" xfId="0">
      <alignment horizontal="center" vertical="center" wrapText="1"/>
    </xf>
    <xf numFmtId="0" fontId="60" fillId="0" borderId="43" applyAlignment="1" pivotButton="0" quotePrefix="0" xfId="0">
      <alignment horizontal="center" vertical="center" wrapText="1"/>
    </xf>
    <xf numFmtId="0" fontId="23" fillId="0" borderId="1" applyAlignment="1" pivotButton="0" quotePrefix="0" xfId="0">
      <alignment vertical="top" wrapText="1"/>
    </xf>
    <xf numFmtId="14" fontId="6" fillId="0" borderId="1" applyAlignment="1" pivotButton="0" quotePrefix="0" xfId="0">
      <alignment horizontal="center" vertical="center"/>
    </xf>
    <xf numFmtId="0" fontId="6" fillId="0" borderId="1" applyAlignment="1" pivotButton="0" quotePrefix="0" xfId="0">
      <alignment horizontal="center" vertical="center" wrapText="1"/>
    </xf>
    <xf numFmtId="14" fontId="6" fillId="0" borderId="4" applyAlignment="1" pivotButton="0" quotePrefix="0" xfId="0">
      <alignment horizontal="center" vertical="center"/>
    </xf>
    <xf numFmtId="14" fontId="6" fillId="0" borderId="6" applyAlignment="1" pivotButton="0" quotePrefix="0" xfId="0">
      <alignment horizontal="center" vertical="center"/>
    </xf>
    <xf numFmtId="14" fontId="6" fillId="0" borderId="57" applyAlignment="1" pivotButton="0" quotePrefix="0" xfId="0">
      <alignment horizontal="center" vertical="center"/>
    </xf>
    <xf numFmtId="0" fontId="6" fillId="0" borderId="57" applyAlignment="1" pivotButton="0" quotePrefix="0" xfId="0">
      <alignment horizontal="center" vertical="center" wrapText="1"/>
    </xf>
    <xf numFmtId="14" fontId="6" fillId="0" borderId="4" applyAlignment="1" pivotButton="0" quotePrefix="0" xfId="0">
      <alignment horizontal="center" vertical="center" wrapText="1"/>
    </xf>
    <xf numFmtId="14" fontId="6" fillId="0" borderId="57" applyAlignment="1" pivotButton="0" quotePrefix="0" xfId="0">
      <alignment horizontal="center" vertical="center" wrapText="1"/>
    </xf>
    <xf numFmtId="14" fontId="6" fillId="0" borderId="6" applyAlignment="1" pivotButton="0" quotePrefix="0" xfId="0">
      <alignment horizontal="center" vertical="center" wrapText="1"/>
    </xf>
    <xf numFmtId="0" fontId="0" fillId="2" borderId="0" applyAlignment="1" pivotButton="0" quotePrefix="0" xfId="0">
      <alignment horizontal="right" wrapText="1"/>
    </xf>
    <xf numFmtId="0" fontId="6" fillId="0" borderId="59" applyAlignment="1" pivotButton="0" quotePrefix="0" xfId="0">
      <alignment horizontal="justify" vertical="justify" wrapText="1"/>
    </xf>
    <xf numFmtId="0" fontId="6" fillId="0" borderId="6" applyAlignment="1" pivotButton="0" quotePrefix="0" xfId="0">
      <alignment horizontal="justify" vertical="justify" wrapText="1"/>
    </xf>
    <xf numFmtId="0" fontId="6" fillId="0" borderId="59" applyAlignment="1" pivotButton="0" quotePrefix="0" xfId="0">
      <alignment horizontal="center" vertical="center" wrapText="1"/>
    </xf>
    <xf numFmtId="0" fontId="6" fillId="0" borderId="4" applyAlignment="1" pivotButton="0" quotePrefix="0" xfId="0">
      <alignment horizontal="justify" vertical="justify" wrapText="1"/>
    </xf>
    <xf numFmtId="0" fontId="51" fillId="2" borderId="31" applyAlignment="1" pivotButton="0" quotePrefix="0" xfId="0">
      <alignment horizontal="center" vertical="center"/>
    </xf>
    <xf numFmtId="0" fontId="6" fillId="2" borderId="8" applyAlignment="1" pivotButton="0" quotePrefix="0" xfId="0">
      <alignment horizontal="center" vertical="center" wrapText="1"/>
    </xf>
    <xf numFmtId="14" fontId="6" fillId="0" borderId="1" applyAlignment="1" pivotButton="0" quotePrefix="0" xfId="0">
      <alignment horizontal="center" vertical="center"/>
    </xf>
    <xf numFmtId="0" fontId="6" fillId="2" borderId="8" applyAlignment="1" pivotButton="0" quotePrefix="0" xfId="0">
      <alignment horizontal="left" vertical="center" wrapText="1"/>
    </xf>
    <xf numFmtId="14" fontId="6" fillId="2" borderId="1" applyAlignment="1" pivotButton="0" quotePrefix="0" xfId="0">
      <alignment horizontal="center" vertical="center" wrapText="1"/>
    </xf>
    <xf numFmtId="0" fontId="6" fillId="2" borderId="1" applyAlignment="1" pivotButton="0" quotePrefix="0" xfId="0">
      <alignment horizontal="justify" vertical="center" wrapText="1"/>
    </xf>
    <xf numFmtId="14" fontId="6" fillId="0" borderId="1" applyAlignment="1" pivotButton="0" quotePrefix="0" xfId="0">
      <alignment horizontal="center" vertical="center" wrapText="1"/>
    </xf>
    <xf numFmtId="0" fontId="6" fillId="0" borderId="1" applyAlignment="1" pivotButton="0" quotePrefix="0" xfId="0">
      <alignment horizontal="justify" vertical="center" wrapText="1"/>
    </xf>
    <xf numFmtId="14" fontId="6" fillId="0" borderId="1" applyAlignment="1" pivotButton="0" quotePrefix="0" xfId="0">
      <alignment horizontal="center" vertical="center" wrapText="1"/>
    </xf>
    <xf numFmtId="0" fontId="6" fillId="0" borderId="1" applyAlignment="1" pivotButton="0" quotePrefix="0" xfId="0">
      <alignment horizontal="justify" vertical="center" wrapText="1"/>
    </xf>
    <xf numFmtId="0" fontId="0" fillId="0" borderId="62" pivotButton="0" quotePrefix="0" xfId="0"/>
    <xf numFmtId="0" fontId="0" fillId="0" borderId="38" pivotButton="0" quotePrefix="0" xfId="0"/>
    <xf numFmtId="0" fontId="0" fillId="0" borderId="7" pivotButton="0" quotePrefix="0" xfId="0"/>
    <xf numFmtId="0" fontId="0" fillId="0" borderId="73" pivotButton="0" quotePrefix="0" xfId="0"/>
    <xf numFmtId="0" fontId="0" fillId="0" borderId="31" pivotButton="0" quotePrefix="0" xfId="0"/>
    <xf numFmtId="0" fontId="0" fillId="0" borderId="61" pivotButton="0" quotePrefix="0" xfId="0"/>
    <xf numFmtId="0" fontId="0" fillId="0" borderId="63" pivotButton="0" quotePrefix="0" xfId="0"/>
    <xf numFmtId="0" fontId="0" fillId="0" borderId="64" pivotButton="0" quotePrefix="0" xfId="0"/>
    <xf numFmtId="0" fontId="0" fillId="0" borderId="21" pivotButton="0" quotePrefix="0" xfId="0"/>
    <xf numFmtId="0" fontId="59" fillId="10" borderId="70"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59" fillId="10" borderId="71"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3" fillId="11" borderId="72" applyAlignment="1" pivotButton="0" quotePrefix="0" xfId="0">
      <alignment horizontal="center" vertical="top"/>
    </xf>
    <xf numFmtId="0" fontId="34" fillId="10" borderId="70" applyAlignment="1" pivotButton="0" quotePrefix="0" xfId="0">
      <alignment horizontal="center" vertical="center"/>
    </xf>
    <xf numFmtId="0" fontId="34" fillId="10" borderId="71" applyAlignment="1" pivotButton="0" quotePrefix="0" xfId="0">
      <alignment horizontal="center" vertical="center"/>
    </xf>
    <xf numFmtId="0" fontId="0" fillId="0" borderId="21" applyProtection="1" pivotButton="0" quotePrefix="0" xfId="0">
      <protection locked="0" hidden="0"/>
    </xf>
    <xf numFmtId="0" fontId="0" fillId="0" borderId="57" pivotButton="0" quotePrefix="0" xfId="0"/>
    <xf numFmtId="0" fontId="0" fillId="0" borderId="6" pivotButton="0" quotePrefix="0" xfId="0"/>
    <xf numFmtId="0" fontId="60" fillId="0" borderId="33" applyAlignment="1" pivotButton="0" quotePrefix="0" xfId="0">
      <alignment horizontal="center" vertical="center" wrapText="1"/>
    </xf>
    <xf numFmtId="0" fontId="0" fillId="0" borderId="5" pivotButton="0" quotePrefix="0" xfId="0"/>
    <xf numFmtId="0" fontId="0" fillId="0" borderId="3" pivotButton="0" quotePrefix="0" xfId="0"/>
    <xf numFmtId="0" fontId="0" fillId="0" borderId="77" pivotButton="0" quotePrefix="0" xfId="0"/>
    <xf numFmtId="0" fontId="0" fillId="0" borderId="54" pivotButton="0" quotePrefix="0" xfId="0"/>
    <xf numFmtId="0" fontId="0" fillId="0" borderId="55" pivotButton="0" quotePrefix="0" xfId="0"/>
    <xf numFmtId="0" fontId="18" fillId="22" borderId="22" applyAlignment="1" pivotButton="0" quotePrefix="0" xfId="0">
      <alignment horizontal="center"/>
    </xf>
    <xf numFmtId="0" fontId="18" fillId="12" borderId="22" applyAlignment="1" pivotButton="0" quotePrefix="0" xfId="0">
      <alignment horizontal="center"/>
    </xf>
    <xf numFmtId="0" fontId="0" fillId="0" borderId="33" pivotButton="0" quotePrefix="0" xfId="0"/>
    <xf numFmtId="0" fontId="0" fillId="0" borderId="39" pivotButton="0" quotePrefix="0" xfId="0"/>
    <xf numFmtId="0" fontId="26" fillId="0" borderId="8" applyAlignment="1" pivotButton="0" quotePrefix="0" xfId="0">
      <alignment horizontal="center" vertical="center"/>
    </xf>
    <xf numFmtId="0" fontId="0" fillId="0" borderId="79" pivotButton="0" quotePrefix="0" xfId="0"/>
    <xf numFmtId="0" fontId="45" fillId="11" borderId="29" applyAlignment="1" pivotButton="0" quotePrefix="0" xfId="0">
      <alignment horizontal="center" vertical="center" wrapText="1"/>
    </xf>
    <xf numFmtId="0" fontId="0" fillId="0" borderId="81" pivotButton="0" quotePrefix="0" xfId="0"/>
    <xf numFmtId="0" fontId="0" fillId="0" borderId="82" pivotButton="0" quotePrefix="0" xfId="0"/>
    <xf numFmtId="0" fontId="0" fillId="0" borderId="80" pivotButton="0" quotePrefix="0" xfId="0"/>
    <xf numFmtId="0" fontId="0" fillId="0" borderId="78" pivotButton="0" quotePrefix="0" xfId="0"/>
    <xf numFmtId="0" fontId="0" fillId="0" borderId="34" pivotButton="0" quotePrefix="0" xfId="0"/>
    <xf numFmtId="0" fontId="23" fillId="0" borderId="8" applyAlignment="1" applyProtection="1" pivotButton="0" quotePrefix="0" xfId="0">
      <alignment horizontal="center" vertical="top" wrapText="1"/>
      <protection locked="0" hidden="0"/>
    </xf>
    <xf numFmtId="0" fontId="0" fillId="0" borderId="39" applyProtection="1" pivotButton="0" quotePrefix="0" xfId="0">
      <protection locked="0" hidden="0"/>
    </xf>
    <xf numFmtId="0" fontId="0" fillId="0" borderId="33" applyProtection="1" pivotButton="0" quotePrefix="0" xfId="0">
      <protection locked="0" hidden="0"/>
    </xf>
    <xf numFmtId="0" fontId="0" fillId="0" borderId="85" pivotButton="0" quotePrefix="0" xfId="0"/>
    <xf numFmtId="0" fontId="0" fillId="0" borderId="86" pivotButton="0" quotePrefix="0" xfId="0"/>
    <xf numFmtId="0" fontId="0" fillId="0" borderId="5" applyProtection="1" pivotButton="0" quotePrefix="0" xfId="0">
      <protection locked="0" hidden="0"/>
    </xf>
    <xf numFmtId="0" fontId="0" fillId="0" borderId="3" applyProtection="1" pivotButton="0" quotePrefix="0" xfId="0">
      <protection locked="0" hidden="0"/>
    </xf>
    <xf numFmtId="14" fontId="23" fillId="26" borderId="1" applyAlignment="1" pivotButton="0" quotePrefix="0" xfId="0">
      <alignment horizontal="center" vertical="center" wrapText="1"/>
    </xf>
    <xf numFmtId="0" fontId="23" fillId="26" borderId="1" applyAlignment="1" pivotButton="0" quotePrefix="0" xfId="0">
      <alignment horizontal="justify" vertical="center" wrapText="1"/>
    </xf>
    <xf numFmtId="0" fontId="0" fillId="0" borderId="52" pivotButton="0" quotePrefix="0" xfId="0"/>
    <xf numFmtId="0" fontId="0" fillId="0" borderId="57" applyProtection="1" pivotButton="0" quotePrefix="0" xfId="0">
      <protection locked="0" hidden="0"/>
    </xf>
    <xf numFmtId="0" fontId="0" fillId="0" borderId="43" pivotButton="0" quotePrefix="0" xfId="0"/>
    <xf numFmtId="0" fontId="0" fillId="0" borderId="6" applyProtection="1" pivotButton="0" quotePrefix="0" xfId="0">
      <protection locked="0" hidden="0"/>
    </xf>
    <xf numFmtId="14" fontId="6" fillId="2" borderId="87" applyAlignment="1" pivotButton="0" quotePrefix="0" xfId="0">
      <alignment horizontal="center" vertical="center" wrapText="1"/>
    </xf>
    <xf numFmtId="14" fontId="23" fillId="26" borderId="1" applyAlignment="1" applyProtection="1" pivotButton="0" quotePrefix="0" xfId="0">
      <alignment horizontal="center" vertical="center" wrapText="1"/>
      <protection locked="0" hidden="0"/>
    </xf>
    <xf numFmtId="0" fontId="23" fillId="26" borderId="1" applyAlignment="1" applyProtection="1" pivotButton="0" quotePrefix="0" xfId="0">
      <alignment horizontal="justify" vertical="center" wrapText="1"/>
      <protection locked="0" hidden="0"/>
    </xf>
    <xf numFmtId="0" fontId="0" fillId="0" borderId="65" applyProtection="1" pivotButton="0" quotePrefix="0" xfId="0">
      <protection locked="1" hidden="1"/>
    </xf>
    <xf numFmtId="0" fontId="0" fillId="0" borderId="41" applyProtection="1" pivotButton="0" quotePrefix="0" xfId="0">
      <protection locked="1" hidden="1"/>
    </xf>
    <xf numFmtId="0" fontId="0" fillId="0" borderId="42" applyProtection="1" pivotButton="0" quotePrefix="0" xfId="0">
      <protection locked="1" hidden="1"/>
    </xf>
    <xf numFmtId="0" fontId="0" fillId="0" borderId="58" applyProtection="1" pivotButton="0" quotePrefix="0" xfId="0">
      <protection locked="1" hidden="1"/>
    </xf>
    <xf numFmtId="0" fontId="0" fillId="0" borderId="43"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6" applyProtection="1" pivotButton="0" quotePrefix="0" xfId="0">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57" applyProtection="1" pivotButton="0" quotePrefix="0" xfId="0">
      <protection locked="1" hidden="1"/>
    </xf>
    <xf numFmtId="0" fontId="0" fillId="0" borderId="51" applyProtection="1" pivotButton="0" quotePrefix="0" xfId="0">
      <protection locked="1" hidden="1"/>
    </xf>
    <xf numFmtId="0" fontId="0" fillId="0" borderId="52" applyProtection="1" pivotButton="0" quotePrefix="0" xfId="0">
      <protection locked="1" hidden="1"/>
    </xf>
    <xf numFmtId="0" fontId="0" fillId="0" borderId="58" pivotButton="0" quotePrefix="0" xfId="0"/>
    <xf numFmtId="0" fontId="0" fillId="0" borderId="41" pivotButton="0" quotePrefix="0" xfId="0"/>
    <xf numFmtId="0" fontId="0" fillId="0" borderId="42" pivotButton="0" quotePrefix="0" xfId="0"/>
    <xf numFmtId="0" fontId="6" fillId="0" borderId="1" applyAlignment="1" pivotButton="0" quotePrefix="0" xfId="0">
      <alignment horizontal="justify" vertical="justify" wrapText="1"/>
    </xf>
    <xf numFmtId="0" fontId="6" fillId="0" borderId="87" applyAlignment="1" pivotButton="0" quotePrefix="0" xfId="0">
      <alignment horizontal="justify" vertical="justify" wrapText="1"/>
    </xf>
    <xf numFmtId="0" fontId="6" fillId="0" borderId="87" applyAlignment="1" pivotButton="0" quotePrefix="0" xfId="0">
      <alignment horizontal="center" vertical="center" wrapText="1"/>
    </xf>
  </cellXfs>
  <cellStyles count="6">
    <cellStyle name="Normal" xfId="0" builtinId="0"/>
    <cellStyle name="Hipervínculo" xfId="1" builtinId="8"/>
    <cellStyle name="Porcentaje" xfId="2" builtinId="5"/>
    <cellStyle name="Normal 2 2" xfId="3"/>
    <cellStyle name="Moneda" xfId="4" builtinId="4"/>
    <cellStyle name="Moneda 2" xfId="5"/>
  </cellStyles>
  <dxfs count="984">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ont>
        <color theme="1"/>
      </font>
      <fill>
        <patternFill>
          <bgColor auto="1"/>
        </patternFill>
      </fill>
    </dxf>
    <dxf>
      <font>
        <color theme="0"/>
      </font>
    </dxf>
    <dxf>
      <font>
        <color theme="0"/>
      </font>
    </dxf>
    <dxf>
      <font>
        <color theme="0"/>
      </font>
    </dxf>
    <dxf>
      <font>
        <color theme="0"/>
      </font>
    </dxf>
    <dxf>
      <font>
        <color theme="0"/>
      </font>
    </dxf>
    <dxf>
      <font>
        <color theme="0"/>
      </font>
    </dxf>
    <dxf>
      <font>
        <color theme="0"/>
      </font>
    </dxf>
    <dxf>
      <font>
        <color theme="1"/>
      </font>
      <fill>
        <patternFill>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0"/>
      </font>
    </dxf>
    <dxf>
      <font>
        <color theme="0"/>
      </font>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externalLink" Target="/xl/externalLinks/externalLink1.xml" Id="rId17"/><Relationship Type="http://schemas.openxmlformats.org/officeDocument/2006/relationships/externalLink" Target="/xl/externalLinks/externalLink2.xml" Id="rId18"/><Relationship Type="http://schemas.openxmlformats.org/officeDocument/2006/relationships/externalLink" Target="/xl/externalLinks/externalLink3.xml" Id="rId19"/><Relationship Type="http://schemas.openxmlformats.org/officeDocument/2006/relationships/externalLink" Target="/xl/externalLinks/externalLink4.xml" Id="rId20"/><Relationship Type="http://schemas.openxmlformats.org/officeDocument/2006/relationships/styles" Target="styles.xml" Id="rId21"/><Relationship Type="http://schemas.openxmlformats.org/officeDocument/2006/relationships/theme" Target="theme/theme1.xml" Id="rId22"/></Relationships>
</file>

<file path=xl/comments/comment1.xml><?xml version="1.0" encoding="utf-8"?>
<comments xmlns="http://schemas.openxmlformats.org/spreadsheetml/2006/main">
  <authors>
    <author>HENRY ORLANDO ARAGON OQUENDO</author>
  </authors>
  <commentList>
    <comment ref="B18" authorId="0" shapeId="0">
      <text>
        <t xml:space="preserve">SE TRASLADA A FORTALEZA
</t>
      </text>
    </comment>
  </commentList>
</comments>
</file>

<file path=xl/comments/comment2.xml><?xml version="1.0" encoding="utf-8"?>
<comments xmlns="http://schemas.openxmlformats.org/spreadsheetml/2006/main">
  <authors>
    <author>JAIME ELDER ACOSTA RAMIREZ</author>
  </authors>
  <commentList>
    <comment ref="BD7" authorId="0" shapeId="0">
      <text>
        <t>Describir Avances en la gestión del riesgo comparativamente con seguimientos anteriores o con la condición inherente del riesgo; plantear mejoras potenciales en la gestión del riesgo (Recomendaciones para la mejora)</t>
      </text>
    </comment>
    <comment ref="BF7" authorId="0" shapeId="0">
      <text>
        <t>Describir Avances en la gestión del riesgo comparativamente con seguimientos anteriores o con la condición inherente del riesgo; plantear mejoras potenciales en la gestión del riesgo (Recomendaciones para la mejora)</t>
      </text>
    </comment>
    <comment ref="BH7" authorId="0" shapeId="0">
      <text>
        <t>Describir Avances en la gestión del riesgo comparativamente con seguimientos anteriores o con la condición inherente del riesgo; plantear mejoras potenciales en la gestión del riesgo (Recomendaciones para la mejora)</t>
      </text>
    </comment>
    <comment ref="BJ7" authorId="0" shapeId="0">
      <text>
        <t>Describir Avances en la gestión del riesgo comparativamente con seguimientos anteriores o con la condición inherente del riesgo; plantear mejoras potenciales en la gestión del riesgo (Recomendaciones para la mejora)</t>
      </text>
    </comment>
    <comment ref="BL7" authorId="0" shapeId="0">
      <text>
        <t>Describir Avances en la gestión del riesgo comparativamente con seguimientos anteriores o con la condición inherente del riesgo; plantear mejoras potenciales en la gestión del riesgo (Recomendaciones para la mejora)</t>
      </text>
    </comment>
    <comment ref="BN7" authorId="0" shapeId="0">
      <text>
        <t>Describir Avances en la gestión del riesgo comparativamente con seguimientos anteriores o con la condición inherente del riesgo; plantear mejoras potenciales en la gestión del riesgo (Recomendaciones para la mejora)</t>
      </text>
    </comment>
    <comment ref="BP7" authorId="0" shapeId="0">
      <text>
        <t>Describir Avances en la gestión del riesgo comparativamente con seguimientos anteriores o con la condición inherente del riesgo; plantear mejoras potenciales en la gestión del riesgo (Recomendaciones para la mejora)</t>
      </text>
    </comment>
    <comment ref="BR7" authorId="0" shapeId="0">
      <text>
        <t>Describir Avances en la gestión del riesgo comparativamente con seguimientos anteriores o con la condición inherente del riesgo; plantear mejoras potenciales en la gestión del riesgo (Recomendaciones para la mejora)</t>
      </text>
    </comment>
    <comment ref="BT7" authorId="0" shapeId="0">
      <text>
        <t>Describir Avances en la gestión del riesgo comparativamente con seguimientos anteriores o con la condición inherente del riesgo; plantear mejoras potenciales en la gestión del riesgo (Recomendaciones para la mejora)</t>
      </text>
    </comment>
    <comment ref="BV7" authorId="0" shapeId="0">
      <text>
        <t>Describir Avances en la gestión del riesgo comparativamente con seguimientos anteriores o con la condición inherente del riesgo; plantear mejoras potenciales en la gestión del riesgo (Recomendaciones para la mejora)</t>
      </text>
    </comment>
    <comment ref="BX7"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3.xml><?xml version="1.0" encoding="utf-8"?>
<comments xmlns="http://schemas.openxmlformats.org/spreadsheetml/2006/main">
  <authors>
    <author>JAIME ELDER ACOSTA RAMIREZ</author>
    <author>Calidad</author>
  </authors>
  <commentList>
    <comment ref="O9" authorId="0" shapeId="0">
      <text>
        <t>JAIME ELDER ACOSTA RAMÍREZ:
Entiéndase como herramienta:
Aplicativos
Listas de chequeo
Matrices
Bases de datos
Software
Cronograma con seguimiento
Entre otros</t>
      </text>
    </comment>
    <comment ref="P9" authorId="0" shapeId="0">
      <text>
        <t>JAIME ELDER ACOSTA RAMÍREZ:
Este criterio se refiere a documentación que permita al usuario entender y aplicar la herramienta de control</t>
      </text>
    </comment>
    <comment ref="Q9" authorId="0" shapeId="0">
      <text>
        <t>JAIME ELDER ACOSTA RAMÍREZ:
Mediante evidencia objetiva (registros), se debe validar si presenta resultados favorables en la gestión de la oportunidad</t>
      </text>
    </comment>
    <comment ref="R9" authorId="0" shapeId="0">
      <text>
        <t>JAIME ELDER ACOSTA RAMÍREZ:
En este criterio se verifica que se ha asignado la responsabilidad especifica de monitorear la oportunidad (En el contrato, plan de trabajo u otro documento que evidencie la responsabilidad asignada)</t>
      </text>
    </comment>
    <comment ref="S9" authorId="0" shapeId="0">
      <text>
        <t>JAIME ELDER ACOSTA RAMÍREZ:
Determinar si la ejecución del seguimiento al control permite abordar la oportunidad oportunamente.</t>
      </text>
    </comment>
    <comment ref="V9" authorId="0" shapeId="0">
      <text>
        <t>JAIME ELDER ACOSTA RAMÍREZ:
Describa la evidencia encontrada que justifique la valoración de los controles</t>
      </text>
    </comment>
    <comment ref="AJ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L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P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R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T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V9"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Q10" authorId="1" shapeId="0">
      <text>
        <t xml:space="preserve">Calidad:
</t>
      </text>
    </comment>
    <comment ref="AQ11" authorId="1" shapeId="0">
      <text>
        <t xml:space="preserve">Calidad:
</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s>
</file>

<file path=xl/drawings/_rels/drawing11.xml.rels><Relationships xmlns="http://schemas.openxmlformats.org/package/2006/relationships"><Relationship Type="http://schemas.openxmlformats.org/officeDocument/2006/relationships/image" Target="/xl/media/image18.png" Id="rId1"/><Relationship Type="http://schemas.openxmlformats.org/officeDocument/2006/relationships/image" Target="/xl/media/image19.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11</col>
      <colOff>333375</colOff>
      <row>12</row>
      <rowOff>57150</rowOff>
    </from>
    <to>
      <col>13</col>
      <colOff>396732</colOff>
      <row>16</row>
      <rowOff>123150</rowOff>
    </to>
    <pic>
      <nvPicPr>
        <cNvPr id="17" name="Imagen 1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r:embed="rId1">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20</row>
      <rowOff>140621</rowOff>
    </from>
    <to>
      <col>6</col>
      <colOff>204996</colOff>
      <row>26</row>
      <rowOff>68096</rowOff>
    </to>
    <pic>
      <nvPicPr>
        <cNvPr id="21" name="Imagen 20">
          <a:hlinkClick xmlns:a="http://schemas.openxmlformats.org/drawingml/2006/main" xmlns:r="http://schemas.openxmlformats.org/officeDocument/2006/relationships" r:id="rId3"/>
        </cNvPr>
        <cNvPicPr>
          <a:picLocks xmlns:a="http://schemas.openxmlformats.org/drawingml/2006/main" noChangeAspect="1"/>
        </cNvPicPr>
      </nvPicPr>
      <blipFill>
        <a:blip xmlns:a="http://schemas.openxmlformats.org/drawingml/2006/main" xmlns:r="http://schemas.openxmlformats.org/officeDocument/2006/relationships" cstate="print" r:embed="rId2">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372341</colOff>
      <row>21</row>
      <rowOff>43296</rowOff>
    </from>
    <to>
      <col>13</col>
      <colOff>433000</colOff>
      <row>25</row>
      <rowOff>109971</rowOff>
    </to>
    <pic>
      <nvPicPr>
        <cNvPr id="9" name="Imagen 8">
          <a:hlinkClick xmlns:a="http://schemas.openxmlformats.org/drawingml/2006/main" xmlns:r="http://schemas.openxmlformats.org/officeDocument/2006/relationships" r:id="rId6"/>
        </cNvPr>
        <cNvPicPr>
          <a:picLocks xmlns:a="http://schemas.openxmlformats.org/drawingml/2006/main" noChangeAspect="1"/>
        </cNvPicPr>
      </nvPicPr>
      <blipFill rotWithShape="1">
        <a:blip xmlns:a="http://schemas.openxmlformats.org/drawingml/2006/main" xmlns:r="http://schemas.openxmlformats.org/officeDocument/2006/relationships" cstate="print" r:embed="rId3">
          <duotone/>
        </a:blip>
        <a:srcRect xmlns:a="http://schemas.openxmlformats.org/drawingml/2006/main" l="8521" t="14040" r="7046" b="12497"/>
        <a:stretch xmlns:a="http://schemas.openxmlformats.org/drawingml/2006/main">
          <a:fillRect/>
        </a:stretch>
      </blipFill>
      <spPr>
        <a:xfrm xmlns:a="http://schemas.openxmlformats.org/drawingml/2006/main">
          <a:off x="8156864" y="3325091"/>
          <a:ext cx="1584659" cy="828675"/>
        </a:xfrm>
        <a:prstGeom xmlns:a="http://schemas.openxmlformats.org/drawingml/2006/main" prst="roundRect">
          <avLst/>
        </a:prstGeom>
        <a:ln xmlns:a="http://schemas.openxmlformats.org/drawingml/2006/main">
          <a:prstDash val="solid"/>
        </a:ln>
      </spPr>
    </pic>
    <clientData/>
  </twoCellAnchor>
  <twoCellAnchor editAs="oneCell">
    <from>
      <col>4</col>
      <colOff>675409</colOff>
      <row>12</row>
      <rowOff>8659</rowOff>
    </from>
    <to>
      <col>6</col>
      <colOff>51409</colOff>
      <row>16</row>
      <rowOff>146659</rowOff>
    </to>
    <pic>
      <nvPicPr>
        <cNvPr id="10" name="Imagen 9">
          <a:hlinkClick xmlns:a="http://schemas.openxmlformats.org/drawingml/2006/main" xmlns:r="http://schemas.openxmlformats.org/officeDocument/2006/relationships" r:id="rId9"/>
        </cNvPr>
        <cNvPicPr>
          <a:picLocks xmlns:a="http://schemas.openxmlformats.org/drawingml/2006/main" noChangeAspect="1"/>
        </cNvPicPr>
      </nvPicPr>
      <blipFill>
        <a:blip xmlns:a="http://schemas.openxmlformats.org/drawingml/2006/main" xmlns:r="http://schemas.openxmlformats.org/officeDocument/2006/relationships" cstate="print" r:embed="rId4">
          <duotone/>
        </a:blip>
        <a:stretch xmlns:a="http://schemas.openxmlformats.org/drawingml/2006/main">
          <a:fillRect/>
        </a:stretch>
      </blipFill>
      <spPr>
        <a:xfrm xmlns:a="http://schemas.openxmlformats.org/drawingml/2006/main">
          <a:off x="3125932" y="1558636"/>
          <a:ext cx="900000" cy="900000"/>
        </a:xfrm>
        <a:prstGeom xmlns:a="http://schemas.openxmlformats.org/drawingml/2006/main" prst="rect">
          <avLst/>
        </a:prstGeom>
        <a:ln xmlns:a="http://schemas.openxmlformats.org/drawingml/2006/main">
          <a:prstDash val="solid"/>
        </a:ln>
      </spPr>
    </pic>
    <clientData/>
  </twoCellAnchor>
  <twoCellAnchor editAs="oneCell">
    <from>
      <col>1</col>
      <colOff>493059</colOff>
      <row>0</row>
      <rowOff>22412</rowOff>
    </from>
    <to>
      <col>2</col>
      <colOff>257736</colOff>
      <row>3</row>
      <rowOff>179294</rowOff>
    </to>
    <pic>
      <nvPicPr>
        <cNvPr id="12" name="Imagen 1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649941" y="22412"/>
          <a:ext cx="526677" cy="728382"/>
        </a:xfrm>
        <a:prstGeom xmlns:a="http://schemas.openxmlformats.org/drawingml/2006/main" prst="rect">
          <avLst/>
        </a:prstGeom>
        <a:ln xmlns:a="http://schemas.openxmlformats.org/drawingml/2006/main">
          <a:prstDash val="solid"/>
        </a:ln>
      </spPr>
    </pic>
    <clientData/>
  </twoCellAnchor>
  <twoCellAnchor editAs="oneCell">
    <from>
      <col>2</col>
      <colOff>156883</colOff>
      <row>5</row>
      <rowOff>56030</rowOff>
    </from>
    <to>
      <col>2</col>
      <colOff>638737</colOff>
      <row>8</row>
      <rowOff>168088</rowOff>
    </to>
    <pic>
      <nvPicPr>
        <cNvPr id="13" name="Imagen 12"/>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075765" y="1019736"/>
          <a:ext cx="481854" cy="683558"/>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280147</colOff>
      <row>0</row>
      <rowOff>56029</rowOff>
    </from>
    <to>
      <col>2</col>
      <colOff>728383</colOff>
      <row>3</row>
      <rowOff>156882</rowOff>
    </to>
    <pic>
      <nvPicPr>
        <cNvPr id="6" name="Imagen 5"/>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02441" y="56029"/>
          <a:ext cx="448236" cy="672353"/>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272143</colOff>
      <row>1</row>
      <rowOff>54428</rowOff>
    </from>
    <to>
      <col>1</col>
      <colOff>870857</colOff>
      <row>4</row>
      <rowOff>176892</rowOff>
    </to>
    <pic>
      <nvPicPr>
        <cNvPr id="5" name="Imagen 4"/>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748393" y="244928"/>
          <a:ext cx="598714" cy="870857"/>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36713</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481853</colOff>
      <row>0</row>
      <rowOff>100853</rowOff>
    </from>
    <to>
      <col>2</col>
      <colOff>296719</colOff>
      <row>3</row>
      <rowOff>157198</rowOff>
    </to>
    <pic>
      <nvPicPr>
        <cNvPr id="12" name="Imagen 1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638735" y="100853"/>
          <a:ext cx="576866" cy="818345"/>
        </a:xfrm>
        <a:prstGeom xmlns:a="http://schemas.openxmlformats.org/drawingml/2006/main" prst="rect">
          <avLst/>
        </a:prstGeom>
        <a:ln xmlns:a="http://schemas.openxmlformats.org/drawingml/2006/main">
          <a:prstDash val="solid"/>
        </a:ln>
      </spPr>
    </pic>
    <clientData/>
  </twoCellAnchor>
  <twoCellAnchor editAs="oneCell">
    <from>
      <col>2</col>
      <colOff>414618</colOff>
      <row>6</row>
      <rowOff>44825</rowOff>
    </from>
    <to>
      <col>3</col>
      <colOff>145677</colOff>
      <row>9</row>
      <rowOff>168089</rowOff>
    </to>
    <pic>
      <nvPicPr>
        <cNvPr id="18" name="Imagen 17"/>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333500" y="1199031"/>
          <a:ext cx="493059" cy="69476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1086971</colOff>
      <row>0</row>
      <rowOff>67235</rowOff>
    </from>
    <to>
      <col>2</col>
      <colOff>1663837</colOff>
      <row>3</row>
      <rowOff>123580</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24000" y="67235"/>
          <a:ext cx="576866" cy="818345"/>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156882</colOff>
      <row>0</row>
      <rowOff>56029</rowOff>
    </from>
    <to>
      <col>2</col>
      <colOff>733748</colOff>
      <row>3</row>
      <rowOff>112374</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739588" y="56029"/>
          <a:ext cx="576866" cy="818345"/>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885825</colOff>
      <row>0</row>
      <rowOff>104775</rowOff>
    </from>
    <to>
      <col>2</col>
      <colOff>298373</colOff>
      <row>3</row>
      <rowOff>161120</rowOff>
    </to>
    <pic>
      <nvPicPr>
        <cNvPr id="6" name="Imagen 5"/>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47750" y="104775"/>
          <a:ext cx="574598" cy="81834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1108363</colOff>
      <row>0</row>
      <rowOff>51955</rowOff>
    </from>
    <to>
      <col>1</col>
      <colOff>1801091</colOff>
      <row>3</row>
      <rowOff>277091</rowOff>
    </to>
    <pic>
      <nvPicPr>
        <cNvPr id="4" name="Imagen 3"/>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97181" y="51955"/>
          <a:ext cx="692728" cy="987136"/>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1587500</colOff>
      <row>0</row>
      <rowOff>63500</rowOff>
    </from>
    <to>
      <col>4</col>
      <colOff>2164366</colOff>
      <row>3</row>
      <rowOff>119845</rowOff>
    </to>
    <pic>
      <nvPicPr>
        <cNvPr id="20" name="Imagen 19"/>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889125" y="63500"/>
          <a:ext cx="576866" cy="818345"/>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314325</colOff>
      <row>0</row>
      <rowOff>85725</rowOff>
    </from>
    <to>
      <col>2</col>
      <colOff>891191</colOff>
      <row>3</row>
      <rowOff>142070</rowOff>
    </to>
    <pic>
      <nvPicPr>
        <cNvPr id="6" name="Imagen 5"/>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571625" y="85725"/>
          <a:ext cx="576866" cy="818345"/>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1317624</colOff>
      <row>0</row>
      <rowOff>63500</rowOff>
    </from>
    <to>
      <col>4</col>
      <colOff>2095499</colOff>
      <row>3</row>
      <rowOff>269875</rowOff>
    </to>
    <pic>
      <nvPicPr>
        <cNvPr id="5" name="Imagen 4"/>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66874" y="63500"/>
          <a:ext cx="777875" cy="1127125"/>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Users/ymaguirre/AppData/Local/Microsoft/Windows/Temporary%20Internet%20Files/Content.Outlook/DH5A0Q16/Mapa%20riesgos%20Plan%20Anticorrupcion%202017.xlsx" TargetMode="External" Id="rId1"/></Relationships>
</file>

<file path=xl/externalLinks/_rels/externalLink3.xml.rels><Relationships xmlns="http://schemas.openxmlformats.org/package/2006/relationships"><Relationship Type="http://schemas.openxmlformats.org/officeDocument/2006/relationships/externalLinkPath" Target="file:///D:\calidad\Downloads\14RIESGOS-ESG%20(6).xlsm" TargetMode="External" Id="rId1"/></Relationships>
</file>

<file path=xl/externalLinks/_rels/externalLink4.xml.rels><Relationships xmlns="http://schemas.openxmlformats.org/package/2006/relationships"><Relationship Type="http://schemas.openxmlformats.org/officeDocument/2006/relationships/externalLinkPath" Target="/calidad2/Documents/Ajustes%20Matrices%20de%20Riesgos%20Alejandra/ESGr028_V18.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oja4"/>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TEMS"/>
      <sheetName val="INICIO"/>
      <sheetName val="ESTRATÉGICOS"/>
      <sheetName val="CORRUPCIÓN"/>
      <sheetName val="MATRIZ SGSI"/>
      <sheetName val="CRITERIOS"/>
      <sheetName val="Hoja1"/>
      <sheetName val="Hoja4"/>
      <sheetName val="INICIO (2)"/>
      <sheetName val="IDENTIFICACIÓN DOFA"/>
      <sheetName val="CRUCE RIESGOS"/>
      <sheetName val="MAPA RIESGOS"/>
      <sheetName val="CRUCE OPORTUNIDADES"/>
      <sheetName val="MAPA OPORTUNIDADES"/>
      <sheetName val="ACTUALIZACIONES"/>
      <sheetName val="CONTROL DE CAMBIO Form"/>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1.xml.rels><Relationships xmlns="http://schemas.openxmlformats.org/package/2006/relationships"><Relationship Type="http://schemas.openxmlformats.org/officeDocument/2006/relationships/drawing" Target="/xl/drawings/drawing8.xml" Id="rId1"/></Relationships>
</file>

<file path=xl/worksheets/_rels/sheet12.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3.xml.rels><Relationships xmlns="http://schemas.openxmlformats.org/package/2006/relationships"><Relationship Type="http://schemas.openxmlformats.org/officeDocument/2006/relationships/drawing" Target="/xl/drawings/drawing10.xml" Id="rId1"/></Relationships>
</file>

<file path=xl/worksheets/_rels/sheet14.xml.rels><Relationships xmlns="http://schemas.openxmlformats.org/package/2006/relationships"><Relationship Type="http://schemas.openxmlformats.org/officeDocument/2006/relationships/drawing" Target="/xl/drawings/drawing1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9.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Hoja8">
    <outlinePr summaryBelow="1" summaryRight="1"/>
    <pageSetUpPr/>
  </sheetPr>
  <dimension ref="A1:W6"/>
  <sheetViews>
    <sheetView topLeftCell="G1" workbookViewId="0">
      <selection activeCell="V2" sqref="V2"/>
    </sheetView>
  </sheetViews>
  <sheetFormatPr baseColWidth="10" defaultRowHeight="15"/>
  <cols>
    <col width="48.28515625" customWidth="1" min="9" max="9"/>
    <col width="12" customWidth="1" min="12" max="12"/>
    <col width="45.28515625" customWidth="1" min="13" max="13"/>
  </cols>
  <sheetData>
    <row r="1" ht="120"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10.xml><?xml version="1.0" encoding="utf-8"?>
<worksheet xmlns="http://schemas.openxmlformats.org/spreadsheetml/2006/main">
  <sheetPr codeName="Hoja1">
    <tabColor rgb="FFD5C93D"/>
    <outlinePr summaryBelow="1" summaryRight="1"/>
    <pageSetUpPr/>
  </sheetPr>
  <dimension ref="A1:BY157"/>
  <sheetViews>
    <sheetView showGridLines="0" topLeftCell="D1" zoomScale="55" zoomScaleNormal="55" zoomScaleSheetLayoutView="100" workbookViewId="0">
      <selection activeCell="BW11" sqref="BW11:BW13"/>
    </sheetView>
  </sheetViews>
  <sheetFormatPr baseColWidth="10" defaultColWidth="11.42578125" defaultRowHeight="15"/>
  <cols>
    <col hidden="1" width="4.7109375" customWidth="1" style="258" min="1" max="1"/>
    <col hidden="1" width="6.28515625" customWidth="1" style="258" min="2" max="2"/>
    <col hidden="1" width="5.42578125" customWidth="1" style="258" min="3" max="3"/>
    <col width="4.42578125" customWidth="1" style="259" min="4" max="4"/>
    <col width="64.42578125" customWidth="1" style="260" min="5" max="5"/>
    <col width="37.7109375" customWidth="1" style="260" min="6" max="7"/>
    <col width="36.7109375" customWidth="1" style="260" min="8" max="8"/>
    <col width="31.7109375" customWidth="1" style="261" min="9" max="9"/>
    <col width="23.7109375" customWidth="1" style="260" min="10" max="10"/>
    <col width="12.42578125" customWidth="1" style="261" min="11" max="11"/>
    <col width="7.7109375" customWidth="1" style="261" min="12" max="12"/>
    <col width="27.42578125" customWidth="1" style="261" min="13" max="13"/>
    <col width="13.28515625" customWidth="1" style="261" min="14" max="14"/>
    <col width="9" customWidth="1" style="261" min="15" max="15"/>
    <col width="18.28515625" customWidth="1" style="262" min="16" max="16"/>
    <col width="94.28515625" customWidth="1" style="260" min="17" max="17"/>
    <col width="19.7109375" customWidth="1" style="260" min="18" max="18"/>
    <col width="47.5703125" customWidth="1" style="260" min="19" max="19"/>
    <col width="35.28515625" customWidth="1" style="260" min="20" max="20"/>
    <col width="26.7109375" customWidth="1" style="261" min="21" max="21"/>
    <col width="32" customWidth="1" style="261" min="22" max="22"/>
    <col width="19.28515625" customWidth="1" style="261" min="23" max="23"/>
    <col width="22" customWidth="1" style="260" min="24" max="24"/>
    <col width="20.7109375" customWidth="1" style="263" min="25" max="25"/>
    <col width="20.7109375" customWidth="1" style="260" min="26" max="28"/>
    <col width="19.7109375" customWidth="1" style="264" min="29" max="29"/>
    <col hidden="1" width="19.7109375" customWidth="1" style="264" min="30" max="30"/>
    <col hidden="1" width="29" customWidth="1" style="264" min="31" max="31"/>
    <col hidden="1" width="19.7109375" customWidth="1" style="264" min="32" max="32"/>
    <col hidden="1" width="29" customWidth="1" style="264" min="33" max="33"/>
    <col hidden="1" width="19.7109375" customWidth="1" style="264" min="34" max="34"/>
    <col hidden="1" width="29" customWidth="1" style="264" min="35" max="35"/>
    <col hidden="1" width="19.7109375" customWidth="1" style="264" min="36" max="36"/>
    <col hidden="1" width="29" customWidth="1" style="264" min="37" max="37"/>
    <col hidden="1" width="19.7109375" customWidth="1" style="264" min="38" max="38"/>
    <col hidden="1" width="29" customWidth="1" style="264" min="39" max="39"/>
    <col hidden="1" width="19.7109375" customWidth="1" style="264" min="40" max="40"/>
    <col hidden="1" width="29" customWidth="1" style="264" min="41" max="41"/>
    <col hidden="1" width="21.42578125" customWidth="1" style="264" min="42" max="42"/>
    <col hidden="1" width="49.42578125" customWidth="1" style="264" min="43" max="43"/>
    <col hidden="1" width="24.7109375" customWidth="1" style="264" min="44" max="44"/>
    <col hidden="1" width="49.42578125" customWidth="1" style="264" min="45" max="45"/>
    <col width="29.42578125" customWidth="1" style="264" min="46" max="46"/>
    <col width="49.42578125" customWidth="1" style="264" min="47" max="49"/>
    <col width="23.42578125" customWidth="1" style="260" min="50" max="51"/>
    <col width="22.28515625" customWidth="1" style="260" min="52" max="52"/>
    <col width="23.42578125" customWidth="1" style="260" min="53" max="53"/>
    <col width="27.42578125" customWidth="1" style="265" min="54" max="54"/>
    <col width="17.28515625" customWidth="1" style="266" min="55" max="55"/>
    <col width="41.42578125" customWidth="1" style="260" min="56" max="56"/>
    <col width="17.28515625" customWidth="1" style="266" min="57" max="57"/>
    <col width="41.42578125" customWidth="1" style="260" min="58" max="58"/>
    <col width="17.28515625" customWidth="1" style="266" min="59" max="59"/>
    <col width="41.42578125" customWidth="1" style="260" min="60" max="60"/>
    <col width="23" customWidth="1" style="266" min="61" max="61"/>
    <col width="41.42578125" customWidth="1" style="260" min="62" max="62"/>
    <col width="21.28515625" customWidth="1" style="266" min="63" max="63"/>
    <col width="41.42578125" customWidth="1" style="260" min="64" max="64"/>
    <col width="22.28515625" customWidth="1" style="260" min="65" max="65"/>
    <col width="41.42578125" customWidth="1" style="260" min="66" max="66"/>
    <col width="28.42578125" customWidth="1" style="260" min="67" max="67"/>
    <col width="32" customWidth="1" style="260" min="68" max="72"/>
    <col width="28.42578125" customWidth="1" style="260" min="73" max="73"/>
    <col width="41.42578125" customWidth="1" style="260" min="74" max="74"/>
    <col width="30.28515625" customWidth="1" style="266" min="75" max="75"/>
    <col width="41.42578125" customWidth="1" style="260" min="76" max="76"/>
    <col width="11.42578125" customWidth="1" style="267" min="77" max="16384"/>
  </cols>
  <sheetData>
    <row r="1" ht="23.25" customFormat="1" customHeight="1" s="251">
      <c r="A1" s="249" t="n"/>
      <c r="B1" s="661" t="n"/>
      <c r="C1" s="250" t="n"/>
      <c r="D1" s="402" t="inlineStr">
        <is>
          <t xml:space="preserve"> </t>
        </is>
      </c>
      <c r="E1" s="619" t="n"/>
      <c r="F1" s="362" t="inlineStr">
        <is>
          <t>MACROPROCESO ESTRATÉGICO</t>
        </is>
      </c>
      <c r="G1" s="620" t="n"/>
      <c r="H1" s="620" t="n"/>
      <c r="I1" s="620" t="n"/>
      <c r="J1" s="620" t="n"/>
      <c r="K1" s="620" t="n"/>
      <c r="L1" s="620" t="n"/>
      <c r="M1" s="620" t="n"/>
      <c r="N1" s="620" t="n"/>
      <c r="O1" s="620" t="n"/>
      <c r="P1" s="620" t="n"/>
      <c r="Q1" s="620" t="n"/>
      <c r="R1" s="620" t="n"/>
      <c r="S1" s="620" t="n"/>
      <c r="T1" s="620" t="n"/>
      <c r="U1" s="620" t="n"/>
      <c r="V1" s="620" t="n"/>
      <c r="W1" s="620" t="n"/>
      <c r="X1" s="620" t="n"/>
      <c r="Y1" s="620" t="n"/>
      <c r="Z1" s="620" t="n"/>
      <c r="AA1" s="620" t="n"/>
      <c r="AB1" s="620" t="n"/>
      <c r="AC1" s="620" t="n"/>
      <c r="AD1" s="620" t="n"/>
      <c r="AE1" s="620" t="n"/>
      <c r="AF1" s="620" t="n"/>
      <c r="AG1" s="620" t="n"/>
      <c r="AH1" s="620" t="n"/>
      <c r="AI1" s="620" t="n"/>
      <c r="AJ1" s="620" t="n"/>
      <c r="AK1" s="620" t="n"/>
      <c r="AL1" s="620" t="n"/>
      <c r="AM1" s="620" t="n"/>
      <c r="AN1" s="620" t="n"/>
      <c r="AO1" s="620" t="n"/>
      <c r="AP1" s="620" t="n"/>
      <c r="AQ1" s="620" t="n"/>
      <c r="AR1" s="620" t="n"/>
      <c r="AS1" s="620" t="n"/>
      <c r="AT1" s="620" t="n"/>
      <c r="AU1" s="620" t="n"/>
      <c r="AV1" s="620" t="n"/>
      <c r="AW1" s="620" t="n"/>
      <c r="AX1" s="620" t="n"/>
      <c r="AY1" s="620" t="n"/>
      <c r="AZ1" s="620" t="n"/>
      <c r="BA1" s="620" t="n"/>
      <c r="BB1" s="620" t="n"/>
      <c r="BC1" s="620" t="n"/>
      <c r="BD1" s="620" t="n"/>
      <c r="BE1" s="620" t="n"/>
      <c r="BF1" s="620" t="n"/>
      <c r="BG1" s="620" t="n"/>
      <c r="BH1" s="620" t="n"/>
      <c r="BI1" s="620" t="n"/>
      <c r="BJ1" s="620" t="n"/>
      <c r="BK1" s="620" t="n"/>
      <c r="BL1" s="620" t="n"/>
      <c r="BM1" s="620" t="n"/>
      <c r="BN1" s="620" t="n"/>
      <c r="BO1" s="620" t="n"/>
      <c r="BP1" s="620" t="n"/>
      <c r="BQ1" s="620" t="n"/>
      <c r="BR1" s="620" t="n"/>
      <c r="BS1" s="620" t="n"/>
      <c r="BT1" s="620" t="n"/>
      <c r="BU1" s="620" t="n"/>
      <c r="BV1" s="621" t="n"/>
      <c r="BW1" s="362" t="inlineStr">
        <is>
          <t>CÓDIGO: ESGr028</t>
        </is>
      </c>
      <c r="BX1" s="621" t="n"/>
      <c r="BY1" s="311" t="n"/>
    </row>
    <row r="2" ht="21.75" customFormat="1" customHeight="1" s="251">
      <c r="A2" s="249" t="n"/>
      <c r="B2" s="662" t="n"/>
      <c r="C2" s="250" t="n"/>
      <c r="E2" s="623" t="n"/>
      <c r="F2" s="362" t="inlineStr">
        <is>
          <t>PROCESO GESTIÓN SISTEMAS INTEGRADOS - CALIDAD</t>
        </is>
      </c>
      <c r="G2" s="620" t="n"/>
      <c r="H2" s="620" t="n"/>
      <c r="I2" s="620" t="n"/>
      <c r="J2" s="620" t="n"/>
      <c r="K2" s="620" t="n"/>
      <c r="L2" s="620" t="n"/>
      <c r="M2" s="620" t="n"/>
      <c r="N2" s="620" t="n"/>
      <c r="O2" s="620" t="n"/>
      <c r="P2" s="620" t="n"/>
      <c r="Q2" s="620" t="n"/>
      <c r="R2" s="620" t="n"/>
      <c r="S2" s="620" t="n"/>
      <c r="T2" s="620" t="n"/>
      <c r="U2" s="620" t="n"/>
      <c r="V2" s="620" t="n"/>
      <c r="W2" s="620" t="n"/>
      <c r="X2" s="620" t="n"/>
      <c r="Y2" s="620" t="n"/>
      <c r="Z2" s="620" t="n"/>
      <c r="AA2" s="620" t="n"/>
      <c r="AB2" s="620" t="n"/>
      <c r="AC2" s="620" t="n"/>
      <c r="AD2" s="620" t="n"/>
      <c r="AE2" s="620" t="n"/>
      <c r="AF2" s="620" t="n"/>
      <c r="AG2" s="620" t="n"/>
      <c r="AH2" s="620" t="n"/>
      <c r="AI2" s="620" t="n"/>
      <c r="AJ2" s="620" t="n"/>
      <c r="AK2" s="620" t="n"/>
      <c r="AL2" s="620" t="n"/>
      <c r="AM2" s="620" t="n"/>
      <c r="AN2" s="620" t="n"/>
      <c r="AO2" s="620" t="n"/>
      <c r="AP2" s="620" t="n"/>
      <c r="AQ2" s="620" t="n"/>
      <c r="AR2" s="620" t="n"/>
      <c r="AS2" s="620" t="n"/>
      <c r="AT2" s="620" t="n"/>
      <c r="AU2" s="620" t="n"/>
      <c r="AV2" s="620" t="n"/>
      <c r="AW2" s="620" t="n"/>
      <c r="AX2" s="620" t="n"/>
      <c r="AY2" s="620" t="n"/>
      <c r="AZ2" s="620" t="n"/>
      <c r="BA2" s="620" t="n"/>
      <c r="BB2" s="620" t="n"/>
      <c r="BC2" s="620" t="n"/>
      <c r="BD2" s="620" t="n"/>
      <c r="BE2" s="620" t="n"/>
      <c r="BF2" s="620" t="n"/>
      <c r="BG2" s="620" t="n"/>
      <c r="BH2" s="620" t="n"/>
      <c r="BI2" s="620" t="n"/>
      <c r="BJ2" s="620" t="n"/>
      <c r="BK2" s="620" t="n"/>
      <c r="BL2" s="620" t="n"/>
      <c r="BM2" s="620" t="n"/>
      <c r="BN2" s="620" t="n"/>
      <c r="BO2" s="620" t="n"/>
      <c r="BP2" s="620" t="n"/>
      <c r="BQ2" s="620" t="n"/>
      <c r="BR2" s="620" t="n"/>
      <c r="BS2" s="620" t="n"/>
      <c r="BT2" s="620" t="n"/>
      <c r="BU2" s="620" t="n"/>
      <c r="BV2" s="621" t="n"/>
      <c r="BW2" s="362" t="inlineStr">
        <is>
          <t>VERSIÓN: 18</t>
        </is>
      </c>
      <c r="BX2" s="621" t="n"/>
      <c r="BY2" s="311" t="n"/>
    </row>
    <row r="3" ht="15" customFormat="1" customHeight="1" s="251">
      <c r="A3" s="249" t="n"/>
      <c r="B3" s="662" t="n"/>
      <c r="C3" s="252" t="n"/>
      <c r="E3" s="623" t="n"/>
      <c r="F3" s="362" t="inlineStr">
        <is>
          <t>GESTIÓN DEL RIESGO Y LAS OPORTUNIDADES</t>
        </is>
      </c>
      <c r="G3" s="624" t="n"/>
      <c r="H3" s="624" t="n"/>
      <c r="I3" s="624" t="n"/>
      <c r="J3" s="624" t="n"/>
      <c r="K3" s="624" t="n"/>
      <c r="L3" s="624" t="n"/>
      <c r="M3" s="624" t="n"/>
      <c r="N3" s="624" t="n"/>
      <c r="O3" s="624" t="n"/>
      <c r="P3" s="624" t="n"/>
      <c r="Q3" s="624" t="n"/>
      <c r="R3" s="624" t="n"/>
      <c r="S3" s="624" t="n"/>
      <c r="T3" s="624" t="n"/>
      <c r="U3" s="624" t="n"/>
      <c r="V3" s="624" t="n"/>
      <c r="W3" s="624" t="n"/>
      <c r="X3" s="624" t="n"/>
      <c r="Y3" s="624" t="n"/>
      <c r="Z3" s="624" t="n"/>
      <c r="AA3" s="624" t="n"/>
      <c r="AB3" s="624" t="n"/>
      <c r="AC3" s="624" t="n"/>
      <c r="AD3" s="624" t="n"/>
      <c r="AE3" s="624" t="n"/>
      <c r="AF3" s="624" t="n"/>
      <c r="AG3" s="624" t="n"/>
      <c r="AH3" s="624" t="n"/>
      <c r="AI3" s="624" t="n"/>
      <c r="AJ3" s="624" t="n"/>
      <c r="AK3" s="624" t="n"/>
      <c r="AL3" s="624" t="n"/>
      <c r="AM3" s="624" t="n"/>
      <c r="AN3" s="624" t="n"/>
      <c r="AO3" s="624" t="n"/>
      <c r="AP3" s="624" t="n"/>
      <c r="AQ3" s="624" t="n"/>
      <c r="AR3" s="624" t="n"/>
      <c r="AS3" s="624" t="n"/>
      <c r="AT3" s="624" t="n"/>
      <c r="AU3" s="624" t="n"/>
      <c r="AV3" s="624" t="n"/>
      <c r="AW3" s="624" t="n"/>
      <c r="AX3" s="624" t="n"/>
      <c r="AY3" s="624" t="n"/>
      <c r="AZ3" s="624" t="n"/>
      <c r="BA3" s="624" t="n"/>
      <c r="BB3" s="624" t="n"/>
      <c r="BC3" s="624" t="n"/>
      <c r="BD3" s="624" t="n"/>
      <c r="BE3" s="624" t="n"/>
      <c r="BF3" s="624" t="n"/>
      <c r="BG3" s="624" t="n"/>
      <c r="BH3" s="624" t="n"/>
      <c r="BI3" s="624" t="n"/>
      <c r="BJ3" s="624" t="n"/>
      <c r="BK3" s="624" t="n"/>
      <c r="BL3" s="624" t="n"/>
      <c r="BM3" s="624" t="n"/>
      <c r="BN3" s="624" t="n"/>
      <c r="BO3" s="624" t="n"/>
      <c r="BP3" s="624" t="n"/>
      <c r="BQ3" s="624" t="n"/>
      <c r="BR3" s="624" t="n"/>
      <c r="BS3" s="624" t="n"/>
      <c r="BT3" s="624" t="n"/>
      <c r="BU3" s="624" t="n"/>
      <c r="BV3" s="619" t="n"/>
      <c r="BW3" s="362" t="inlineStr">
        <is>
          <t>VIGENCIA: 2025-04-11</t>
        </is>
      </c>
      <c r="BX3" s="621" t="n"/>
      <c r="BY3" s="311" t="n"/>
    </row>
    <row r="4" ht="12.75" customFormat="1" customHeight="1" s="251">
      <c r="A4" s="249" t="n"/>
      <c r="B4" s="663" t="n"/>
      <c r="C4" s="253" t="n"/>
      <c r="D4" s="627" t="n"/>
      <c r="E4" s="626" t="n"/>
      <c r="F4" s="625" t="n"/>
      <c r="G4" s="627" t="n"/>
      <c r="H4" s="627" t="n"/>
      <c r="I4" s="627" t="n"/>
      <c r="J4" s="627" t="n"/>
      <c r="K4" s="627" t="n"/>
      <c r="L4" s="627" t="n"/>
      <c r="M4" s="627" t="n"/>
      <c r="N4" s="627" t="n"/>
      <c r="O4" s="627" t="n"/>
      <c r="P4" s="627" t="n"/>
      <c r="Q4" s="627" t="n"/>
      <c r="R4" s="627" t="n"/>
      <c r="S4" s="627" t="n"/>
      <c r="T4" s="627" t="n"/>
      <c r="U4" s="627" t="n"/>
      <c r="V4" s="627" t="n"/>
      <c r="W4" s="627" t="n"/>
      <c r="X4" s="627" t="n"/>
      <c r="Y4" s="627" t="n"/>
      <c r="Z4" s="627" t="n"/>
      <c r="AA4" s="627" t="n"/>
      <c r="AB4" s="627" t="n"/>
      <c r="AC4" s="627" t="n"/>
      <c r="AD4" s="627" t="n"/>
      <c r="AE4" s="627" t="n"/>
      <c r="AF4" s="627" t="n"/>
      <c r="AG4" s="627" t="n"/>
      <c r="AH4" s="627" t="n"/>
      <c r="AI4" s="627" t="n"/>
      <c r="AJ4" s="627" t="n"/>
      <c r="AK4" s="627" t="n"/>
      <c r="AL4" s="627" t="n"/>
      <c r="AM4" s="627" t="n"/>
      <c r="AN4" s="627" t="n"/>
      <c r="AO4" s="627" t="n"/>
      <c r="AP4" s="627" t="n"/>
      <c r="AQ4" s="627" t="n"/>
      <c r="AR4" s="627" t="n"/>
      <c r="AS4" s="627" t="n"/>
      <c r="AT4" s="627" t="n"/>
      <c r="AU4" s="627" t="n"/>
      <c r="AV4" s="627" t="n"/>
      <c r="AW4" s="627" t="n"/>
      <c r="AX4" s="627" t="n"/>
      <c r="AY4" s="627" t="n"/>
      <c r="AZ4" s="627" t="n"/>
      <c r="BA4" s="627" t="n"/>
      <c r="BB4" s="627" t="n"/>
      <c r="BC4" s="627" t="n"/>
      <c r="BD4" s="627" t="n"/>
      <c r="BE4" s="627" t="n"/>
      <c r="BF4" s="627" t="n"/>
      <c r="BG4" s="627" t="n"/>
      <c r="BH4" s="627" t="n"/>
      <c r="BI4" s="627" t="n"/>
      <c r="BJ4" s="627" t="n"/>
      <c r="BK4" s="627" t="n"/>
      <c r="BL4" s="627" t="n"/>
      <c r="BM4" s="627" t="n"/>
      <c r="BN4" s="627" t="n"/>
      <c r="BO4" s="627" t="n"/>
      <c r="BP4" s="627" t="n"/>
      <c r="BQ4" s="627" t="n"/>
      <c r="BR4" s="627" t="n"/>
      <c r="BS4" s="627" t="n"/>
      <c r="BT4" s="627" t="n"/>
      <c r="BU4" s="627" t="n"/>
      <c r="BV4" s="626" t="n"/>
      <c r="BW4" s="362" t="inlineStr">
        <is>
          <t>PÁGINA: 7 de 11</t>
        </is>
      </c>
      <c r="BX4" s="621" t="n"/>
      <c r="BY4" s="311" t="n"/>
    </row>
    <row r="5" ht="20.25" customHeight="1">
      <c r="D5" s="326" t="n"/>
      <c r="E5" s="328" t="inlineStr">
        <is>
          <t>REGRESAR</t>
        </is>
      </c>
      <c r="F5" s="318" t="n"/>
      <c r="G5" s="318" t="n"/>
      <c r="H5" s="318" t="n"/>
      <c r="I5" s="319" t="n"/>
      <c r="J5" s="318" t="n"/>
      <c r="K5" s="319" t="n"/>
      <c r="L5" s="319" t="n"/>
      <c r="M5" s="319" t="n"/>
      <c r="N5" s="319" t="n"/>
      <c r="O5" s="319" t="n"/>
      <c r="P5" s="320" t="n"/>
      <c r="Q5" s="318" t="n"/>
      <c r="R5" s="318" t="n"/>
      <c r="S5" s="318" t="n"/>
      <c r="T5" s="318" t="n"/>
      <c r="U5" s="319" t="n"/>
      <c r="V5" s="319" t="n"/>
      <c r="W5" s="319" t="n"/>
      <c r="X5" s="318" t="n"/>
      <c r="Y5" s="321" t="n"/>
      <c r="Z5" s="318" t="n"/>
      <c r="AA5" s="318" t="n"/>
      <c r="AB5" s="318" t="n"/>
      <c r="AC5" s="322" t="n"/>
      <c r="AD5" s="322" t="n"/>
      <c r="AE5" s="322" t="n"/>
      <c r="AF5" s="322" t="n"/>
      <c r="AG5" s="322" t="n"/>
      <c r="AH5" s="322" t="n"/>
      <c r="AI5" s="322" t="n"/>
      <c r="AJ5" s="322" t="n"/>
      <c r="AK5" s="322" t="n"/>
      <c r="AL5" s="322" t="n"/>
      <c r="AM5" s="322" t="n"/>
      <c r="AN5" s="322" t="n"/>
      <c r="AO5" s="322" t="n"/>
      <c r="AP5" s="322" t="n"/>
      <c r="AQ5" s="322" t="n"/>
      <c r="AR5" s="322" t="n"/>
      <c r="AS5" s="322" t="n"/>
      <c r="AT5" s="322" t="n"/>
      <c r="AU5" s="322" t="n"/>
      <c r="AV5" s="322" t="n"/>
      <c r="AW5" s="322" t="n"/>
      <c r="AX5" s="318" t="n"/>
      <c r="AY5" s="318" t="n"/>
      <c r="AZ5" s="318" t="n"/>
      <c r="BA5" s="318" t="n"/>
      <c r="BB5" s="323" t="n"/>
      <c r="BC5" s="324" t="n"/>
      <c r="BD5" s="318" t="n"/>
      <c r="BE5" s="324" t="n"/>
      <c r="BF5" s="318" t="n"/>
      <c r="BG5" s="324" t="n"/>
      <c r="BH5" s="318" t="n"/>
      <c r="BI5" s="324" t="n"/>
      <c r="BJ5" s="318" t="n"/>
      <c r="BK5" s="324" t="n"/>
      <c r="BL5" s="318" t="n"/>
      <c r="BM5" s="318" t="n"/>
      <c r="BN5" s="318" t="n"/>
      <c r="BO5" s="318" t="n"/>
      <c r="BP5" s="318" t="n"/>
      <c r="BQ5" s="318" t="n"/>
      <c r="BR5" s="318" t="n"/>
      <c r="BS5" s="318" t="n"/>
      <c r="BT5" s="318" t="n"/>
      <c r="BU5" s="318" t="n"/>
      <c r="BV5" s="318" t="n"/>
      <c r="BW5" s="324" t="n"/>
      <c r="BX5" s="318" t="n"/>
      <c r="BY5" s="325" t="n"/>
    </row>
    <row r="6" ht="32.25" customFormat="1" customHeight="1" s="269">
      <c r="A6" s="268" t="n"/>
      <c r="B6" s="268" t="n"/>
      <c r="C6" s="268" t="n"/>
      <c r="D6" s="520" t="inlineStr">
        <is>
          <t>IDENTIFICACIÓN DEL RIESGO</t>
        </is>
      </c>
      <c r="E6" s="644" t="n"/>
      <c r="F6" s="644" t="n"/>
      <c r="G6" s="644" t="n"/>
      <c r="H6" s="645" t="n"/>
      <c r="I6" s="520" t="inlineStr">
        <is>
          <t>VALORACIÓN DEL RIESGO INHERENTE</t>
        </is>
      </c>
      <c r="J6" s="644" t="n"/>
      <c r="K6" s="644" t="n"/>
      <c r="L6" s="644" t="n"/>
      <c r="M6" s="644" t="n"/>
      <c r="N6" s="644" t="n"/>
      <c r="O6" s="644" t="n"/>
      <c r="P6" s="644" t="n"/>
      <c r="Q6" s="644" t="n"/>
      <c r="R6" s="644" t="n"/>
      <c r="S6" s="644" t="n"/>
      <c r="T6" s="645" t="n"/>
      <c r="U6" s="534" t="inlineStr">
        <is>
          <t>VALORACIÓN DE CONTROLES</t>
        </is>
      </c>
      <c r="V6" s="644" t="n"/>
      <c r="W6" s="644" t="n"/>
      <c r="X6" s="494" t="inlineStr">
        <is>
          <t>VALORACIÓN DE RIESGO RESIDUAL</t>
        </is>
      </c>
      <c r="Y6" s="644" t="n"/>
      <c r="Z6" s="644" t="n"/>
      <c r="AA6" s="644" t="n"/>
      <c r="AB6" s="644" t="n"/>
      <c r="AC6" s="644" t="n"/>
      <c r="AD6" s="644" t="n"/>
      <c r="AE6" s="644" t="n"/>
      <c r="AF6" s="644" t="n"/>
      <c r="AG6" s="644" t="n"/>
      <c r="AH6" s="644" t="n"/>
      <c r="AI6" s="644" t="n"/>
      <c r="AJ6" s="644" t="n"/>
      <c r="AK6" s="644" t="n"/>
      <c r="AL6" s="644" t="n"/>
      <c r="AM6" s="644" t="n"/>
      <c r="AN6" s="644" t="n"/>
      <c r="AO6" s="644" t="n"/>
      <c r="AP6" s="279" t="n"/>
      <c r="AQ6" s="279" t="n"/>
      <c r="AR6" s="279" t="n"/>
      <c r="AS6" s="279" t="n"/>
      <c r="AT6" s="279" t="n"/>
      <c r="AU6" s="279" t="n"/>
      <c r="AV6" s="279" t="n"/>
      <c r="AW6" s="279" t="n"/>
      <c r="AX6" s="521" t="inlineStr">
        <is>
          <t>VALORACIÓN DE RIESGO RESIDUAL</t>
        </is>
      </c>
      <c r="AY6" s="664" t="n"/>
      <c r="AZ6" s="664" t="n"/>
      <c r="BA6" s="664" t="n"/>
      <c r="BB6" s="665" t="n"/>
      <c r="BC6" s="524" t="inlineStr">
        <is>
          <t>CONCLUSIONES DEL SEGUIMIENTO (DILIGENCIADO POR LA OFICINA DE CONTROL INTERNO)</t>
        </is>
      </c>
      <c r="BD6" s="666" t="n"/>
      <c r="BE6" s="666" t="n"/>
      <c r="BF6" s="666" t="n"/>
      <c r="BG6" s="666" t="n"/>
      <c r="BH6" s="666" t="n"/>
      <c r="BI6" s="666" t="n"/>
      <c r="BJ6" s="666" t="n"/>
      <c r="BK6" s="666" t="n"/>
      <c r="BL6" s="666" t="n"/>
      <c r="BM6" s="666" t="n"/>
      <c r="BN6" s="666" t="n"/>
      <c r="BO6" s="666" t="n"/>
      <c r="BP6" s="666" t="n"/>
      <c r="BQ6" s="666" t="n"/>
      <c r="BR6" s="666" t="n"/>
      <c r="BS6" s="666" t="n"/>
      <c r="BT6" s="666" t="n"/>
      <c r="BU6" s="666" t="n"/>
      <c r="BV6" s="666" t="n"/>
      <c r="BW6" s="666" t="n"/>
      <c r="BX6" s="667" t="n"/>
      <c r="BY6" s="327" t="n"/>
    </row>
    <row r="7" ht="88.5" customFormat="1" customHeight="1" s="269">
      <c r="A7" s="268" t="inlineStr">
        <is>
          <t>CUADRANTE</t>
        </is>
      </c>
      <c r="B7" s="268" t="inlineStr">
        <is>
          <t>DECIMAL</t>
        </is>
      </c>
      <c r="C7" s="268" t="inlineStr">
        <is>
          <t>SUMA</t>
        </is>
      </c>
      <c r="D7" s="181" t="inlineStr">
        <is>
          <t>ID</t>
        </is>
      </c>
      <c r="E7" s="181" t="inlineStr">
        <is>
          <t>CAUSAS (FACTORES DOFA)</t>
        </is>
      </c>
      <c r="F7" s="280" t="inlineStr">
        <is>
          <t>EVENTO (RIESGO)</t>
        </is>
      </c>
      <c r="G7" s="181" t="inlineStr">
        <is>
          <t>CONSECUENCIA</t>
        </is>
      </c>
      <c r="H7" s="280" t="inlineStr">
        <is>
          <t>CLASIFICACIÓN DEL RIESGO</t>
        </is>
      </c>
      <c r="I7" s="280" t="inlineStr">
        <is>
          <t>PROBABILIDAD: FRECUENCIA DE LA ACTIVIDAD</t>
        </is>
      </c>
      <c r="J7" s="181" t="inlineStr">
        <is>
          <t>ARGUMENTO O DESCRIPCIÓN DE LA PROBABILIDAD</t>
        </is>
      </c>
      <c r="K7" s="181" t="inlineStr">
        <is>
          <t>PROBABILIDAD INHERENTE 
(%)</t>
        </is>
      </c>
      <c r="L7" s="645" t="n"/>
      <c r="M7" s="280" t="inlineStr">
        <is>
          <t>MAGNITUD DEL IMPACTO</t>
        </is>
      </c>
      <c r="N7" s="181" t="inlineStr">
        <is>
          <t>IMPACTO INHERENTE
(%)</t>
        </is>
      </c>
      <c r="O7" s="645" t="n"/>
      <c r="P7" s="181" t="inlineStr">
        <is>
          <t>NIVEL DE RIESGO INHERENTE</t>
        </is>
      </c>
      <c r="Q7" s="280" t="inlineStr">
        <is>
          <t>CONTROLES APLICABLES</t>
        </is>
      </c>
      <c r="R7" s="181" t="inlineStr">
        <is>
          <t>FRECUENCIA O PERIODICIDAD</t>
        </is>
      </c>
      <c r="S7" s="181" t="inlineStr">
        <is>
          <t>DOCUMENTACIÓN</t>
        </is>
      </c>
      <c r="T7" s="181" t="inlineStr">
        <is>
          <t>ENTREGABLES Y/O EVIDENCIAS</t>
        </is>
      </c>
      <c r="U7" s="281" t="inlineStr">
        <is>
          <t>CLASIFICACIÓN DE LOS CONTROLES</t>
        </is>
      </c>
      <c r="V7" s="281" t="inlineStr">
        <is>
          <t>IMPLEMENTACIÓN DEL CONTROL</t>
        </is>
      </c>
      <c r="W7" s="182" t="inlineStr">
        <is>
          <t>AFECTACIÓN DEL CONTROL</t>
        </is>
      </c>
      <c r="X7" s="182" t="inlineStr">
        <is>
          <t>CALIFICACIÓN DE LOS ATRIBUTOS DE EFICIENCIA</t>
        </is>
      </c>
      <c r="Y7" s="183" t="inlineStr">
        <is>
          <t>PROBABILIDAD RESIDUAL (%)</t>
        </is>
      </c>
      <c r="Z7" s="182" t="inlineStr">
        <is>
          <t>PROBABILIDAD RESIDUAL</t>
        </is>
      </c>
      <c r="AA7" s="182" t="inlineStr">
        <is>
          <t>IMPACTO RESIDUAL (%)</t>
        </is>
      </c>
      <c r="AB7" s="182" t="inlineStr">
        <is>
          <t>IMPACTO RESIDUAL</t>
        </is>
      </c>
      <c r="AC7" s="182" t="inlineStr">
        <is>
          <t>ZONA DEL RIESGO RESIDUAL</t>
        </is>
      </c>
      <c r="AD7" s="182" t="inlineStr">
        <is>
          <t>FECHA DE SEGUIMIENTO</t>
        </is>
      </c>
      <c r="AE7" s="282" t="inlineStr">
        <is>
          <t>OBSERVACIONES, COMENTARIOS Y/O SUGERENCIAS</t>
        </is>
      </c>
      <c r="AF7" s="182" t="inlineStr">
        <is>
          <t>FECHA DE SEGUIMIENTO</t>
        </is>
      </c>
      <c r="AG7" s="282" t="inlineStr">
        <is>
          <t>OBSERVACIONES, COMENTARIOS Y/O SUGERENCIAS</t>
        </is>
      </c>
      <c r="AH7" s="182" t="inlineStr">
        <is>
          <t>FECHA DE SEGUIMIENTO</t>
        </is>
      </c>
      <c r="AI7" s="282" t="inlineStr">
        <is>
          <t>OBSERVACIONES, COMENTARIOS Y/O SUGERENCIAS</t>
        </is>
      </c>
      <c r="AJ7" s="182" t="inlineStr">
        <is>
          <t>FECHA DE SEGUIMIENTO</t>
        </is>
      </c>
      <c r="AK7" s="282" t="inlineStr">
        <is>
          <t>OBSERVACIONES, COMENTARIOS Y/O SUGERENCIAS</t>
        </is>
      </c>
      <c r="AL7" s="182" t="inlineStr">
        <is>
          <t>FECHA DE SEGUIMIENTO</t>
        </is>
      </c>
      <c r="AM7" s="282" t="inlineStr">
        <is>
          <t>OBSERVACIONES, COMENTARIOS Y/O SUGERENCIAS</t>
        </is>
      </c>
      <c r="AN7" s="182" t="inlineStr">
        <is>
          <t>FECHA DE SEGUIMIENTO</t>
        </is>
      </c>
      <c r="AO7" s="282" t="inlineStr">
        <is>
          <t>OBSERVACIONES, COMENTARIOS Y/O SUGERENCIAS</t>
        </is>
      </c>
      <c r="AP7" s="182" t="inlineStr">
        <is>
          <t>FECHA DE SEGUIMIENTO</t>
        </is>
      </c>
      <c r="AQ7" s="282" t="inlineStr">
        <is>
          <t>OBSERVACIONES, COMENTARIOS Y/O SUGERENCIAS</t>
        </is>
      </c>
      <c r="AR7" s="182" t="inlineStr">
        <is>
          <t>FECHA DE SEGUIMIENTO</t>
        </is>
      </c>
      <c r="AS7" s="282" t="inlineStr">
        <is>
          <t>OBSERVACIONES, COMENTARIOS Y/O SUGERENCIAS</t>
        </is>
      </c>
      <c r="AT7" s="182" t="inlineStr">
        <is>
          <t>FECHA DE SEGUIMIENTO</t>
        </is>
      </c>
      <c r="AU7" s="282" t="inlineStr">
        <is>
          <t>OBSERVACIONES, COMENTARIOS Y/O SUGERENCIAS</t>
        </is>
      </c>
      <c r="AV7" s="182" t="inlineStr">
        <is>
          <t>FECHA DE SEGUIMIENTO</t>
        </is>
      </c>
      <c r="AW7" s="282" t="inlineStr">
        <is>
          <t>OBSERVACIONES, COMENTARIOS Y/O SUGERENCIAS</t>
        </is>
      </c>
      <c r="AX7" s="283" t="inlineStr">
        <is>
          <t>PROBABILIDAD DE OCURRENCIA</t>
        </is>
      </c>
      <c r="AY7" s="284" t="inlineStr">
        <is>
          <t>PROBABILIDAD DE OCURRENCIA</t>
        </is>
      </c>
      <c r="AZ7" s="284" t="inlineStr">
        <is>
          <t>MAGNITUD DEL IMPACTO</t>
        </is>
      </c>
      <c r="BA7" s="284" t="inlineStr">
        <is>
          <t>IMPACTO DE OCURRENCIA</t>
        </is>
      </c>
      <c r="BB7" s="285" t="inlineStr">
        <is>
          <t>NIVEL</t>
        </is>
      </c>
      <c r="BC7" s="303" t="inlineStr">
        <is>
          <t>FECHA DE SEGUIMIENTO</t>
        </is>
      </c>
      <c r="BD7" s="99" t="inlineStr">
        <is>
          <t>OBSERVACIONES Y RECOMENDACIONES</t>
        </is>
      </c>
      <c r="BE7" s="304" t="inlineStr">
        <is>
          <t>FECHA DE SEGUIMIENTO</t>
        </is>
      </c>
      <c r="BF7" s="99" t="inlineStr">
        <is>
          <t>OBSERVACIONES Y RECOMENDACIONES</t>
        </is>
      </c>
      <c r="BG7" s="304" t="inlineStr">
        <is>
          <t>FECHA DE SEGUIMIENTO</t>
        </is>
      </c>
      <c r="BH7" s="99" t="inlineStr">
        <is>
          <t>OBSERVACIONES Y RECOMENDACIONES</t>
        </is>
      </c>
      <c r="BI7" s="304" t="inlineStr">
        <is>
          <t>FECHA DE SEGUIMIENTO</t>
        </is>
      </c>
      <c r="BJ7" s="99" t="inlineStr">
        <is>
          <t>OBSERVACIONES Y RECOMENDACIONES</t>
        </is>
      </c>
      <c r="BK7" s="304" t="inlineStr">
        <is>
          <t>FECHA DE SEGUIMIENTO</t>
        </is>
      </c>
      <c r="BL7" s="99" t="inlineStr">
        <is>
          <t>OBSERVACIONES Y RECOMENDACIONES</t>
        </is>
      </c>
      <c r="BM7" s="304" t="inlineStr">
        <is>
          <t>FECHA DE SEGUIMIENTO</t>
        </is>
      </c>
      <c r="BN7" s="99" t="inlineStr">
        <is>
          <t>OBSERVACIONES Y RECOMENDACIONES</t>
        </is>
      </c>
      <c r="BO7" s="304" t="inlineStr">
        <is>
          <t>FECHA DE SEGUIMIENTO</t>
        </is>
      </c>
      <c r="BP7" s="99" t="inlineStr">
        <is>
          <t>OBSERVACIONES Y RECOMENDACIONES</t>
        </is>
      </c>
      <c r="BQ7" s="271" t="inlineStr">
        <is>
          <t>FECHA DE SEGUIMIENTO</t>
        </is>
      </c>
      <c r="BR7" s="270" t="inlineStr">
        <is>
          <t>OBSERVACIONES Y RECOMENDACIONES</t>
        </is>
      </c>
      <c r="BS7" s="304" t="inlineStr">
        <is>
          <t>FECHA DE SEGUIMIENTO</t>
        </is>
      </c>
      <c r="BT7" s="99" t="inlineStr">
        <is>
          <t>OBSERVACIONES Y RECOMENDACIONES</t>
        </is>
      </c>
      <c r="BU7" s="271" t="inlineStr">
        <is>
          <t>FECHA DE SEGUIMIENTO</t>
        </is>
      </c>
      <c r="BV7" s="270" t="inlineStr">
        <is>
          <t>OBSERVACIONES Y RECOMENDACIONES</t>
        </is>
      </c>
      <c r="BW7" s="304" t="inlineStr">
        <is>
          <t>FECHA DE SEGUIMIENTO</t>
        </is>
      </c>
      <c r="BX7" s="99" t="inlineStr">
        <is>
          <t>OBSERVACIONES Y RECOMENDACIONES</t>
        </is>
      </c>
      <c r="BY7" s="327" t="n"/>
    </row>
    <row r="8" ht="152.25" customHeight="1">
      <c r="A8" s="272">
        <f>IF(OR(AX8="",AZ8=""),"",IF(AND(AX8&lt;=0.2,AZ8&lt;=0.2),1,IF(AND(AX8&lt;=0.2,AZ8&lt;=0.4),2,IF(AND(AX8&lt;=0.2,AZ8&lt;=0.6),3,IF(AND(AX8&lt;=0.2,AZ8&lt;=0.8),4,IF(AND(AX8&lt;=0.2,AZ8&lt;=1),5,IF(AND(AX8&lt;=0.4,AZ8&lt;=0.2),6,IF(AND(AX8&lt;=0.4,AZ8&lt;=0.4),7,IF(AND(AX8&lt;=0.4,AZ8&lt;=0.6),8,IF(AND(AX8&lt;=0.4,AZ8&lt;=0.8),9,IF(AND(AX8&lt;=0.4,AZ8&lt;=1),10,IF(AND(AX8&lt;=0.6,AZ8&lt;=0.2),11,IF(AND(AX8&lt;=0.6,AZ8&lt;=0.4),12,IF(AND(AX8&lt;=0.6,AZ8&lt;=0.6),13,IF(AND(AX8&lt;=0.6,AZ8&lt;=0.8),14,IF(AND(AX8&lt;=0.6,AZ8&lt;=1),15,IF(AND(AX8&lt;=0.8,AZ8&lt;=0.2),16,IF(AND(AX8&lt;=0.8,AZ8&lt;=0.4),17,IF(AND(AX8&lt;=0.8,AZ8&lt;=0.6),18,IF(AND(AX8&lt;=0.8,AZ8&lt;=0.8),19,IF(AND(AX8&lt;=0.8,AZ8&lt;=1),20,IF(AND(AX8&lt;=1,AZ8&lt;=0.2),21,IF(AND(AX8&lt;=1,AZ8&lt;=0.4),22,IF(AND(AX8&lt;=1,AZ8&lt;=0.6),23,IF(AND(AX8&lt;=1,AZ8&lt;=0.8),24,IF(AND(AX8&lt;=1,AZ8&lt;=1),25,""))))))))))))))))))))))))))</f>
        <v/>
      </c>
      <c r="B8" s="272">
        <f>IF(A8="","",1/100)</f>
        <v/>
      </c>
      <c r="C8" s="272">
        <f>IFERROR(A8+B8,"")</f>
        <v/>
      </c>
      <c r="D8" s="511" t="n">
        <v>1</v>
      </c>
      <c r="E8" s="286" t="inlineStr">
        <is>
          <t>D4. Contratos de trabajo interrumpido.</t>
        </is>
      </c>
      <c r="F8" s="618" t="inlineStr">
        <is>
          <t>Posibilidad de incumplimiento de las metas establecidas para el proceso por la no realización de las actividades planificadas</t>
        </is>
      </c>
      <c r="G8" s="614" t="inlineStr">
        <is>
          <t>Incumplimiento de las metas del plan de acción, que conllevan a llamados de atención internos y pérdida de la imagen del proceso</t>
        </is>
      </c>
      <c r="H8" s="614" t="inlineStr">
        <is>
          <t>EJECUCIÓN Y ADMINISTRACIÓN DE PROCESOS: Pérdidas derivadas de errores en la ejecución y administración de procesos.</t>
        </is>
      </c>
      <c r="I8" s="527" t="n">
        <v>308</v>
      </c>
      <c r="J8" s="614" t="inlineStr">
        <is>
          <t>De acuerdo al plan de trabajo anual se tienen contempladas 7 actividades por proceso, por ejemplo (Partes Interesadas, Gestión del Cambio, Contexto DOFA, Riesgos, Oportunidades, Caracterización, Indicadores); las cuales tienen seguimientos semestrales.</t>
        </is>
      </c>
      <c r="K8" s="492">
        <f>IF(I8&lt;=0,"",IF(I8&lt;=2,"Muy Baja",IF(I8&lt;=10,"Baja",IF(I8&lt;=30,"Media",IF(I8&lt;=100,"Alta",IF(I8&gt;100,"Muy Alta"))))))</f>
        <v/>
      </c>
      <c r="L8" s="501">
        <f>IF(K8="","",IF(K8="Muy Baja",0.2,IF(K8="Baja",0.4,IF(K8="Media",0.6,IF(K8="Alta",0.8,IF(K8="Muy Alta",1,))))))</f>
        <v/>
      </c>
      <c r="M8" s="492" t="inlineStr">
        <is>
          <t>El riesgo afecta la imagen de la entidad con efecto publicitario sostenido a nivel de sector administrativo, nivel departamental o municipal.</t>
        </is>
      </c>
      <c r="N8" s="492">
        <f>IF(OR(M8=CRITERIOS!$C$182,M8=CRITERIOS!$D$182),"Leve",IF(OR(M8=CRITERIOS!$C$183,M8=CRITERIOS!$D$183),"Menor",IF(OR(M8=CRITERIOS!$C$184,M8=CRITERIOS!$D$184),"Moderado",IF(OR(M8=CRITERIOS!$C$185,M8=CRITERIOS!$D$185),"Mayor",IF(OR(M8=CRITERIOS!$C$186,M8=CRITERIOS!$D$186),"Catastrófico","")))))</f>
        <v/>
      </c>
      <c r="O8" s="501">
        <f>IF(N8="","",IF(N8="Leve",0.2,IF(N8="Menor",0.4,IF(N8="Moderado",0.6,IF(N8="Mayor",0.8,IF(N8="Catastrófico",1,))))))</f>
        <v/>
      </c>
      <c r="P8" s="507">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Alta",N8="Moderado"),ZB8="Muy Alta",N8="Mayor"),"ALTO",IF(OR(AND(K8="Muy Baja",N8="Catastrófico"),AND(K8="Baja",N8="Catastrófico"),AND(K8="Media",N8="Catastrófico"),AND(K8="Alta",N8="Catastrófico"),AND(K8="Muy Alta",N8="Catastrófico")),"EXTREMO",""))))</f>
        <v/>
      </c>
      <c r="Q8" s="288" t="inlineStr">
        <is>
          <t>El Director de Calidad establece y realiza seguimiento periódico a los cronogramas de trabajo de cada uno de los funcionarios del proceso, por medio de Mesas de Trabajo con el equipo para determinar actividades pendientes y el cumplimiento de las tareas asignadas</t>
        </is>
      </c>
      <c r="R8" s="614" t="inlineStr">
        <is>
          <t>TRIMESTRAL</t>
        </is>
      </c>
      <c r="S8" s="289" t="inlineStr">
        <is>
          <t>Cronogramas de trabajo
Información documentada:
ESGP01 Requisitos y Condiciones</t>
        </is>
      </c>
      <c r="T8" s="288" t="inlineStr">
        <is>
          <t>Cronogramas de Trabajo
Reporte de avance a Comisión de Gestión</t>
        </is>
      </c>
      <c r="U8" s="492" t="inlineStr">
        <is>
          <t>PREVENTIVO</t>
        </is>
      </c>
      <c r="V8" s="492" t="inlineStr">
        <is>
          <t>MANUAL</t>
        </is>
      </c>
      <c r="W8" s="492">
        <f>IF(OR(U8="PREVENTIVO",U8="DETECTIVO"),"PROBABILIDAD",IF(U8="CORRECTIVO","IMPACTO",""))</f>
        <v/>
      </c>
      <c r="X8" s="492">
        <f>IF(AND(U8="PREVENTIVO",V8="AUTOMÁTICO"),"50%",IF(AND(U8="PREVENTIVO",V8="MANUAL"),"40%",IF(AND(U8="DETECTIVO",V8="AUTOMÁTICO"),"40%",IF(AND(U8="DETECTIVO",V8="MANUAL"),"30%",IF(AND(U8="CORRECTIVO",V8="AUTOMÁTICO"),"35%",IF(AND(U8="CORRECTIVO",V8="MANUAL"),"25%",""))))))</f>
        <v/>
      </c>
      <c r="Y8" s="164">
        <f>IFERROR(IF(W8="Probabilidad",(L8-(L8*X8)),IF(W8="Impacto",L8,"")),"")</f>
        <v/>
      </c>
      <c r="Z8" s="164">
        <f>IFERROR(IF(Y8="","",IF(Y8&lt;=0.2,"MUY BAJA",IF(Y8&lt;=0.4,"BAJA",IF(Y8&lt;=0.6,"MEDIA",IF(Y8&lt;=0.8,"ALTA",IF(Y8=1,"MUY ALTA")))))),"")</f>
        <v/>
      </c>
      <c r="AA8" s="164">
        <f>IFERROR(IF(W8="Impacto",(O8-(O8*X8)),IF(W8="Probabilidad",O8,"")),"")</f>
        <v/>
      </c>
      <c r="AB8" s="164">
        <f>IFERROR(IF(AA8="","",IF(AA8&lt;=0.2,"LEVE",IF(AA8&lt;=0.4,"MENOR",IF(AA8&lt;=0.6,"MODERADO",IF(AA8&lt;=0.8,"MAYOR",IF(AA8=1,"CATASTRÓFICO")))))),"")</f>
        <v/>
      </c>
      <c r="AC8" s="507">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199" t="n">
        <v>43580</v>
      </c>
      <c r="AE8" s="200" t="inlineStr">
        <is>
          <t>Se recomienda continuar con la ejecución de los controles, evitando la materialización del Riesgo estipulado</t>
        </is>
      </c>
      <c r="AF8" s="201" t="n">
        <v>43703</v>
      </c>
      <c r="AG8" s="200" t="inlineStr">
        <is>
          <t>Se recomienda utilizar medidas que permitan aumentar el seguimiento de los otros sistemas de gestión, así como las decisiones que se deben tomar en caso de no cumplir lo planeado y que no se materialice el riesgo.
De igual manera establecer mesas de trabajo y reportes constantes al Comité SAC para evidenciar estado de avance de los otros sistemas</t>
        </is>
      </c>
      <c r="AH8" s="201" t="n">
        <v>43958</v>
      </c>
      <c r="AI8" s="200" t="inlineStr">
        <is>
          <t>El seguimiento que se pueda realizar por medio de la Comisión de Gestión y el Comité SAC, permiten tomar acciones que prevengan la materialización del Riesgo</t>
        </is>
      </c>
      <c r="AJ8" s="201" t="n">
        <v>44119</v>
      </c>
      <c r="AK8" s="290" t="inlineStr">
        <is>
          <t>Se evidencia una correcta planificación de la oficina de Calidad en sus actividades, teniendo a disposición herramientas tecnológicas que permiten realizar un seguimiento a las tareas que realizan los trabajadores</t>
        </is>
      </c>
      <c r="AL8" s="201" t="n">
        <v>44348</v>
      </c>
      <c r="AM8" s="290" t="inlineStr">
        <is>
          <t>La oficina de Calidad viene realizando seguimiento a las actividades desarrolladas por sus colaboradores a  través de reuniones periódicas de seguimiento, entrega de productos a través de la herramienta planner y posterior entrega de informes a la Dirección de Planeación y la Secretaria General de manera mensual</t>
        </is>
      </c>
      <c r="AN8" s="201" t="n">
        <v>44484</v>
      </c>
      <c r="AO8" s="290" t="inlineStr">
        <is>
          <t>Se sigue evidenciando el cumplimiento de los seguimientos y mesas de trabajo realizadas por la Coordinación a fin de verificar avances y tareas pendientes. A la fecha de seguimiento, se puede concluir que las actividades planificadas se han realizado conforme los tiempos proyectados</t>
        </is>
      </c>
      <c r="AP8" s="291" t="n">
        <v>44706</v>
      </c>
      <c r="AQ8" s="292" t="inlineStr">
        <is>
          <t>Se realiza seguimiento a través de la herramienta teams y a través de un documento de trabajo para determinar los avances en cuanto al mantenimiento de la NTC ISO 9001:2015.
Por otra parte, mensualmente se han remitido informes con las actividades desarrolladas a Secretaria General y la Dirección de Planeación Institucional.</t>
        </is>
      </c>
      <c r="AR8" s="496" t="n">
        <v>45113</v>
      </c>
      <c r="AS8" s="453" t="inlineStr">
        <is>
          <t>Se evidencia Informes de actividades reportados en los periodos comprendidos entre (enero a junio)</t>
        </is>
      </c>
      <c r="AT8" s="496" t="n">
        <v>45484</v>
      </c>
      <c r="AU8" s="453" t="inlineStr">
        <is>
          <t>Se evidencia Cronograma de trabajo del sistema de Gestión de la Calidad.
El proceso cuenta con la información sustentada ante la Comisión de Gestión de los meses de Marzo y junio.</t>
        </is>
      </c>
      <c r="AV8" s="496" t="n">
        <v>45733</v>
      </c>
      <c r="AW8" s="453" t="inlineStr">
        <is>
          <t>Se evidencian los siguientes documentos:  
-  Cronogramas de trabajo del sistema de Gestión de la Calidad.
- Cronogramas de visitas a sedes seccionales y extenciones. (getores de la oficina de calidad)
- AFIR067 y AFIR068 personal ops</t>
        </is>
      </c>
      <c r="AX8" s="502">
        <f>IF(Y8="","",MIN(Y8:Y10))</f>
        <v/>
      </c>
      <c r="AY8" s="491">
        <f>IFERROR(IF(AX8="","",IF(AX8&lt;=0.2,"MUY BAJA",IF(AX8&lt;=0.4,"BAJA",IF(AX8&lt;=0.6,"MEDIA",IF(AX8&lt;=0.8,"ALTA",IF(AX8=1,"MUY ALTA")))))),"")</f>
        <v/>
      </c>
      <c r="AZ8" s="493">
        <f>IF(AA8="","",MIN(AA8:AA10))</f>
        <v/>
      </c>
      <c r="BA8" s="491">
        <f>IFERROR(IF(AZ8="","",IF(AZ8&lt;=0.2,"LEVE",IF(AZ8&lt;=0.4,"MENOR",IF(AZ8&lt;=0.6,"MODERADO",IF(AZ8&lt;=0.8,"MAYOR",IF(AZ8=1,"CATASTRÓFICO")))))),"")</f>
        <v/>
      </c>
      <c r="BB8" s="508">
        <f>IFERROR(IF(OR(AND(AY8="Muy Baja",BA8="Leve"),AND(AY8="Muy Baja",BA8="Menor"),AND(AY8="Baja",BA8="Leve")),"BAJO",IF(OR(AND(AY8="Muy baja",BA8="Moderado"),AND(AY8="Baja",BA8="Menor"),AND(AY8="Baja",BA8="Moderado"),AND(AY8="Media",BA8="Leve"),AND(AY8="Media",BA8="Menor"),AND(AY8="Media",BA8="Moderado"),AND(AY8="Alta",BA8="Leve"),AND(AY8="Alta",BA8="Menor")),"MODERADO",IF(OR(AND(AY8="Muy Baja",BA8="Mayor"),AND(AY8="Baja",BA8="Mayor"),AND(AY8="Media",BA8="Mayor"),AND(AY8="Alta",BA8="Moderado"),AND(AY8="Alta",BA8="Mayor"),AND(AY8="Muy Alta",BA8="Leve"),AND(AY8="Muy Alta",BA8="Menor"),AND(AY8="Muy Alta",BA8="Moderado"),AND(AY8="Muy Alta",BA8="Mayor")),"ALTO",IF(OR(AND(AY8="Muy Baja",BA8="Catastrófico"),AND(AY8="Baja",BA8="Catastrófico"),AND(AY8="Media",BA8="Catastrófico"),AND(AY8="Alta",BA8="Catastrófico"),AND(AY8="Muy Alta",BA8="Catastrófico")),"EXTREMO","")))),"")</f>
        <v/>
      </c>
      <c r="BC8" s="510" t="n">
        <v>43717</v>
      </c>
      <c r="BD8" s="618" t="inlineStr">
        <is>
          <t>De acuerdo al reporte a corte junio de 2019 del plan de acción, no se evidencia avance de cumplimiento de la implementación del Sistema Integrado de Gestión.  
Se evidencia bajo cumplimiento de las siguientes actividades del Sistema Integrado de Gestión:
1. Seguridad de la información 0% en la implementación de la política del gobierno digital.
2. Numero de documentos formalizados SGA con una meta de 7 documentos y que al mes de septiembre tienen 0.</t>
        </is>
      </c>
      <c r="BE8" s="613" t="n">
        <v>43859</v>
      </c>
      <c r="BF8" s="618" t="inlineStr">
        <is>
          <t xml:space="preserve">No evidencia materialización del riesgo. </t>
        </is>
      </c>
      <c r="BG8" s="613" t="n">
        <v>44061</v>
      </c>
      <c r="BH8" s="618" t="inlineStr">
        <is>
          <t>Teniendo en cuenta que, a fecha de último seguimiento de Control Interno, no se tenía información por parte de la Dirección de Planeación Institucional para corroborar el cumplimiento, se tiene en cuenta para fines del presente seguimiento, reporte del Plan de Acción vigencia 2019, entregado por dicha Dirección para la rendición a SIA Contraloría en el mes de febrero, donde se evidencia materialización del riesgo, por el incumplimiento de los indicadores asociados a las metas “Implementación del Sistema Integrado de Gestión”, “Implementación del Sistema de Gestión de Seguridad de la Información”, “Implementación del Sistema de Gestión de Ambiental” e “Implementación del Sistema de Gestión de Seguridad y salud en el Trabajo”. /DMSC.</t>
        </is>
      </c>
      <c r="BI8" s="613" t="n">
        <v>44299</v>
      </c>
      <c r="BJ8" s="618" t="inlineStr">
        <is>
          <t>No se evidencia materialización del riesgo</t>
        </is>
      </c>
      <c r="BK8" s="613" t="n">
        <v>44959</v>
      </c>
      <c r="BL8"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is>
      </c>
      <c r="BM8" s="613" t="n">
        <v>45128</v>
      </c>
      <c r="BN8" s="614" t="inlineStr">
        <is>
          <t>Teniendo en cuenta los resultados obtenidos en el seguimiento del primer trimestre del plan de acción vigencia 2023, no se evidencia materialización del riesgo, toda vez que no se encuentran incumplimientos a  las metas establecidas por parte del sistema de gestión de calidad.</t>
        </is>
      </c>
      <c r="BO8" s="668" t="n">
        <v>45400</v>
      </c>
      <c r="BP8" s="669" t="inlineStr">
        <is>
          <t xml:space="preserve">No se evidencia la materialización del riesgo en relación con la ejecución del presupuesto del POAI, ya que la ejecución pasiva consolidada estuvo por debajo del objetivo establecido del 100% según lo establecido por el (COUNFIS). </t>
        </is>
      </c>
      <c r="BQ8" s="613" t="n">
        <v>45553</v>
      </c>
      <c r="BR8" s="614" t="inlineStr">
        <is>
          <t>Se materializa el riesgo para este primer periodo académico 2024, ya que, en el ESG, no contaba con un líder en la oficina y solo contaba con dos gestores en la oficina haciendo que presentaran retrasos en sus deberes como sistema, solo hasta el segundo trimestre se evidencia la vinculación del líder del proceso y gestores en apoyo a las tareas de la Oficina de Calidad.</t>
        </is>
      </c>
      <c r="BS8" s="613" t="n">
        <v>45748</v>
      </c>
      <c r="BT8" s="614" t="inlineStr">
        <is>
          <t xml:space="preserve">No se evidencia materialización de riesgo. </t>
        </is>
      </c>
      <c r="BU8" s="613" t="n"/>
      <c r="BV8" s="614" t="n"/>
      <c r="BW8" s="490" t="n"/>
      <c r="BX8" s="481" t="n"/>
      <c r="BY8" s="325" t="n"/>
    </row>
    <row r="9" ht="85.5" customHeight="1">
      <c r="A9" s="272" t="n"/>
      <c r="B9" s="272" t="n"/>
      <c r="C9" s="272" t="n"/>
      <c r="D9" s="641" t="n"/>
      <c r="E9" s="184" t="inlineStr">
        <is>
          <t>A6. Ley de Garantías Electorales</t>
        </is>
      </c>
      <c r="F9" s="641" t="n"/>
      <c r="G9" s="641" t="n"/>
      <c r="H9" s="641" t="n"/>
      <c r="I9" s="641" t="n"/>
      <c r="J9" s="641" t="n"/>
      <c r="K9" s="641" t="n"/>
      <c r="L9" s="641" t="n"/>
      <c r="M9" s="641" t="n"/>
      <c r="N9" s="641" t="n"/>
      <c r="O9" s="641" t="n"/>
      <c r="P9" s="641" t="n"/>
      <c r="Q9" s="288" t="inlineStr">
        <is>
          <t>El Director de Calidad gestiona en compañía de uno de sus colaboradores, la Elaboración de proyectos de inversión ante el banco de proyectos para la inclusión y asignación de recursos para la ejecución de actividades relevantes del proceso.</t>
        </is>
      </c>
      <c r="R9" s="614" t="inlineStr">
        <is>
          <t>CADA VEZ QUE SE PRESENTE LA NECESIDAD</t>
        </is>
      </c>
      <c r="S9" s="289" t="inlineStr">
        <is>
          <t>Proyectos de Inversión.
Información documentada: (ESGP05. ESGP09)
(EPIP05)</t>
        </is>
      </c>
      <c r="T9" s="288" t="inlineStr">
        <is>
          <t>Proyectos aprobados en el aplicativo Banco de Proyectos
Contratos</t>
        </is>
      </c>
      <c r="U9" s="492" t="inlineStr">
        <is>
          <t>PREVENTIVO</t>
        </is>
      </c>
      <c r="V9" s="492" t="inlineStr">
        <is>
          <t>MANUAL</t>
        </is>
      </c>
      <c r="W9" s="492">
        <f>IF(OR(U9="PREVENTIVO",U9="DETECTIVO"),"PROBABILIDAD",IF(U9="CORRECTIVO","IMPACTO",""))</f>
        <v/>
      </c>
      <c r="X9" s="492">
        <f>IF(AND(U9="PREVENTIVO",V9="AUTOMÁTICO"),"50%",IF(AND(U9="PREVENTIVO",V9="MANUAL"),"40%",IF(AND(U9="DETECTIVO",V9="AUTOMÁTICO"),"40%",IF(AND(U9="DETECTIVO",V9="MANUAL"),"30%",IF(AND(U9="CORRECTIVO",V9="AUTOMÁTICO"),"35%",IF(AND(U9="CORRECTIVO",V9="MANUAL"),"25%",""))))))</f>
        <v/>
      </c>
      <c r="Y9" s="501">
        <f>IFERROR(IF(AND(W8="Probabilidad",W9="Probabilidad"),(Y8-(Y8*X9)),IF(W9="Probabilidad",(L8-(L8*X9)),IF(W9="Impacto",Y8,""))),"")</f>
        <v/>
      </c>
      <c r="Z9" s="164">
        <f>IFERROR(IF(Y9="","",IF(Y9&lt;=0.2,"MUY BAJA",IF(Y9&lt;=0.4,"BAJA",IF(Y9&lt;=0.6,"MEDIA",IF(Y9&lt;=0.8,"ALTA",IF(Y9=1,"MUY ALTA")))))),"")</f>
        <v/>
      </c>
      <c r="AA9" s="164">
        <f>IFERROR(IF(AND(W8="Impacto",W9="Impacto"),(AA8-(AA8*X9)),IF(W9="Impacto",(O8-(+O8*X9)),IF(W9="Probabilidad",AA8,""))),"")</f>
        <v/>
      </c>
      <c r="AB9" s="164">
        <f>IFERROR(IF(AA9="","",IF(AA9&lt;=0.2,"LEVE",IF(AA9&lt;=0.4,"MENOR",IF(AA9&lt;=0.6,"MODERADO",IF(AA9&lt;=0.8,"MAYOR",IF(AA9=1,"CATASTRÓFICO")))))),"")</f>
        <v/>
      </c>
      <c r="AC9" s="507">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199" t="inlineStr">
        <is>
          <t>N/A</t>
        </is>
      </c>
      <c r="AE9" s="200" t="inlineStr">
        <is>
          <t>No aplica</t>
        </is>
      </c>
      <c r="AF9" s="199" t="inlineStr">
        <is>
          <t>N/A</t>
        </is>
      </c>
      <c r="AG9" s="200" t="inlineStr">
        <is>
          <t>No aplica</t>
        </is>
      </c>
      <c r="AH9" s="199" t="inlineStr">
        <is>
          <t>N/A</t>
        </is>
      </c>
      <c r="AI9" s="200" t="inlineStr">
        <is>
          <t>No aplica</t>
        </is>
      </c>
      <c r="AJ9" s="199" t="inlineStr">
        <is>
          <t>N/A</t>
        </is>
      </c>
      <c r="AK9" s="200" t="inlineStr">
        <is>
          <t>No aplica</t>
        </is>
      </c>
      <c r="AL9" s="199" t="inlineStr">
        <is>
          <t>N/A</t>
        </is>
      </c>
      <c r="AM9" s="200" t="inlineStr">
        <is>
          <t>No aplica</t>
        </is>
      </c>
      <c r="AN9" s="202" t="n">
        <v>44484</v>
      </c>
      <c r="AO9" s="200" t="inlineStr">
        <is>
          <t>Se recomienda gestionar oportunamente el proyecto de la vigencia 2022 a fin de que no se vea afectado por la entrada la de la Ley de Garantías electorales</t>
        </is>
      </c>
      <c r="AP9" s="291" t="n">
        <v>44706</v>
      </c>
      <c r="AQ9" s="203" t="inlineStr">
        <is>
          <t>Acorde con el seguimiento realizado, se evidencia el proyecto de inversión PRPOAI-179 mediante la plataforma Integradoc asignado para la vigencia 2022; por otra parte, se evidencia documento con la proyección para la vigencia 2023 mediante el ticket PVPOAI-18.</t>
        </is>
      </c>
      <c r="AR9" s="652" t="n"/>
      <c r="AS9" s="204" t="inlineStr">
        <is>
          <t>Se evidenció en la plataforma Integradoc el PV-POAI 254 dando cumplimiento al control implementado.</t>
        </is>
      </c>
      <c r="AT9" s="652" t="n"/>
      <c r="AU9" s="204" t="inlineStr">
        <is>
          <t>Se evidenció en la plataforma institucional el PV-POAI 409 dando cumplimiento al control implementado.</t>
        </is>
      </c>
      <c r="AV9" s="652" t="n"/>
      <c r="AW9" s="204" t="inlineStr">
        <is>
          <t>Se evidenció en la plataforma institucional el PV-POAI 409 dando cumplimiento al control implementado.</t>
        </is>
      </c>
      <c r="AX9" s="670" t="n"/>
      <c r="AY9" s="641" t="n"/>
      <c r="AZ9" s="641" t="n"/>
      <c r="BA9" s="641" t="n"/>
      <c r="BB9" s="641" t="n"/>
      <c r="BC9" s="641" t="n"/>
      <c r="BD9" s="641" t="n"/>
      <c r="BE9" s="641" t="n"/>
      <c r="BF9" s="641" t="n"/>
      <c r="BG9" s="641" t="n"/>
      <c r="BH9" s="641" t="n"/>
      <c r="BI9" s="641" t="n"/>
      <c r="BJ9" s="641" t="n"/>
      <c r="BK9" s="641" t="n"/>
      <c r="BL9" s="641" t="n"/>
      <c r="BM9" s="641" t="n"/>
      <c r="BN9" s="641" t="n"/>
      <c r="BO9" s="641" t="n"/>
      <c r="BP9" s="641" t="n"/>
      <c r="BQ9" s="641" t="n"/>
      <c r="BR9" s="641" t="n"/>
      <c r="BS9" s="641" t="n"/>
      <c r="BT9" s="641" t="n"/>
      <c r="BU9" s="641" t="n"/>
      <c r="BV9" s="641" t="n"/>
      <c r="BW9" s="671" t="n"/>
      <c r="BX9" s="671" t="n"/>
      <c r="BY9" s="325" t="n"/>
    </row>
    <row r="10" ht="121.5" customHeight="1">
      <c r="D10" s="642" t="n"/>
      <c r="E10" s="184" t="inlineStr">
        <is>
          <t>D6. Afectación en las actividades de mantenimiento del Sistema y la Mejora Continua, por falta de disponibilidad de tiempo de los procesos para los temas de calidad.</t>
        </is>
      </c>
      <c r="F10" s="642" t="n"/>
      <c r="G10" s="642" t="n"/>
      <c r="H10" s="642" t="n"/>
      <c r="I10" s="642" t="n"/>
      <c r="J10" s="642" t="n"/>
      <c r="K10" s="642" t="n"/>
      <c r="L10" s="642" t="n"/>
      <c r="M10" s="642" t="n"/>
      <c r="N10" s="642" t="n"/>
      <c r="O10" s="642" t="n"/>
      <c r="P10" s="642" t="n"/>
      <c r="Q10" s="288" t="inlineStr">
        <is>
          <t>Las secretarías técnicas de la Comisión de Gestión y el Comité SAC realizan seguimiento a los avances en el mantenimiento del Sistema de Gestión por medio de sus sesiones ordinarias o extraordinarias y notifica a los procesos en los casos donde se identifiquen retrasos al desarrollo de las actividades planificadas</t>
        </is>
      </c>
      <c r="R10" s="614" t="inlineStr">
        <is>
          <t>TRIMESTRAL</t>
        </is>
      </c>
      <c r="S10" s="185" t="inlineStr">
        <is>
          <t>Orden del día en la agenda de la respectiva Comisión de Gestión y Comité SAC
Información documentada: Resolución No. 088 de 2023
Resolución No. 027 de 2020</t>
        </is>
      </c>
      <c r="T10" s="184" t="inlineStr">
        <is>
          <t xml:space="preserve">Acta de la Comisión o del Comité SAC (Si Aplica) - ADOr010
Correos electrónicos
Informe de seguimiento </t>
        </is>
      </c>
      <c r="U10" s="492" t="inlineStr">
        <is>
          <t>DETECTIVO</t>
        </is>
      </c>
      <c r="V10" s="492" t="inlineStr">
        <is>
          <t>MANUAL</t>
        </is>
      </c>
      <c r="W10" s="492">
        <f>IF(OR(U10="PREVENTIVO",U10="DETECTIVO"),"PROBABILIDAD",IF(U10="CORRECTIVO","IMPACTO",""))</f>
        <v/>
      </c>
      <c r="X10" s="492">
        <f>IF(AND(U10="PREVENTIVO",V10="AUTOMÁTICO"),"50%",IF(AND(U10="PREVENTIVO",V10="MANUAL"),"40%",IF(AND(U10="DETECTIVO",V10="AUTOMÁTICO"),"40%",IF(AND(U10="DETECTIVO",V10="MANUAL"),"30%",IF(AND(U10="CORRECTIVO",V10="AUTOMÁTICO"),"35%",IF(AND(U10="CORRECTIVO",V10="MANUAL"),"25%",""))))))</f>
        <v/>
      </c>
      <c r="Y10" s="501">
        <f>IFERROR(IF(AND(W9="Probabilidad",W10="Probabilidad"),(Y9-(Y9*X10)),IF(AND(W9="Impacto",W10="Probabilidad"),(Y8-(Y8*X10)),IF(W10="Impacto",Y9,""))),"")</f>
        <v/>
      </c>
      <c r="Z10" s="164">
        <f>IFERROR(IF(Y10="","",IF(Y10&lt;=0.2,"MUY BAJA",IF(Y10&lt;=0.4,"BAJA",IF(Y10&lt;=0.6,"MEDIA",IF(Y10&lt;=0.8,"ALTA",IF(Y10=1,"MUY ALTA")))))),"")</f>
        <v/>
      </c>
      <c r="AA10" s="164">
        <f>IFERROR(IF(AND(W9="Impacto",W10="Impacto"),(AA9-(AA9*X10)),IF(AND(W9="Probabilidad",W10="Impacto"),(AA8-(AA8*X10)),IF(W10="Probabilidad",AA9,""))),"")</f>
        <v/>
      </c>
      <c r="AB10" s="164">
        <f>IFERROR(IF(AA10="","",IF(AA10&lt;=0.2,"LEVE",IF(AA10&lt;=0.4,"MENOR",IF(AA10&lt;=0.6,"MODERADO",IF(AA10&lt;=0.8,"MAYOR",IF(AA10=1,"CATASTRÓFICO")))))),"")</f>
        <v/>
      </c>
      <c r="AC10" s="507">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199" t="n">
        <v>43580</v>
      </c>
      <c r="AE10" s="200" t="inlineStr">
        <is>
          <t>Se recomienda continuar con la ejecución de los controles, evitando la materialización del Riesgo estipulado</t>
        </is>
      </c>
      <c r="AF10" s="201" t="n">
        <v>43703</v>
      </c>
      <c r="AG10" s="200" t="inlineStr">
        <is>
          <t>Se recomienda utilizar medidas que permitan aumentar el seguimiento de los otros sistemas de gestión, así como las decisiones que se deben tomar en caso de no cumplir lo planeado y que no se materialice el riesgo.
De igual manera establecer mesas de trabajo y reportes constantes al Comité SAC para evidenciar estado de avance de los otros sistemas.</t>
        </is>
      </c>
      <c r="AH10" s="201" t="n">
        <v>43958</v>
      </c>
      <c r="AI10" s="200" t="inlineStr">
        <is>
          <t>El seguimiento que se pueda realizar por medio de la Comisión de Gestión y el Comité SAC, permiten tomar acciones que prevengan la materialización del Riesgo</t>
        </is>
      </c>
      <c r="AJ10" s="201" t="n">
        <v>44119</v>
      </c>
      <c r="AK10" s="290" t="inlineStr">
        <is>
          <t>Se recomienda que las acciones que establecen los cuerpos colegiados, sean más precisas y se pueda ejercer control sobre los gestores de cada sistema, a fin de lograr los resultados esperados</t>
        </is>
      </c>
      <c r="AL10" s="201" t="n">
        <v>44348</v>
      </c>
      <c r="AM10" s="290" t="inlineStr">
        <is>
          <t>De manera mensual, dentro de los puntos establecidos en la agenda de la Comisión de Gestión, la oficina de Calidad ha ido presentando los avances en cuanto a la implementación del Sistema de Gestión y de las diferentes actividades que desarrolla esta dependencia, con el fin de mantener los canales de comunicación abiertos con la Alta Dirección en caso de requerir tomar decisiones adicionales</t>
        </is>
      </c>
      <c r="AN10" s="201" t="n">
        <v>44484</v>
      </c>
      <c r="AO10" s="290" t="inlineStr">
        <is>
          <t>La Comisión de Gestión viene realizando seguimiento oportuno de las tareas que quedan pendientes por parte de los procesos para el mantenimiento del sistema, requiriendo según la necesidad el cumplimiento de los procesos</t>
        </is>
      </c>
      <c r="AP10" s="291" t="n">
        <v>44706</v>
      </c>
      <c r="AQ10" s="292" t="inlineStr">
        <is>
          <t>Se realizó socialización del avance al mantenimiento del sistema de gestión de la calidad el día jueves 19 de mayo de 2022; se identificó que no se requirió notificación a ninguna área por parte de los cuerpos colegiados.</t>
        </is>
      </c>
      <c r="AR10" s="651" t="n"/>
      <c r="AS10" s="453" t="inlineStr">
        <is>
          <t>Se evidencia Acta No. 001 del 08 de marzo de 2023 del Comité de Gestión.</t>
        </is>
      </c>
      <c r="AT10" s="651" t="n"/>
      <c r="AU10" s="453" t="inlineStr">
        <is>
          <t>Se evidencia Acta de la Comisión de Gestión del mes de marzo</t>
        </is>
      </c>
      <c r="AV10" s="651" t="n"/>
      <c r="AW10" s="453" t="inlineStr">
        <is>
          <t>Se evidencia Acta de la Comisión de Gestión del mes de marzo 2025</t>
        </is>
      </c>
      <c r="AX10" s="672" t="n"/>
      <c r="AY10" s="642" t="n"/>
      <c r="AZ10" s="642" t="n"/>
      <c r="BA10" s="642" t="n"/>
      <c r="BB10" s="642" t="n"/>
      <c r="BC10" s="642" t="n"/>
      <c r="BD10" s="642" t="n"/>
      <c r="BE10" s="642" t="n"/>
      <c r="BF10" s="642" t="n"/>
      <c r="BG10" s="642" t="n"/>
      <c r="BH10" s="642" t="n"/>
      <c r="BI10" s="642" t="n"/>
      <c r="BJ10" s="642" t="n"/>
      <c r="BK10" s="642" t="n"/>
      <c r="BL10" s="642" t="n"/>
      <c r="BM10" s="642" t="n"/>
      <c r="BN10" s="642" t="n"/>
      <c r="BO10" s="642" t="n"/>
      <c r="BP10" s="642" t="n"/>
      <c r="BQ10" s="642" t="n"/>
      <c r="BR10" s="642" t="n"/>
      <c r="BS10" s="642" t="n"/>
      <c r="BT10" s="642" t="n"/>
      <c r="BU10" s="642" t="n"/>
      <c r="BV10" s="642" t="n"/>
      <c r="BW10" s="673" t="n"/>
      <c r="BX10" s="673" t="n"/>
      <c r="BY10" s="325" t="n"/>
    </row>
    <row r="11" ht="157.5" customHeight="1">
      <c r="A11" s="272">
        <f>IF(OR(AX11=0,AZ11=0),"",IF(AND(AX11&lt;=0.2,AZ11&lt;=0.2),1,IF(AND(AX11&lt;=0.2,AZ11&lt;=0.4),2,IF(AND(AX11&lt;=0.2,AZ11&lt;=0.6),3,IF(AND(AX11&lt;=0.2,AZ11&lt;=0.8),4,IF(AND(AX11&lt;=0.2,AZ11&lt;=1),5,IF(AND(AX11&lt;=0.4,AZ11&lt;=0.2),6,IF(AND(AX11&lt;=0.4,AZ11&lt;=0.4),7,IF(AND(AX11&lt;=0.4,AZ11&lt;=0.6),8,IF(AND(AX11&lt;=0.4,AZ11&lt;=0.8),9,IF(AND(AX11&lt;=0.4,AZ11&lt;=1),10,IF(AND(AX11&lt;=0.6,AZ11&lt;=0.2),11,IF(AND(AX11&lt;=0.6,AZ11&lt;=0.4),12,IF(AND(AX11&lt;=0.6,AZ11&lt;=0.6),13,IF(AND(AX11&lt;=0.6,AZ11&lt;=0.8),14,IF(AND(AX11&lt;=0.6,AZ11&lt;=1),15,IF(AND(AX11&lt;=0.8,AZ11&lt;=0.2),16,IF(AND(AX11&lt;=0.8,AZ11&lt;=0.4),17,IF(AND(AX11&lt;=0.8,AZ11&lt;=0.6),18,IF(AND(AX11&lt;=0.8,AZ11&lt;=0.8),19,IF(AND(AX11&lt;=0.8,AZ11&lt;=1),20,IF(AND(AX11&lt;=1,AZ11&lt;=0.2),21,IF(AND(AX11&lt;=1,AZ11&lt;=0.4),22,IF(AND(AX11&lt;=1,AZ11&lt;=0.6),23,IF(AND(AX11&lt;=1,AZ11&lt;=0.8),24,IF(AND(AX11&lt;=1,AZ11&lt;=1),25,""))))))))))))))))))))))))))</f>
        <v/>
      </c>
      <c r="B11" s="360">
        <f>IF(A11="","",(COUNTIF($A$8:A11,A11))/100)</f>
        <v/>
      </c>
      <c r="C11" s="272">
        <f>IFERROR(A11+B11,"")</f>
        <v/>
      </c>
      <c r="D11" s="511" t="n">
        <v>2</v>
      </c>
      <c r="E11" s="286" t="inlineStr">
        <is>
          <t>D8. Falta de articulación en las fuentes de información para la medición de los procesos que permita el análisis de datos y la generación de informes a nivel Estratégico y Operativo.”</t>
        </is>
      </c>
      <c r="F11" s="614" t="inlineStr">
        <is>
          <t>Posibilidad de afectación económica por multa y/o sanción de entes de control por la no disponibilidad de la información</t>
        </is>
      </c>
      <c r="G11" s="614" t="inlineStr">
        <is>
          <t>Hallazgos y/o sanciones por parte de los Entes de Control que conllevan a acciones Administrativas, Disciplinarias o Pecuniarias</t>
        </is>
      </c>
      <c r="H11" s="614"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I11" s="506" t="n">
        <v>30</v>
      </c>
      <c r="J11" s="614" t="inlineStr">
        <is>
          <t>Corresponde al numero de informes anuales que pide la Secretaria General, la Vicerrectoría Administrativa y Financiera, Control Interno y Planeación Institucional.</t>
        </is>
      </c>
      <c r="K11" s="492">
        <f>IF(I11&lt;=0,"",IF(I11&lt;=2,"Muy Baja",IF(I11&lt;=10,"Baja",IF(I11&lt;=30,"Media",IF(I11&lt;=100,"Alta",IF(I11&gt;100,"Muy Alta"))))))</f>
        <v/>
      </c>
      <c r="L11" s="501">
        <f>IF(K11="","",IF(K11="Muy Baja",0.2,IF(K11="Baja",0.4,IF(K11="Media",0.6,IF(K11="Alta",0.8,IF(K11="Muy Alta",1,))))))</f>
        <v/>
      </c>
      <c r="M11" s="492" t="inlineStr">
        <is>
          <t>El riesgo afecta la imagen de la entidad con algunos usuarios de relevancia frente al logro de los objetivos.</t>
        </is>
      </c>
      <c r="N11" s="492">
        <f>IF(OR(M11=CRITERIOS!$C$182,M11=CRITERIOS!$D$182),"Leve",IF(OR(M11=CRITERIOS!$C$183,M11=CRITERIOS!$D$183),"Menor",IF(OR(M11=CRITERIOS!$C$184,M11=CRITERIOS!$D$184),"Moderado",IF(OR(M11=CRITERIOS!$C$185,M11=CRITERIOS!$D$185),"Mayor",IF(OR(M11=CRITERIOS!$C$186,M11=CRITERIOS!$D$186),"Catastrófico","")))))</f>
        <v/>
      </c>
      <c r="O11" s="501">
        <f>IF(N11="","",IF(N11="Leve",0.2,IF(N11="Menor",0.4,IF(N11="Moderado",0.6,IF(N11="Mayor",0.8,IF(N11="Catastrófico",1,))))))</f>
        <v/>
      </c>
      <c r="P11" s="507">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Alta",N11="Moderado"),ZB11="Muy Alta",N11="Mayor"),"ALTO",IF(OR(AND(K11="Muy Baja",N11="Catastrófico"),AND(K11="Baja",N11="Catastrófico"),AND(K11="Media",N11="Catastrófico"),AND(K11="Alta",N11="Catastrófico"),AND(K11="Muy Alta",N11="Catastrófico")),"EXTREMO",""))))</f>
        <v/>
      </c>
      <c r="Q11" s="288" t="inlineStr">
        <is>
          <t>Teniendo como base el plan de trabajo, los gestores de la Oficina de Calidad solicitan con antelación la información requerida mediante correo electrónico institucional, con el fin de actualizar las diferentes actividades relacionadas con el mantenimiento del Sistema de Gestión de Calidad.</t>
        </is>
      </c>
      <c r="R11" s="614" t="inlineStr">
        <is>
          <t>CADA VEZ QUE SE PRESENTE LA NECESIDAD</t>
        </is>
      </c>
      <c r="S11" s="293" t="inlineStr">
        <is>
          <t>Plan de trabajo
ESGP05
Cronograma de trabajo del proceso</t>
        </is>
      </c>
      <c r="T11" s="293" t="inlineStr">
        <is>
          <t>Correos Electrónicos
Power BI
Modelo de Operación Digital</t>
        </is>
      </c>
      <c r="U11" s="492" t="inlineStr">
        <is>
          <t>PREVENTIVO</t>
        </is>
      </c>
      <c r="V11" s="492" t="inlineStr">
        <is>
          <t>MANUAL</t>
        </is>
      </c>
      <c r="W11" s="492">
        <f>IF(OR(U11="PREVENTIVO",U11="DETECTIVO"),"PROBABILIDAD",IF(U11="CORRECTIVO","IMPACTO",""))</f>
        <v/>
      </c>
      <c r="X11" s="492">
        <f>IF(AND(U11="PREVENTIVO",V11="AUTOMÁTICO"),"50%",IF(AND(U11="PREVENTIVO",V11="MANUAL"),"40%",IF(AND(U11="DETECTIVO",V11="AUTOMÁTICO"),"40%",IF(AND(U11="DETECTIVO",V11="MANUAL"),"30%",IF(AND(U11="CORRECTIVO",V11="AUTOMÁTICO"),"35%",IF(AND(U11="CORRECTIVO",V11="MANUAL"),"25%",""))))))</f>
        <v/>
      </c>
      <c r="Y11" s="164">
        <f>IFERROR(IF(W11="Probabilidad",(L11-(L11*X11)),IF(W11="Impacto",L11,"")),"")</f>
        <v/>
      </c>
      <c r="Z11" s="164">
        <f>IFERROR(IF(Y11="","",IF(Y11&lt;=0.2,"MUY BAJA",IF(Y11&lt;=0.4,"BAJA",IF(Y11&lt;=0.6,"MEDIA",IF(Y11&lt;=0.8,"ALTA",IF(Y11=1,"MUY ALTA")))))),"")</f>
        <v/>
      </c>
      <c r="AA11" s="164">
        <f>IFERROR(IF(W11="Impacto",(O11-(O11*X11)),IF(W11="Probabilidad",O11,"")),"")</f>
        <v/>
      </c>
      <c r="AB11" s="164">
        <f>IFERROR(IF(AA11="","",IF(AA11&lt;=0.2,"LEVE",IF(AA11&lt;=0.4,"MENOR",IF(AA11&lt;=0.6,"MODERADO",IF(AA11&lt;=0.8,"MAYOR",IF(AA11=1,"CATASTRÓFICO")))))),"")</f>
        <v/>
      </c>
      <c r="AC11" s="507">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205" t="n"/>
      <c r="AE11" s="200" t="n"/>
      <c r="AF11" s="201" t="n"/>
      <c r="AG11" s="200" t="n"/>
      <c r="AH11" s="201" t="n"/>
      <c r="AI11" s="200" t="n"/>
      <c r="AJ11" s="201" t="n"/>
      <c r="AK11" s="290" t="n"/>
      <c r="AL11" s="201" t="n"/>
      <c r="AM11" s="290" t="n"/>
      <c r="AN11" s="202" t="n"/>
      <c r="AO11" s="290" t="n"/>
      <c r="AP11" s="291" t="n"/>
      <c r="AQ11" s="290" t="n"/>
      <c r="AR11" s="674" t="n">
        <v>45113</v>
      </c>
      <c r="AS11" s="294" t="inlineStr">
        <is>
          <t>A pesar de ser un control nuevo las actividades se están llevando a cabo, como evidencia se identifican los indicadores reportados en el Power BI a corte I trimestre 2023</t>
        </is>
      </c>
      <c r="AT11" s="674" t="n">
        <v>45484</v>
      </c>
      <c r="AU11" s="294" t="inlineStr">
        <is>
          <t>El proceso esta trabajando de la mano de Sistemas y Tecnología con el fin de realizar mejoras al power BI de los indicadores de Gestión.</t>
        </is>
      </c>
      <c r="AV11" s="674" t="n">
        <v>45733</v>
      </c>
      <c r="AW11" s="294" t="inlineStr">
        <is>
          <t>Se evidencian correos electronicos de solicitud de medición de indicadores del cierre a IV trimestre 2024 y documento f99 reportado a contraloria.</t>
        </is>
      </c>
      <c r="AX11" s="493">
        <f>IF(Y11="","",MIN(Y11:Y13))</f>
        <v/>
      </c>
      <c r="AY11" s="491">
        <f>IFERROR(IF(AX11="","",IF(AX11&lt;=0.2,"MUY BAJA",IF(AX11&lt;=0.4,"BAJA",IF(AX11&lt;=0.6,"MEDIA",IF(AX11&lt;=0.8,"ALTA",IF(AX11=1,"MUY ALTA")))))),"")</f>
        <v/>
      </c>
      <c r="AZ11" s="493">
        <f>IF(AA11="","",MIN(AA11:AA13))</f>
        <v/>
      </c>
      <c r="BA11" s="491">
        <f>IFERROR(IF(AZ11="","",IF(AZ11&lt;=0.2,"LEVE",IF(AZ11&lt;=0.4,"MENOR",IF(AZ11&lt;=0.6,"MODERADO",IF(AZ11&lt;=0.8,"MAYOR",IF(AZ11=1,"CATASTRÓFICO")))))),"")</f>
        <v/>
      </c>
      <c r="BB11" s="508">
        <f>IFERROR(IF(OR(AND(AY11="Muy Baja",BA11="Leve"),AND(AY11="Muy Baja",BA11="Menor"),AND(AY11="Baja",BA11="Leve")),"BAJO",IF(OR(AND(AY11="Muy baja",BA11="Moderado"),AND(AY11="Baja",BA11="Menor"),AND(AY11="Baja",BA11="Moderado"),AND(AY11="Media",BA11="Leve"),AND(AY11="Media",BA11="Menor"),AND(AY11="Media",BA11="Moderado"),AND(AY11="Alta",BA11="Leve"),AND(AY11="Alta",BA11="Menor")),"MODERADO",IF(OR(AND(AY11="Muy Baja",BA11="Mayor"),AND(AY11="Baja",BA11="Mayor"),AND(AY11="Media",BA11="Mayor"),AND(AY11="Alta",BA11="Moderado"),AND(AY11="Alta",BA11="Mayor"),AND(AY11="Muy Alta",BA11="Leve"),AND(AY11="Muy Alta",BA11="Menor"),AND(AY11="Muy Alta",BA11="Moderado"),AND(AY11="Muy Alta",BA11="Mayor")),"ALTO",IF(OR(AND(AY11="Muy Baja",BA11="Catastrófico"),AND(AY11="Baja",BA11="Catastrófico"),AND(AY11="Media",BA11="Catastrófico"),AND(AY11="Alta",BA11="Catastrófico"),AND(AY11="Muy Alta",BA11="Catastrófico")),"EXTREMO","")))),"")</f>
        <v/>
      </c>
      <c r="BC11" s="510" t="n">
        <v>43717</v>
      </c>
      <c r="BD11" s="492" t="inlineStr">
        <is>
          <t xml:space="preserve">No se evidencia materialización. </t>
        </is>
      </c>
      <c r="BE11" s="613" t="n">
        <v>43859</v>
      </c>
      <c r="BF11" s="492" t="inlineStr">
        <is>
          <t xml:space="preserve">No evidencia materialización del riesgo. </t>
        </is>
      </c>
      <c r="BG11" s="613" t="n">
        <v>44061</v>
      </c>
      <c r="BH11" s="492" t="inlineStr">
        <is>
          <t>No evidencia materialización del riesgo. /DMSC</t>
        </is>
      </c>
      <c r="BI11" s="613" t="n">
        <v>44299</v>
      </c>
      <c r="BJ11" s="492" t="inlineStr">
        <is>
          <t>No se evidencia materialización del riesgo</t>
        </is>
      </c>
      <c r="BK11" s="613" t="n">
        <v>44959</v>
      </c>
      <c r="BL11"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is>
      </c>
      <c r="BM11" s="613" t="n">
        <v>45128</v>
      </c>
      <c r="BN11"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O11" s="668" t="n">
        <v>45400</v>
      </c>
      <c r="BP11" s="669"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Q11" s="613" t="n">
        <v>45553</v>
      </c>
      <c r="BR11" s="614" t="inlineStr">
        <is>
          <t>No se materializa el riesgo, en cuanto a multas y sanciones por no disponibilidad de la información, pero el hecho que no contaran con un líder en el ESG y gestores suficientes, hacia que se presentara de manera extemporánea las entregas de informes, archivos y suministros para la elaboración a las dependencias que lo requerían, hasta dos semanas de retraso, todo manejado de manera interna con los procesos que lo solicitaban.</t>
        </is>
      </c>
      <c r="BS11" s="613" t="n">
        <v>45748</v>
      </c>
      <c r="BT11" s="614"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U11" s="613" t="n">
        <v>45898</v>
      </c>
      <c r="BV11" s="614"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W11" s="490" t="n"/>
      <c r="BX11" s="481" t="n"/>
      <c r="BY11" s="325" t="n"/>
    </row>
    <row r="12" ht="142.5" customHeight="1">
      <c r="D12" s="641" t="n"/>
      <c r="E12" s="184" t="inlineStr">
        <is>
          <t>A1. Cambios recurrentes en la legislación y normatividad que implica nuevos criterios exigibles por entes de control</t>
        </is>
      </c>
      <c r="F12" s="641" t="n"/>
      <c r="G12" s="641" t="n"/>
      <c r="H12" s="641" t="n"/>
      <c r="I12" s="641" t="n"/>
      <c r="J12" s="641" t="n"/>
      <c r="K12" s="641" t="n"/>
      <c r="L12" s="641" t="n"/>
      <c r="M12" s="641" t="n"/>
      <c r="N12" s="641" t="n"/>
      <c r="O12" s="641" t="n"/>
      <c r="P12" s="641" t="n"/>
      <c r="Q12" s="288" t="inlineStr">
        <is>
          <t>El Director de Calidad hace entrega de la documentación por medio de correo electrónico a la Dirección de Control Interno antes de la presentación a entes de Control para su revisión, a fin de detectar previamente posibles inconsistencias en la información presentada.</t>
        </is>
      </c>
      <c r="R12" s="614" t="inlineStr">
        <is>
          <t>CADA VEZ QUE SE PRESENTE LA NECESIDAD</t>
        </is>
      </c>
      <c r="S12" s="289" t="inlineStr">
        <is>
          <t>Correo electrónico
Información documentada:
SCIP16 - Elaboración y seguimiento a planes de mejoramiento con entes de control externo
SCIP18 - Rendición cuentas SIA Observa y SIA Contralorías.</t>
        </is>
      </c>
      <c r="T12" s="288" t="inlineStr">
        <is>
          <t>Correos electrónicos
Información requerida</t>
        </is>
      </c>
      <c r="U12" s="492" t="inlineStr">
        <is>
          <t>PREVENTIVO</t>
        </is>
      </c>
      <c r="V12" s="492" t="inlineStr">
        <is>
          <t>MANUAL</t>
        </is>
      </c>
      <c r="W12" s="492">
        <f>IF(OR(U12="PREVENTIVO",U12="DETECTIVO"),"PROBABILIDAD",IF(U12="CORRECTIVO","IMPACTO",""))</f>
        <v/>
      </c>
      <c r="X12" s="492">
        <f>IF(AND(U12="PREVENTIVO",V12="AUTOMÁTICO"),"50%",IF(AND(U12="PREVENTIVO",V12="MANUAL"),"40%",IF(AND(U12="DETECTIVO",V12="AUTOMÁTICO"),"40%",IF(AND(U12="DETECTIVO",V12="MANUAL"),"30%",IF(AND(U12="CORRECTIVO",V12="AUTOMÁTICO"),"35%",IF(AND(U12="CORRECTIVO",V12="MANUAL"),"25%",""))))))</f>
        <v/>
      </c>
      <c r="Y12" s="501">
        <f>IFERROR(IF(AND(W11="Probabilidad",W12="Probabilidad"),(Y11-(Y11*X12)),IF(W12="Probabilidad",(L11-(L11*X12)),IF(W12="Impacto",Y11,""))),"")</f>
        <v/>
      </c>
      <c r="Z12" s="164">
        <f>IFERROR(IF(Y12="","",IF(Y12&lt;=0.2,"MUY BAJA",IF(Y12&lt;=0.4,"BAJA",IF(Y12&lt;=0.6,"MEDIA",IF(Y12&lt;=0.8,"ALTA",IF(Y12=1,"MUY ALTA")))))),"")</f>
        <v/>
      </c>
      <c r="AA12" s="164">
        <f>IFERROR(IF(AND(W11="Impacto",W12="Impacto"),(AA11-(AA11*X12)),IF(W12="Impacto",(O11-(+O11*X12)),IF(W12="Probabilidad",AA11,""))),"")</f>
        <v/>
      </c>
      <c r="AB12" s="164">
        <f>IFERROR(IF(AA12="","",IF(AA12&lt;=0.2,"LEVE",IF(AA12&lt;=0.4,"MENOR",IF(AA12&lt;=0.6,"MODERADO",IF(AA12&lt;=0.8,"MAYOR",IF(AA12=1,"CATASTRÓFICO")))))),"")</f>
        <v/>
      </c>
      <c r="AC12" s="507">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205" t="n">
        <v>43580</v>
      </c>
      <c r="AE12" s="200" t="inlineStr">
        <is>
          <t>Se recomienda evaluar la periodicidad de los controles referentes a la digitalización de la información, a fin de evitar pérdidas innecesarias de documentos del proceso</t>
        </is>
      </c>
      <c r="AF12" s="201" t="n">
        <v>43703</v>
      </c>
      <c r="AG12" s="200" t="inlineStr">
        <is>
          <t>Se recomienda evaluar la periodicidad de los controles referentes a la digitalización de la información, a fin de evitar pérdidas innecesarias de documentos del proceso</t>
        </is>
      </c>
      <c r="AH12" s="201" t="n">
        <v>43958</v>
      </c>
      <c r="AI12" s="200" t="inlineStr">
        <is>
          <t>La realización de Backups y cargue de la documentación en la nube, permite asegurar la disponibilidad y evita la pérdida de documentos históricos</t>
        </is>
      </c>
      <c r="AJ12" s="201" t="n">
        <v>44119</v>
      </c>
      <c r="AK12" s="290" t="inlineStr">
        <is>
          <t>Se evidencia el cumplimiento de los canales de comunicación establecidos para presentar información a entes externos por medio de la Dirección de Control Interno, a fin de evitar interpretación errónea de criterios</t>
        </is>
      </c>
      <c r="AL12" s="201" t="n">
        <v>44348</v>
      </c>
      <c r="AM12" s="290" t="inlineStr">
        <is>
          <t>Durante la visita de entes externos, se sigue implementando los canales de comunicación por medio de la Dirección de Control Interno, quien revisa los requerimientos del ente auditor, canaliza las solicitudes y entrega la información</t>
        </is>
      </c>
      <c r="AN12" s="201" t="n">
        <v>44484</v>
      </c>
      <c r="AO12" s="290" t="inlineStr">
        <is>
          <t>Durante la visita de entes externos, se sigue implementando los canales de comunicación por medio de la Dirección de Control Interno, quien revisa los requerimientos del ente auditor, canaliza las solicitudes y entrega la información</t>
        </is>
      </c>
      <c r="AP12" s="291" t="n">
        <v>44706</v>
      </c>
      <c r="AQ12" s="290" t="inlineStr">
        <is>
          <t>En la vigencia 2022 se han reportado los indicadores de gestión y la matriz de riesgos institucionales de la vigencia 2021 para presentación ante la Contraloría. 
Soporte: correo electrónico del 10 y 14 de febrero con la entrega de la matriz de riesgos y de indicadores respectivamente.</t>
        </is>
      </c>
      <c r="AR12" s="641" t="n"/>
      <c r="AS12" s="290" t="inlineStr">
        <is>
          <t>Se evidenció correo electrónico enviado el día 8 de febrero de 2023 con la información correspondiente a Riesgos.</t>
        </is>
      </c>
      <c r="AT12" s="641" t="n"/>
      <c r="AU12" s="290" t="inlineStr">
        <is>
          <t>Se evidencian correos electrónicos por parte del Sistema de Gestión de Calidad en primer trimestre a la Dirección de Planeación Institucional y Dirección de Control Interno con el fin de realizar reporte a contraloría.</t>
        </is>
      </c>
      <c r="AV12" s="641" t="n"/>
      <c r="AW12" s="290" t="inlineStr">
        <is>
          <t>Se evidencia correo electronico donde se remite el documento f99 y consolidado de riesgos institucionales reportados a contraloria.</t>
        </is>
      </c>
      <c r="AX12" s="641" t="n"/>
      <c r="AY12" s="641" t="n"/>
      <c r="AZ12" s="641" t="n"/>
      <c r="BA12" s="641" t="n"/>
      <c r="BB12" s="641" t="n"/>
      <c r="BC12" s="641" t="n"/>
      <c r="BD12" s="641" t="n"/>
      <c r="BE12" s="641" t="n"/>
      <c r="BF12" s="641" t="n"/>
      <c r="BG12" s="641" t="n"/>
      <c r="BH12" s="641" t="n"/>
      <c r="BI12" s="641" t="n"/>
      <c r="BJ12" s="641" t="n"/>
      <c r="BK12" s="641" t="n"/>
      <c r="BL12" s="641" t="n"/>
      <c r="BM12" s="641" t="n"/>
      <c r="BN12" s="641" t="n"/>
      <c r="BO12" s="641" t="n"/>
      <c r="BP12" s="641" t="n"/>
      <c r="BQ12" s="641" t="n"/>
      <c r="BR12" s="641" t="n"/>
      <c r="BS12" s="641" t="n"/>
      <c r="BT12" s="641" t="n"/>
      <c r="BU12" s="641" t="n"/>
      <c r="BV12" s="641" t="n"/>
      <c r="BW12" s="671" t="n"/>
      <c r="BX12" s="671" t="n"/>
      <c r="BY12" s="325" t="n"/>
    </row>
    <row r="13" ht="128.25" customHeight="1">
      <c r="D13" s="642" t="n"/>
      <c r="E13" s="184" t="inlineStr">
        <is>
          <t>D4. Contratos de trabajo interrumpido.</t>
        </is>
      </c>
      <c r="F13" s="642" t="n"/>
      <c r="G13" s="642" t="n"/>
      <c r="H13" s="642" t="n"/>
      <c r="I13" s="642" t="n"/>
      <c r="J13" s="642" t="n"/>
      <c r="K13" s="642" t="n"/>
      <c r="L13" s="642" t="n"/>
      <c r="M13" s="642" t="n"/>
      <c r="N13" s="642" t="n"/>
      <c r="O13" s="642" t="n"/>
      <c r="P13" s="642" t="n"/>
      <c r="Q13" s="288" t="inlineStr">
        <is>
          <t>Los funcionarios de la Oficina de Calidad realizan actualización de la información documentada en el drive del área de Calidad, con el objetivo de mantener la memoria histórica de la información, asegurar la gestión del conocimiento.</t>
        </is>
      </c>
      <c r="R13" s="614" t="inlineStr">
        <is>
          <t>CADA VEZ QUE SE PRESENTE LA NECESIDAD</t>
        </is>
      </c>
      <c r="S13" s="185" t="inlineStr">
        <is>
          <t>Documentación propia del proceso
Archivos de Gestión (Si aplica)
ADOr021
Información documentada: (ESGP01, Requisitos y Condiciones generales)</t>
        </is>
      </c>
      <c r="T13" s="288" t="inlineStr">
        <is>
          <t>ADOr021 radicado en Gestión Documental</t>
        </is>
      </c>
      <c r="U13" s="492" t="inlineStr">
        <is>
          <t>PREVENTIVO</t>
        </is>
      </c>
      <c r="V13" s="492" t="inlineStr">
        <is>
          <t>MANUAL</t>
        </is>
      </c>
      <c r="W13" s="492">
        <f>IF(OR(U13="PREVENTIVO",U13="DETECTIVO"),"PROBABILIDAD",IF(U13="CORRECTIVO","IMPACTO",""))</f>
        <v/>
      </c>
      <c r="X13" s="492">
        <f>IF(AND(U13="PREVENTIVO",V13="AUTOMÁTICO"),"50%",IF(AND(U13="PREVENTIVO",V13="MANUAL"),"40%",IF(AND(U13="DETECTIVO",V13="AUTOMÁTICO"),"40%",IF(AND(U13="DETECTIVO",V13="MANUAL"),"30%",IF(AND(U13="CORRECTIVO",V13="AUTOMÁTICO"),"35%",IF(AND(U13="CORRECTIVO",V13="MANUAL"),"25%",""))))))</f>
        <v/>
      </c>
      <c r="Y13" s="501">
        <f>IFERROR(IF(AND(W12="Probabilidad",W13="Probabilidad"),(Y12-(Y12*X13)),IF(AND(W12="Impacto",W13="Probabilidad"),(Y11-(Y11*X13)),IF(W13="Impacto",Y12,""))),"")</f>
        <v/>
      </c>
      <c r="Z13" s="164">
        <f>IFERROR(IF(Y13="","",IF(Y13&lt;=0.2,"MUY BAJA",IF(Y13&lt;=0.4,"BAJA",IF(Y13&lt;=0.6,"MEDIA",IF(Y13&lt;=0.8,"ALTA",IF(Y13=1,"MUY ALTA")))))),"")</f>
        <v/>
      </c>
      <c r="AA13" s="164">
        <f>IFERROR(IF(AND(W12="Impacto",W13="Impacto"),(AA12-(AA12*X13)),IF(AND(W12="Probabilidad",W13="Impacto"),(AA11-(AA11*X13)),IF(W13="Probabilidad",AA12,""))),"")</f>
        <v/>
      </c>
      <c r="AB13" s="164">
        <f>IFERROR(IF(AA13="","",IF(AA13&lt;=0.2,"LEVE",IF(AA13&lt;=0.4,"MENOR",IF(AA13&lt;=0.6,"MODERADO",IF(AA13&lt;=0.8,"MAYOR",IF(AA13=1,"CATASTRÓFICO")))))),"")</f>
        <v/>
      </c>
      <c r="AC13" s="507">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205" t="n">
        <v>43580</v>
      </c>
      <c r="AE13" s="200" t="inlineStr">
        <is>
          <t>Se recomienda evaluar la periodicidad de los controles referentes a la digitalización de la información, a fin de evitar pérdidas innecesarias de documentos del proceso</t>
        </is>
      </c>
      <c r="AF13" s="201" t="n">
        <v>43703</v>
      </c>
      <c r="AG13" s="200" t="inlineStr">
        <is>
          <t>Se recomienda evaluar la periodicidad de los controles referentes a la digitalización de la información, a fin de evitar pérdidas innecesarias de documentos del proceso</t>
        </is>
      </c>
      <c r="AH13" s="201" t="n">
        <v>43958</v>
      </c>
      <c r="AI13" s="200" t="inlineStr">
        <is>
          <t>La realización de Backups y cargue de la documentación en la nube, permite asegurar la disponibilidad y evita la pérdida de documentos históricos</t>
        </is>
      </c>
      <c r="AJ13" s="201" t="n">
        <v>44119</v>
      </c>
      <c r="AK13" s="290" t="inlineStr">
        <is>
          <t>Se confirma que el proceso aplica los lineamientos de Gestión Documental establecidas por la Institución y presenta periódicamente esta información</t>
        </is>
      </c>
      <c r="AL13" s="201" t="n">
        <v>44348</v>
      </c>
      <c r="AM13" s="290" t="inlineStr">
        <is>
          <t>Al finalizar cada uno de los contratos, los diferentes colaboradores han aportado el documento ADOr021 dentro de los informes y entregas respectivas, con el fin de asegurar el inventario documental por parte de la Institución</t>
        </is>
      </c>
      <c r="AN13" s="202" t="n">
        <v>44484</v>
      </c>
      <c r="AO13" s="290" t="inlineStr">
        <is>
          <t>Se puede evidenciar la entrega oportuna del formato ADOF021 por parte de cada colaborador al finalizar el contrato del IPA2021, conforme a los lineamientos que para el tema establece el proceso Gestión Documental</t>
        </is>
      </c>
      <c r="AP13" s="291" t="n">
        <v>44706</v>
      </c>
      <c r="AQ13" s="290" t="inlineStr">
        <is>
          <t>Se evidencia entrega de los inventarios documentales con fecha del 17 de diciembre del 2021 por parte de 8 funcionarios de la Oficina de Calidad.
Soporte: correo electrónico del 17 de diciembre de 2021 - ADOr021.</t>
        </is>
      </c>
      <c r="AR13" s="642" t="n"/>
      <c r="AS13" s="290" t="inlineStr">
        <is>
          <t>Se evidenció correo electrónico allegado el día 16 de junio de 2023 con la información correspondiente al inventario documental reportado por uno de los funcionarios.</t>
        </is>
      </c>
      <c r="AT13" s="642" t="n"/>
      <c r="AU13" s="305" t="inlineStr">
        <is>
          <t>Se realizo muestreo al Drive del proceso el cual cuenta con la información documentada actual</t>
        </is>
      </c>
      <c r="AV13" s="642" t="n"/>
      <c r="AW13" s="305" t="inlineStr">
        <is>
          <t>Se realizo muestreo al Drive del proceso el cual cuenta con la información documentada actual</t>
        </is>
      </c>
      <c r="AX13" s="642" t="n"/>
      <c r="AY13" s="642" t="n"/>
      <c r="AZ13" s="642" t="n"/>
      <c r="BA13" s="642" t="n"/>
      <c r="BB13" s="642" t="n"/>
      <c r="BC13" s="642" t="n"/>
      <c r="BD13" s="642" t="n"/>
      <c r="BE13" s="642" t="n"/>
      <c r="BF13" s="642" t="n"/>
      <c r="BG13" s="642" t="n"/>
      <c r="BH13" s="642" t="n"/>
      <c r="BI13" s="642" t="n"/>
      <c r="BJ13" s="642" t="n"/>
      <c r="BK13" s="642" t="n"/>
      <c r="BL13" s="642" t="n"/>
      <c r="BM13" s="642" t="n"/>
      <c r="BN13" s="642" t="n"/>
      <c r="BO13" s="642" t="n"/>
      <c r="BP13" s="642" t="n"/>
      <c r="BQ13" s="642" t="n"/>
      <c r="BR13" s="642" t="n"/>
      <c r="BS13" s="642" t="n"/>
      <c r="BT13" s="642" t="n"/>
      <c r="BU13" s="642" t="n"/>
      <c r="BV13" s="642" t="n"/>
      <c r="BW13" s="673" t="n"/>
      <c r="BX13" s="673" t="n"/>
      <c r="BY13" s="325" t="n"/>
    </row>
    <row r="14" ht="118.5" customHeight="1">
      <c r="A14" s="272">
        <f>IF(OR(AX14=0,AZ14=0),"",IF(AND(AX14&lt;=0.2,AZ14&lt;=0.2),1,IF(AND(AX14&lt;=0.2,AZ14&lt;=0.4),2,IF(AND(AX14&lt;=0.2,AZ14&lt;=0.6),3,IF(AND(AX14&lt;=0.2,AZ14&lt;=0.8),4,IF(AND(AX14&lt;=0.2,AZ14&lt;=1),5,IF(AND(AX14&lt;=0.4,AZ14&lt;=0.2),6,IF(AND(AX14&lt;=0.4,AZ14&lt;=0.4),7,IF(AND(AX14&lt;=0.4,AZ14&lt;=0.6),8,IF(AND(AX14&lt;=0.4,AZ14&lt;=0.8),9,IF(AND(AX14&lt;=0.4,AZ14&lt;=1),10,IF(AND(AX14&lt;=0.6,AZ14&lt;=0.2),11,IF(AND(AX14&lt;=0.6,AZ14&lt;=0.4),12,IF(AND(AX14&lt;=0.6,AZ14&lt;=0.6),13,IF(AND(AX14&lt;=0.6,AZ14&lt;=0.8),14,IF(AND(AX14&lt;=0.6,AZ14&lt;=1),15,IF(AND(AX14&lt;=0.8,AZ14&lt;=0.2),16,IF(AND(AX14&lt;=0.8,AZ14&lt;=0.4),17,IF(AND(AX14&lt;=0.8,AZ14&lt;=0.6),18,IF(AND(AX14&lt;=0.8,AZ14&lt;=0.8),19,IF(AND(AX14&lt;=0.8,AZ14&lt;=1),20,IF(AND(AX14&lt;=1,AZ14&lt;=0.2),21,IF(AND(AX14&lt;=1,AZ14&lt;=0.4),22,IF(AND(AX14&lt;=1,AZ14&lt;=0.6),23,IF(AND(AX14&lt;=1,AZ14&lt;=0.8),24,IF(AND(AX14&lt;=1,AZ14&lt;=1),25,""))))))))))))))))))))))))))</f>
        <v/>
      </c>
      <c r="B14" s="360">
        <f>IF(A14="","",(COUNTIF($A$8:A14,A14))/100)</f>
        <v/>
      </c>
      <c r="C14" s="272">
        <f>IFERROR(A14+B14,"")</f>
        <v/>
      </c>
      <c r="D14" s="511" t="n">
        <v>7</v>
      </c>
      <c r="E14" s="618" t="inlineStr">
        <is>
          <t>D8. Falta de articulación en las fuentes de información para la medición de los procesos que permita el análisis de datos y la generación de informes a nivel Estratégico y Operativo.”</t>
        </is>
      </c>
      <c r="F14" s="614" t="inlineStr">
        <is>
          <t>Posibilidad de publicar documentos con errores en el Modelo de Operación Digital por la no revisión oportuna de los mismos</t>
        </is>
      </c>
      <c r="G14" s="614" t="inlineStr">
        <is>
          <t>Hallazgos de tipo documental por parte de Entes de Control (Externo o Interno) que afectan la conformidad de los requisitos aplicables a la Institución</t>
        </is>
      </c>
      <c r="H14" s="614" t="inlineStr">
        <is>
          <t>EJECUCIÓN Y ADMINISTRACIÓN DE PROCESOS: Pérdidas derivadas de errores en la ejecución y administración de procesos.</t>
        </is>
      </c>
      <c r="I14" s="506" t="n">
        <v>405</v>
      </c>
      <c r="J14" s="614" t="inlineStr">
        <is>
          <t>Durante la vigencia 2023, se han publicado 405 documentos dentro del Sistema de Actualización Documental, para todos los procesos de la Universidad</t>
        </is>
      </c>
      <c r="K14" s="492">
        <f>IF(I14&lt;=0,"",IF(I14&lt;=2,"Muy Baja",IF(I14&lt;=10,"Baja",IF(I14&lt;=30,"Media",IF(I14&lt;=100,"Alta",IF(I14&gt;100,"Muy Alta"))))))</f>
        <v/>
      </c>
      <c r="L14" s="501">
        <f>IF(K14="","",IF(K14="Muy Baja",0.2,IF(K14="Baja",0.4,IF(K14="Media",0.6,IF(K14="Alta",0.8,IF(K14="Muy Alta",1,))))))</f>
        <v/>
      </c>
      <c r="M14" s="492" t="inlineStr">
        <is>
          <t>El riesgo afecta la imagen de la entidad internamente, deconocimiento general nivel interno, de junta directiva y accionistas y/o de proveedores.</t>
        </is>
      </c>
      <c r="N14" s="492">
        <f>IF(OR(M14=CRITERIOS!$C$182,M14=CRITERIOS!$D$182),"Leve",IF(OR(M14=CRITERIOS!$C$183,M14=CRITERIOS!$D$183),"Menor",IF(OR(M14=CRITERIOS!$C$184,M14=CRITERIOS!$D$184),"Moderado",IF(OR(M14=CRITERIOS!$C$185,M14=CRITERIOS!$D$185),"Mayor",IF(OR(M14=CRITERIOS!$C$186,M14=CRITERIOS!$D$186),"Catastrófico","")))))</f>
        <v/>
      </c>
      <c r="O14" s="501">
        <f>IF(N14="","",IF(N14="Leve",0.2,IF(N14="Menor",0.4,IF(N14="Moderado",0.6,IF(N14="Mayor",0.8,IF(N14="Catastrófico",1,))))))</f>
        <v/>
      </c>
      <c r="P14" s="507">
        <f>IF(OR(AND(K14="Muy Baja",N14="Leve"),AND(K14="Muy Baja",N14="Menor"),AND(K14="Baja",N14="Leve")),"BAJO",IF(OR(AND(K14="Muy baja",N14="Moderado"),AND(K14="Baja",N14="Menor"),AND(K14="Baja",N14="Moderado"),AND(K14="Media",N14="Leve"),AND(K14="Media",N14="Menor"),AND(K14="Media",N14="Moderado"),AND(K14="Alta",N14="Leve"),AND(K14="Alta",N14="Menor")),"MODERADO",IF(OR(AND(K14="Muy Baja",N14="Mayor"),AND(K14="Baja",N14="Mayor"),AND(K14="Media",N14="Mayor"),AND(K14="Alta",N14="Moderado"),AND(K14="Alta",N14="Mayor"),AND(K14="Muy Alta",N14="Leve"),AND(K14="Muy Alta",N14="Menor"),AND(K14="Muy Alta",N14="Moderado"),ZB14="Muy Alta",N14="Mayor"),"ALTO",IF(OR(AND(K14="Muy Baja",N14="Catastrófico"),AND(K14="Baja",N14="Catastrófico"),AND(K14="Media",N14="Catastrófico"),AND(K14="Alta",N14="Catastrófico"),AND(K14="Muy Alta",N14="Catastrófico")),"EXTREMO",""))))</f>
        <v/>
      </c>
      <c r="Q14" s="614" t="inlineStr">
        <is>
          <t>Los funcionarios de la Oficina de Calidad realizan Inducción y acompañamiento a los gestores de calidad en cada uno de los procesos en sede, seccionales y extensiones, con el fin de transmitir conocimientos, brindar información y soporte necesario para el correcto mantenimiento del Sistema de Gestión</t>
        </is>
      </c>
      <c r="R14" s="614" t="inlineStr">
        <is>
          <t>CADA VEZ QUE SE PRESENTE LA NECESIDAD</t>
        </is>
      </c>
      <c r="S14" s="187" t="inlineStr">
        <is>
          <t>Presentaciones digitales
Navegación por el Modelo de Operación 
Plantillas para elaboración de documentos
Información documentada: (ESGP01)</t>
        </is>
      </c>
      <c r="T14" s="614" t="inlineStr">
        <is>
          <t>Listados de Asistencia y/o Reuniones por TEAMS o presenciales
Registro Fotográfico (Si aplica)
Memorias de la capacitación (Si aplica)
Actas de Reunión (si aplica)</t>
        </is>
      </c>
      <c r="U14" s="492" t="inlineStr">
        <is>
          <t>PREVENTIVO</t>
        </is>
      </c>
      <c r="V14" s="492" t="inlineStr">
        <is>
          <t>MANUAL</t>
        </is>
      </c>
      <c r="W14" s="492">
        <f>IF(OR(U14="PREVENTIVO",U14="DETECTIVO"),"PROBABILIDAD",IF(U14="CORRECTIVO","IMPACTO",""))</f>
        <v/>
      </c>
      <c r="X14" s="492">
        <f>IF(AND(U14="PREVENTIVO",V14="AUTOMÁTICO"),"50%",IF(AND(U14="PREVENTIVO",V14="MANUAL"),"40%",IF(AND(U14="DETECTIVO",V14="AUTOMÁTICO"),"40%",IF(AND(U14="DETECTIVO",V14="MANUAL"),"30%",IF(AND(U14="CORRECTIVO",V14="AUTOMÁTICO"),"35%",IF(AND(U14="CORRECTIVO",V14="MANUAL"),"25%",""))))))</f>
        <v/>
      </c>
      <c r="Y14" s="164">
        <f>IFERROR(IF(W14="Probabilidad",(L14-(L14*X14)),IF(W14="Impacto",L14,"")),"")</f>
        <v/>
      </c>
      <c r="Z14" s="164">
        <f>IFERROR(IF(Y14="","",IF(Y14&lt;=0.2,"MUY BAJA",IF(Y14&lt;=0.4,"BAJA",IF(Y14&lt;=0.6,"MEDIA",IF(Y14&lt;=0.8,"ALTA",IF(Y14=1,"MUY ALTA")))))),"")</f>
        <v/>
      </c>
      <c r="AA14" s="164">
        <f>IFERROR(IF(W14="Impacto",(O14-(O14*X14)),IF(W14="Probabilidad",O14,"")),"")</f>
        <v/>
      </c>
      <c r="AB14" s="164">
        <f>IFERROR(IF(AA14="","",IF(AA14&lt;=0.2,"LEVE",IF(AA14&lt;=0.4,"MENOR",IF(AA14&lt;=0.6,"MODERADO",IF(AA14&lt;=0.8,"MAYOR",IF(AA14=1,"CATASTRÓFICO")))))),"")</f>
        <v/>
      </c>
      <c r="AC14" s="507">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205" t="n">
        <v>43580</v>
      </c>
      <c r="AE14" s="206" t="inlineStr">
        <is>
          <t>Las estrategias de inducciones se realizan al inicio del semestre a fin de asegurar el conocimiento en el personal nuevo y antiguo</t>
        </is>
      </c>
      <c r="AF14" s="201" t="n">
        <v>43703</v>
      </c>
      <c r="AG14" s="200" t="inlineStr">
        <is>
          <t>Es pertinente aclarar que los procesos deben solicitar cuando se requiera, del acompañamiento de la Oficina de Calidad. Así mismo, los gestores de calidad deben asegurar que en cada uno de los procesos se conozca y se divulguen los conocimientos del Modelo de Operación Digital</t>
        </is>
      </c>
      <c r="AH14" s="201" t="n">
        <v>43958</v>
      </c>
      <c r="AI14" s="200" t="inlineStr">
        <is>
          <t>Se recomienda el seguimiento constante a los procesos, para concientizar a los funcionarios de la importancia de contar con documentos actualizados en el SGC</t>
        </is>
      </c>
      <c r="AJ14" s="201" t="n">
        <v>44119</v>
      </c>
      <c r="AK14" s="290" t="inlineStr">
        <is>
          <t>Se recomienda el seguimiento constante a los procesos, para concientizar a los funcionarios de la importancia de contar con documentos actualizados en el SGC</t>
        </is>
      </c>
      <c r="AL14" s="201" t="n">
        <v>44348</v>
      </c>
      <c r="AM14" s="290" t="inlineStr">
        <is>
          <t>Se ha evidenciado acompañamiento frecuente por parte de los gestores de calidad a cada uno de los procesos, ya sea por medio de reuniones vía Teams o por jornadas de capacitación en temas generales o particulares</t>
        </is>
      </c>
      <c r="AN14" s="201" t="n">
        <v>44484</v>
      </c>
      <c r="AO14" s="290" t="inlineStr">
        <is>
          <t>Durante la presente vigencia se evidencia seguimientos, acompañamientos y capacitaciones efectuadas por los funcionarios de Calidad a las diferentes áreas que conforman la Institución, en temas relacionados al sistema de gestión</t>
        </is>
      </c>
      <c r="AP14" s="291" t="n">
        <v>44706</v>
      </c>
      <c r="AQ14" s="290" t="inlineStr">
        <is>
          <t>Se evidencia invitación remitida por el funcionario Michael León para realizar el proceso de inducción sobre el Sistema de Gestión de la Calidad dirigido a los funcionarios de nuevo ingreso en el IPA 2022, la inducción fue realizada el día 18 de abril de 2022.
Por otra parte, se realiza acompañamiento en seccionales y extensiones por parte del funcionario Carlos Silva a partir del 8 de abril de 2022.
Soporte: permanencias y cronograma de visitas IPA 2022.</t>
        </is>
      </c>
      <c r="AR14" s="613" t="n">
        <v>45113</v>
      </c>
      <c r="AS14" s="290" t="inlineStr">
        <is>
          <t>Se evidenció la  Inducción y Reinducción en el sistema de Gestión de la Calidad a personal de nuevo ingreso para la vigencia 2023 por parte de la Oficina de Calidad, como soporte se encuentra listado de asistencia debidamente diligenciado.</t>
        </is>
      </c>
      <c r="AT14" s="613" t="n">
        <v>45484</v>
      </c>
      <c r="AU14" s="290" t="inlineStr">
        <is>
          <t>Se evidencio soporte de acogida a coordinadores</t>
        </is>
      </c>
      <c r="AV14" s="613" t="n">
        <v>45733</v>
      </c>
      <c r="AW14" s="290" t="inlineStr">
        <is>
          <t xml:space="preserve">Se evidencio soporte de acogida a coordinadores y cronograma de visitas a secciones y extensiones con las respectivas listas de asistencia. </t>
        </is>
      </c>
      <c r="AX14" s="493">
        <f>IF(Y14="","",MIN(Y14:Y15))</f>
        <v/>
      </c>
      <c r="AY14" s="491">
        <f>IFERROR(IF(AX14="","",IF(Y14&lt;=0.2,"MUY BAJA",IF(AX14&lt;=0.4,"BAJA",IF(AX14&lt;=0.6,"MEDIA",IF(AX14&lt;=0.8,"ALTA",IF(AX14=1,"MUY ALTA")))))),"")</f>
        <v/>
      </c>
      <c r="AZ14" s="493">
        <f>IF(AA14="","",MIN(AA14:AA15))</f>
        <v/>
      </c>
      <c r="BA14" s="491">
        <f>IFERROR(IF(AZ14="","",IF(AZ14&lt;=0.2,"LEVE",IF(AZ14&lt;=0.4,"MENOR",IF(AZ14&lt;=0.6,"MODERADO",IF(AZ14&lt;=0.8,"MAYOR",IF(AZ14=1,"CATASTRÓFICO")))))),"")</f>
        <v/>
      </c>
      <c r="BB14" s="508">
        <f>IFERROR(IF(OR(AND(AY14="Muy Baja",BA14="Leve"),AND(AY14="Muy Baja",BA14="Menor"),AND(AY14="Baja",BA14="Leve")),"BAJO",IF(OR(AND(AY14="Muy baja",BA14="Moderado"),AND(AY14="Baja",BA14="Menor"),AND(AY14="Baja",BA14="Moderado"),AND(AY14="Media",BA14="Leve"),AND(AY14="Media",BA14="Menor"),AND(AY14="Media",BA14="Moderado"),AND(AY14="Alta",BA14="Leve"),AND(AY14="Alta",BA14="Menor")),"MODERADO",IF(OR(AND(AY14="Muy Baja",BA14="Mayor"),AND(AY14="Baja",BA14="Mayor"),AND(AY14="Media",BA14="Mayor"),AND(AY14="Alta",BA14="Moderado"),AND(AY14="Alta",BA14="Mayor"),AND(AY14="Muy Alta",BA14="Leve"),AND(AY14="Muy Alta",BA14="Menor"),AND(AY14="Muy Alta",BA14="Moderado"),AND(AY14="Muy Alta",BA14="Mayor")),"ALTO",IF(OR(AND(AY14="Muy Baja",BA14="Catastrófico"),AND(AY14="Baja",BA14="Catastrófico"),AND(AY14="Media",BA14="Catastrófico"),AND(AY14="Alta",BA14="Catastrófico"),AND(AY14="Muy Alta",BA14="Catastrófico")),"EXTREMO","")))),"")</f>
        <v/>
      </c>
      <c r="BC14" s="510" t="n">
        <v>43717</v>
      </c>
      <c r="BD14" s="618" t="inlineStr">
        <is>
          <t xml:space="preserve">Se hace necesario identificar riesgos relacionados con la falta de lineamientos (procedimientos) bajo el Sistema de Gestión de Calidad en los procesos misionales.  </t>
        </is>
      </c>
      <c r="BE14" s="613" t="n">
        <v>43859</v>
      </c>
      <c r="BF14" s="618" t="inlineStr">
        <is>
          <t>Se evidencia la materialización del riesgo en los informes de auditoría generados por la Dirección de Control Interno en el numeral 7.5 “Información documentada”.</t>
        </is>
      </c>
      <c r="BG14" s="613" t="n">
        <v>44061</v>
      </c>
      <c r="BH14" s="618" t="inlineStr">
        <is>
          <t>Se evidencia la materialización del riesgo en los informes de auditoría generados por la Dirección de Control Interno en el numeral 7.5 “Información documentada”.</t>
        </is>
      </c>
      <c r="BI14" s="613" t="n">
        <v>44299</v>
      </c>
      <c r="BJ14" s="618" t="inlineStr">
        <is>
          <t>Se evidencia la materialización del riesgo, mediante eficacia en el control del riesgo asociado al riesgo No. 7 "Inadecuada implementación de procesos".</t>
        </is>
      </c>
      <c r="BK14" s="613" t="n">
        <v>44959</v>
      </c>
      <c r="BL14"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is>
      </c>
      <c r="BM14" s="613" t="n">
        <v>45128</v>
      </c>
      <c r="BN14"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O14" s="668" t="n">
        <v>45400</v>
      </c>
      <c r="BP14" s="669"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Q14" s="613" t="n">
        <v>45553</v>
      </c>
      <c r="BR14" s="614" t="inlineStr">
        <is>
          <t>No se evidencia materialización del riesgo, dado que ya se maneja un plan de mejoramiento el cual es 735 hallazgo 2 en el aplicativo para restringir y proteger los archivos que no puedan ser modificados en estructuras del documento que no deben ser editadas.</t>
        </is>
      </c>
      <c r="BS14" s="613" t="n">
        <v>45748</v>
      </c>
      <c r="BT14" s="614"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U14" s="613" t="n">
        <v>45898</v>
      </c>
      <c r="BV14" s="614"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W14" s="490" t="n"/>
      <c r="BX14" s="481" t="n"/>
      <c r="BY14" s="325" t="n"/>
    </row>
    <row r="15" ht="98.25" customHeight="1">
      <c r="D15" s="642" t="n"/>
      <c r="E15" s="618" t="inlineStr">
        <is>
          <t>D11. Falta toma de conciencia en la aplicación de los criterios documentales para la elaboración y actualización por parte de los Procesos</t>
        </is>
      </c>
      <c r="F15" s="642" t="n"/>
      <c r="G15" s="642" t="n"/>
      <c r="H15" s="642" t="n"/>
      <c r="I15" s="642" t="n"/>
      <c r="J15" s="642" t="n"/>
      <c r="K15" s="642" t="n"/>
      <c r="L15" s="642" t="n"/>
      <c r="M15" s="642" t="n"/>
      <c r="N15" s="642" t="n"/>
      <c r="O15" s="642" t="n"/>
      <c r="P15" s="642" t="n"/>
      <c r="Q15" s="614" t="inlineStr">
        <is>
          <t>Los funcionarios de la Oficina de Calidad realizan periódicamente la verificación de la estructura documental del Sistema de Gestión de la Calidad, con el objetivo de validar que las versiones publicadas en el Sistema de Actualización Documental cumplan con los criterios establecidos en el Instructivo para la elaboración de Documentos</t>
        </is>
      </c>
      <c r="R15" s="614" t="inlineStr">
        <is>
          <t>CADA VEZ QUE SE PRESENTE LA NECESIDAD</t>
        </is>
      </c>
      <c r="S15" s="187" t="inlineStr">
        <is>
          <t>Información documentada: (ESP01, ESGI001, Listado Maestro de Documentos)
Módulo de Actualización Documental (SAD)</t>
        </is>
      </c>
      <c r="T15" s="614" t="inlineStr">
        <is>
          <t>información documentada y publicada en el MOD</t>
        </is>
      </c>
      <c r="U15" s="492" t="inlineStr">
        <is>
          <t>CORRECTIVO</t>
        </is>
      </c>
      <c r="V15" s="492" t="inlineStr">
        <is>
          <t>MANUAL</t>
        </is>
      </c>
      <c r="W15" s="492">
        <f>IF(OR(U15="PREVENTIVO",U15="DETECTIVO"),"PROBABILIDAD",IF(U15="CORRECTIVO","IMPACTO",""))</f>
        <v/>
      </c>
      <c r="X15" s="492">
        <f>IF(AND(U15="PREVENTIVO",V15="AUTOMÁTICO"),"50%",IF(AND(U15="PREVENTIVO",V15="MANUAL"),"40%",IF(AND(U15="DETECTIVO",V15="AUTOMÁTICO"),"40%",IF(AND(U15="DETECTIVO",V15="MANUAL"),"30%",IF(AND(U15="CORRECTIVO",V15="AUTOMÁTICO"),"35%",IF(AND(U15="CORRECTIVO",V15="MANUAL"),"25%",""))))))</f>
        <v/>
      </c>
      <c r="Y15" s="501">
        <f>IFERROR(IF(AND(W14="Probabilidad",W15="Probabilidad"),(Y14-(Y14*X15)),IF(W15="Probabilidad",(L14-(L14*X15)),IF(W15="Impacto",Y14,""))),"")</f>
        <v/>
      </c>
      <c r="Z15" s="164">
        <f>IFERROR(IF(Y15="","",IF(Y15&lt;=0.2,"MUY BAJA",IF(Y15&lt;=0.4,"BAJA",IF(Y15&lt;=0.6,"MEDIA",IF(Y15&lt;=0.8,"ALTA",IF(Y15=1,"MUY ALTA")))))),"")</f>
        <v/>
      </c>
      <c r="AA15" s="164">
        <f>IFERROR(IF(AND(W14="Impacto",W15="Impacto"),(AA14-(AA14*X15)),IF(W15="Impacto",(O14-(+O14*X15)),IF(W15="Probabilidad",AA14,""))),"")</f>
        <v/>
      </c>
      <c r="AB15" s="164">
        <f>IFERROR(IF(AA15="","",IF(AA15&lt;=0.2,"LEVE",IF(AA15&lt;=0.4,"MENOR",IF(AA15&lt;=0.6,"MODERADO",IF(AA15&lt;=0.8,"MAYOR",IF(AA15=1,"CATASTRÓFICO")))))),"")</f>
        <v/>
      </c>
      <c r="AC15" s="507">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200" t="inlineStr">
        <is>
          <t>N/A</t>
        </is>
      </c>
      <c r="AE15" s="206" t="inlineStr">
        <is>
          <t>No aplica</t>
        </is>
      </c>
      <c r="AF15" s="207" t="inlineStr">
        <is>
          <t>N/A</t>
        </is>
      </c>
      <c r="AG15" s="200" t="inlineStr">
        <is>
          <t>No aplica</t>
        </is>
      </c>
      <c r="AH15" s="207" t="inlineStr">
        <is>
          <t>N/A</t>
        </is>
      </c>
      <c r="AI15" s="200" t="inlineStr">
        <is>
          <t>No aplica</t>
        </is>
      </c>
      <c r="AJ15" s="201" t="n">
        <v>44119</v>
      </c>
      <c r="AK15" s="290" t="inlineStr">
        <is>
          <t>Control creado recientemente. A la espera de próximo seguimiento para determinar la efectividad del control</t>
        </is>
      </c>
      <c r="AL15" s="201" t="n">
        <v>44348</v>
      </c>
      <c r="AM15" s="290" t="inlineStr">
        <is>
          <t>Se verificó la realización mensual de esta actividad, en la cual los gestores de calidad revisan las solicitudes SAD que realizan los procesos de manera aleatoria, con el fin de validar que la información se encuentre debidamente cargada y que cumpla con los requisitos establecidos en el ESGI001</t>
        </is>
      </c>
      <c r="AN15" s="202" t="n">
        <v>44484</v>
      </c>
      <c r="AO15" s="290" t="inlineStr">
        <is>
          <t>Se mantiene la revisión cruzada por parte de los funcionarios de calidad a fin de detectar posibles errores en la publicación de sus documentos</t>
        </is>
      </c>
      <c r="AP15" s="291" t="n">
        <v>44706</v>
      </c>
      <c r="AQ15" s="290" t="inlineStr">
        <is>
          <t>Se evidencia documento de trabajo con la relación de los formatos cargados mediante one drive por parte de los procesos de EAA, MBU, MCT, SCD, SCI, ECO, MFA, MGD, MIU, EPR, ASI y ESG. Documento enviado el 03 de marzo de 2022.
Por otra parte, se realizó verificación de la revisión cruzada a los procesos de ABS y ADO la cual fue socializada el día 20 de abril de 2022.</t>
        </is>
      </c>
      <c r="AR15" s="642" t="n"/>
      <c r="AS15" s="290" t="inlineStr">
        <is>
          <t>Se evidenció correo electrónico de la revisión cruzada correspondiente al mes de mayo, el cual fue remitido al personal de apoyo el día 09 de junio del 2023</t>
        </is>
      </c>
      <c r="AT15" s="642" t="n"/>
      <c r="AU15" s="290" t="inlineStr">
        <is>
          <t>Se validaron las versiones publicadas en el MOD, dando cumplimiento a lo descrito en el control.</t>
        </is>
      </c>
      <c r="AV15" s="642" t="n"/>
      <c r="AW15" s="290" t="inlineStr">
        <is>
          <t>Se realizo un muestreo a los documentos del sistema de gestión de la calidad q se enceuntran publicados a corte 28 de febrero 2025.</t>
        </is>
      </c>
      <c r="AX15" s="642" t="n"/>
      <c r="AY15" s="642" t="n"/>
      <c r="AZ15" s="642" t="n"/>
      <c r="BA15" s="642" t="n"/>
      <c r="BB15" s="642" t="n"/>
      <c r="BC15" s="642" t="n"/>
      <c r="BD15" s="642" t="n"/>
      <c r="BE15" s="642" t="n"/>
      <c r="BF15" s="642" t="n"/>
      <c r="BG15" s="642" t="n"/>
      <c r="BH15" s="642" t="n"/>
      <c r="BI15" s="642" t="n"/>
      <c r="BJ15" s="642" t="n"/>
      <c r="BK15" s="642" t="n"/>
      <c r="BL15" s="642" t="n"/>
      <c r="BM15" s="642" t="n"/>
      <c r="BN15" s="642" t="n"/>
      <c r="BO15" s="642" t="n"/>
      <c r="BP15" s="642" t="n"/>
      <c r="BQ15" s="642" t="n"/>
      <c r="BR15" s="642" t="n"/>
      <c r="BS15" s="642" t="n"/>
      <c r="BT15" s="642" t="n"/>
      <c r="BU15" s="642" t="n"/>
      <c r="BV15" s="642" t="n"/>
      <c r="BW15" s="673" t="n"/>
      <c r="BX15" s="673" t="n"/>
      <c r="BY15" s="325" t="n"/>
    </row>
    <row r="16" ht="102.75" customHeight="1">
      <c r="A16" s="272">
        <f>IF(OR(AX16=0,AZ16=0),"",IF(AND(AX16&lt;=0.2,AZ16&lt;=0.2),1,IF(AND(AX16&lt;=0.2,AZ16&lt;=0.4),2,IF(AND(AX16&lt;=0.2,AZ16&lt;=0.6),3,IF(AND(AX16&lt;=0.2,AZ16&lt;=0.8),4,IF(AND(AX16&lt;=0.2,AZ16&lt;=1),5,IF(AND(AX16&lt;=0.4,AZ16&lt;=0.2),6,IF(AND(AX16&lt;=0.4,AZ16&lt;=0.4),7,IF(AND(AX16&lt;=0.4,AZ16&lt;=0.6),8,IF(AND(AX16&lt;=0.4,AZ16&lt;=0.8),9,IF(AND(AX16&lt;=0.4,AZ16&lt;=1),10,IF(AND(AX16&lt;=0.6,AZ16&lt;=0.2),11,IF(AND(AX16&lt;=0.6,AZ16&lt;=0.4),12,IF(AND(AX16&lt;=0.6,AZ16&lt;=0.6),13,IF(AND(AX16&lt;=0.6,AZ16&lt;=0.8),14,IF(AND(AX16&lt;=0.6,AZ16&lt;=1),15,IF(AND(AX16&lt;=0.8,AZ16&lt;=0.2),16,IF(AND(AX16&lt;=0.8,AZ16&lt;=0.4),17,IF(AND(AX16&lt;=0.8,AZ16&lt;=0.6),18,IF(AND(AX16&lt;=0.8,AZ16&lt;=0.8),19,IF(AND(AX16&lt;=0.8,AZ16&lt;=1),20,IF(AND(AX16&lt;=1,AZ16&lt;=0.2),21,IF(AND(AX16&lt;=1,AZ16&lt;=0.4),22,IF(AND(AX16&lt;=1,AZ16&lt;=0.6),23,IF(AND(AX16&lt;=1,AZ16&lt;=0.8),24,IF(AND(AX16&lt;=1,AZ16&lt;=1),25,""))))))))))))))))))))))))))</f>
        <v/>
      </c>
      <c r="B16" s="360">
        <f>IF(A16="","",(COUNTIF($A$8:A16,A16))/100)</f>
        <v/>
      </c>
      <c r="C16" s="272">
        <f>IFERROR(A16+B16,"")</f>
        <v/>
      </c>
      <c r="D16" s="511" t="n">
        <v>6</v>
      </c>
      <c r="E16" s="286" t="inlineStr">
        <is>
          <t>D4. Contratos de trabajo interrumpido.</t>
        </is>
      </c>
      <c r="F16" s="618" t="inlineStr">
        <is>
          <t>Posibilidad de retrasos en la ejecución de contratos celebrados con proveedores externos debido a incumplimientos contractuales entre las partes derivados en falta de planificación de las actividades</t>
        </is>
      </c>
      <c r="G16" s="614" t="inlineStr">
        <is>
          <t>Incumplimientos contractuales de parte de la Universidad o de parte del proveedor</t>
        </is>
      </c>
      <c r="H16" s="614" t="inlineStr">
        <is>
          <t xml:space="preserve">USUARIOS, PRODUCTOS Y PRÁCTICAS: Fallas negligentes o involuntarias de las obligaciones frente a los usuarios y que impiden satisfacer una obligación profesional frente a éstos. </t>
        </is>
      </c>
      <c r="I16" s="506" t="n">
        <v>10</v>
      </c>
      <c r="J16" s="614" t="inlineStr">
        <is>
          <t>La Oficina de Calidad gestiona durante la vigencia la contratación de profesionales OPS (3), Contratación termino fijo (4), auditorias de gestión (2), mantenimiento del software de optimización de procesos.</t>
        </is>
      </c>
      <c r="K16" s="492">
        <f>IF(I16&lt;=0,"",IF(I16&lt;=2,"Muy Baja",IF(I16&lt;=10,"Baja",IF(I16&lt;=30,"Media",IF(I16&lt;=100,"Alta",IF(I16&gt;100,"Muy Alta"))))))</f>
        <v/>
      </c>
      <c r="L16" s="501">
        <f>IF(K16="","",IF(K16="Muy Baja",0.2,IF(K16="Baja",0.4,IF(K16="Media",0.6,IF(K16="Alta",0.8,IF(K16="Muy Alta",1,))))))</f>
        <v/>
      </c>
      <c r="M16" s="492" t="inlineStr">
        <is>
          <t>El riesgo afecta la imagen de la entidad con algunos usuarios de relevancia frente al logro de los objetivos.</t>
        </is>
      </c>
      <c r="N16" s="492">
        <f>IF(OR(M16=CRITERIOS!$C$182,M16=CRITERIOS!$D$182),"Leve",IF(OR(M16=CRITERIOS!$C$183,M16=CRITERIOS!$D$183),"Menor",IF(OR(M16=CRITERIOS!$C$184,M16=CRITERIOS!$D$184),"Moderado",IF(OR(M16=CRITERIOS!$C$185,M16=CRITERIOS!$D$185),"Mayor",IF(OR(M16=CRITERIOS!$C$186,M16=CRITERIOS!$D$186),"Catastrófico","")))))</f>
        <v/>
      </c>
      <c r="O16" s="501">
        <f>IF(N16="","",IF(N16="Leve",0.2,IF(N16="Menor",0.4,IF(N16="Moderado",0.6,IF(N16="Mayor",0.8,IF(N16="Catastrófico",1,))))))</f>
        <v/>
      </c>
      <c r="P16" s="507">
        <f>IF(OR(AND(K16="Muy Baja",N16="Leve"),AND(K16="Muy Baja",N16="Menor"),AND(K16="Baja",N16="Leve")),"BAJO",IF(OR(AND(K16="Muy baja",N16="Moderado"),AND(K16="Baja",N16="Menor"),AND(K16="Baja",N16="Moderado"),AND(K16="Media",N16="Leve"),AND(K16="Media",N16="Menor"),AND(K16="Media",N16="Moderado"),AND(K16="Alta",N16="Leve"),AND(K16="Alta",N16="Menor")),"MODERADO",IF(OR(AND(K16="Muy Baja",N16="Mayor"),AND(K16="Baja",N16="Mayor"),AND(K16="Media",N16="Mayor"),AND(K16="Alta",N16="Moderado"),AND(K16="Alta",N16="Mayor"),AND(K16="Muy Alta",N16="Leve"),AND(K16="Muy Alta",N16="Menor"),AND(K16="Muy Alta",N16="Moderado"),ZB16="Muy Alta",N16="Mayor"),"ALTO",IF(OR(AND(K16="Muy Baja",N16="Catastrófico"),AND(K16="Baja",N16="Catastrófico"),AND(K16="Media",N16="Catastrófico"),AND(K16="Alta",N16="Catastrófico"),AND(K16="Muy Alta",N16="Catastrófico")),"EXTREMO",""))))</f>
        <v/>
      </c>
      <c r="Q16" s="184" t="inlineStr">
        <is>
          <t>El Director de Calidad adelanta los trámites necesarios para la Contratación oportuna de su personal, así como las necesidades particulares del proceso, cumpliendo los parámetros establecidos en el Manual de Contratación de la Institución</t>
        </is>
      </c>
      <c r="R16" s="614" t="inlineStr">
        <is>
          <t>SEMESTRAL</t>
        </is>
      </c>
      <c r="S16" s="187" t="inlineStr">
        <is>
          <t>Aplicativo de Compras
Información documentada: (ABSP01, ABSP15)
Planes de trabajo en plataforma</t>
        </is>
      </c>
      <c r="T16" s="614" t="inlineStr">
        <is>
          <t>Soportes de las ordenes contractuales
ABS e informes de Integradoc
Planes de trabajo en plataforma 
AFIr067 (Para personal OPS)
AFIr068 (Para personal OPS)</t>
        </is>
      </c>
      <c r="U16" s="492" t="inlineStr">
        <is>
          <t>PREVENTIVO</t>
        </is>
      </c>
      <c r="V16" s="492" t="inlineStr">
        <is>
          <t>MANUAL</t>
        </is>
      </c>
      <c r="W16" s="492">
        <f>IF(OR(U16="PREVENTIVO",U16="DETECTIVO"),"PROBABILIDAD",IF(U16="CORRECTIVO","IMPACTO",""))</f>
        <v/>
      </c>
      <c r="X16" s="492">
        <f>IF(AND(U16="PREVENTIVO",V16="AUTOMÁTICO"),"50%",IF(AND(U16="PREVENTIVO",V16="MANUAL"),"40%",IF(AND(U16="DETECTIVO",V16="AUTOMÁTICO"),"40%",IF(AND(U16="DETECTIVO",V16="MANUAL"),"30%",IF(AND(U16="CORRECTIVO",V16="AUTOMÁTICO"),"35%",IF(AND(U16="CORRECTIVO",V16="MANUAL"),"25%",""))))))</f>
        <v/>
      </c>
      <c r="Y16" s="164">
        <f>IFERROR(IF(W16="Probabilidad",(L16-(L16*X16)),IF(W16="Impacto",L16,"")),"")</f>
        <v/>
      </c>
      <c r="Z16" s="164">
        <f>IFERROR(IF(Y16="","",IF(Y16&lt;=0.2,"MUY BAJA",IF(Y16&lt;=0.4,"BAJA",IF(Y16&lt;=0.6,"MEDIA",IF(Y16&lt;=0.8,"ALTA",IF(Y16=1,"MUY ALTA")))))),"")</f>
        <v/>
      </c>
      <c r="AA16" s="164">
        <f>IFERROR(IF(W16="Impacto",(O16-(O16*X16)),IF(W16="Probabilidad",O16,"")),"")</f>
        <v/>
      </c>
      <c r="AB16" s="164">
        <f>IFERROR(IF(AA16="","",IF(AA16&lt;=0.2,"LEVE",IF(AA16&lt;=0.4,"MENOR",IF(AA16&lt;=0.6,"MODERADO",IF(AA16&lt;=0.8,"MAYOR",IF(AA16=1,"CATASTRÓFICO")))))),"")</f>
        <v/>
      </c>
      <c r="AC16" s="507">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205" t="n">
        <v>43580</v>
      </c>
      <c r="AE16" s="203" t="inlineStr">
        <is>
          <t>La programación y planificación oportuna de las adquisiciones ha permitido al proceso evitar contratiempos en materia de contratación</t>
        </is>
      </c>
      <c r="AF16" s="201" t="n">
        <v>43703</v>
      </c>
      <c r="AG16" s="200" t="inlineStr">
        <is>
          <t>Se evidencia una correcta planificación de la oficina de Calidad a fin de garantizar el cumplimiento de lo planificado en materia de auditorías contratadas externamente</t>
        </is>
      </c>
      <c r="AH16" s="201" t="n">
        <v>43958</v>
      </c>
      <c r="AI16" s="200" t="inlineStr">
        <is>
          <t>Se evidencia una correcta planificación de la oficina de Calidad a fin de garantizar el cumplimiento de lo planificado en materia de auditorías contratadas externamente</t>
        </is>
      </c>
      <c r="AJ16" s="201" t="n">
        <v>44119</v>
      </c>
      <c r="AK16" s="290" t="inlineStr">
        <is>
          <t>Se evidencia una correcta planificación de la oficina de Calidad a fin de garantizar el cumplimiento de lo planificado en materia de auditorías contratadas externamente</t>
        </is>
      </c>
      <c r="AL16" s="201" t="n">
        <v>44348</v>
      </c>
      <c r="AM16" s="290" t="inlineStr">
        <is>
          <t>Durante el presente semestre, la oficina de Calidad adelantó los procesos de contratación de las auditorías internas (actualmente en firma de contrato), consultoría en continuidad del negocio (proceso publicado en espera de proponentes), renovación servicio aplicativo Integradoc (fase precontractual), auditoria tercera parte Icontec (se expidió RP a la espera de la firma del contrato)</t>
        </is>
      </c>
      <c r="AN16" s="201" t="n">
        <v>44484</v>
      </c>
      <c r="AO16" s="290" t="inlineStr">
        <is>
          <t>Durante el presente semestre, la oficina de Calidad adelantó los procesos de contratación de su personal OPS y la conclusión contractual de los demás contratos gestionados durante la primera vigencia. Pendiente por ejecutar la auditoría tercerizada por parte de Icontec</t>
        </is>
      </c>
      <c r="AP16" s="291" t="n">
        <v>44706</v>
      </c>
      <c r="AQ16" s="290" t="inlineStr">
        <is>
          <t>Se evidencia la contratación de 7 profesionales para la Oficina de Calidad, de los cuales, 3 tienen contratación a termino fijo y 4 presentan contratación por orden de prestación de servicios.</t>
        </is>
      </c>
      <c r="AR16" s="613" t="n">
        <v>45113</v>
      </c>
      <c r="AS16" s="290" t="inlineStr">
        <is>
          <t>Se evidenció soporte de los documentos denominados AFIr067 y AFIr068 de la funcionaria Paola Andrea Martínez  de los periodos comprendidos entre (febrero y mayo)</t>
        </is>
      </c>
      <c r="AT16" s="613" t="n">
        <v>45484</v>
      </c>
      <c r="AU16" s="290" t="inlineStr">
        <is>
          <t>Como soporte se evidencia el cargue de 4 procesos de contratación de los cuales uno de ellos se encuentra publicado en la pagina de la Universidad F-CD-218</t>
        </is>
      </c>
      <c r="AV16" s="613" t="n">
        <v>45733</v>
      </c>
      <c r="AW16" s="290" t="inlineStr">
        <is>
          <t>se evidencia cargue de 3 ABS a la plataforma de contratación, uno de ellos es el F-CD-049 auditorias internas</t>
        </is>
      </c>
      <c r="AX16" s="493">
        <f>IF(Y16="","",MIN(Y16:Y17))</f>
        <v/>
      </c>
      <c r="AY16" s="491">
        <f>IFERROR(IF(AX16="","",IF(AX16&lt;=0.2,"MUY BAJA",IF(AX16&lt;=0.4,"BAJA",IF(AX16&lt;=0.6,"MEDIA",IF(AX16&lt;=0.8,"ALTA",IF(AX16=1,"MUY ALTA")))))),"")</f>
        <v/>
      </c>
      <c r="AZ16" s="493">
        <f>IF(AA16="","",MIN(AA16:AA17))</f>
        <v/>
      </c>
      <c r="BA16" s="491">
        <f>IFERROR(IF(AZ16="","",IF(AZ16&lt;=0.2,"LEVE",IF(AZ16&lt;=0.4,"MENOR",IF(AZ16&lt;=0.6,"MODERADO",IF(AZ16&lt;=0.8,"MAYOR",IF(AZ16=1,"CATASTRÓFICO")))))),"")</f>
        <v/>
      </c>
      <c r="BB16" s="508">
        <f>IFERROR(IF(OR(AND(AY16="Muy Baja",BA16="Leve"),AND(AY16="Muy Baja",BA16="Menor"),AND(AY16="Baja",BA16="Leve")),"BAJO",IF(OR(AND(AY16="Muy baja",BA16="Moderado"),AND(AY16="Baja",BA16="Menor"),AND(AY16="Baja",BA16="Moderado"),AND(AY16="Media",BA16="Leve"),AND(AY16="Media",BA16="Menor"),AND(AY16="Media",BA16="Moderado"),AND(AY16="Alta",BA16="Leve"),AND(AY16="Alta",BA16="Menor")),"MODERADO",IF(OR(AND(AY16="Muy Baja",BA16="Mayor"),AND(AY16="Baja",BA16="Mayor"),AND(AY16="Media",BA16="Mayor"),AND(AY16="Alta",BA16="Moderado"),AND(AY16="Alta",BA16="Mayor"),AND(AY16="Muy Alta",BA16="Leve"),AND(AY16="Muy Alta",BA16="Menor"),AND(AY16="Muy Alta",BA16="Moderado"),AND(AY16="Muy Alta",BA16="Mayor")),"ALTO",IF(OR(AND(AY16="Muy Baja",BA16="Catastrófico"),AND(AY16="Baja",BA16="Catastrófico"),AND(AY16="Media",BA16="Catastrófico"),AND(AY16="Alta",BA16="Catastrófico"),AND(AY16="Muy Alta",BA16="Catastrófico")),"EXTREMO","")))),"")</f>
        <v/>
      </c>
      <c r="BC16" s="510" t="n">
        <v>43717</v>
      </c>
      <c r="BD16" s="492" t="inlineStr">
        <is>
          <t>No se evidencia materialización.</t>
        </is>
      </c>
      <c r="BE16" s="613" t="n">
        <v>43859</v>
      </c>
      <c r="BF16" s="492" t="inlineStr">
        <is>
          <t xml:space="preserve">No evidencia materialización del riesgo. </t>
        </is>
      </c>
      <c r="BG16" s="613" t="n">
        <v>44061</v>
      </c>
      <c r="BH16" s="492" t="inlineStr">
        <is>
          <t>No evidencia materialización del riesgo. /DMSC</t>
        </is>
      </c>
      <c r="BI16" s="613" t="n">
        <v>44299</v>
      </c>
      <c r="BJ16" s="492" t="inlineStr">
        <is>
          <t>No se realiza seguimiento debido a que tiene un impacto bajo para la organización</t>
        </is>
      </c>
      <c r="BK16" s="613" t="n">
        <v>44959</v>
      </c>
      <c r="BL16"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is>
      </c>
      <c r="BM16" s="613" t="n">
        <v>45128</v>
      </c>
      <c r="BN16"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O16" s="668" t="n">
        <v>45400</v>
      </c>
      <c r="BP16" s="669" t="inlineStr">
        <is>
          <t xml:space="preserve">Teniendo en cuenta los resultados de las fuentes de información mencionadas y matriz de valoración de los riesgos residuales del proceso, la tercera línea de defensa realiza seguimiento a los riesgos con nivel Alto y Extremo, entonces para este proceso no se evidencia niveles alto, ni extremo, por lo tanto, no se requiere evaluación de controles por parte de Control Interno, tal como lo indica el procedimiento ESGP-05. </t>
        </is>
      </c>
      <c r="BQ16" s="613" t="n">
        <v>45553</v>
      </c>
      <c r="BR16" s="614" t="inlineStr">
        <is>
          <t>No se evidencia materialización del riesgo, ya que el ESG en su primer trimestre no contaba con el líder y parte ejecutara de sus obligaciones contractuales, manejando  así la auditora de Calidad para el segundo periodo académico y demás celebraciones de contratos en la vigencia 2024.</t>
        </is>
      </c>
      <c r="BS16" s="613" t="n">
        <v>45748</v>
      </c>
      <c r="BT16" s="614"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U16" s="617" t="n">
        <v>45898</v>
      </c>
      <c r="BV16" s="618"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W16" s="490" t="n"/>
      <c r="BX16" s="481" t="n"/>
      <c r="BY16" s="325" t="n"/>
    </row>
    <row r="17" ht="116.25" customHeight="1">
      <c r="D17" s="642" t="n"/>
      <c r="E17" s="184" t="inlineStr">
        <is>
          <t>D6. Afectación en las actividades de mantenimiento del Sistema y la Mejora Continua, por falta de disponibilidad de tiempo de los procesos para los temas de calidad</t>
        </is>
      </c>
      <c r="F17" s="642" t="n"/>
      <c r="G17" s="642" t="n"/>
      <c r="H17" s="642" t="n"/>
      <c r="I17" s="642" t="n"/>
      <c r="J17" s="642" t="n"/>
      <c r="K17" s="642" t="n"/>
      <c r="L17" s="642" t="n"/>
      <c r="M17" s="642" t="n"/>
      <c r="N17" s="642" t="n"/>
      <c r="O17" s="642" t="n"/>
      <c r="P17" s="642" t="n"/>
      <c r="Q17" s="288" t="inlineStr">
        <is>
          <t xml:space="preserve">El Director de Calidad realiza un informe de avance a través de presentaciones ejecutivas ante la Comisión de Gestión y/o el comité SAC, con el fin de informar a la Alta Dirección y establecer a tiempo directrices a tomar para el correcto funcionamiento del Sistema de Gestión </t>
        </is>
      </c>
      <c r="R17" s="614" t="inlineStr">
        <is>
          <t>CADA VEZ QUE SE PRESENTE LA NECESIDAD</t>
        </is>
      </c>
      <c r="S17" s="187" t="inlineStr">
        <is>
          <t>Orden del día en la agenda de la respectiva Comisión de Gestión o del Comité SAC
Información documentada: Resolución No. 088 de 2023</t>
        </is>
      </c>
      <c r="T17" s="614" t="inlineStr">
        <is>
          <t>Acta de la Comisión o del Comité SAC (Si Aplica) - ADOr010
Correos electrónicos</t>
        </is>
      </c>
      <c r="U17" s="492" t="inlineStr">
        <is>
          <t>DETECTIVO</t>
        </is>
      </c>
      <c r="V17" s="492" t="inlineStr">
        <is>
          <t>MANUAL</t>
        </is>
      </c>
      <c r="W17" s="492">
        <f>IF(OR(U17="PREVENTIVO",U17="DETECTIVO"),"PROBABILIDAD",IF(U17="CORRECTIVO","IMPACTO",""))</f>
        <v/>
      </c>
      <c r="X17" s="492">
        <f>IF(AND(U17="PREVENTIVO",V17="AUTOMÁTICO"),"50%",IF(AND(U17="PREVENTIVO",V17="MANUAL"),"40%",IF(AND(U17="DETECTIVO",V17="AUTOMÁTICO"),"40%",IF(AND(U17="DETECTIVO",V17="MANUAL"),"30%",IF(AND(U17="CORRECTIVO",V17="AUTOMÁTICO"),"35%",IF(AND(U17="CORRECTIVO",V17="MANUAL"),"25%",""))))))</f>
        <v/>
      </c>
      <c r="Y17" s="501">
        <f>IFERROR(IF(AND(W16="Probabilidad",W17="Probabilidad"),(Y16-(Y16*X17)),IF(W17="Probabilidad",(L16-(L16*X17)),IF(W17="Impacto",Y16,""))),"")</f>
        <v/>
      </c>
      <c r="Z17" s="164">
        <f>IFERROR(IF(Y17="","",IF(Y17&lt;=0.2,"MUY BAJA",IF(Y17&lt;=0.4,"BAJA",IF(Y17&lt;=0.6,"MEDIA",IF(Y17&lt;=0.8,"ALTA",IF(Y17=1,"MUY ALTA")))))),"")</f>
        <v/>
      </c>
      <c r="AA17" s="164">
        <f>IFERROR(IF(AND(W16="Impacto",W17="Impacto"),(AA16-(AA16*X17)),IF(W17="Impacto",(O16-(+O16*X17)),IF(W17="Probabilidad",AA16,""))),"")</f>
        <v/>
      </c>
      <c r="AB17" s="164">
        <f>IFERROR(IF(AA17="","",IF(AA17&lt;=0.2,"LEVE",IF(AA17&lt;=0.4,"MENOR",IF(AA17&lt;=0.6,"MODERADO",IF(AA17&lt;=0.8,"MAYOR",IF(AA17=1,"CATASTRÓFICO")))))),"")</f>
        <v/>
      </c>
      <c r="AC17" s="507">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205" t="n">
        <v>43580</v>
      </c>
      <c r="AE17" s="208" t="inlineStr">
        <is>
          <t>La programación y planificación oportuna de las adquisiciones ha permitido al proceso evitar contratiempos en materia de contratación</t>
        </is>
      </c>
      <c r="AF17" s="201" t="n">
        <v>43703</v>
      </c>
      <c r="AG17" s="200" t="inlineStr">
        <is>
          <t>Se evidencia una correcta planificación de la oficina de Calidad a fin de garantizar el cumplimiento de lo planificado en materia de auditorías contratadas externamente</t>
        </is>
      </c>
      <c r="AH17" s="201" t="n">
        <v>43958</v>
      </c>
      <c r="AI17" s="200" t="inlineStr">
        <is>
          <t>Se evidencia una correcta planificación de la oficina de Calidad a fin de garantizar el cumplimiento de lo planificado en materia de auditorías contratadas externamente</t>
        </is>
      </c>
      <c r="AJ17" s="201" t="n">
        <v>44119</v>
      </c>
      <c r="AK17" s="290" t="inlineStr">
        <is>
          <t>Los informes presentados ante la Comisión de Gestión y el Comité SAC, determina que el proceso periódicamente informa a la Alta Dirección los estados de sus procesos contractuales, eso permite tener un seguimiento acorde a las necesidades del Sistema de Gestión</t>
        </is>
      </c>
      <c r="AL17" s="201" t="n">
        <v>44348</v>
      </c>
      <c r="AM17" s="290" t="inlineStr">
        <is>
          <t>Con la presentación de los avances mensuales a la Comisión de Gestión, se lleva la respectiva trazabilidad de los avances. Frente a la situación que plantea el control, se puede determinar que estos informes de avance han permitido en ocasiones que la Comisión oficie en caso de ser necesario a los procesos que por la cantidad de actividades que realizan, no alcancen a destinar espacios para trabajar con la Oficina de Calidad</t>
        </is>
      </c>
      <c r="AN17" s="202" t="n">
        <v>44484</v>
      </c>
      <c r="AO17" s="290" t="inlineStr">
        <is>
          <t>La presentación mensual de avances a la Comisión de Gestión ha permitido detectar oportunamente acciones que se encuentran retrasadas y el seguimiento por parte de los cuerpos colegiados asegura que la preparación de la institución se desarrolle oportunamente</t>
        </is>
      </c>
      <c r="AP17" s="291" t="n">
        <v>44706</v>
      </c>
      <c r="AQ17" s="290" t="inlineStr">
        <is>
          <t>Se realizó socialización del avance al mantenimiento del sistema de gestión de la calidad el día jueves 19 de mayo de 2022; por otra parte, se socializó el estado de avance a la contratación de las auditorías internas de los sistemas de gestión en la vigencia 2022.</t>
        </is>
      </c>
      <c r="AR17" s="642" t="n"/>
      <c r="AS17" s="290" t="inlineStr">
        <is>
          <t>Se evidencia Acta No. 001 del 08 de marzo de 2023 del Comité de Gestión.</t>
        </is>
      </c>
      <c r="AT17" s="642" t="n"/>
      <c r="AU17" s="290" t="inlineStr">
        <is>
          <t>Se evidencia Acta de la Comisión de Gestión del mes de marzo</t>
        </is>
      </c>
      <c r="AV17" s="642" t="n"/>
      <c r="AW17" s="290" t="inlineStr">
        <is>
          <t>A la fecha no se ha realizado mesas de trabajo del comité SAC, en cuanto a la Comisión de Gestión se evidencia Power point presentado el 12 de marzo de 2025</t>
        </is>
      </c>
      <c r="AX17" s="642" t="n"/>
      <c r="AY17" s="642" t="n"/>
      <c r="AZ17" s="642" t="n"/>
      <c r="BA17" s="642" t="n"/>
      <c r="BB17" s="642" t="n"/>
      <c r="BC17" s="642" t="n"/>
      <c r="BD17" s="642" t="n"/>
      <c r="BE17" s="642" t="n"/>
      <c r="BF17" s="642" t="n"/>
      <c r="BG17" s="642" t="n"/>
      <c r="BH17" s="642" t="n"/>
      <c r="BI17" s="642" t="n"/>
      <c r="BJ17" s="642" t="n"/>
      <c r="BK17" s="642" t="n"/>
      <c r="BL17" s="642" t="n"/>
      <c r="BM17" s="642" t="n"/>
      <c r="BN17" s="642" t="n"/>
      <c r="BO17" s="642" t="n"/>
      <c r="BP17" s="642" t="n"/>
      <c r="BQ17" s="642" t="n"/>
      <c r="BR17" s="642" t="n"/>
      <c r="BS17" s="642" t="n"/>
      <c r="BT17" s="642" t="n"/>
      <c r="BU17" s="642" t="n"/>
      <c r="BV17" s="642" t="n"/>
      <c r="BW17" s="673" t="n"/>
      <c r="BX17" s="673" t="n"/>
      <c r="BY17" s="325" t="n"/>
    </row>
    <row r="18" ht="182.25" customHeight="1">
      <c r="A18" s="272">
        <f>IF(OR(AX18=0,AZ18=0),"",IF(AND(AX18&lt;=0.2,AZ18&lt;=0.2),1,IF(AND(AX18&lt;=0.2,AZ18&lt;=0.4),2,IF(AND(AX18&lt;=0.2,AZ18&lt;=0.6),3,IF(AND(AX18&lt;=0.2,AZ18&lt;=0.8),4,IF(AND(AX18&lt;=0.2,AZ18&lt;=1),5,IF(AND(AX18&lt;=0.4,AZ18&lt;=0.2),6,IF(AND(AX18&lt;=0.4,AZ18&lt;=0.4),7,IF(AND(AX18&lt;=0.4,AZ18&lt;=0.6),8,IF(AND(AX18&lt;=0.4,AZ18&lt;=0.8),9,IF(AND(AX18&lt;=0.4,AZ18&lt;=1),10,IF(AND(AX18&lt;=0.6,AZ18&lt;=0.2),11,IF(AND(AX18&lt;=0.6,AZ18&lt;=0.4),12,IF(AND(AX18&lt;=0.6,AZ18&lt;=0.6),13,IF(AND(AX18&lt;=0.6,AZ18&lt;=0.8),14,IF(AND(AX18&lt;=0.6,AZ18&lt;=1),15,IF(AND(AX18&lt;=0.8,AZ18&lt;=0.2),16,IF(AND(AX18&lt;=0.8,AZ18&lt;=0.4),17,IF(AND(AX18&lt;=0.8,AZ18&lt;=0.6),18,IF(AND(AX18&lt;=0.8,AZ18&lt;=0.8),19,IF(AND(AX18&lt;=0.8,AZ18&lt;=1),20,IF(AND(AX18&lt;=1,AZ18&lt;=0.2),21,IF(AND(AX18&lt;=1,AZ18&lt;=0.4),22,IF(AND(AX18&lt;=1,AZ18&lt;=0.6),23,IF(AND(AX18&lt;=1,AZ18&lt;=0.8),24,IF(AND(AX18&lt;=1,AZ18&lt;=1),25,""))))))))))))))))))))))))))</f>
        <v/>
      </c>
      <c r="B18" s="360">
        <f>IF(A18="","",(COUNTIF($A$8:A18,A18))/100)</f>
        <v/>
      </c>
      <c r="C18" s="272">
        <f>IFERROR(A18+B18,"")</f>
        <v/>
      </c>
      <c r="D18" s="511" t="n">
        <v>8</v>
      </c>
      <c r="E18" s="286" t="inlineStr">
        <is>
          <t>D9. Falta de articulación en las herramientas administrativas de seguimiento y gestión en los procesos</t>
        </is>
      </c>
      <c r="F18" s="618" t="inlineStr">
        <is>
          <t>Posibilidad de duplicidad en las métricas e indicadores de los procesos en la Universidad de Cundinamarca debido a la falta de revisión previa de las metas por proceso</t>
        </is>
      </c>
      <c r="G18" s="614" t="inlineStr">
        <is>
          <t>Pérdida de la confiabilidad en la información suministrada
Hallazgos por inconsistencias en los indicadores
Reprocesos en las actividades</t>
        </is>
      </c>
      <c r="H18" s="614" t="inlineStr">
        <is>
          <t>EJECUCIÓN Y ADMINISTRACIÓN DE PROCESOS: Pérdidas derivadas de errores en la ejecución y administración de procesos.</t>
        </is>
      </c>
      <c r="I18" s="527" t="n">
        <v>87</v>
      </c>
      <c r="J18" s="618" t="inlineStr">
        <is>
          <t>Durante la presente vigencia se tienen publicados 87 indicadores de gestión para los diferentes procesos que conforman el Modelo de Operación Digital</t>
        </is>
      </c>
      <c r="K18" s="492">
        <f>IF(I18&lt;=0,"",IF(I18&lt;=2,"Muy Baja",IF(I18&lt;=10,"Baja",IF(I18&lt;=30,"Media",IF(I18&lt;=100,"Alta",IF(I18&gt;100,"Muy Alta"))))))</f>
        <v/>
      </c>
      <c r="L18" s="501">
        <f>IF(K18="","",IF(K18="Muy Baja",0.2,IF(K18="Baja",0.4,IF(K18="Media",0.6,IF(K18="Alta",0.8,IF(K18="Muy Alta",1,))))))</f>
        <v/>
      </c>
      <c r="M18" s="492" t="inlineStr">
        <is>
          <t>El riesgo afecta la imagen de la entidad internamente, deconocimiento general nivel interno, de junta directiva y accionistas y/o de proveedores.</t>
        </is>
      </c>
      <c r="N18" s="492">
        <f>IF(OR(M18=CRITERIOS!$C$182,M18=CRITERIOS!$D$182),"Leve",IF(OR(M18=CRITERIOS!$C$183,M18=CRITERIOS!$D$183),"Menor",IF(OR(M18=CRITERIOS!$C$184,M18=CRITERIOS!$D$184),"Moderado",IF(OR(M18=CRITERIOS!$C$185,M18=CRITERIOS!$D$185),"Mayor",IF(OR(M18=CRITERIOS!$C$186,M18=CRITERIOS!$D$186),"Catastrófico","")))))</f>
        <v/>
      </c>
      <c r="O18" s="501">
        <f>IF(N18="","",IF(N18="Leve",0.2,IF(N18="Menor",0.4,IF(N18="Moderado",0.6,IF(N18="Mayor",0.8,IF(N18="Catastrófico",1,))))))</f>
        <v/>
      </c>
      <c r="P18" s="507">
        <f>IF(OR(AND(K18="Muy Baja",N18="Leve"),AND(K18="Muy Baja",N18="Menor"),AND(K18="Baja",N18="Leve")),"BAJO",IF(OR(AND(K18="Muy baja",N18="Moderado"),AND(K18="Baja",N18="Menor"),AND(K18="Baja",N18="Moderado"),AND(K18="Media",N18="Leve"),AND(K18="Media",N18="Menor"),AND(K18="Media",N18="Moderado"),AND(K18="Alta",N18="Leve"),AND(K18="Alta",N18="Menor")),"MODERADO",IF(OR(AND(K18="Muy Baja",N18="Mayor"),AND(K18="Baja",N18="Mayor"),AND(K18="Media",N18="Mayor"),AND(K18="Alta",N18="Moderado"),AND(K18="Alta",N18="Mayor"),AND(K18="Muy Alta",N18="Leve"),AND(K18="Muy Alta",N18="Menor"),AND(K18="Muy Alta",N18="Moderado"),ZB18="Muy Alta",N18="Mayor"),"ALTO",IF(OR(AND(K18="Muy Baja",N18="Catastrófico"),AND(K18="Baja",N18="Catastrófico"),AND(K18="Media",N18="Catastrófico"),AND(K18="Alta",N18="Catastrófico"),AND(K18="Muy Alta",N18="Catastrófico")),"EXTREMO",""))))</f>
        <v/>
      </c>
      <c r="Q18" s="614" t="inlineStr">
        <is>
          <t>El Director de Calidad en conjunto con su equipo de trabajo implementa una Herramienta para la medición de Indicadores de los diferentes procesos de la Institución, por medio de definición con cada Gestor Responsable y la revisión de indicadores del Plan de Acción para cada vigencia.</t>
        </is>
      </c>
      <c r="R18" s="614" t="inlineStr">
        <is>
          <t>CADA VEZ QUE SE PRESENTE LA NECESIDAD</t>
        </is>
      </c>
      <c r="S18" s="187" t="inlineStr">
        <is>
          <t>Plan de Acción
Información documentada: (ESGP03, Requisitos y  Condiciones generales)
Reporte en Power BI en la página del Modelo de Operación</t>
        </is>
      </c>
      <c r="T18" s="614" t="inlineStr">
        <is>
          <t>Indicadores de Gestión en Aplicativo y/o en reporte en tiempo real por medio de power BI
Fichas técnicas de los indicadores ESGF027</t>
        </is>
      </c>
      <c r="U18" s="492" t="inlineStr">
        <is>
          <t>PREVENTIVO</t>
        </is>
      </c>
      <c r="V18" s="492" t="inlineStr">
        <is>
          <t>MANUAL</t>
        </is>
      </c>
      <c r="W18" s="492">
        <f>IF(OR(U18="PREVENTIVO",U18="DETECTIVO"),"PROBABILIDAD",IF(U18="CORRECTIVO","IMPACTO",""))</f>
        <v/>
      </c>
      <c r="X18" s="492">
        <f>IF(AND(U18="PREVENTIVO",V18="AUTOMÁTICO"),"50%",IF(AND(U18="PREVENTIVO",V18="MANUAL"),"40%",IF(AND(U18="DETECTIVO",V18="AUTOMÁTICO"),"40%",IF(AND(U18="DETECTIVO",V18="MANUAL"),"30%",IF(AND(U18="CORRECTIVO",V18="AUTOMÁTICO"),"35%",IF(AND(U18="CORRECTIVO",V18="MANUAL"),"25%",""))))))</f>
        <v/>
      </c>
      <c r="Y18" s="164">
        <f>IFERROR(IF(W18="Probabilidad",(L18-(L18*X18)),IF(W18="Impacto",L18,"")),"")</f>
        <v/>
      </c>
      <c r="Z18" s="164">
        <f>IFERROR(IF(Y18="","",IF(Y18&lt;=0.2,"MUY BAJA",IF(Y18&lt;=0.4,"BAJA",IF(Y18&lt;=0.6,"MEDIA",IF(Y18&lt;=0.8,"ALTA",IF(Y18=1,"MUY ALTA")))))),"")</f>
        <v/>
      </c>
      <c r="AA18" s="164">
        <f>IFERROR(IF(W18="Impacto",(O18-(O18*X18)),IF(W18="Probabilidad",O18,"")),"")</f>
        <v/>
      </c>
      <c r="AB18" s="164">
        <f>IFERROR(IF(AA18="","",IF(AA18&lt;=0.2,"LEVE",IF(AA18&lt;=0.4,"MENOR",IF(AA18&lt;=0.6,"MODERADO",IF(AA18&lt;=0.8,"MAYOR",IF(AA18=1,"CATASTRÓFICO")))))),"")</f>
        <v/>
      </c>
      <c r="AC18" s="507">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205" t="n">
        <v>43580</v>
      </c>
      <c r="AE18" s="200" t="inlineStr">
        <is>
          <t>El ajuste al aplicativo de los indicadores le permitirá a la Institución, mejorar las fuentes de datos que se presentan a entes externos, así como la unidad de criterio en la información que se presente</t>
        </is>
      </c>
      <c r="AF18" s="201" t="n">
        <v>43703</v>
      </c>
      <c r="AG18" s="200" t="inlineStr">
        <is>
          <t>Actualmente el aplicativo de indicadores se encuentra en proceso de pruebas para garantizar su correcto funcionamiento.
Se hace necesario garantizar las capacitaciones en el manejo del mismo y realizar acompañamiento constante a los procesos involucrados</t>
        </is>
      </c>
      <c r="AH18" s="201" t="n">
        <v>43958</v>
      </c>
      <c r="AI18" s="200" t="inlineStr">
        <is>
          <t>Actualmente el aplicativo de indicadores se encuentra en proceso de pruebas para garantizar su correcto funcionamiento.
Se hace necesario garantizar las capacitaciones en el manejo del mismo y realizar acompañamiento constante a los procesos involucrados</t>
        </is>
      </c>
      <c r="AJ18" s="201" t="n">
        <v>44119</v>
      </c>
      <c r="AK18" s="290" t="inlineStr">
        <is>
          <t>Actualmente el aplicativo de indicadores se encuentra en proceso de pruebas para garantizar su correcto funcionamiento.
Se hace necesario garantizar las capacitaciones en el manejo del mismo y realizar acompañamiento constante a los procesos involucrados</t>
        </is>
      </c>
      <c r="AL18" s="201" t="n">
        <v>44348</v>
      </c>
      <c r="AM18" s="290" t="inlineStr">
        <is>
          <t xml:space="preserve">Por parte de la Dirección de Planeación, se adquirió un software con el fin de recopilar los avances en los planes de acción de los procesos. Uno de los módulos de este aplicativo, fue asignado a la Oficina de Calidad con el fin de que se pudieran agregar los indicadores de Gestión. Actualmente la oficina se encuentra recibiendo capacitación por parte del contratista para el manejo del aplicativo </t>
        </is>
      </c>
      <c r="AN18" s="201" t="n">
        <v>44484</v>
      </c>
      <c r="AO18" s="290" t="inlineStr">
        <is>
          <t>Actualmente se viene recopilando la información de los indicadores por medio de un reporte en tiempo real en power BI, capacitando a los procesos en su manejo mientras se continúa con la fase de pruebas del aplicativo de indicadores contratado por la Dirección de Planeación</t>
        </is>
      </c>
      <c r="AP18" s="291" t="n">
        <v>44706</v>
      </c>
      <c r="AQ18" s="290" t="inlineStr">
        <is>
          <t>Se realizó el cargue de lo indicadores del primer trimestre de 2022 a través del Power Bi; así mismo, se realizó la alineación de los nuevos objetivos del SGC a cada indicador en conjunto con la política de Calidad.
En cuanto a la materialización del IPA de 2021, se realizó la tipificación de los indicadores determinando si eran tácticos, estratégicos u operativos.</t>
        </is>
      </c>
      <c r="AR18" s="291" t="n">
        <v>45113</v>
      </c>
      <c r="AS18" s="290" t="inlineStr">
        <is>
          <t>Se evidencian indicadores cargados en el power BI, adicional se cuenta con la batería de indicadores 2023.</t>
        </is>
      </c>
      <c r="AT18" s="291" t="n">
        <v>45484</v>
      </c>
      <c r="AU18" s="290" t="inlineStr">
        <is>
          <t>Se evidencian indicadores cargados en el power BI</t>
        </is>
      </c>
      <c r="AV18" s="291" t="n">
        <v>45733</v>
      </c>
      <c r="AW18" s="290" t="inlineStr">
        <is>
          <t>Se evidencian correos electronicos de solicitud de medición de indicadores del cierre a IV trimestre 2024 y documento f99 reportado a contraloria.</t>
        </is>
      </c>
      <c r="AX18" s="493">
        <f>IF(Y18="","",MIN(Y18:Y19))</f>
        <v/>
      </c>
      <c r="AY18" s="491">
        <f>IFERROR(IF(AX18="","",IF(AX18&lt;=0.2,"MUY BAJA",IF(AX18&lt;=0.4,"BAJA",IF(AX18&lt;=0.6,"MEDIA",IF(AX18&lt;=0.8,"ALTA",IF(AX18=1,"MUY ALTA")))))),"")</f>
        <v/>
      </c>
      <c r="AZ18" s="493">
        <f>IF(AA18="","",MIN(AA18:AA19))</f>
        <v/>
      </c>
      <c r="BA18" s="491">
        <f>IFERROR(IF(AZ18="","",IF(AZ18&lt;=0.2,"LEVE",IF(AZ18&lt;=0.4,"MENOR",IF(AZ18&lt;=0.6,"MODERADO",IF(AZ18&lt;=0.8,"MAYOR",IF(AZ18=1,"CATASTRÓFICO")))))),"")</f>
        <v/>
      </c>
      <c r="BB18" s="508">
        <f>IFERROR(IF(OR(AND(AY18="Muy Baja",BA18="Leve"),AND(AY18="Muy Baja",BA18="Menor"),AND(AY18="Baja",BA18="Leve")),"BAJO",IF(OR(AND(AY18="Muy baja",BA18="Moderado"),AND(AY18="Baja",BA18="Menor"),AND(AY18="Baja",BA18="Moderado"),AND(AY18="Media",BA18="Leve"),AND(AY18="Media",BA18="Menor"),AND(AY18="Media",BA18="Moderado"),AND(AY18="Alta",BA18="Leve"),AND(AY18="Alta",BA18="Menor")),"MODERADO",IF(OR(AND(AY18="Muy Baja",BA18="Mayor"),AND(AY18="Baja",BA18="Mayor"),AND(AY18="Media",BA18="Mayor"),AND(AY18="Alta",BA18="Moderado"),AND(AY18="Alta",BA18="Mayor"),AND(AY18="Muy Alta",BA18="Leve"),AND(AY18="Muy Alta",BA18="Menor"),AND(AY18="Muy Alta",BA18="Moderado"),AND(AY18="Muy Alta",BA18="Mayor")),"ALTO",IF(OR(AND(AY18="Muy Baja",BA18="Catastrófico"),AND(AY18="Baja",BA18="Catastrófico"),AND(AY18="Media",BA18="Catastrófico"),AND(AY18="Alta",BA18="Catastrófico"),AND(AY18="Muy Alta",BA18="Catastrófico")),"EXTREMO","")))),"")</f>
        <v/>
      </c>
      <c r="BC18" s="510" t="n">
        <v>43717</v>
      </c>
      <c r="BD18" s="618" t="inlineStr">
        <is>
          <t xml:space="preserve">Se encuentra materializado el riesgo mediante una no conformidad producto de la VIII auditoria de calidad, hallazgo No. 3 debido a que no se evidencia planeación de los objetivos para la totalidad de procesos del SGC. </t>
        </is>
      </c>
      <c r="BE18" s="613" t="n">
        <v>43859</v>
      </c>
      <c r="BF18" s="618" t="inlineStr">
        <is>
          <t xml:space="preserve">De acuerdo al seguimiento del primer semestre, se evidencia el plan de mejoramiento interno N° 506 mediante el cual se ha ejecutado un plan de actividades; pendiente la implementación de nuevas  acciones que garanticen la eficacia respecto a la eliminación del hallazgo. </t>
        </is>
      </c>
      <c r="BG18" s="613" t="n">
        <v>44061</v>
      </c>
      <c r="BH18" s="618" t="inlineStr">
        <is>
          <t>Pese a que se han implementado acciones por parte de la Coordinación del Sistema de Gestión de la Calidad respecto a la tipificación y consolidación de indicadores de Calidad y Acreditación y a la realización de las fichas técnicas pertinentes a los indicadores de desempeño y gestión, con relación a los indicadores del Plan de Acción, no se ha realizado por parte de Planeación Institucional la publicación del Plan de Acción vigencia 2020.  Así las cosas, se tendrá en cuenta los resultados de la auditoría interna al SGC, para determinar según los hallazgos, la eficacia de los controles o la materialización del Riesgo. /DMSC.</t>
        </is>
      </c>
      <c r="BI18" s="613" t="n">
        <v>44299</v>
      </c>
      <c r="BJ18" s="618" t="inlineStr">
        <is>
          <t>Se materializa en tanto que en la Revisión por la Dirección de la Vigencia 2020 se genera compromiso desde el proceso de Planeación Institucional de la siguiente manera "Articular y depurar los indicadores Planeación - Calidad para precisar indicadores estratégicos
frente a indicadores de gestión"</t>
        </is>
      </c>
      <c r="BK18" s="613" t="n">
        <v>44959</v>
      </c>
      <c r="BL18"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
        </is>
      </c>
      <c r="BM18" s="613" t="n">
        <v>45128</v>
      </c>
      <c r="BN18" s="614" t="inlineStr">
        <is>
          <t xml:space="preserve">Teniendo en cuenta los resultados de las fuentes de información mencionadas
y la matriz de valoración de los riesgos residuales del proceso, la tercera línea
de defensa realiza seguimiento a los riesgos con nivel Alto y Extremo,
entonces para este proceso no se evidencia niveles alto, ni extremo, por
lo tanto, no se requiere evaluación de controles de parte de Control
Interno, tal como lo indica el procedimiento ESGP-05. </t>
        </is>
      </c>
      <c r="BO18" s="675" t="n">
        <v>45400</v>
      </c>
      <c r="BP18" s="676" t="inlineStr">
        <is>
          <t xml:space="preserve">Se evidencia la materialización del riesgo debido al informe de la ley de software legal, donde se encontró que el soporte de instalación de software no está en los computadores de la Universidad de Cundinamarca, sino en los computadores personales. Dejando así un plan de mejoramiento N°940 </t>
        </is>
      </c>
      <c r="BQ18" s="613" t="n">
        <v>45553</v>
      </c>
      <c r="BR18" s="614" t="inlineStr">
        <is>
          <t>No se evidencia materialización del riesgo.</t>
        </is>
      </c>
      <c r="BS18" s="613" t="n">
        <v>45748</v>
      </c>
      <c r="BT18" s="614"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BU18" s="617" t="n">
        <v>45898</v>
      </c>
      <c r="BV18" s="618"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is>
      </c>
      <c r="BW18" s="490" t="n"/>
      <c r="BX18" s="481" t="n"/>
      <c r="BY18" s="325" t="n"/>
    </row>
    <row r="19" ht="90.75" customHeight="1">
      <c r="D19" s="642" t="n"/>
      <c r="E19" s="642" t="n"/>
      <c r="F19" s="642" t="n"/>
      <c r="G19" s="642" t="n"/>
      <c r="H19" s="642" t="n"/>
      <c r="I19" s="642" t="n"/>
      <c r="J19" s="642" t="n"/>
      <c r="K19" s="642" t="n"/>
      <c r="L19" s="642" t="n"/>
      <c r="M19" s="642" t="n"/>
      <c r="N19" s="642" t="n"/>
      <c r="O19" s="642" t="n"/>
      <c r="P19" s="642" t="n"/>
      <c r="Q19" s="614" t="inlineStr">
        <is>
          <t xml:space="preserve">El Director de Calidad realiza un informe de desempeño de los procesos a través de presentaciones ejecutivas ante la Comisión de Gestión y/o el comité SAC (en caso de requerirse), con el fin de informar a la Alta Dirección los resultados obtenidos en cada proceso y establecer a tiempo directrices a tomar para el correcto funcionamiento del Sistema de Gestión </t>
        </is>
      </c>
      <c r="R19" s="614" t="inlineStr">
        <is>
          <t>TRIMESTRAL</t>
        </is>
      </c>
      <c r="S19" s="187" t="inlineStr">
        <is>
          <t>Orden del día en la agenda del respectivo comité SAC y/o Comisión de Gestión
Matriz de Indicadores ESGr027
Información documentada: (ESGP03, actividad 7)</t>
        </is>
      </c>
      <c r="T19" s="614" t="inlineStr">
        <is>
          <t>Acta de la Comisión o del Comité SAC (Si Aplica) - ADOr010
Correos electrónicos</t>
        </is>
      </c>
      <c r="U19" s="492" t="inlineStr">
        <is>
          <t>DETECTIVO</t>
        </is>
      </c>
      <c r="V19" s="492" t="inlineStr">
        <is>
          <t>MANUAL</t>
        </is>
      </c>
      <c r="W19" s="492">
        <f>IF(OR(U19="PREVENTIVO",U19="DETECTIVO"),"PROBABILIDAD",IF(U19="CORRECTIVO","IMPACTO",""))</f>
        <v/>
      </c>
      <c r="X19" s="492">
        <f>IF(AND(U19="PREVENTIVO",V19="AUTOMÁTICO"),"50%",IF(AND(U19="PREVENTIVO",V19="MANUAL"),"40%",IF(AND(U19="DETECTIVO",V19="AUTOMÁTICO"),"40%",IF(AND(U19="DETECTIVO",V19="MANUAL"),"30%",IF(AND(U19="CORRECTIVO",V19="AUTOMÁTICO"),"35%",IF(AND(U19="CORRECTIVO",V19="MANUAL"),"25%",""))))))</f>
        <v/>
      </c>
      <c r="Y19" s="501">
        <f>IFERROR(IF(AND(W18="Probabilidad",W19="Probabilidad"),(Y18-(Y18*X19)),IF(W19="Probabilidad",(L18-(L18*X19)),IF(W19="Impacto",Y18,""))),"")</f>
        <v/>
      </c>
      <c r="Z19" s="164">
        <f>IFERROR(IF(Y19="","",IF(Y19&lt;=0.2,"MUY BAJA",IF(Y19&lt;=0.4,"BAJA",IF(Y19&lt;=0.6,"MEDIA",IF(Y19&lt;=0.8,"ALTA",IF(Y19=1,"MUY ALTA")))))),"")</f>
        <v/>
      </c>
      <c r="AA19" s="164">
        <f>IFERROR(IF(AND(W18="Impacto",W19="Impacto"),(AA18-(AA18*X19)),IF(W19="Impacto",(O18-(+O18*X19)),IF(W19="Probabilidad",AA18,""))),"")</f>
        <v/>
      </c>
      <c r="AB19" s="164">
        <f>IFERROR(IF(AA19="","",IF(AA19&lt;=0.2,"LEVE",IF(AA19&lt;=0.4,"MENOR",IF(AA19&lt;=0.6,"MODERADO",IF(AA19&lt;=0.8,"MAYOR",IF(AA19=1,"CATASTRÓFICO")))))),"")</f>
        <v/>
      </c>
      <c r="AC19" s="507">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295" t="inlineStr">
        <is>
          <t>N/A</t>
        </is>
      </c>
      <c r="AE19" s="295" t="inlineStr">
        <is>
          <t>No aplica</t>
        </is>
      </c>
      <c r="AF19" s="201" t="n">
        <v>43703</v>
      </c>
      <c r="AG19" s="295" t="inlineStr">
        <is>
          <t>Actualmente el aplicativo de indicadores se encuentra en proceso de pruebas para garantizar su correcto funcionamiento.
Se hace necesario garantizar las capacitaciones en el manejo del mismo y realizar acompañamiento constante a los procesos involucrados</t>
        </is>
      </c>
      <c r="AH19" s="201" t="n">
        <v>43958</v>
      </c>
      <c r="AI19" s="295" t="inlineStr">
        <is>
          <t>Actualmente el aplicativo de indicadores se encuentra en proceso de pruebas para garantizar su correcto funcionamiento.
Se hace necesario garantizar las capacitaciones en el manejo del mismo y realizar acompañamiento constante a los procesos involucrados</t>
        </is>
      </c>
      <c r="AJ19" s="201" t="n">
        <v>44119</v>
      </c>
      <c r="AK19" s="290" t="inlineStr">
        <is>
          <t>Actualmente el aplicativo de indicadores se encuentra en proceso de pruebas para garantizar su correcto funcionamiento.
Se hace necesario garantizar las capacitaciones en el manejo del mismo y realizar acompañamiento constante a los procesos involucrados</t>
        </is>
      </c>
      <c r="AL19" s="201" t="n">
        <v>44348</v>
      </c>
      <c r="AM19" s="290" t="inlineStr">
        <is>
          <t>De manera trimestral, se recoge las mediciones de los indicadores de los procesos y se presenta a las comisiones de Gestión y Desempeño, con el fin de conocer el avance en el cumplimiento de los procesos y determinar posibles acciones de mejora en caso de requerirse</t>
        </is>
      </c>
      <c r="AN19" s="202" t="n">
        <v>44484</v>
      </c>
      <c r="AO19" s="290" t="inlineStr">
        <is>
          <t>Se evidencia los diferentes requerimientos que desde la Comisión de Gestión y Comité SAC se realizan a los procesos que no han logrado el cumplimiento de las metas propuestas en sus indicadores, a fin de que se tomen acciones de mejora para el fortalecimiento institucional</t>
        </is>
      </c>
      <c r="AP19" s="291" t="n">
        <v>44706</v>
      </c>
      <c r="AQ19" s="290" t="inlineStr">
        <is>
          <t>Durante la sesión ordinaria de la comisión de gestión del día 19 de mayo de 2022 se realizó la socialización de resultados de indicadores del primer trimestre de 2022.</t>
        </is>
      </c>
      <c r="AR19" s="291" t="n">
        <v>45113</v>
      </c>
      <c r="AS19" s="290" t="inlineStr">
        <is>
          <t>Se evidencia acta del 28 de abril de la presentación de los resultados de los indicadores en la comisión de gestión.</t>
        </is>
      </c>
      <c r="AT19" s="291" t="n">
        <v>45484</v>
      </c>
      <c r="AU19" s="290" t="inlineStr">
        <is>
          <t>Se evidencia la presentación de avance del sistema de gestión ante la comisión de Gestión de los meses de marzo y junio.</t>
        </is>
      </c>
      <c r="AV19" s="291" t="n">
        <v>45733</v>
      </c>
      <c r="AW19" s="290" t="inlineStr">
        <is>
          <t>A la fecha no se ha realizado mesas de trabajo del comité SAC, en cuanto a la Comisión de Gestión se evidencia Power point presentado el 12 de marzo de 2025</t>
        </is>
      </c>
      <c r="AX19" s="642" t="n"/>
      <c r="AY19" s="642" t="n"/>
      <c r="AZ19" s="642" t="n"/>
      <c r="BA19" s="642" t="n"/>
      <c r="BB19" s="642" t="n"/>
      <c r="BC19" s="642" t="n"/>
      <c r="BD19" s="642" t="n"/>
      <c r="BE19" s="642" t="n"/>
      <c r="BF19" s="642" t="n"/>
      <c r="BG19" s="642" t="n"/>
      <c r="BH19" s="642" t="n"/>
      <c r="BI19" s="642" t="n"/>
      <c r="BJ19" s="642" t="n"/>
      <c r="BK19" s="642" t="n"/>
      <c r="BL19" s="642" t="n"/>
      <c r="BM19" s="642" t="n"/>
      <c r="BN19" s="642" t="n"/>
      <c r="BO19" s="673" t="n"/>
      <c r="BP19" s="673" t="n"/>
      <c r="BQ19" s="642" t="n"/>
      <c r="BR19" s="642" t="n"/>
      <c r="BS19" s="642" t="n"/>
      <c r="BT19" s="642" t="n"/>
      <c r="BU19" s="642" t="n"/>
      <c r="BV19" s="642" t="n"/>
      <c r="BW19" s="673" t="n"/>
      <c r="BX19" s="673" t="n"/>
      <c r="BY19" s="325" t="n"/>
    </row>
    <row r="20" ht="53.25" customHeight="1">
      <c r="A20" s="272">
        <f>IF(OR(AX20=0,AZ20=0),"",IF(AND(AX20&lt;=0.2,AZ20&lt;=0.2),1,IF(AND(AX20&lt;=0.2,AZ20&lt;=0.4),2,IF(AND(AX20&lt;=0.2,AZ20&lt;=0.6),3,IF(AND(AX20&lt;=0.2,AZ20&lt;=0.8),4,IF(AND(AX20&lt;=0.2,AZ20&lt;=1),5,IF(AND(AX20&lt;=0.4,AZ20&lt;=0.2),6,IF(AND(AX20&lt;=0.4,AZ20&lt;=0.4),7,IF(AND(AX20&lt;=0.4,AZ20&lt;=0.6),8,IF(AND(AX20&lt;=0.4,AZ20&lt;=0.8),9,IF(AND(AX20&lt;=0.4,AZ20&lt;=1),10,IF(AND(AX20&lt;=0.6,AZ20&lt;=0.2),11,IF(AND(AX20&lt;=0.6,AZ20&lt;=0.4),12,IF(AND(AX20&lt;=0.6,AZ20&lt;=0.6),13,IF(AND(AX20&lt;=0.6,AZ20&lt;=0.8),14,IF(AND(AX20&lt;=0.6,AZ20&lt;=1),15,IF(AND(AX20&lt;=0.8,AZ20&lt;=0.2),16,IF(AND(AX20&lt;=0.8,AZ20&lt;=0.4),17,IF(AND(AX20&lt;=0.8,AZ20&lt;=0.6),18,IF(AND(AX20&lt;=0.8,AZ20&lt;=0.8),19,IF(AND(AX20&lt;=0.8,AZ20&lt;=1),20,IF(AND(AX20&lt;=1,AZ20&lt;=0.2),21,IF(AND(AX20&lt;=1,AZ20&lt;=0.4),22,IF(AND(AX20&lt;=1,AZ20&lt;=0.6),23,IF(AND(AX20&lt;=1,AZ20&lt;=0.8),24,IF(AND(AX20&lt;=1,AZ20&lt;=1),25,""))))))))))))))))))))))))))</f>
        <v/>
      </c>
      <c r="B20" s="360">
        <f>IF(A20="","",(COUNTIF($A$8:A20,A20))/100)</f>
        <v/>
      </c>
      <c r="C20" s="272">
        <f>IFERROR(A20+B20,"")</f>
        <v/>
      </c>
      <c r="D20" s="511" t="n">
        <v>9</v>
      </c>
      <c r="E20" s="596" t="inlineStr">
        <is>
          <t>A9. Perdida de la certificación del Sistema de Gestión de Calidad</t>
        </is>
      </c>
      <c r="F20" s="614" t="inlineStr">
        <is>
          <t>Posibilidad de la perdida de la certificación del Sistema de Gestión de Calidad NTC ISO 9001:2015 por falta de recursos</t>
        </is>
      </c>
      <c r="G20" s="614" t="inlineStr">
        <is>
          <t>Perdida de la confianza y credibilidad de la comunidad Universitaria frente a las condiciones de acreditación de alta Calidad.
Resultados negativos en los cuerpos colegiados y rendición de cuentas.
Incumplimiento en la ejecución de la Planeación Estrategica soportada en el Plan rectoral y en el Plan de desarrollo.</t>
        </is>
      </c>
      <c r="H20" s="614" t="inlineStr">
        <is>
          <t>EJECUCIÓN Y ADMINISTRACIÓN DE PROCESOS: Pérdidas derivadas de errores en la ejecución y administración de procesos.</t>
        </is>
      </c>
      <c r="I20" s="506" t="n">
        <v>1</v>
      </c>
      <c r="J20" s="614" t="inlineStr">
        <is>
          <t xml:space="preserve">Durante la presente vigencia se mantiene estable el modelo de operación digital que da soporte a toda la información documentada, que garantizara la continuidad de la certificación para la vigencia 2026 </t>
        </is>
      </c>
      <c r="K20" s="492">
        <f>IF(I20&lt;=0,"",IF(I20&lt;=2,"Muy Baja",IF(I20&lt;=10,"Baja",IF(I20&lt;=30,"Media",IF(I20&lt;=100,"Alta",IF(I20&gt;100,"Muy Alta"))))))</f>
        <v/>
      </c>
      <c r="L20" s="501">
        <f>IF(K20="","",IF(K20="Muy Baja",0.2,IF(K20="Baja",0.4,IF(K20="Media",0.6,IF(K20="Alta",0.8,IF(K20="Muy Alta",1,))))))</f>
        <v/>
      </c>
      <c r="M20" s="492" t="inlineStr">
        <is>
          <t>El riesgo afecta la imagen de la entidad a nivel nacional, con efecto publicitario sostenido a nivel país</t>
        </is>
      </c>
      <c r="N20" s="492">
        <f>IF(OR(M20=CRITERIOS!$C$182,M20=CRITERIOS!$D$182),"Leve",IF(OR(M20=CRITERIOS!$C$183,M20=CRITERIOS!$D$183),"Menor",IF(OR(M20=CRITERIOS!$C$184,M20=CRITERIOS!$D$184),"Moderado",IF(OR(M20=CRITERIOS!$C$185,M20=CRITERIOS!$D$185),"Mayor",IF(OR(M20=CRITERIOS!$C$186,M20=CRITERIOS!$D$186),"Catastrófico","")))))</f>
        <v/>
      </c>
      <c r="O20" s="501">
        <f>IF(N20="","",IF(N20="Leve",0.2,IF(N20="Menor",0.4,IF(N20="Moderado",0.6,IF(N20="Mayor",0.8,IF(N20="Catastrófico",1,))))))</f>
        <v/>
      </c>
      <c r="P20" s="507">
        <f>IF(OR(AND(K20="Muy Baja",N20="Leve"),AND(K20="Muy Baja",N20="Menor"),AND(K20="Baja",N20="Leve")),"BAJO",IF(OR(AND(K20="Muy baja",N20="Moderado"),AND(K20="Baja",N20="Menor"),AND(K20="Baja",N20="Moderado"),AND(K20="Media",N20="Leve"),AND(K20="Media",N20="Menor"),AND(K20="Media",N20="Moderado"),AND(K20="Alta",N20="Leve"),AND(K20="Alta",N20="Menor")),"MODERADO",IF(OR(AND(K20="Muy Baja",N20="Mayor"),AND(K20="Baja",N20="Mayor"),AND(K20="Media",N20="Mayor"),AND(K20="Alta",N20="Moderado"),AND(K20="Alta",N20="Mayor"),AND(K20="Muy Alta",N20="Leve"),AND(K20="Muy Alta",N20="Menor"),AND(K20="Muy Alta",N20="Moderado"),ZB20="Muy Alta",N20="Mayor"),"ALTO",IF(OR(AND(K20="Muy Baja",N20="Catastrófico"),AND(K20="Baja",N20="Catastrófico"),AND(K20="Media",N20="Catastrófico"),AND(K20="Alta",N20="Catastrófico"),AND(K20="Muy Alta",N20="Catastrófico")),"EXTREMO",""))))</f>
        <v/>
      </c>
      <c r="Q20" s="614" t="inlineStr">
        <is>
          <t>Los funcionarios de la Oficina de Calidad realizan periódicamente la actualización de la información relacionada al mantenimiento y mejora del sistema, esta información sera custodiada en el One Drive del Sistema de Gestión de Calidad.</t>
        </is>
      </c>
      <c r="R20" s="614" t="inlineStr">
        <is>
          <t>CADA VEZ QUE SE PRESENTE LA NECESIDAD</t>
        </is>
      </c>
      <c r="S20" s="187" t="inlineStr">
        <is>
          <t>ASIP025-COPIA DE SEGURIDAD DE LA INFORMACION</t>
        </is>
      </c>
      <c r="T20" s="614" t="inlineStr">
        <is>
          <t>One Drive Oficina de Calidad</t>
        </is>
      </c>
      <c r="U20" s="492" t="inlineStr">
        <is>
          <t>PREVENTIVO</t>
        </is>
      </c>
      <c r="V20" s="492" t="inlineStr">
        <is>
          <t>MANUAL</t>
        </is>
      </c>
      <c r="W20" s="492">
        <f>IF(OR(U20="PREVENTIVO",U20="DETECTIVO"),"PROBABILIDAD",IF(U20="CORRECTIVO","IMPACTO",""))</f>
        <v/>
      </c>
      <c r="X20" s="492">
        <f>IF(AND(U20="PREVENTIVO",V20="AUTOMÁTICO"),"50%",IF(AND(U20="PREVENTIVO",V20="MANUAL"),"40%",IF(AND(U20="DETECTIVO",V20="AUTOMÁTICO"),"40%",IF(AND(U20="DETECTIVO",V20="MANUAL"),"30%",IF(AND(U20="CORRECTIVO",V20="AUTOMÁTICO"),"35%",IF(AND(U20="CORRECTIVO",V20="MANUAL"),"25%",""))))))</f>
        <v/>
      </c>
      <c r="Y20" s="164">
        <f>IFERROR(IF(W20="Probabilidad",(L20-(L20*X20)),IF(W20="Impacto",L20,"")),"")</f>
        <v/>
      </c>
      <c r="Z20" s="164">
        <f>IFERROR(IF(Y20="","",IF(Y20&lt;=0.2,"MUY BAJA",IF(Y20&lt;=0.4,"BAJA",IF(Y20&lt;=0.6,"MEDIA",IF(Y20&lt;=0.8,"ALTA",IF(Y20=1,"MUY ALTA")))))),"")</f>
        <v/>
      </c>
      <c r="AA20" s="164">
        <f>IFERROR(IF(W20="Impacto",(O20-(O20*X20)),IF(W20="Probabilidad",O20,"")),"")</f>
        <v/>
      </c>
      <c r="AB20" s="164">
        <f>IFERROR(IF(AA20="","",IF(AA20&lt;=0.2,"LEVE",IF(AA20&lt;=0.4,"MENOR",IF(AA20&lt;=0.6,"MODERADO",IF(AA20&lt;=0.8,"MAYOR",IF(AA20=1,"CATASTRÓFICO")))))),"")</f>
        <v/>
      </c>
      <c r="AC20" s="507">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507" t="n"/>
      <c r="AE20" s="507" t="n"/>
      <c r="AF20" s="507" t="n"/>
      <c r="AG20" s="507" t="n"/>
      <c r="AH20" s="507" t="n"/>
      <c r="AI20" s="507" t="n"/>
      <c r="AJ20" s="507" t="n"/>
      <c r="AK20" s="507" t="n"/>
      <c r="AL20" s="507" t="n"/>
      <c r="AM20" s="507" t="n"/>
      <c r="AN20" s="507" t="n"/>
      <c r="AO20" s="507" t="n"/>
      <c r="AP20" s="507" t="n"/>
      <c r="AQ20" s="507" t="n"/>
      <c r="AR20" s="507" t="n"/>
      <c r="AS20" s="507" t="n"/>
      <c r="AT20" s="507" t="n"/>
      <c r="AU20" s="507" t="n"/>
      <c r="AV20" s="507" t="n"/>
      <c r="AW20" s="507" t="n"/>
      <c r="AX20" s="493">
        <f>IF(Y20="","",MIN(Y20:Y22))</f>
        <v/>
      </c>
      <c r="AY20" s="491">
        <f>IFERROR(IF(AX20="","",IF(Y20&lt;=0.2,"MUY BAJA",IF(AX20&lt;=0.4,"BAJA",IF(AX20&lt;=0.6,"MEDIA",IF(AX20&lt;=0.8,"ALTA",IF(AX20=1,"MUY ALTA")))))),"")</f>
        <v/>
      </c>
      <c r="AZ20" s="493">
        <f>IF(AA20="","",MIN(AA20:AA22))</f>
        <v/>
      </c>
      <c r="BA20" s="491">
        <f>IFERROR(IF(AZ20="","",IF(AZ20&lt;=0.2,"LEVE",IF(AZ20&lt;=0.4,"MENOR",IF(AZ20&lt;=0.6,"MODERADO",IF(AZ20&lt;=0.8,"MAYOR",IF(AZ20=1,"CATASTRÓFICO")))))),"")</f>
        <v/>
      </c>
      <c r="BB20" s="508">
        <f>IFERROR(IF(OR(AND(AY20="Muy Baja",BA20="Leve"),AND(AY20="Muy Baja",BA20="Menor"),AND(AY20="Baja",BA20="Leve")),"BAJO",IF(OR(AND(AY20="Muy baja",BA20="Moderado"),AND(AY20="Baja",BA20="Menor"),AND(AY20="Baja",BA20="Moderado"),AND(AY20="Media",BA20="Leve"),AND(AY20="Media",BA20="Menor"),AND(AY20="Media",BA20="Moderado"),AND(AY20="Alta",BA20="Leve"),AND(AY20="Alta",BA20="Menor")),"MODERADO",IF(OR(AND(AY20="Muy Baja",BA20="Mayor"),AND(AY20="Baja",BA20="Mayor"),AND(AY20="Media",BA20="Mayor"),AND(AY20="Alta",BA20="Moderado"),AND(AY20="Alta",BA20="Mayor"),AND(AY20="Muy Alta",BA20="Leve"),AND(AY20="Muy Alta",BA20="Menor"),AND(AY20="Muy Alta",BA20="Moderado"),AND(AY20="Muy Alta",BA20="Mayor")),"ALTO",IF(OR(AND(AY20="Muy Baja",BA20="Catastrófico"),AND(AY20="Baja",BA20="Catastrófico"),AND(AY20="Media",BA20="Catastrófico"),AND(AY20="Alta",BA20="Catastrófico"),AND(AY20="Muy Alta",BA20="Catastrófico")),"EXTREMO","")))),"")</f>
        <v/>
      </c>
      <c r="BC20" s="509" t="n"/>
      <c r="BD20" s="504" t="n"/>
      <c r="BE20" s="490" t="n"/>
      <c r="BF20" s="504" t="n"/>
      <c r="BG20" s="490" t="n"/>
      <c r="BH20" s="504" t="n"/>
      <c r="BI20" s="490" t="n"/>
      <c r="BJ20" s="504" t="n"/>
      <c r="BK20" s="490" t="n"/>
      <c r="BL20" s="481" t="n"/>
      <c r="BM20" s="490" t="n"/>
      <c r="BN20" s="481" t="n"/>
      <c r="BO20" s="490" t="n"/>
      <c r="BP20" s="481" t="n"/>
      <c r="BQ20" s="613" t="n"/>
      <c r="BR20" s="614" t="n"/>
      <c r="BS20" s="613" t="n">
        <v>45748</v>
      </c>
      <c r="BT20" s="614" t="inlineStr">
        <is>
          <t xml:space="preserve">No se evidencia materialización de riesgo. </t>
        </is>
      </c>
      <c r="BU20" s="613" t="n">
        <v>45898</v>
      </c>
      <c r="BV20" s="614" t="inlineStr">
        <is>
          <t>No se evidencia materialización del riesgo.</t>
        </is>
      </c>
      <c r="BW20" s="490" t="n"/>
      <c r="BX20" s="481" t="n"/>
      <c r="BY20" s="325" t="n"/>
    </row>
    <row r="21" ht="132.75" customHeight="1">
      <c r="D21" s="641" t="n"/>
      <c r="E21" s="642" t="n"/>
      <c r="F21" s="641" t="n"/>
      <c r="G21" s="641" t="n"/>
      <c r="H21" s="641" t="n"/>
      <c r="I21" s="641" t="n"/>
      <c r="J21" s="641" t="n"/>
      <c r="K21" s="641" t="n"/>
      <c r="L21" s="641" t="n"/>
      <c r="M21" s="641" t="n"/>
      <c r="N21" s="641" t="n"/>
      <c r="O21" s="641" t="n"/>
      <c r="P21" s="641" t="n"/>
      <c r="Q21" s="614" t="inlineStr">
        <is>
          <t>Los funcionarios de la Oficina de Calidad realizan periodicamente el seguimiento y acompañamiento a los procesos del Sistema de Gestión de Calidad, relacionadas con (La matriz de riesgos, indicadores, salidas no conformes, gestión del cambio, actualización documental)</t>
        </is>
      </c>
      <c r="R21" s="614" t="inlineStr">
        <is>
          <t>CADA VEZ QUE SE PRESENTE LA NECESIDAD</t>
        </is>
      </c>
      <c r="S21" s="187" t="inlineStr">
        <is>
          <t>ESGP01 - ADMINISTRACION DE INFORMACION DOCUMENTADA	
ESGP03 - MEDICION Y SEGUIMIENTO A LOS PROCESOS DE GESTION	
ESGP05 - GESTION DEL RIESGO Y LAS OPORTUNIDADES	
ESGP07 - GESTION DEL CAMBIO	
ESGP11 - CONTROL DE LAS SALIDAS NO CONFORMES</t>
        </is>
      </c>
      <c r="T21" s="614" t="inlineStr">
        <is>
          <t>Documentos publicados en el Modelo de Operación Digital</t>
        </is>
      </c>
      <c r="U21" s="492" t="inlineStr">
        <is>
          <t>PREVENTIVO</t>
        </is>
      </c>
      <c r="V21" s="492" t="inlineStr">
        <is>
          <t>MANUAL</t>
        </is>
      </c>
      <c r="W21" s="492">
        <f>IF(OR(U21="PREVENTIVO",U21="DETECTIVO"),"PROBABILIDAD",IF(U21="CORRECTIVO","IMPACTO",""))</f>
        <v/>
      </c>
      <c r="X21" s="492">
        <f>IF(AND(U21="PREVENTIVO",V21="AUTOMÁTICO"),"50%",IF(AND(U21="PREVENTIVO",V21="MANUAL"),"40%",IF(AND(U21="DETECTIVO",V21="AUTOMÁTICO"),"40%",IF(AND(U21="DETECTIVO",V21="MANUAL"),"30%",IF(AND(U21="CORRECTIVO",V21="AUTOMÁTICO"),"35%",IF(AND(U21="CORRECTIVO",V21="MANUAL"),"25%",""))))))</f>
        <v/>
      </c>
      <c r="Y21" s="501">
        <f>IFERROR(IF(AND(W20="Probabilidad",W21="Probabilidad"),(Y20-(Y20*X21)),IF(W21="Probabilidad",(L20-(L20*X21)),IF(W21="Impacto",Y20,""))),"")</f>
        <v/>
      </c>
      <c r="Z21" s="164">
        <f>IFERROR(IF(Y21="","",IF(Y21&lt;=0.2,"MUY BAJA",IF(Y21&lt;=0.4,"BAJA",IF(Y21&lt;=0.6,"MEDIA",IF(Y21&lt;=0.8,"ALTA",IF(Y21=1,"MUY ALTA")))))),"")</f>
        <v/>
      </c>
      <c r="AA21" s="164">
        <f>IFERROR(IF(AND(W20="Impacto",W21="Impacto"),(AA20-(AA20*X21)),IF(W21="Impacto",(O20-(+O20*X21)),IF(W21="Probabilidad",AA20,""))),"")</f>
        <v/>
      </c>
      <c r="AB21" s="164">
        <f>IFERROR(IF(AA21="","",IF(AA21&lt;=0.2,"LEVE",IF(AA21&lt;=0.4,"MENOR",IF(AA21&lt;=0.6,"MODERADO",IF(AA21&lt;=0.8,"MAYOR",IF(AA21=1,"CATASTRÓFICO")))))),"")</f>
        <v/>
      </c>
      <c r="AC21" s="507">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507" t="n"/>
      <c r="AE21" s="507" t="n"/>
      <c r="AF21" s="507" t="n"/>
      <c r="AG21" s="507" t="n"/>
      <c r="AH21" s="507" t="n"/>
      <c r="AI21" s="507" t="n"/>
      <c r="AJ21" s="507" t="n"/>
      <c r="AK21" s="507" t="n"/>
      <c r="AL21" s="507" t="n"/>
      <c r="AM21" s="507" t="n"/>
      <c r="AN21" s="507" t="n"/>
      <c r="AO21" s="507" t="n"/>
      <c r="AP21" s="507" t="n"/>
      <c r="AQ21" s="507" t="n"/>
      <c r="AR21" s="507" t="n"/>
      <c r="AS21" s="507" t="n"/>
      <c r="AT21" s="507" t="n"/>
      <c r="AU21" s="507" t="n"/>
      <c r="AV21" s="507" t="n"/>
      <c r="AW21" s="507" t="n"/>
      <c r="AX21" s="641" t="n"/>
      <c r="AY21" s="641" t="n"/>
      <c r="AZ21" s="641" t="n"/>
      <c r="BA21" s="641" t="n"/>
      <c r="BB21" s="641" t="n"/>
      <c r="BC21" s="671" t="n"/>
      <c r="BD21" s="671" t="n"/>
      <c r="BE21" s="671" t="n"/>
      <c r="BF21" s="671" t="n"/>
      <c r="BG21" s="671" t="n"/>
      <c r="BH21" s="671" t="n"/>
      <c r="BI21" s="671" t="n"/>
      <c r="BJ21" s="671" t="n"/>
      <c r="BK21" s="671" t="n"/>
      <c r="BL21" s="671" t="n"/>
      <c r="BM21" s="671" t="n"/>
      <c r="BN21" s="671" t="n"/>
      <c r="BO21" s="671" t="n"/>
      <c r="BP21" s="671" t="n"/>
      <c r="BQ21" s="641" t="n"/>
      <c r="BR21" s="641" t="n"/>
      <c r="BS21" s="641" t="n"/>
      <c r="BT21" s="641" t="n"/>
      <c r="BU21" s="641" t="n"/>
      <c r="BV21" s="641" t="n"/>
      <c r="BW21" s="671" t="n"/>
      <c r="BX21" s="671" t="n"/>
      <c r="BY21" s="325" t="n"/>
    </row>
    <row r="22" ht="66.75" customHeight="1">
      <c r="D22" s="642" t="n"/>
      <c r="E22" s="618" t="inlineStr">
        <is>
          <t>D5. Parte de la administración de los aplicativos del SGC está a cargo de otros procesos, lo que afecta la oportunidad de respuesta y la operación del SGC</t>
        </is>
      </c>
      <c r="F22" s="642" t="n"/>
      <c r="G22" s="642" t="n"/>
      <c r="H22" s="642" t="n"/>
      <c r="I22" s="642" t="n"/>
      <c r="J22" s="642" t="n"/>
      <c r="K22" s="642" t="n"/>
      <c r="L22" s="642" t="n"/>
      <c r="M22" s="642" t="n"/>
      <c r="N22" s="642" t="n"/>
      <c r="O22" s="642" t="n"/>
      <c r="P22" s="642" t="n"/>
      <c r="Q22" s="614" t="inlineStr">
        <is>
          <t xml:space="preserve">La Directora de Sistemas y Tecnología por medio del ASIP20 (GESTIÓN DE ACCESO A LOS SISTEMAS DE INFORMACIÓN, RECURSOS Y SERVICIOS TECNOLÓGICOS) Gestiona el acceso de usuarios a los Sistemas de Información, Recursos y Servicios Tecnológicos de la Universidad de Cundinamarca. </t>
        </is>
      </c>
      <c r="R22" s="614" t="inlineStr">
        <is>
          <t>CADA VEZ QUE SE PRESENTE LA NECESIDAD</t>
        </is>
      </c>
      <c r="S22" s="187" t="inlineStr">
        <is>
          <t>ASIP20 (GESTIÓN DE ACCESO A LOS SISTEMAS DE INFORMACIÓN, RECURSOS Y SERVICIOS TECNOLÓGICOS)</t>
        </is>
      </c>
      <c r="T22" s="614" t="inlineStr">
        <is>
          <t xml:space="preserve">Registros Resultantes dispuestos en el procedimiento </t>
        </is>
      </c>
      <c r="U22" s="492" t="inlineStr">
        <is>
          <t>CORRECTIVO</t>
        </is>
      </c>
      <c r="V22" s="492" t="inlineStr">
        <is>
          <t>MANUAL</t>
        </is>
      </c>
      <c r="W22" s="492">
        <f>IF(OR(U22="PREVENTIVO",U22="DETECTIVO"),"PROBABILIDAD",IF(U22="CORRECTIVO","IMPACTO",""))</f>
        <v/>
      </c>
      <c r="X22" s="492">
        <f>IF(AND(U22="PREVENTIVO",V22="AUTOMÁTICO"),"50%",IF(AND(U22="PREVENTIVO",V22="MANUAL"),"40%",IF(AND(U22="DETECTIVO",V22="AUTOMÁTICO"),"40%",IF(AND(U22="DETECTIVO",V22="MANUAL"),"30%",IF(AND(U22="CORRECTIVO",V22="AUTOMÁTICO"),"35%",IF(AND(U22="CORRECTIVO",V22="MANUAL"),"25%",""))))))</f>
        <v/>
      </c>
      <c r="Y22" s="501">
        <f>IFERROR(IF(AND(W21="Probabilidad",W22="Probabilidad"),(Y21-(Y21*X22)),IF(AND(W21="Impacto",W22="Probabilidad"),(Y20-(Y20*X22)),IF(W22="Impacto",Y21,""))),"")</f>
        <v/>
      </c>
      <c r="Z22" s="164">
        <f>IFERROR(IF(Y22="","",IF(Y22&lt;=0.2,"MUY BAJA",IF(Y22&lt;=0.4,"BAJA",IF(Y22&lt;=0.6,"MEDIA",IF(Y22&lt;=0.8,"ALTA",IF(Y22=1,"MUY ALTA")))))),"")</f>
        <v/>
      </c>
      <c r="AA22" s="164">
        <f>IFERROR(IF(AND(W21="Impacto",W22="Impacto"),(AA21-(AA21*X22)),IF(AND(W21="Probabilidad",W22="Impacto"),(AA20-(AA20*X22)),IF(W22="Probabilidad",AA21,""))),"")</f>
        <v/>
      </c>
      <c r="AB22" s="164">
        <f>IFERROR(IF(AA22="","",IF(AA22&lt;=0.2,"LEVE",IF(AA22&lt;=0.4,"MENOR",IF(AA22&lt;=0.6,"MODERADO",IF(AA22&lt;=0.8,"MAYOR",IF(AA22=1,"CATASTRÓFICO")))))),"")</f>
        <v/>
      </c>
      <c r="AC22" s="507">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507" t="n"/>
      <c r="AE22" s="507" t="n"/>
      <c r="AF22" s="507" t="n"/>
      <c r="AG22" s="507" t="n"/>
      <c r="AH22" s="507" t="n"/>
      <c r="AI22" s="507" t="n"/>
      <c r="AJ22" s="507" t="n"/>
      <c r="AK22" s="507" t="n"/>
      <c r="AL22" s="507" t="n"/>
      <c r="AM22" s="507" t="n"/>
      <c r="AN22" s="507" t="n"/>
      <c r="AO22" s="507" t="n"/>
      <c r="AP22" s="507" t="n"/>
      <c r="AQ22" s="507" t="n"/>
      <c r="AR22" s="507" t="n"/>
      <c r="AS22" s="507" t="n"/>
      <c r="AT22" s="507" t="n"/>
      <c r="AU22" s="507" t="n"/>
      <c r="AV22" s="507" t="n"/>
      <c r="AW22" s="507" t="n"/>
      <c r="AX22" s="642" t="n"/>
      <c r="AY22" s="642" t="n"/>
      <c r="AZ22" s="642" t="n"/>
      <c r="BA22" s="642" t="n"/>
      <c r="BB22" s="642" t="n"/>
      <c r="BC22" s="673" t="n"/>
      <c r="BD22" s="673" t="n"/>
      <c r="BE22" s="673" t="n"/>
      <c r="BF22" s="673" t="n"/>
      <c r="BG22" s="673" t="n"/>
      <c r="BH22" s="673" t="n"/>
      <c r="BI22" s="673" t="n"/>
      <c r="BJ22" s="673" t="n"/>
      <c r="BK22" s="673" t="n"/>
      <c r="BL22" s="673" t="n"/>
      <c r="BM22" s="673" t="n"/>
      <c r="BN22" s="673" t="n"/>
      <c r="BO22" s="673" t="n"/>
      <c r="BP22" s="673" t="n"/>
      <c r="BQ22" s="642" t="n"/>
      <c r="BR22" s="642" t="n"/>
      <c r="BS22" s="642" t="n"/>
      <c r="BT22" s="642" t="n"/>
      <c r="BU22" s="642" t="n"/>
      <c r="BV22" s="642" t="n"/>
      <c r="BW22" s="673" t="n"/>
      <c r="BX22" s="673" t="n"/>
      <c r="BY22" s="325" t="n"/>
    </row>
    <row r="23" ht="16.5" customHeight="1">
      <c r="A23" s="272">
        <f>IF(OR(AX23=0,AZ23=0),"",IF(AND(AX23&lt;=0.2,AZ23&lt;=0.2),1,IF(AND(AX23&lt;=0.2,AZ23&lt;=0.4),2,IF(AND(AX23&lt;=0.2,AZ23&lt;=0.6),3,IF(AND(AX23&lt;=0.2,AZ23&lt;=0.8),4,IF(AND(AX23&lt;=0.2,AZ23&lt;=1),5,IF(AND(AX23&lt;=0.4,AZ23&lt;=0.2),6,IF(AND(AX23&lt;=0.4,AZ23&lt;=0.4),7,IF(AND(AX23&lt;=0.4,AZ23&lt;=0.6),8,IF(AND(AX23&lt;=0.4,AZ23&lt;=0.8),9,IF(AND(AX23&lt;=0.4,AZ23&lt;=1),10,IF(AND(AX23&lt;=0.6,AZ23&lt;=0.2),11,IF(AND(AX23&lt;=0.6,AZ23&lt;=0.4),12,IF(AND(AX23&lt;=0.6,AZ23&lt;=0.6),13,IF(AND(AX23&lt;=0.6,AZ23&lt;=0.8),14,IF(AND(AX23&lt;=0.6,AZ23&lt;=1),15,IF(AND(AX23&lt;=0.8,AZ23&lt;=0.2),16,IF(AND(AX23&lt;=0.8,AZ23&lt;=0.4),17,IF(AND(AX23&lt;=0.8,AZ23&lt;=0.6),18,IF(AND(AX23&lt;=0.8,AZ23&lt;=0.8),19,IF(AND(AX23&lt;=0.8,AZ23&lt;=1),20,IF(AND(AX23&lt;=1,AZ23&lt;=0.2),21,IF(AND(AX23&lt;=1,AZ23&lt;=0.4),22,IF(AND(AX23&lt;=1,AZ23&lt;=0.6),23,IF(AND(AX23&lt;=1,AZ23&lt;=0.8),24,IF(AND(AX23&lt;=1,AZ23&lt;=1),25,""))))))))))))))))))))))))))</f>
        <v/>
      </c>
      <c r="B23" s="272">
        <f>IF(A23="","",1/100)</f>
        <v/>
      </c>
      <c r="C23" s="272">
        <f>IFERROR(A23+B23,"")</f>
        <v/>
      </c>
      <c r="D23" s="505" t="n">
        <v>7</v>
      </c>
      <c r="E23" s="618" t="n"/>
      <c r="F23" s="614" t="n"/>
      <c r="G23" s="614" t="n"/>
      <c r="H23" s="614" t="n"/>
      <c r="I23" s="506" t="n"/>
      <c r="J23" s="614" t="n"/>
      <c r="K23" s="492">
        <f>IF(I23&lt;=0,"",IF(I23&lt;=2,"Muy Baja",IF(I23&lt;=10,"Baja",IF(I23&lt;=30,"Media",IF(I23&lt;=100,"Alta",IF(I23&gt;100,"Muy Alta"))))))</f>
        <v/>
      </c>
      <c r="L23" s="501">
        <f>IF(K23="","",IF(K23="Muy Baja",0.2,IF(K23="Baja",0.4,IF(K23="Media",0.6,IF(K23="Alta",0.8,IF(K23="Muy Alta",1,))))))</f>
        <v/>
      </c>
      <c r="M23" s="492" t="n"/>
      <c r="N23" s="492">
        <f>IF(OR(M23=CRITERIOS!$C$182,M23=CRITERIOS!$D$182),"Leve",IF(OR(M23=CRITERIOS!$C$183,M23=CRITERIOS!$D$183),"Menor",IF(OR(M23=CRITERIOS!$C$184,M23=CRITERIOS!$D$184),"Moderado",IF(OR(M23=CRITERIOS!$C$185,M23=CRITERIOS!$D$185),"Mayor",IF(OR(M23=CRITERIOS!$C$186,M23=CRITERIOS!$D$186),"Catastrófico","")))))</f>
        <v/>
      </c>
      <c r="O23" s="501">
        <f>IF(N23="","",IF(N23="Leve",0.2,IF(N23="Menor",0.4,IF(N23="Moderado",0.6,IF(N23="Mayor",0.8,IF(N23="Catastrófico",1,))))))</f>
        <v/>
      </c>
      <c r="P23" s="507">
        <f>IF(OR(AND(K23="Muy Baja",N23="Leve"),AND(K23="Muy Baja",N23="Menor"),AND(K23="Baja",N23="Leve")),"BAJO",IF(OR(AND(K23="Muy baja",N23="Moderado"),AND(K23="Baja",N23="Menor"),AND(K23="Baja",N23="Moderado"),AND(K23="Media",N23="Leve"),AND(K23="Media",N23="Menor"),AND(K23="Media",N23="Moderado"),AND(K23="Alta",N23="Leve"),AND(K23="Alta",N23="Menor")),"MODERADO",IF(OR(AND(K23="Muy Baja",N23="Mayor"),AND(K23="Baja",N23="Mayor"),AND(K23="Media",N23="Mayor"),AND(K23="Alta",N23="Moderado"),AND(K23="Alta",N23="Mayor"),AND(K23="Muy Alta",N23="Leve"),AND(K23="Muy Alta",N23="Menor"),AND(K23="Muy Alta",N23="Moderado"),ZB23="Muy Alta",N23="Mayor"),"ALTO",IF(OR(AND(K23="Muy Baja",N23="Catastrófico"),AND(K23="Baja",N23="Catastrófico"),AND(K23="Media",N23="Catastrófico"),AND(K23="Alta",N23="Catastrófico"),AND(K23="Muy Alta",N23="Catastrófico")),"EXTREMO",""))))</f>
        <v/>
      </c>
      <c r="Q23" s="614" t="n"/>
      <c r="R23" s="614" t="n"/>
      <c r="S23" s="187" t="n"/>
      <c r="T23" s="614" t="n"/>
      <c r="U23" s="492" t="n"/>
      <c r="V23" s="492" t="n"/>
      <c r="W23" s="492">
        <f>IF(OR(U23="PREVENTIVO",U23="DETECTIVO"),"PROBABILIDAD",IF(U23="CORRECTIVO","IMPACTO",""))</f>
        <v/>
      </c>
      <c r="X23" s="492">
        <f>IF(AND(U23="PREVENTIVO",V23="AUTOMÁTICO"),"50%",IF(AND(U23="PREVENTIVO",V23="MANUAL"),"40%",IF(AND(U23="DETECTIVO",V23="AUTOMÁTICO"),"40%",IF(AND(U23="DETECTIVO",V23="MANUAL"),"30%",IF(AND(U23="CORRECTIVO",V23="AUTOMÁTICO"),"35%",IF(AND(U23="CORRECTIVO",V23="MANUAL"),"25%",""))))))</f>
        <v/>
      </c>
      <c r="Y23" s="164">
        <f>IFERROR(IF(W23="Probabilidad",(L23-(L23*X23)),IF(W23="Impacto",L23,"")),"")</f>
        <v/>
      </c>
      <c r="Z23" s="164">
        <f>IFERROR(IF(Y23="","",IF(Y23&lt;=0.2,"MUY BAJA",IF(Y23&lt;=0.4,"BAJA",IF(Y23&lt;=0.6,"MEDIA",IF(Y23&lt;=0.8,"ALTA",IF(Y23=1,"MUY ALTA")))))),"")</f>
        <v/>
      </c>
      <c r="AA23" s="164">
        <f>IFERROR(IF(W23="Impacto",(O23-(O23*X23)),IF(W23="Probabilidad",O23,"")),"")</f>
        <v/>
      </c>
      <c r="AB23" s="164">
        <f>IFERROR(IF(AA23="","",IF(AA23&lt;=0.2,"LEVE",IF(AA23&lt;=0.4,"MENOR",IF(AA23&lt;=0.6,"MODERADO",IF(AA23&lt;=0.8,"MAYOR",IF(AA23=1,"CATASTRÓFICO")))))),"")</f>
        <v/>
      </c>
      <c r="AC23" s="507">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507" t="n"/>
      <c r="AE23" s="507" t="n"/>
      <c r="AF23" s="507" t="n"/>
      <c r="AG23" s="507" t="n"/>
      <c r="AH23" s="507" t="n"/>
      <c r="AI23" s="507" t="n"/>
      <c r="AJ23" s="507" t="n"/>
      <c r="AK23" s="507" t="n"/>
      <c r="AL23" s="507" t="n"/>
      <c r="AM23" s="507" t="n"/>
      <c r="AN23" s="507" t="n"/>
      <c r="AO23" s="507" t="n"/>
      <c r="AP23" s="507" t="n"/>
      <c r="AQ23" s="507" t="n"/>
      <c r="AR23" s="507" t="n"/>
      <c r="AS23" s="507" t="n"/>
      <c r="AT23" s="507" t="n"/>
      <c r="AU23" s="507" t="n"/>
      <c r="AV23" s="507" t="n"/>
      <c r="AW23" s="507" t="n"/>
      <c r="AX23" s="493">
        <f>IF(Y23="","",MIN(Y23:Y27))</f>
        <v/>
      </c>
      <c r="AY23" s="491">
        <f>IFERROR(IF(AX23="","",IF(Y23&lt;=0.2,"MUY BAJA",IF(AX23&lt;=0.4,"BAJA",IF(AX23&lt;=0.6,"MEDIA",IF(AX23&lt;=0.8,"ALTA",IF(AX23=1,"MUY ALTA")))))),"")</f>
        <v/>
      </c>
      <c r="AZ23" s="493">
        <f>IF(AA23="","",MIN(AA23:AA27))</f>
        <v/>
      </c>
      <c r="BA23" s="491">
        <f>IFERROR(IF(AZ23="","",IF(AZ23&lt;=0.2,"LEVE",IF(AZ23&lt;=0.4,"MENOR",IF(AZ23&lt;=0.6,"MODERADO",IF(AZ23&lt;=0.8,"MAYOR",IF(AZ23=1,"CATASTRÓFICO")))))),"")</f>
        <v/>
      </c>
      <c r="BB23" s="508">
        <f>IFERROR(IF(OR(AND(AY23="Muy Baja",BA23="Leve"),AND(AY23="Muy Baja",BA23="Menor"),AND(AY23="Baja",BA23="Leve")),"BAJO",IF(OR(AND(AY23="Muy baja",BA23="Moderado"),AND(AY23="Baja",BA23="Menor"),AND(AY23="Baja",BA23="Moderado"),AND(AY23="Media",BA23="Leve"),AND(AY23="Media",BA23="Menor"),AND(AY23="Media",BA23="Moderado"),AND(AY23="Alta",BA23="Leve"),AND(AY23="Alta",BA23="Menor")),"MODERADO",IF(OR(AND(AY23="Muy Baja",BA23="Mayor"),AND(AY23="Baja",BA23="Mayor"),AND(AY23="Media",BA23="Mayor"),AND(AY23="Alta",BA23="Moderado"),AND(AY23="Alta",BA23="Mayor"),AND(AY23="Muy Alta",BA23="Leve"),AND(AY23="Muy Alta",BA23="Menor"),AND(AY23="Muy Alta",BA23="Moderado"),AND(AY23="Muy Alta",BA23="Mayor")),"ALTO",IF(OR(AND(AY23="Muy Baja",BA23="Catastrófico"),AND(AY23="Baja",BA23="Catastrófico"),AND(AY23="Media",BA23="Catastrófico"),AND(AY23="Alta",BA23="Catastrófico"),AND(AY23="Muy Alta",BA23="Catastrófico")),"EXTREMO","")))),"")</f>
        <v/>
      </c>
      <c r="BC23" s="509" t="n"/>
      <c r="BD23" s="504" t="n"/>
      <c r="BE23" s="490" t="n"/>
      <c r="BF23" s="504" t="n"/>
      <c r="BG23" s="490" t="n"/>
      <c r="BH23" s="504" t="n"/>
      <c r="BI23" s="490" t="n"/>
      <c r="BJ23" s="504" t="n"/>
      <c r="BK23" s="490" t="n"/>
      <c r="BL23" s="481" t="n"/>
      <c r="BM23" s="504" t="n"/>
      <c r="BN23" s="504" t="n"/>
      <c r="BO23" s="504" t="n"/>
      <c r="BP23" s="504" t="n"/>
      <c r="BQ23" s="504" t="n"/>
      <c r="BR23" s="504" t="n"/>
      <c r="BS23" s="504" t="n"/>
      <c r="BT23" s="504" t="n"/>
      <c r="BU23" s="504" t="n"/>
      <c r="BV23" s="504" t="n"/>
      <c r="BW23" s="490" t="n"/>
      <c r="BX23" s="504" t="n"/>
      <c r="BY23" s="325" t="n"/>
    </row>
    <row r="24" ht="18.75" customHeight="1">
      <c r="D24" s="641" t="n"/>
      <c r="E24" s="618" t="n"/>
      <c r="F24" s="641" t="n"/>
      <c r="G24" s="641" t="n"/>
      <c r="H24" s="641" t="n"/>
      <c r="I24" s="641" t="n"/>
      <c r="J24" s="641" t="n"/>
      <c r="K24" s="641" t="n"/>
      <c r="L24" s="641" t="n"/>
      <c r="M24" s="641" t="n"/>
      <c r="N24" s="641" t="n"/>
      <c r="O24" s="641" t="n"/>
      <c r="P24" s="641" t="n"/>
      <c r="Q24" s="614" t="n"/>
      <c r="R24" s="614" t="n"/>
      <c r="S24" s="187" t="n"/>
      <c r="T24" s="614" t="n"/>
      <c r="U24" s="492" t="n"/>
      <c r="V24" s="492" t="n"/>
      <c r="W24" s="492">
        <f>IF(OR(U24="PREVENTIVO",U24="DETECTIVO"),"PROBABILIDAD",IF(U24="CORRECTIVO","IMPACTO",""))</f>
        <v/>
      </c>
      <c r="X24" s="492">
        <f>IF(AND(U24="PREVENTIVO",V24="AUTOMÁTICO"),"50%",IF(AND(U24="PREVENTIVO",V24="MANUAL"),"40%",IF(AND(U24="DETECTIVO",V24="AUTOMÁTICO"),"40%",IF(AND(U24="DETECTIVO",V24="MANUAL"),"30%",IF(AND(U24="CORRECTIVO",V24="AUTOMÁTICO"),"35%",IF(AND(U24="CORRECTIVO",V24="MANUAL"),"25%",""))))))</f>
        <v/>
      </c>
      <c r="Y24" s="501">
        <f>IFERROR(IF(AND(W23="Probabilidad",W24="Probabilidad"),(Y23-(Y23*X24)),IF(W24="Probabilidad",(L23-(L23*X24)),IF(W24="Impacto",Y23,""))),"")</f>
        <v/>
      </c>
      <c r="Z24" s="164">
        <f>IFERROR(IF(Y24="","",IF(Y24&lt;=0.2,"MUY BAJA",IF(Y24&lt;=0.4,"BAJA",IF(Y24&lt;=0.6,"MEDIA",IF(Y24&lt;=0.8,"ALTA",IF(Y24=1,"MUY ALTA")))))),"")</f>
        <v/>
      </c>
      <c r="AA24" s="164">
        <f>IFERROR(IF(AND(W23="Impacto",W24="Impacto"),(AA23-(AA23*X24)),IF(W24="Impacto",(O23-(+O23*X24)),IF(W24="Probabilidad",AA23,""))),"")</f>
        <v/>
      </c>
      <c r="AB24" s="164">
        <f>IFERROR(IF(AA24="","",IF(AA24&lt;=0.2,"LEVE",IF(AA24&lt;=0.4,"MENOR",IF(AA24&lt;=0.6,"MODERADO",IF(AA24&lt;=0.8,"MAYOR",IF(AA24=1,"CATASTRÓFICO")))))),"")</f>
        <v/>
      </c>
      <c r="AC24" s="507">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507" t="n"/>
      <c r="AE24" s="507" t="n"/>
      <c r="AF24" s="507" t="n"/>
      <c r="AG24" s="507" t="n"/>
      <c r="AH24" s="507" t="n"/>
      <c r="AI24" s="507" t="n"/>
      <c r="AJ24" s="507" t="n"/>
      <c r="AK24" s="507" t="n"/>
      <c r="AL24" s="507" t="n"/>
      <c r="AM24" s="507" t="n"/>
      <c r="AN24" s="507" t="n"/>
      <c r="AO24" s="507" t="n"/>
      <c r="AP24" s="507" t="n"/>
      <c r="AQ24" s="507" t="n"/>
      <c r="AR24" s="507" t="n"/>
      <c r="AS24" s="507" t="n"/>
      <c r="AT24" s="507" t="n"/>
      <c r="AU24" s="507" t="n"/>
      <c r="AV24" s="507" t="n"/>
      <c r="AW24" s="507" t="n"/>
      <c r="AX24" s="641" t="n"/>
      <c r="AY24" s="641" t="n"/>
      <c r="AZ24" s="641" t="n"/>
      <c r="BA24" s="641" t="n"/>
      <c r="BB24" s="641" t="n"/>
      <c r="BC24" s="671" t="n"/>
      <c r="BD24" s="671" t="n"/>
      <c r="BE24" s="671" t="n"/>
      <c r="BF24" s="671" t="n"/>
      <c r="BG24" s="671" t="n"/>
      <c r="BH24" s="671" t="n"/>
      <c r="BI24" s="671" t="n"/>
      <c r="BJ24" s="671" t="n"/>
      <c r="BK24" s="671" t="n"/>
      <c r="BL24" s="671" t="n"/>
      <c r="BM24" s="504" t="n"/>
      <c r="BN24" s="504" t="n"/>
      <c r="BO24" s="504" t="n"/>
      <c r="BP24" s="504" t="n"/>
      <c r="BQ24" s="504" t="n"/>
      <c r="BR24" s="504" t="n"/>
      <c r="BS24" s="504" t="n"/>
      <c r="BT24" s="504" t="n"/>
      <c r="BU24" s="504" t="n"/>
      <c r="BV24" s="504" t="n"/>
      <c r="BW24" s="671" t="n"/>
      <c r="BX24" s="671" t="n"/>
      <c r="BY24" s="325" t="n"/>
    </row>
    <row r="25" ht="18.75" customHeight="1">
      <c r="D25" s="641" t="n"/>
      <c r="E25" s="618" t="n"/>
      <c r="F25" s="641" t="n"/>
      <c r="G25" s="641" t="n"/>
      <c r="H25" s="641" t="n"/>
      <c r="I25" s="641" t="n"/>
      <c r="J25" s="641" t="n"/>
      <c r="K25" s="641" t="n"/>
      <c r="L25" s="641" t="n"/>
      <c r="M25" s="641" t="n"/>
      <c r="N25" s="641" t="n"/>
      <c r="O25" s="641" t="n"/>
      <c r="P25" s="641" t="n"/>
      <c r="Q25" s="614" t="n"/>
      <c r="R25" s="614" t="n"/>
      <c r="S25" s="187" t="n"/>
      <c r="T25" s="614" t="n"/>
      <c r="U25" s="492" t="n"/>
      <c r="V25" s="492" t="n"/>
      <c r="W25" s="492">
        <f>IF(OR(U25="PREVENTIVO",U25="DETECTIVO"),"PROBABILIDAD",IF(U25="CORRECTIVO","IMPACTO",""))</f>
        <v/>
      </c>
      <c r="X25" s="492">
        <f>IF(AND(U25="PREVENTIVO",V25="AUTOMÁTICO"),"50%",IF(AND(U25="PREVENTIVO",V25="MANUAL"),"40%",IF(AND(U25="DETECTIVO",V25="AUTOMÁTICO"),"40%",IF(AND(U25="DETECTIVO",V25="MANUAL"),"30%",IF(AND(U25="CORRECTIVO",V25="AUTOMÁTICO"),"35%",IF(AND(U25="CORRECTIVO",V25="MANUAL"),"25%",""))))))</f>
        <v/>
      </c>
      <c r="Y25" s="501">
        <f>IFERROR(IF(AND(W24="Probabilidad",W25="Probabilidad"),(Y24-(Y24*X25)),IF(AND(W24="Impacto",W25="Probabilidad"),(Y23-(Y23*X25)),IF(W25="Impacto",Y24,""))),"")</f>
        <v/>
      </c>
      <c r="Z25" s="164">
        <f>IFERROR(IF(Y25="","",IF(Y25&lt;=0.2,"MUY BAJA",IF(Y25&lt;=0.4,"BAJA",IF(Y25&lt;=0.6,"MEDIA",IF(Y25&lt;=0.8,"ALTA",IF(Y25=1,"MUY ALTA")))))),"")</f>
        <v/>
      </c>
      <c r="AA25" s="164">
        <f>IFERROR(IF(AND(W24="Impacto",W25="Impacto"),(AA24-(AA24*X25)),IF(AND(W24="Probabilidad",W25="Impacto"),(AA23-(AA23*X25)),IF(W25="Probabilidad",AA24,""))),"")</f>
        <v/>
      </c>
      <c r="AB25" s="164">
        <f>IFERROR(IF(AA25="","",IF(AA25&lt;=0.2,"LEVE",IF(AA25&lt;=0.4,"MENOR",IF(AA25&lt;=0.6,"MODERADO",IF(AA25&lt;=0.8,"MAYOR",IF(AA25=1,"CATASTRÓFICO")))))),"")</f>
        <v/>
      </c>
      <c r="AC25" s="507">
        <f>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
      </c>
      <c r="AD25" s="507" t="n"/>
      <c r="AE25" s="507" t="n"/>
      <c r="AF25" s="507" t="n"/>
      <c r="AG25" s="507" t="n"/>
      <c r="AH25" s="507" t="n"/>
      <c r="AI25" s="507" t="n"/>
      <c r="AJ25" s="507" t="n"/>
      <c r="AK25" s="507" t="n"/>
      <c r="AL25" s="507" t="n"/>
      <c r="AM25" s="507" t="n"/>
      <c r="AN25" s="507" t="n"/>
      <c r="AO25" s="507" t="n"/>
      <c r="AP25" s="507" t="n"/>
      <c r="AQ25" s="507" t="n"/>
      <c r="AR25" s="507" t="n"/>
      <c r="AS25" s="507" t="n"/>
      <c r="AT25" s="507" t="n"/>
      <c r="AU25" s="507" t="n"/>
      <c r="AV25" s="507" t="n"/>
      <c r="AW25" s="507" t="n"/>
      <c r="AX25" s="641" t="n"/>
      <c r="AY25" s="641" t="n"/>
      <c r="AZ25" s="641" t="n"/>
      <c r="BA25" s="641" t="n"/>
      <c r="BB25" s="641" t="n"/>
      <c r="BC25" s="671" t="n"/>
      <c r="BD25" s="671" t="n"/>
      <c r="BE25" s="671" t="n"/>
      <c r="BF25" s="671" t="n"/>
      <c r="BG25" s="671" t="n"/>
      <c r="BH25" s="671" t="n"/>
      <c r="BI25" s="671" t="n"/>
      <c r="BJ25" s="671" t="n"/>
      <c r="BK25" s="671" t="n"/>
      <c r="BL25" s="671" t="n"/>
      <c r="BM25" s="504" t="n"/>
      <c r="BN25" s="504" t="n"/>
      <c r="BO25" s="504" t="n"/>
      <c r="BP25" s="504" t="n"/>
      <c r="BQ25" s="504" t="n"/>
      <c r="BR25" s="504" t="n"/>
      <c r="BS25" s="504" t="n"/>
      <c r="BT25" s="504" t="n"/>
      <c r="BU25" s="504" t="n"/>
      <c r="BV25" s="504" t="n"/>
      <c r="BW25" s="671" t="n"/>
      <c r="BX25" s="671" t="n"/>
      <c r="BY25" s="325" t="n"/>
    </row>
    <row r="26" ht="18.75" customHeight="1">
      <c r="D26" s="641" t="n"/>
      <c r="E26" s="618" t="n"/>
      <c r="F26" s="641" t="n"/>
      <c r="G26" s="641" t="n"/>
      <c r="H26" s="641" t="n"/>
      <c r="I26" s="641" t="n"/>
      <c r="J26" s="641" t="n"/>
      <c r="K26" s="641" t="n"/>
      <c r="L26" s="641" t="n"/>
      <c r="M26" s="641" t="n"/>
      <c r="N26" s="641" t="n"/>
      <c r="O26" s="641" t="n"/>
      <c r="P26" s="641" t="n"/>
      <c r="Q26" s="614" t="n"/>
      <c r="R26" s="614" t="n"/>
      <c r="S26" s="187" t="n"/>
      <c r="T26" s="614" t="n"/>
      <c r="U26" s="492" t="n"/>
      <c r="V26" s="492" t="n"/>
      <c r="W26" s="492" t="n"/>
      <c r="X26" s="492" t="n"/>
      <c r="Y26" s="501">
        <f>IFERROR(IF(AND(W25="Probabilidad",W26="Probabilidad"),(Y25-(Y25*X26)),IF(AND(W25="Impacto",W26="Probabilidad"),(Y24-(Y24*X26)),IF(W26="Impacto",Y25,""))),"")</f>
        <v/>
      </c>
      <c r="Z26" s="164">
        <f>IFERROR(IF(Y26="","",IF(Y26&lt;=0.2,"MUY BAJA",IF(Y26&lt;=0.4,"BAJA",IF(Y26&lt;=0.6,"MEDIA",IF(Y26&lt;=0.8,"ALTA",IF(Y26=1,"MUY ALTA")))))),"")</f>
        <v/>
      </c>
      <c r="AA26" s="164">
        <f>IFERROR(IF(AND(W25="Impacto",W26="Impacto"),(AA25-(AA25*X26)),IF(AND(W25="Probabilidad",W26="Impacto"),(AA24-(AA24*X26)),IF(W26="Probabilidad",AA25,""))),"")</f>
        <v/>
      </c>
      <c r="AB26" s="164" t="n"/>
      <c r="AC26" s="507" t="n"/>
      <c r="AD26" s="507" t="n"/>
      <c r="AE26" s="507" t="n"/>
      <c r="AF26" s="507" t="n"/>
      <c r="AG26" s="507" t="n"/>
      <c r="AH26" s="507" t="n"/>
      <c r="AI26" s="507" t="n"/>
      <c r="AJ26" s="507" t="n"/>
      <c r="AK26" s="507" t="n"/>
      <c r="AL26" s="507" t="n"/>
      <c r="AM26" s="507" t="n"/>
      <c r="AN26" s="507" t="n"/>
      <c r="AO26" s="507" t="n"/>
      <c r="AP26" s="507" t="n"/>
      <c r="AQ26" s="507" t="n"/>
      <c r="AR26" s="507" t="n"/>
      <c r="AS26" s="507" t="n"/>
      <c r="AT26" s="507" t="n"/>
      <c r="AU26" s="507" t="n"/>
      <c r="AV26" s="507" t="n"/>
      <c r="AW26" s="507" t="n"/>
      <c r="AX26" s="641" t="n"/>
      <c r="AY26" s="641" t="n"/>
      <c r="AZ26" s="641" t="n"/>
      <c r="BA26" s="641" t="n"/>
      <c r="BB26" s="641" t="n"/>
      <c r="BC26" s="671" t="n"/>
      <c r="BD26" s="671" t="n"/>
      <c r="BE26" s="671" t="n"/>
      <c r="BF26" s="671" t="n"/>
      <c r="BG26" s="671" t="n"/>
      <c r="BH26" s="671" t="n"/>
      <c r="BI26" s="671" t="n"/>
      <c r="BJ26" s="671" t="n"/>
      <c r="BK26" s="671" t="n"/>
      <c r="BL26" s="671" t="n"/>
      <c r="BM26" s="504" t="n"/>
      <c r="BN26" s="504" t="n"/>
      <c r="BO26" s="504" t="n"/>
      <c r="BP26" s="504" t="n"/>
      <c r="BQ26" s="504" t="n"/>
      <c r="BR26" s="504" t="n"/>
      <c r="BS26" s="504" t="n"/>
      <c r="BT26" s="504" t="n"/>
      <c r="BU26" s="504" t="n"/>
      <c r="BV26" s="504" t="n"/>
      <c r="BW26" s="671" t="n"/>
      <c r="BX26" s="671" t="n"/>
      <c r="BY26" s="325" t="n"/>
    </row>
    <row r="27" ht="18.75" customHeight="1">
      <c r="D27" s="642" t="n"/>
      <c r="E27" s="618" t="n"/>
      <c r="F27" s="642" t="n"/>
      <c r="G27" s="642" t="n"/>
      <c r="H27" s="642" t="n"/>
      <c r="I27" s="642" t="n"/>
      <c r="J27" s="642" t="n"/>
      <c r="K27" s="642" t="n"/>
      <c r="L27" s="642" t="n"/>
      <c r="M27" s="642" t="n"/>
      <c r="N27" s="642" t="n"/>
      <c r="O27" s="642" t="n"/>
      <c r="P27" s="642" t="n"/>
      <c r="Q27" s="614" t="n"/>
      <c r="R27" s="614" t="n"/>
      <c r="S27" s="187" t="n"/>
      <c r="T27" s="614" t="n"/>
      <c r="U27" s="492" t="n"/>
      <c r="V27" s="492" t="n"/>
      <c r="W27" s="492" t="n"/>
      <c r="X27" s="492" t="n"/>
      <c r="Y27" s="501">
        <f>IFERROR(IF(AND(W26="Probabilidad",W27="Probabilidad"),(Y26-(Y26*X27)),IF(AND(W26="Impacto",W27="Probabilidad"),(Y25-(Y25*X27)),IF(W27="Impacto",Y26,""))),"")</f>
        <v/>
      </c>
      <c r="Z27" s="164">
        <f>IFERROR(IF(Y27="","",IF(Y27&lt;=0.2,"MUY BAJA",IF(Y27&lt;=0.4,"BAJA",IF(Y27&lt;=0.6,"MEDIA",IF(Y27&lt;=0.8,"ALTA",IF(Y27=1,"MUY ALTA")))))),"")</f>
        <v/>
      </c>
      <c r="AA27" s="164">
        <f>IFERROR(IF(AND(W26="Impacto",W27="Impacto"),(AA26-(AA26*X27)),IF(AND(W26="Probabilidad",W27="Impacto"),(AA25-(AA25*X27)),IF(W27="Probabilidad",AA26,""))),"")</f>
        <v/>
      </c>
      <c r="AB27" s="164" t="n"/>
      <c r="AC27" s="507" t="n"/>
      <c r="AD27" s="507" t="n"/>
      <c r="AE27" s="507" t="n"/>
      <c r="AF27" s="507" t="n"/>
      <c r="AG27" s="507" t="n"/>
      <c r="AH27" s="507" t="n"/>
      <c r="AI27" s="507" t="n"/>
      <c r="AJ27" s="507" t="n"/>
      <c r="AK27" s="507" t="n"/>
      <c r="AL27" s="507" t="n"/>
      <c r="AM27" s="507" t="n"/>
      <c r="AN27" s="507" t="n"/>
      <c r="AO27" s="507" t="n"/>
      <c r="AP27" s="507" t="n"/>
      <c r="AQ27" s="507" t="n"/>
      <c r="AR27" s="507" t="n"/>
      <c r="AS27" s="507" t="n"/>
      <c r="AT27" s="507" t="n"/>
      <c r="AU27" s="507" t="n"/>
      <c r="AV27" s="507" t="n"/>
      <c r="AW27" s="507" t="n"/>
      <c r="AX27" s="642" t="n"/>
      <c r="AY27" s="642" t="n"/>
      <c r="AZ27" s="642" t="n"/>
      <c r="BA27" s="642" t="n"/>
      <c r="BB27" s="642" t="n"/>
      <c r="BC27" s="673" t="n"/>
      <c r="BD27" s="673" t="n"/>
      <c r="BE27" s="673" t="n"/>
      <c r="BF27" s="673" t="n"/>
      <c r="BG27" s="673" t="n"/>
      <c r="BH27" s="673" t="n"/>
      <c r="BI27" s="673" t="n"/>
      <c r="BJ27" s="673" t="n"/>
      <c r="BK27" s="673" t="n"/>
      <c r="BL27" s="673" t="n"/>
      <c r="BM27" s="504" t="n"/>
      <c r="BN27" s="504" t="n"/>
      <c r="BO27" s="504" t="n"/>
      <c r="BP27" s="504" t="n"/>
      <c r="BQ27" s="504" t="n"/>
      <c r="BR27" s="504" t="n"/>
      <c r="BS27" s="504" t="n"/>
      <c r="BT27" s="504" t="n"/>
      <c r="BU27" s="504" t="n"/>
      <c r="BV27" s="504" t="n"/>
      <c r="BW27" s="673" t="n"/>
      <c r="BX27" s="673" t="n"/>
      <c r="BY27" s="325" t="n"/>
    </row>
    <row r="28" ht="16.5" customHeight="1">
      <c r="A28" s="272">
        <f>IF(OR(AX28=0,AZ28=0),"",IF(AND(AX28&lt;=0.2,AZ28&lt;=0.2),1,IF(AND(AX28&lt;=0.2,AZ28&lt;=0.4),2,IF(AND(AX28&lt;=0.2,AZ28&lt;=0.6),3,IF(AND(AX28&lt;=0.2,AZ28&lt;=0.8),4,IF(AND(AX28&lt;=0.2,AZ28&lt;=1),5,IF(AND(AX28&lt;=0.4,AZ28&lt;=0.2),6,IF(AND(AX28&lt;=0.4,AZ28&lt;=0.4),7,IF(AND(AX28&lt;=0.4,AZ28&lt;=0.6),8,IF(AND(AX28&lt;=0.4,AZ28&lt;=0.8),9,IF(AND(AX28&lt;=0.4,AZ28&lt;=1),10,IF(AND(AX28&lt;=0.6,AZ28&lt;=0.2),11,IF(AND(AX28&lt;=0.6,AZ28&lt;=0.4),12,IF(AND(AX28&lt;=0.6,AZ28&lt;=0.6),13,IF(AND(AX28&lt;=0.6,AZ28&lt;=0.8),14,IF(AND(AX28&lt;=0.6,AZ28&lt;=1),15,IF(AND(AX28&lt;=0.8,AZ28&lt;=0.2),16,IF(AND(AX28&lt;=0.8,AZ28&lt;=0.4),17,IF(AND(AX28&lt;=0.8,AZ28&lt;=0.6),18,IF(AND(AX28&lt;=0.8,AZ28&lt;=0.8),19,IF(AND(AX28&lt;=0.8,AZ28&lt;=1),20,IF(AND(AX28&lt;=1,AZ28&lt;=0.2),21,IF(AND(AX28&lt;=1,AZ28&lt;=0.4),22,IF(AND(AX28&lt;=1,AZ28&lt;=0.6),23,IF(AND(AX28&lt;=1,AZ28&lt;=0.8),24,IF(AND(AX28&lt;=1,AZ28&lt;=1),25,""))))))))))))))))))))))))))</f>
        <v/>
      </c>
      <c r="B28" s="272">
        <f>IF(A28="","",1/100)</f>
        <v/>
      </c>
      <c r="C28" s="272">
        <f>IFERROR(A28+B28,"")</f>
        <v/>
      </c>
      <c r="D28" s="505" t="n">
        <v>8</v>
      </c>
      <c r="E28" s="618" t="n"/>
      <c r="F28" s="614" t="n"/>
      <c r="G28" s="614" t="n"/>
      <c r="H28" s="614" t="n"/>
      <c r="I28" s="506" t="n"/>
      <c r="J28" s="614" t="n"/>
      <c r="K28" s="492">
        <f>IF(I28&lt;=0,"",IF(I28&lt;=2,"Muy Baja",IF(I28&lt;=24,"Baja",IF(I28&lt;=500,"Media",IF(I28&lt;=5000,"Alta",IF(I28&gt;5000,"Muy Alta"))))))</f>
        <v/>
      </c>
      <c r="L28" s="501">
        <f>IF(K28="","",IF(K28="Muy Baja",0.2,IF(K28="Baja",0.4,IF(K28="Media",0.6,IF(K28="Alta",0.8,IF(K28="Muy Alta",1,))))))</f>
        <v/>
      </c>
      <c r="M28" s="492" t="n"/>
      <c r="N28" s="492">
        <f>IF(OR(M28=CRITERIOS!$C$182,M28=CRITERIOS!$D$182),"Leve",IF(OR(M28=CRITERIOS!$C$183,M28=CRITERIOS!$D$183),"Menor",IF(OR(M28=CRITERIOS!$C$184,M28=CRITERIOS!$D$184),"Moderado",IF(OR(M28=CRITERIOS!$C$185,M28=CRITERIOS!$D$185),"Mayor",IF(OR(M28=CRITERIOS!$C$186,M28=CRITERIOS!$D$186),"Catastrófico","")))))</f>
        <v/>
      </c>
      <c r="O28" s="501">
        <f>IF(N28="","",IF(N28="Leve",0.2,IF(N28="Menor",0.4,IF(N28="Moderado",0.6,IF(N28="Mayor",0.8,IF(N28="Catastrófico",1,))))))</f>
        <v/>
      </c>
      <c r="P28" s="507">
        <f>IF(OR(AND(K28="Muy Baja",N28="Leve"),AND(K28="Muy Baja",N28="Menor"),AND(K28="Baja",N28="Leve")),"BAJO",IF(OR(AND(K28="Muy baja",N28="Moderado"),AND(K28="Baja",N28="Menor"),AND(K28="Baja",N28="Moderado"),AND(K28="Media",N28="Leve"),AND(K28="Media",N28="Menor"),AND(K28="Media",N28="Moderado"),AND(K28="Alta",N28="Leve"),AND(K28="Alta",N28="Menor")),"MODERADO",IF(OR(AND(K28="Muy Baja",N28="Mayor"),AND(K28="Baja",N28="Mayor"),AND(K28="Media",N28="Mayor"),AND(K28="Alta",N28="Moderado"),AND(K28="Alta",N28="Mayor"),AND(K28="Muy Alta",N28="Leve"),AND(K28="Muy Alta",N28="Menor"),AND(K28="Muy Alta",N28="Moderado"),ZB28="Muy Alta",N28="Mayor"),"ALTO",IF(OR(AND(K28="Muy Baja",N28="Catastrófico"),AND(K28="Baja",N28="Catastrófico"),AND(K28="Media",N28="Catastrófico"),AND(K28="Alta",N28="Catastrófico"),AND(K28="Muy Alta",N28="Catastrófico")),"EXTREMO",""))))</f>
        <v/>
      </c>
      <c r="Q28" s="614" t="n"/>
      <c r="R28" s="614" t="n"/>
      <c r="S28" s="187" t="n"/>
      <c r="T28" s="614" t="n"/>
      <c r="U28" s="492" t="n"/>
      <c r="V28" s="492" t="n"/>
      <c r="W28" s="492">
        <f>IF(OR(U28="PREVENTIVO",U28="DETECTIVO"),"PROBABILIDAD",IF(U28="CORRECTIVO","IMPACTO",""))</f>
        <v/>
      </c>
      <c r="X28" s="492">
        <f>IF(AND(U28="PREVENTIVO",V28="AUTOMÁTICO"),"50%",IF(AND(U28="PREVENTIVO",V28="MANUAL"),"40%",IF(AND(U28="DETECTIVO",V28="AUTOMÁTICO"),"40%",IF(AND(U28="DETECTIVO",V28="MANUAL"),"30%",IF(AND(U28="CORRECTIVO",V28="AUTOMÁTICO"),"35%",IF(AND(U28="CORRECTIVO",V28="MANUAL"),"25%",""))))))</f>
        <v/>
      </c>
      <c r="Y28" s="164">
        <f>IFERROR(IF(W28="Probabilidad",(L28-(L28*X28)),IF(W28="Impacto",L28,"")),"")</f>
        <v/>
      </c>
      <c r="Z28" s="164">
        <f>IFERROR(IF(Y28="","",IF(Y28&lt;=0.2,"MUY BAJA",IF(Y28&lt;=0.4,"BAJA",IF(Y28&lt;=0.6,"MEDIA",IF(Y28&lt;=0.8,"ALTA",IF(Y28=1,"MUY ALTA")))))),"")</f>
        <v/>
      </c>
      <c r="AA28" s="164">
        <f>IFERROR(IF(W28="Impacto",(O28-(O28*X28)),IF(W28="Probabilidad",O28,"")),"")</f>
        <v/>
      </c>
      <c r="AB28" s="164">
        <f>IFERROR(IF(AA28="","",IF(AA28&lt;=0.2,"LEVE",IF(AA28&lt;=0.4,"MENOR",IF(AA28&lt;=0.6,"MODERADO",IF(AA28&lt;=0.8,"MAYOR",IF(AA28=1,"CATASTRÓFICO")))))),"")</f>
        <v/>
      </c>
      <c r="AC28" s="507">
        <f>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507" t="n"/>
      <c r="AE28" s="507" t="n"/>
      <c r="AF28" s="507" t="n"/>
      <c r="AG28" s="507" t="n"/>
      <c r="AH28" s="507" t="n"/>
      <c r="AI28" s="507" t="n"/>
      <c r="AJ28" s="507" t="n"/>
      <c r="AK28" s="507" t="n"/>
      <c r="AL28" s="507" t="n"/>
      <c r="AM28" s="507" t="n"/>
      <c r="AN28" s="507" t="n"/>
      <c r="AO28" s="507" t="n"/>
      <c r="AP28" s="507" t="n"/>
      <c r="AQ28" s="507" t="n"/>
      <c r="AR28" s="507" t="n"/>
      <c r="AS28" s="507" t="n"/>
      <c r="AT28" s="507" t="n"/>
      <c r="AU28" s="507" t="n"/>
      <c r="AV28" s="507" t="n"/>
      <c r="AW28" s="507" t="n"/>
      <c r="AX28" s="493">
        <f>IF(Y28="","",MIN(Y28:Y32))</f>
        <v/>
      </c>
      <c r="AY28" s="491">
        <f>IFERROR(IF(AX28="","",IF(Y28&lt;=0.2,"MUY BAJA",IF(AX28&lt;=0.4,"BAJA",IF(AX28&lt;=0.6,"MEDIA",IF(AX28&lt;=0.8,"ALTA",IF(AX28=1,"MUY ALTA")))))),"")</f>
        <v/>
      </c>
      <c r="AZ28" s="493">
        <f>IF(AA28="","",MIN(AA28:AA32))</f>
        <v/>
      </c>
      <c r="BA28" s="491">
        <f>IFERROR(IF(AZ28="","",IF(AZ28&lt;=0.2,"LEVE",IF(AZ28&lt;=0.4,"MENOR",IF(AZ28&lt;=0.6,"MODERADO",IF(AZ28&lt;=0.8,"MAYOR",IF(AZ28=1,"CATASTRÓFICO")))))),"")</f>
        <v/>
      </c>
      <c r="BB28" s="508">
        <f>IFERROR(IF(OR(AND(AY28="Muy Baja",BA28="Leve"),AND(AY28="Muy Baja",BA28="Menor"),AND(AY28="Baja",BA28="Leve")),"BAJO",IF(OR(AND(AY28="Muy baja",BA28="Moderado"),AND(AY28="Baja",BA28="Menor"),AND(AY28="Baja",BA28="Moderado"),AND(AY28="Media",BA28="Leve"),AND(AY28="Media",BA28="Menor"),AND(AY28="Media",BA28="Moderado"),AND(AY28="Alta",BA28="Leve"),AND(AY28="Alta",BA28="Menor")),"MODERADO",IF(OR(AND(AY28="Muy Baja",BA28="Mayor"),AND(AY28="Baja",BA28="Mayor"),AND(AY28="Media",BA28="Mayor"),AND(AY28="Alta",BA28="Moderado"),AND(AY28="Alta",BA28="Mayor"),AND(AY28="Muy Alta",BA28="Leve"),AND(AY28="Muy Alta",BA28="Menor"),AND(AY28="Muy Alta",BA28="Moderado"),AND(AY28="Muy Alta",BA28="Mayor")),"ALTO",IF(OR(AND(AY28="Muy Baja",BA28="Catastrófico"),AND(AY28="Baja",BA28="Catastrófico"),AND(AY28="Media",BA28="Catastrófico"),AND(AY28="Alta",BA28="Catastrófico"),AND(AY28="Muy Alta",BA28="Catastrófico")),"EXTREMO","")))),"")</f>
        <v/>
      </c>
      <c r="BC28" s="509" t="n"/>
      <c r="BD28" s="504" t="n"/>
      <c r="BE28" s="490" t="n"/>
      <c r="BF28" s="504" t="n"/>
      <c r="BG28" s="490" t="n"/>
      <c r="BH28" s="504" t="n"/>
      <c r="BI28" s="490" t="n"/>
      <c r="BJ28" s="504" t="n"/>
      <c r="BK28" s="490" t="n"/>
      <c r="BL28" s="481" t="n"/>
      <c r="BM28" s="504" t="n"/>
      <c r="BN28" s="504" t="n"/>
      <c r="BO28" s="504" t="n"/>
      <c r="BP28" s="504" t="n"/>
      <c r="BQ28" s="504" t="n"/>
      <c r="BR28" s="504" t="n"/>
      <c r="BS28" s="504" t="n"/>
      <c r="BT28" s="504" t="n"/>
      <c r="BU28" s="504" t="n"/>
      <c r="BV28" s="504" t="n"/>
      <c r="BW28" s="490" t="n"/>
      <c r="BX28" s="504" t="n"/>
      <c r="BY28" s="325" t="n"/>
    </row>
    <row r="29" ht="18.75" customHeight="1">
      <c r="D29" s="641" t="n"/>
      <c r="E29" s="618" t="n"/>
      <c r="F29" s="641" t="n"/>
      <c r="G29" s="641" t="n"/>
      <c r="H29" s="641" t="n"/>
      <c r="I29" s="641" t="n"/>
      <c r="J29" s="641" t="n"/>
      <c r="K29" s="641" t="n"/>
      <c r="L29" s="641" t="n"/>
      <c r="M29" s="641" t="n"/>
      <c r="N29" s="641" t="n"/>
      <c r="O29" s="641" t="n"/>
      <c r="P29" s="641" t="n"/>
      <c r="Q29" s="614" t="n"/>
      <c r="R29" s="614" t="n"/>
      <c r="S29" s="187" t="n"/>
      <c r="T29" s="614" t="n"/>
      <c r="U29" s="492" t="n"/>
      <c r="V29" s="492" t="n"/>
      <c r="W29" s="492">
        <f>IF(OR(U29="PREVENTIVO",U29="DETECTIVO"),"PROBABILIDAD",IF(U29="CORRECTIVO","IMPACTO",""))</f>
        <v/>
      </c>
      <c r="X29" s="492">
        <f>IF(AND(U29="PREVENTIVO",V29="AUTOMÁTICO"),"50%",IF(AND(U29="PREVENTIVO",V29="MANUAL"),"40%",IF(AND(U29="DETECTIVO",V29="AUTOMÁTICO"),"40%",IF(AND(U29="DETECTIVO",V29="MANUAL"),"30%",IF(AND(U29="CORRECTIVO",V29="AUTOMÁTICO"),"35%",IF(AND(U29="CORRECTIVO",V29="MANUAL"),"25%",""))))))</f>
        <v/>
      </c>
      <c r="Y29" s="501">
        <f>IFERROR(IF(AND(W28="Probabilidad",W29="Probabilidad"),(Y28-(Y28*X29)),IF(W29="Probabilidad",(L28-(L28*X29)),IF(W29="Impacto",Y28,""))),"")</f>
        <v/>
      </c>
      <c r="Z29" s="164">
        <f>IFERROR(IF(Y29="","",IF(Y29&lt;=0.2,"MUY BAJA",IF(Y29&lt;=0.4,"BAJA",IF(Y29&lt;=0.6,"MEDIA",IF(Y29&lt;=0.8,"ALTA",IF(Y29=1,"MUY ALTA")))))),"")</f>
        <v/>
      </c>
      <c r="AA29" s="164">
        <f>IFERROR(IF(AND(W28="Impacto",W29="Impacto"),(AA28-(AA28*X29)),IF(W29="Impacto",(O28-(+O28*X29)),IF(W29="Probabilidad",AA28,""))),"")</f>
        <v/>
      </c>
      <c r="AB29" s="164">
        <f>IFERROR(IF(AA29="","",IF(AA29&lt;=0.2,"LEVE",IF(AA29&lt;=0.4,"MENOR",IF(AA29&lt;=0.6,"MODERADO",IF(AA29&lt;=0.8,"MAYOR",IF(AA29=1,"CATASTRÓFICO")))))),"")</f>
        <v/>
      </c>
      <c r="AC29" s="507">
        <f>IFERROR(IF(OR(AND(Z29="Muy Baja",AB29="Leve"),AND(Z29="Muy Baja",AB29="Menor"),AND(Z29="Baja",AB29="Leve")),"BAJO",IF(OR(AND(Z29="Muy baja",AB29="Moderado"),AND(Z29="Baja",AB29="Menor"),AND(Z29="Baja",AB29="Moderado"),AND(Z29="Media",AB29="Leve"),AND(Z29="Media",AB29="Menor"),AND(Z29="Media",AB29="Moderado"),AND(Z29="Alta",AB29="Leve"),AND(Z29="Alta",AB29="Menor")),"MODERADO",IF(OR(AND(Z29="Muy Baja",AB29="Mayor"),AND(Z29="Baja",AB29="Mayor"),AND(Z29="Media",AB29="Mayor"),AND(Z29="Alta",AB29="Moderado"),AND(Z29="Alta",AB29="Mayor"),AND(Z29="Muy Alta",AB29="Leve"),AND(Z29="Muy Alta",AB29="Menor"),AND(Z29="Muy Alta",AB29="Moderado"),AND(Z29="Muy Alta",AB29="Mayor")),"ALTO",IF(OR(AND(Z29="Muy Baja",AB29="Catastrófico"),AND(Z29="Baja",AB29="Catastrófico"),AND(Z29="Media",AB29="Catastrófico"),AND(Z29="Alta",AB29="Catastrófico"),AND(Z29="Muy Alta",AB29="Catastrófico")),"EXTREMO","")))),"")</f>
        <v/>
      </c>
      <c r="AD29" s="507" t="n"/>
      <c r="AE29" s="507" t="n"/>
      <c r="AF29" s="507" t="n"/>
      <c r="AG29" s="507" t="n"/>
      <c r="AH29" s="507" t="n"/>
      <c r="AI29" s="507" t="n"/>
      <c r="AJ29" s="507" t="n"/>
      <c r="AK29" s="507" t="n"/>
      <c r="AL29" s="507" t="n"/>
      <c r="AM29" s="507" t="n"/>
      <c r="AN29" s="507" t="n"/>
      <c r="AO29" s="507" t="n"/>
      <c r="AP29" s="507" t="n"/>
      <c r="AQ29" s="507" t="n"/>
      <c r="AR29" s="507" t="n"/>
      <c r="AS29" s="507" t="n"/>
      <c r="AT29" s="507" t="n"/>
      <c r="AU29" s="507" t="n"/>
      <c r="AV29" s="507" t="n"/>
      <c r="AW29" s="507" t="n"/>
      <c r="AX29" s="641" t="n"/>
      <c r="AY29" s="641" t="n"/>
      <c r="AZ29" s="641" t="n"/>
      <c r="BA29" s="641" t="n"/>
      <c r="BB29" s="641" t="n"/>
      <c r="BC29" s="671" t="n"/>
      <c r="BD29" s="671" t="n"/>
      <c r="BE29" s="671" t="n"/>
      <c r="BF29" s="671" t="n"/>
      <c r="BG29" s="671" t="n"/>
      <c r="BH29" s="671" t="n"/>
      <c r="BI29" s="671" t="n"/>
      <c r="BJ29" s="671" t="n"/>
      <c r="BK29" s="671" t="n"/>
      <c r="BL29" s="671" t="n"/>
      <c r="BM29" s="504" t="n"/>
      <c r="BN29" s="504" t="n"/>
      <c r="BO29" s="504" t="n"/>
      <c r="BP29" s="504" t="n"/>
      <c r="BQ29" s="504" t="n"/>
      <c r="BR29" s="504" t="n"/>
      <c r="BS29" s="504" t="n"/>
      <c r="BT29" s="504" t="n"/>
      <c r="BU29" s="504" t="n"/>
      <c r="BV29" s="504" t="n"/>
      <c r="BW29" s="671" t="n"/>
      <c r="BX29" s="671" t="n"/>
      <c r="BY29" s="325" t="n"/>
    </row>
    <row r="30" ht="18.75" customHeight="1">
      <c r="D30" s="641" t="n"/>
      <c r="E30" s="618" t="n"/>
      <c r="F30" s="641" t="n"/>
      <c r="G30" s="641" t="n"/>
      <c r="H30" s="641" t="n"/>
      <c r="I30" s="641" t="n"/>
      <c r="J30" s="641" t="n"/>
      <c r="K30" s="641" t="n"/>
      <c r="L30" s="641" t="n"/>
      <c r="M30" s="641" t="n"/>
      <c r="N30" s="641" t="n"/>
      <c r="O30" s="641" t="n"/>
      <c r="P30" s="641" t="n"/>
      <c r="Q30" s="614" t="n"/>
      <c r="R30" s="614" t="n"/>
      <c r="S30" s="187" t="n"/>
      <c r="T30" s="614" t="n"/>
      <c r="U30" s="492" t="n"/>
      <c r="V30" s="492" t="n"/>
      <c r="W30" s="492">
        <f>IF(OR(U30="PREVENTIVO",U30="DETECTIVO"),"PROBABILIDAD",IF(U30="CORRECTIVO","IMPACTO",""))</f>
        <v/>
      </c>
      <c r="X30" s="492">
        <f>IF(AND(U30="PREVENTIVO",V30="AUTOMÁTICO"),"50%",IF(AND(U30="PREVENTIVO",V30="MANUAL"),"40%",IF(AND(U30="DETECTIVO",V30="AUTOMÁTICO"),"40%",IF(AND(U30="DETECTIVO",V30="MANUAL"),"30%",IF(AND(U30="CORRECTIVO",V30="AUTOMÁTICO"),"35%",IF(AND(U30="CORRECTIVO",V30="MANUAL"),"25%",""))))))</f>
        <v/>
      </c>
      <c r="Y30" s="501">
        <f>IFERROR(IF(AND(W29="Probabilidad",W30="Probabilidad"),(Y29-(Y29*X30)),IF(AND(W29="Impacto",W30="Probabilidad"),(Y28-(Y28*X30)),IF(W30="Impacto",Y29,""))),"")</f>
        <v/>
      </c>
      <c r="Z30" s="164">
        <f>IFERROR(IF(Y30="","",IF(Y30&lt;=0.2,"MUY BAJA",IF(Y30&lt;=0.4,"BAJA",IF(Y30&lt;=0.6,"MEDIA",IF(Y30&lt;=0.8,"ALTA",IF(Y30=1,"MUY ALTA")))))),"")</f>
        <v/>
      </c>
      <c r="AA30" s="164">
        <f>IFERROR(IF(AND(W29="Impacto",W30="Impacto"),(AA29-(AA29*X30)),IF(AND(W29="Probabilidad",W30="Impacto"),(AA28-(AA28*X30)),IF(W30="Probabilidad",AA29,""))),"")</f>
        <v/>
      </c>
      <c r="AB30" s="164">
        <f>IFERROR(IF(AA30="","",IF(AA30&lt;=0.2,"LEVE",IF(AA30&lt;=0.4,"MENOR",IF(AA30&lt;=0.6,"MODERADO",IF(AA30&lt;=0.8,"MAYOR",IF(AA30=1,"CATASTRÓFICO")))))),"")</f>
        <v/>
      </c>
      <c r="AC30" s="507">
        <f>IFERROR(IF(OR(AND(Z30="Muy Baja",AB30="Leve"),AND(Z30="Muy Baja",AB30="Menor"),AND(Z30="Baja",AB30="Leve")),"BAJO",IF(OR(AND(Z30="Muy baja",AB30="Moderado"),AND(Z30="Baja",AB30="Menor"),AND(Z30="Baja",AB30="Moderado"),AND(Z30="Media",AB30="Leve"),AND(Z30="Media",AB30="Menor"),AND(Z30="Media",AB30="Moderado"),AND(Z30="Alta",AB30="Leve"),AND(Z30="Alta",AB30="Menor")),"MODERADO",IF(OR(AND(Z30="Muy Baja",AB30="Mayor"),AND(Z30="Baja",AB30="Mayor"),AND(Z30="Media",AB30="Mayor"),AND(Z30="Alta",AB30="Moderado"),AND(Z30="Alta",AB30="Mayor"),AND(Z30="Muy Alta",AB30="Leve"),AND(Z30="Muy Alta",AB30="Menor"),AND(Z30="Muy Alta",AB30="Moderado"),AND(Z30="Muy Alta",AB30="Mayor")),"ALTO",IF(OR(AND(Z30="Muy Baja",AB30="Catastrófico"),AND(Z30="Baja",AB30="Catastrófico"),AND(Z30="Media",AB30="Catastrófico"),AND(Z30="Alta",AB30="Catastrófico"),AND(Z30="Muy Alta",AB30="Catastrófico")),"EXTREMO","")))),"")</f>
        <v/>
      </c>
      <c r="AD30" s="507" t="n"/>
      <c r="AE30" s="507" t="n"/>
      <c r="AF30" s="507" t="n"/>
      <c r="AG30" s="507" t="n"/>
      <c r="AH30" s="507" t="n"/>
      <c r="AI30" s="507" t="n"/>
      <c r="AJ30" s="507" t="n"/>
      <c r="AK30" s="507" t="n"/>
      <c r="AL30" s="507" t="n"/>
      <c r="AM30" s="507" t="n"/>
      <c r="AN30" s="507" t="n"/>
      <c r="AO30" s="507" t="n"/>
      <c r="AP30" s="507" t="n"/>
      <c r="AQ30" s="507" t="n"/>
      <c r="AR30" s="507" t="n"/>
      <c r="AS30" s="507" t="n"/>
      <c r="AT30" s="507" t="n"/>
      <c r="AU30" s="507" t="n"/>
      <c r="AV30" s="507" t="n"/>
      <c r="AW30" s="507" t="n"/>
      <c r="AX30" s="641" t="n"/>
      <c r="AY30" s="641" t="n"/>
      <c r="AZ30" s="641" t="n"/>
      <c r="BA30" s="641" t="n"/>
      <c r="BB30" s="641" t="n"/>
      <c r="BC30" s="671" t="n"/>
      <c r="BD30" s="671" t="n"/>
      <c r="BE30" s="671" t="n"/>
      <c r="BF30" s="671" t="n"/>
      <c r="BG30" s="671" t="n"/>
      <c r="BH30" s="671" t="n"/>
      <c r="BI30" s="671" t="n"/>
      <c r="BJ30" s="671" t="n"/>
      <c r="BK30" s="671" t="n"/>
      <c r="BL30" s="671" t="n"/>
      <c r="BM30" s="504" t="n"/>
      <c r="BN30" s="504" t="n"/>
      <c r="BO30" s="504" t="n"/>
      <c r="BP30" s="504" t="n"/>
      <c r="BQ30" s="504" t="n"/>
      <c r="BR30" s="504" t="n"/>
      <c r="BS30" s="504" t="n"/>
      <c r="BT30" s="504" t="n"/>
      <c r="BU30" s="504" t="n"/>
      <c r="BV30" s="504" t="n"/>
      <c r="BW30" s="671" t="n"/>
      <c r="BX30" s="671" t="n"/>
      <c r="BY30" s="325" t="n"/>
    </row>
    <row r="31" ht="18.75" customHeight="1">
      <c r="D31" s="641" t="n"/>
      <c r="E31" s="618" t="n"/>
      <c r="F31" s="641" t="n"/>
      <c r="G31" s="641" t="n"/>
      <c r="H31" s="641" t="n"/>
      <c r="I31" s="641" t="n"/>
      <c r="J31" s="641" t="n"/>
      <c r="K31" s="641" t="n"/>
      <c r="L31" s="641" t="n"/>
      <c r="M31" s="641" t="n"/>
      <c r="N31" s="641" t="n"/>
      <c r="O31" s="641" t="n"/>
      <c r="P31" s="641" t="n"/>
      <c r="Q31" s="614" t="n"/>
      <c r="R31" s="614" t="n"/>
      <c r="S31" s="187" t="n"/>
      <c r="T31" s="614" t="n"/>
      <c r="U31" s="492" t="n"/>
      <c r="V31" s="492" t="n"/>
      <c r="W31" s="492" t="n"/>
      <c r="X31" s="492" t="n"/>
      <c r="Y31" s="501">
        <f>IFERROR(IF(AND(W30="Probabilidad",W31="Probabilidad"),(Y30-(Y30*X31)),IF(AND(W30="Impacto",W31="Probabilidad"),(Y29-(Y29*X31)),IF(W31="Impacto",Y30,""))),"")</f>
        <v/>
      </c>
      <c r="Z31" s="164">
        <f>IFERROR(IF(Y31="","",IF(Y31&lt;=0.2,"MUY BAJA",IF(Y31&lt;=0.4,"BAJA",IF(Y31&lt;=0.6,"MEDIA",IF(Y31&lt;=0.8,"ALTA",IF(Y31=1,"MUY ALTA")))))),"")</f>
        <v/>
      </c>
      <c r="AA31" s="164">
        <f>IFERROR(IF(AND(W30="Impacto",W31="Impacto"),(AA30-(AA30*X31)),IF(AND(W30="Probabilidad",W31="Impacto"),(AA29-(AA29*X31)),IF(W31="Probabilidad",AA30,""))),"")</f>
        <v/>
      </c>
      <c r="AB31" s="164" t="n"/>
      <c r="AC31" s="507" t="n"/>
      <c r="AD31" s="507" t="n"/>
      <c r="AE31" s="507" t="n"/>
      <c r="AF31" s="507" t="n"/>
      <c r="AG31" s="507" t="n"/>
      <c r="AH31" s="507" t="n"/>
      <c r="AI31" s="507" t="n"/>
      <c r="AJ31" s="507" t="n"/>
      <c r="AK31" s="507" t="n"/>
      <c r="AL31" s="507" t="n"/>
      <c r="AM31" s="507" t="n"/>
      <c r="AN31" s="507" t="n"/>
      <c r="AO31" s="507" t="n"/>
      <c r="AP31" s="507" t="n"/>
      <c r="AQ31" s="507" t="n"/>
      <c r="AR31" s="507" t="n"/>
      <c r="AS31" s="507" t="n"/>
      <c r="AT31" s="507" t="n"/>
      <c r="AU31" s="507" t="n"/>
      <c r="AV31" s="507" t="n"/>
      <c r="AW31" s="507" t="n"/>
      <c r="AX31" s="641" t="n"/>
      <c r="AY31" s="641" t="n"/>
      <c r="AZ31" s="641" t="n"/>
      <c r="BA31" s="641" t="n"/>
      <c r="BB31" s="641" t="n"/>
      <c r="BC31" s="671" t="n"/>
      <c r="BD31" s="671" t="n"/>
      <c r="BE31" s="671" t="n"/>
      <c r="BF31" s="671" t="n"/>
      <c r="BG31" s="671" t="n"/>
      <c r="BH31" s="671" t="n"/>
      <c r="BI31" s="671" t="n"/>
      <c r="BJ31" s="671" t="n"/>
      <c r="BK31" s="671" t="n"/>
      <c r="BL31" s="671" t="n"/>
      <c r="BM31" s="504" t="n"/>
      <c r="BN31" s="504" t="n"/>
      <c r="BO31" s="504" t="n"/>
      <c r="BP31" s="504" t="n"/>
      <c r="BQ31" s="504" t="n"/>
      <c r="BR31" s="504" t="n"/>
      <c r="BS31" s="504" t="n"/>
      <c r="BT31" s="504" t="n"/>
      <c r="BU31" s="504" t="n"/>
      <c r="BV31" s="504" t="n"/>
      <c r="BW31" s="671" t="n"/>
      <c r="BX31" s="671" t="n"/>
      <c r="BY31" s="325" t="n"/>
    </row>
    <row r="32" ht="18.75" customHeight="1">
      <c r="D32" s="642" t="n"/>
      <c r="E32" s="618" t="n"/>
      <c r="F32" s="642" t="n"/>
      <c r="G32" s="642" t="n"/>
      <c r="H32" s="642" t="n"/>
      <c r="I32" s="642" t="n"/>
      <c r="J32" s="642" t="n"/>
      <c r="K32" s="642" t="n"/>
      <c r="L32" s="642" t="n"/>
      <c r="M32" s="642" t="n"/>
      <c r="N32" s="642" t="n"/>
      <c r="O32" s="642" t="n"/>
      <c r="P32" s="642" t="n"/>
      <c r="Q32" s="614" t="n"/>
      <c r="R32" s="614" t="n"/>
      <c r="S32" s="187" t="n"/>
      <c r="T32" s="614" t="n"/>
      <c r="U32" s="492" t="n"/>
      <c r="V32" s="492" t="n"/>
      <c r="W32" s="492" t="n"/>
      <c r="X32" s="492" t="n"/>
      <c r="Y32" s="501">
        <f>IFERROR(IF(AND(W31="Probabilidad",W32="Probabilidad"),(Y31-(Y31*X32)),IF(AND(W31="Impacto",W32="Probabilidad"),(Y30-(Y30*X32)),IF(W32="Impacto",Y31,""))),"")</f>
        <v/>
      </c>
      <c r="Z32" s="164">
        <f>IFERROR(IF(Y32="","",IF(Y32&lt;=0.2,"MUY BAJA",IF(Y32&lt;=0.4,"BAJA",IF(Y32&lt;=0.6,"MEDIA",IF(Y32&lt;=0.8,"ALTA",IF(Y32=1,"MUY ALTA")))))),"")</f>
        <v/>
      </c>
      <c r="AA32" s="164">
        <f>IFERROR(IF(AND(W31="Impacto",W32="Impacto"),(AA31-(AA31*X32)),IF(AND(W31="Probabilidad",W32="Impacto"),(AA30-(AA30*X32)),IF(W32="Probabilidad",AA31,""))),"")</f>
        <v/>
      </c>
      <c r="AB32" s="164" t="n"/>
      <c r="AC32" s="507" t="n"/>
      <c r="AD32" s="507" t="n"/>
      <c r="AE32" s="507" t="n"/>
      <c r="AF32" s="507" t="n"/>
      <c r="AG32" s="507" t="n"/>
      <c r="AH32" s="507" t="n"/>
      <c r="AI32" s="507" t="n"/>
      <c r="AJ32" s="507" t="n"/>
      <c r="AK32" s="507" t="n"/>
      <c r="AL32" s="507" t="n"/>
      <c r="AM32" s="507" t="n"/>
      <c r="AN32" s="507" t="n"/>
      <c r="AO32" s="507" t="n"/>
      <c r="AP32" s="507" t="n"/>
      <c r="AQ32" s="507" t="n"/>
      <c r="AR32" s="507" t="n"/>
      <c r="AS32" s="507" t="n"/>
      <c r="AT32" s="507" t="n"/>
      <c r="AU32" s="507" t="n"/>
      <c r="AV32" s="507" t="n"/>
      <c r="AW32" s="507" t="n"/>
      <c r="AX32" s="642" t="n"/>
      <c r="AY32" s="642" t="n"/>
      <c r="AZ32" s="642" t="n"/>
      <c r="BA32" s="642" t="n"/>
      <c r="BB32" s="642" t="n"/>
      <c r="BC32" s="673" t="n"/>
      <c r="BD32" s="673" t="n"/>
      <c r="BE32" s="673" t="n"/>
      <c r="BF32" s="673" t="n"/>
      <c r="BG32" s="673" t="n"/>
      <c r="BH32" s="673" t="n"/>
      <c r="BI32" s="673" t="n"/>
      <c r="BJ32" s="673" t="n"/>
      <c r="BK32" s="673" t="n"/>
      <c r="BL32" s="673" t="n"/>
      <c r="BM32" s="504" t="n"/>
      <c r="BN32" s="504" t="n"/>
      <c r="BO32" s="504" t="n"/>
      <c r="BP32" s="504" t="n"/>
      <c r="BQ32" s="504" t="n"/>
      <c r="BR32" s="504" t="n"/>
      <c r="BS32" s="504" t="n"/>
      <c r="BT32" s="504" t="n"/>
      <c r="BU32" s="504" t="n"/>
      <c r="BV32" s="504" t="n"/>
      <c r="BW32" s="673" t="n"/>
      <c r="BX32" s="673" t="n"/>
      <c r="BY32" s="325" t="n"/>
    </row>
    <row r="33" ht="16.5" customHeight="1">
      <c r="A33" s="272">
        <f>IF(OR(AX33=0,AZ33=0),"",IF(AND(AX33&lt;=0.2,AZ33&lt;=0.2),1,IF(AND(AX33&lt;=0.2,AZ33&lt;=0.4),2,IF(AND(AX33&lt;=0.2,AZ33&lt;=0.6),3,IF(AND(AX33&lt;=0.2,AZ33&lt;=0.8),4,IF(AND(AX33&lt;=0.2,AZ33&lt;=1),5,IF(AND(AX33&lt;=0.4,AZ33&lt;=0.2),6,IF(AND(AX33&lt;=0.4,AZ33&lt;=0.4),7,IF(AND(AX33&lt;=0.4,AZ33&lt;=0.6),8,IF(AND(AX33&lt;=0.4,AZ33&lt;=0.8),9,IF(AND(AX33&lt;=0.4,AZ33&lt;=1),10,IF(AND(AX33&lt;=0.6,AZ33&lt;=0.2),11,IF(AND(AX33&lt;=0.6,AZ33&lt;=0.4),12,IF(AND(AX33&lt;=0.6,AZ33&lt;=0.6),13,IF(AND(AX33&lt;=0.6,AZ33&lt;=0.8),14,IF(AND(AX33&lt;=0.6,AZ33&lt;=1),15,IF(AND(AX33&lt;=0.8,AZ33&lt;=0.2),16,IF(AND(AX33&lt;=0.8,AZ33&lt;=0.4),17,IF(AND(AX33&lt;=0.8,AZ33&lt;=0.6),18,IF(AND(AX33&lt;=0.8,AZ33&lt;=0.8),19,IF(AND(AX33&lt;=0.8,AZ33&lt;=1),20,IF(AND(AX33&lt;=1,AZ33&lt;=0.2),21,IF(AND(AX33&lt;=1,AZ33&lt;=0.4),22,IF(AND(AX33&lt;=1,AZ33&lt;=0.6),23,IF(AND(AX33&lt;=1,AZ33&lt;=0.8),24,IF(AND(AX33&lt;=1,AZ33&lt;=1),25,""))))))))))))))))))))))))))</f>
        <v/>
      </c>
      <c r="B33" s="272">
        <f>IF(A33="","",1/100)</f>
        <v/>
      </c>
      <c r="C33" s="272">
        <f>IFERROR(A33+B33,"")</f>
        <v/>
      </c>
      <c r="D33" s="505" t="n">
        <v>9</v>
      </c>
      <c r="E33" s="618" t="n"/>
      <c r="F33" s="614" t="n"/>
      <c r="G33" s="614" t="n"/>
      <c r="H33" s="614" t="n"/>
      <c r="I33" s="506" t="n"/>
      <c r="J33" s="614" t="n"/>
      <c r="K33" s="492">
        <f>IF(I33&lt;=0,"",IF(I33&lt;=2,"Muy Baja",IF(I33&lt;=24,"Baja",IF(I33&lt;=500,"Media",IF(I33&lt;=5000,"Alta",IF(I33&gt;5000,"Muy Alta"))))))</f>
        <v/>
      </c>
      <c r="L33" s="501">
        <f>IF(K33="","",IF(K33="Muy Baja",0.2,IF(K33="Baja",0.4,IF(K33="Media",0.6,IF(K33="Alta",0.8,IF(K33="Muy Alta",1,))))))</f>
        <v/>
      </c>
      <c r="M33" s="492" t="n"/>
      <c r="N33" s="492">
        <f>IF(OR(M33=CRITERIOS!$C$182,M33=CRITERIOS!$D$182),"Leve",IF(OR(M33=CRITERIOS!$C$183,M33=CRITERIOS!$D$183),"Menor",IF(OR(M33=CRITERIOS!$C$184,M33=CRITERIOS!$D$184),"Moderado",IF(OR(M33=CRITERIOS!$C$185,M33=CRITERIOS!$D$185),"Mayor",IF(OR(M33=CRITERIOS!$C$186,M33=CRITERIOS!$D$186),"Catastrófico","")))))</f>
        <v/>
      </c>
      <c r="O33" s="501">
        <f>IF(N33="","",IF(N33="Leve",0.2,IF(N33="Menor",0.4,IF(N33="Moderado",0.6,IF(N33="Mayor",0.8,IF(N33="Catastrófico",1,))))))</f>
        <v/>
      </c>
      <c r="P33" s="507">
        <f>IF(OR(AND(K33="Muy Baja",N33="Leve"),AND(K33="Muy Baja",N33="Menor"),AND(K33="Baja",N33="Leve")),"BAJO",IF(OR(AND(K33="Muy baja",N33="Moderado"),AND(K33="Baja",N33="Menor"),AND(K33="Baja",N33="Moderado"),AND(K33="Media",N33="Leve"),AND(K33="Media",N33="Menor"),AND(K33="Media",N33="Moderado"),AND(K33="Alta",N33="Leve"),AND(K33="Alta",N33="Menor")),"MODERADO",IF(OR(AND(K33="Muy Baja",N33="Mayor"),AND(K33="Baja",N33="Mayor"),AND(K33="Media",N33="Mayor"),AND(K33="Alta",N33="Moderado"),AND(K33="Alta",N33="Mayor"),AND(K33="Muy Alta",N33="Leve"),AND(K33="Muy Alta",N33="Menor"),AND(K33="Muy Alta",N33="Moderado"),ZB33="Muy Alta",N33="Mayor"),"ALTO",IF(OR(AND(K33="Muy Baja",N33="Catastrófico"),AND(K33="Baja",N33="Catastrófico"),AND(K33="Media",N33="Catastrófico"),AND(K33="Alta",N33="Catastrófico"),AND(K33="Muy Alta",N33="Catastrófico")),"EXTREMO",""))))</f>
        <v/>
      </c>
      <c r="Q33" s="614" t="n"/>
      <c r="R33" s="614" t="n"/>
      <c r="S33" s="187" t="n"/>
      <c r="T33" s="614" t="n"/>
      <c r="U33" s="492" t="n"/>
      <c r="V33" s="492" t="n"/>
      <c r="W33" s="492">
        <f>IF(OR(U33="PREVENTIVO",U33="DETECTIVO"),"PROBABILIDAD",IF(U33="CORRECTIVO","IMPACTO",""))</f>
        <v/>
      </c>
      <c r="X33" s="492">
        <f>IF(AND(U33="PREVENTIVO",V33="AUTOMÁTICO"),"50%",IF(AND(U33="PREVENTIVO",V33="MANUAL"),"40%",IF(AND(U33="DETECTIVO",V33="AUTOMÁTICO"),"40%",IF(AND(U33="DETECTIVO",V33="MANUAL"),"30%",IF(AND(U33="CORRECTIVO",V33="AUTOMÁTICO"),"35%",IF(AND(U33="CORRECTIVO",V33="MANUAL"),"25%",""))))))</f>
        <v/>
      </c>
      <c r="Y33" s="164">
        <f>IFERROR(IF(W33="Probabilidad",(L33-(L33*X33)),IF(W33="Impacto",L33,"")),"")</f>
        <v/>
      </c>
      <c r="Z33" s="164">
        <f>IFERROR(IF(Y33="","",IF(Y33&lt;=0.2,"MUY BAJA",IF(Y33&lt;=0.4,"BAJA",IF(Y33&lt;=0.6,"MEDIA",IF(Y33&lt;=0.8,"ALTA",IF(Y33=1,"MUY ALTA")))))),"")</f>
        <v/>
      </c>
      <c r="AA33" s="164">
        <f>IFERROR(IF(W33="Impacto",(O33-(O33*X33)),IF(W33="Probabilidad",O33,"")),"")</f>
        <v/>
      </c>
      <c r="AB33" s="164">
        <f>IFERROR(IF(AA33="","",IF(AA33&lt;=0.2,"LEVE",IF(AA33&lt;=0.4,"MENOR",IF(AA33&lt;=0.6,"MODERADO",IF(AA33&lt;=0.8,"MAYOR",IF(AA33=1,"CATASTRÓFICO")))))),"")</f>
        <v/>
      </c>
      <c r="AC33" s="507">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507" t="n"/>
      <c r="AE33" s="507" t="n"/>
      <c r="AF33" s="507" t="n"/>
      <c r="AG33" s="507" t="n"/>
      <c r="AH33" s="507" t="n"/>
      <c r="AI33" s="507" t="n"/>
      <c r="AJ33" s="507" t="n"/>
      <c r="AK33" s="507" t="n"/>
      <c r="AL33" s="507" t="n"/>
      <c r="AM33" s="507" t="n"/>
      <c r="AN33" s="507" t="n"/>
      <c r="AO33" s="507" t="n"/>
      <c r="AP33" s="507" t="n"/>
      <c r="AQ33" s="507" t="n"/>
      <c r="AR33" s="507" t="n"/>
      <c r="AS33" s="507" t="n"/>
      <c r="AT33" s="507" t="n"/>
      <c r="AU33" s="507" t="n"/>
      <c r="AV33" s="507" t="n"/>
      <c r="AW33" s="507" t="n"/>
      <c r="AX33" s="493">
        <f>IF(Y33="","",MIN(Y33:Y37))</f>
        <v/>
      </c>
      <c r="AY33" s="491">
        <f>IFERROR(IF(AX33="","",IF(Y33&lt;=0.2,"MUY BAJA",IF(AX33&lt;=0.4,"BAJA",IF(AX33&lt;=0.6,"MEDIA",IF(AX33&lt;=0.8,"ALTA",IF(AX33=1,"MUY ALTA")))))),"")</f>
        <v/>
      </c>
      <c r="AZ33" s="493">
        <f>IF(AA33="","",MIN(AA33:AA37))</f>
        <v/>
      </c>
      <c r="BA33" s="491">
        <f>IFERROR(IF(AZ33="","",IF(AZ33&lt;=0.2,"LEVE",IF(AZ33&lt;=0.4,"MENOR",IF(AZ33&lt;=0.6,"MODERADO",IF(AZ33&lt;=0.8,"MAYOR",IF(AZ33=1,"CATASTRÓFICO")))))),"")</f>
        <v/>
      </c>
      <c r="BB33" s="508">
        <f>IFERROR(IF(OR(AND(AY33="Muy Baja",BA33="Leve"),AND(AY33="Muy Baja",BA33="Menor"),AND(AY33="Baja",BA33="Leve")),"BAJO",IF(OR(AND(AY33="Muy baja",BA33="Moderado"),AND(AY33="Baja",BA33="Menor"),AND(AY33="Baja",BA33="Moderado"),AND(AY33="Media",BA33="Leve"),AND(AY33="Media",BA33="Menor"),AND(AY33="Media",BA33="Moderado"),AND(AY33="Alta",BA33="Leve"),AND(AY33="Alta",BA33="Menor")),"MODERADO",IF(OR(AND(AY33="Muy Baja",BA33="Mayor"),AND(AY33="Baja",BA33="Mayor"),AND(AY33="Media",BA33="Mayor"),AND(AY33="Alta",BA33="Moderado"),AND(AY33="Alta",BA33="Mayor"),AND(AY33="Muy Alta",BA33="Leve"),AND(AY33="Muy Alta",BA33="Menor"),AND(AY33="Muy Alta",BA33="Moderado"),AND(AY33="Muy Alta",BA33="Mayor")),"ALTO",IF(OR(AND(AY33="Muy Baja",BA33="Catastrófico"),AND(AY33="Baja",BA33="Catastrófico"),AND(AY33="Media",BA33="Catastrófico"),AND(AY33="Alta",BA33="Catastrófico"),AND(AY33="Muy Alta",BA33="Catastrófico")),"EXTREMO","")))),"")</f>
        <v/>
      </c>
      <c r="BC33" s="509" t="n"/>
      <c r="BD33" s="504" t="n"/>
      <c r="BE33" s="490" t="n"/>
      <c r="BF33" s="504" t="n"/>
      <c r="BG33" s="490" t="n"/>
      <c r="BH33" s="504" t="n"/>
      <c r="BI33" s="490" t="n"/>
      <c r="BJ33" s="504" t="n"/>
      <c r="BK33" s="490" t="n"/>
      <c r="BL33" s="481" t="n"/>
      <c r="BM33" s="504" t="n"/>
      <c r="BN33" s="504" t="n"/>
      <c r="BO33" s="504" t="n"/>
      <c r="BP33" s="504" t="n"/>
      <c r="BQ33" s="504" t="n"/>
      <c r="BR33" s="504" t="n"/>
      <c r="BS33" s="504" t="n"/>
      <c r="BT33" s="504" t="n"/>
      <c r="BU33" s="504" t="n"/>
      <c r="BV33" s="504" t="n"/>
      <c r="BW33" s="490" t="n"/>
      <c r="BX33" s="504" t="n"/>
      <c r="BY33" s="325" t="n"/>
    </row>
    <row r="34" ht="18.75" customHeight="1">
      <c r="D34" s="641" t="n"/>
      <c r="E34" s="618" t="n"/>
      <c r="F34" s="641" t="n"/>
      <c r="G34" s="641" t="n"/>
      <c r="H34" s="641" t="n"/>
      <c r="I34" s="641" t="n"/>
      <c r="J34" s="641" t="n"/>
      <c r="K34" s="641" t="n"/>
      <c r="L34" s="641" t="n"/>
      <c r="M34" s="641" t="n"/>
      <c r="N34" s="641" t="n"/>
      <c r="O34" s="641" t="n"/>
      <c r="P34" s="641" t="n"/>
      <c r="Q34" s="614" t="n"/>
      <c r="R34" s="614" t="n"/>
      <c r="S34" s="187" t="n"/>
      <c r="T34" s="614" t="n"/>
      <c r="U34" s="492" t="n"/>
      <c r="V34" s="492" t="n"/>
      <c r="W34" s="492">
        <f>IF(OR(U34="PREVENTIVO",U34="DETECTIVO"),"PROBABILIDAD",IF(U34="CORRECTIVO","IMPACTO",""))</f>
        <v/>
      </c>
      <c r="X34" s="492">
        <f>IF(AND(U34="PREVENTIVO",V34="AUTOMÁTICO"),"50%",IF(AND(U34="PREVENTIVO",V34="MANUAL"),"40%",IF(AND(U34="DETECTIVO",V34="AUTOMÁTICO"),"40%",IF(AND(U34="DETECTIVO",V34="MANUAL"),"30%",IF(AND(U34="CORRECTIVO",V34="AUTOMÁTICO"),"35%",IF(AND(U34="CORRECTIVO",V34="MANUAL"),"25%",""))))))</f>
        <v/>
      </c>
      <c r="Y34" s="501">
        <f>IFERROR(IF(AND(W33="Probabilidad",W34="Probabilidad"),(Y33-(Y33*X34)),IF(W34="Probabilidad",(L33-(L33*X34)),IF(W34="Impacto",Y33,""))),"")</f>
        <v/>
      </c>
      <c r="Z34" s="164">
        <f>IFERROR(IF(Y34="","",IF(Y34&lt;=0.2,"MUY BAJA",IF(Y34&lt;=0.4,"BAJA",IF(Y34&lt;=0.6,"MEDIA",IF(Y34&lt;=0.8,"ALTA",IF(Y34=1,"MUY ALTA")))))),"")</f>
        <v/>
      </c>
      <c r="AA34" s="164">
        <f>IFERROR(IF(AND(W33="Impacto",W34="Impacto"),(AA33-(AA33*X34)),IF(W34="Impacto",(O33-(+O33*X34)),IF(W34="Probabilidad",AA33,""))),"")</f>
        <v/>
      </c>
      <c r="AB34" s="164">
        <f>IFERROR(IF(AA34="","",IF(AA34&lt;=0.2,"LEVE",IF(AA34&lt;=0.4,"MENOR",IF(AA34&lt;=0.6,"MODERADO",IF(AA34&lt;=0.8,"MAYOR",IF(AA34=1,"CATASTRÓFICO")))))),"")</f>
        <v/>
      </c>
      <c r="AC34" s="507">
        <f>IFERROR(IF(OR(AND(Z34="Muy Baja",AB34="Leve"),AND(Z34="Muy Baja",AB34="Menor"),AND(Z34="Baja",AB34="Leve")),"BAJO",IF(OR(AND(Z34="Muy baja",AB34="Moderado"),AND(Z34="Baja",AB34="Menor"),AND(Z34="Baja",AB34="Moderado"),AND(Z34="Media",AB34="Leve"),AND(Z34="Media",AB34="Menor"),AND(Z34="Media",AB34="Moderado"),AND(Z34="Alta",AB34="Leve"),AND(Z34="Alta",AB34="Menor")),"MODERADO",IF(OR(AND(Z34="Muy Baja",AB34="Mayor"),AND(Z34="Baja",AB34="Mayor"),AND(Z34="Media",AB34="Mayor"),AND(Z34="Alta",AB34="Moderado"),AND(Z34="Alta",AB34="Mayor"),AND(Z34="Muy Alta",AB34="Leve"),AND(Z34="Muy Alta",AB34="Menor"),AND(Z34="Muy Alta",AB34="Moderado"),AND(Z34="Muy Alta",AB34="Mayor")),"ALTO",IF(OR(AND(Z34="Muy Baja",AB34="Catastrófico"),AND(Z34="Baja",AB34="Catastrófico"),AND(Z34="Media",AB34="Catastrófico"),AND(Z34="Alta",AB34="Catastrófico"),AND(Z34="Muy Alta",AB34="Catastrófico")),"EXTREMO","")))),"")</f>
        <v/>
      </c>
      <c r="AD34" s="507" t="n"/>
      <c r="AE34" s="507" t="n"/>
      <c r="AF34" s="507" t="n"/>
      <c r="AG34" s="507" t="n"/>
      <c r="AH34" s="507" t="n"/>
      <c r="AI34" s="507" t="n"/>
      <c r="AJ34" s="507" t="n"/>
      <c r="AK34" s="507" t="n"/>
      <c r="AL34" s="507" t="n"/>
      <c r="AM34" s="507" t="n"/>
      <c r="AN34" s="507" t="n"/>
      <c r="AO34" s="507" t="n"/>
      <c r="AP34" s="507" t="n"/>
      <c r="AQ34" s="507" t="n"/>
      <c r="AR34" s="507" t="n"/>
      <c r="AS34" s="507" t="n"/>
      <c r="AT34" s="507" t="n"/>
      <c r="AU34" s="507" t="n"/>
      <c r="AV34" s="507" t="n"/>
      <c r="AW34" s="507" t="n"/>
      <c r="AX34" s="641" t="n"/>
      <c r="AY34" s="641" t="n"/>
      <c r="AZ34" s="641" t="n"/>
      <c r="BA34" s="641" t="n"/>
      <c r="BB34" s="641" t="n"/>
      <c r="BC34" s="671" t="n"/>
      <c r="BD34" s="671" t="n"/>
      <c r="BE34" s="671" t="n"/>
      <c r="BF34" s="671" t="n"/>
      <c r="BG34" s="671" t="n"/>
      <c r="BH34" s="671" t="n"/>
      <c r="BI34" s="671" t="n"/>
      <c r="BJ34" s="671" t="n"/>
      <c r="BK34" s="671" t="n"/>
      <c r="BL34" s="671" t="n"/>
      <c r="BM34" s="504" t="n"/>
      <c r="BN34" s="504" t="n"/>
      <c r="BO34" s="504" t="n"/>
      <c r="BP34" s="504" t="n"/>
      <c r="BQ34" s="504" t="n"/>
      <c r="BR34" s="504" t="n"/>
      <c r="BS34" s="504" t="n"/>
      <c r="BT34" s="504" t="n"/>
      <c r="BU34" s="504" t="n"/>
      <c r="BV34" s="504" t="n"/>
      <c r="BW34" s="671" t="n"/>
      <c r="BX34" s="671" t="n"/>
      <c r="BY34" s="325" t="n"/>
    </row>
    <row r="35" ht="18.75" customHeight="1">
      <c r="D35" s="641" t="n"/>
      <c r="E35" s="618" t="n"/>
      <c r="F35" s="641" t="n"/>
      <c r="G35" s="641" t="n"/>
      <c r="H35" s="641" t="n"/>
      <c r="I35" s="641" t="n"/>
      <c r="J35" s="641" t="n"/>
      <c r="K35" s="641" t="n"/>
      <c r="L35" s="641" t="n"/>
      <c r="M35" s="641" t="n"/>
      <c r="N35" s="641" t="n"/>
      <c r="O35" s="641" t="n"/>
      <c r="P35" s="641" t="n"/>
      <c r="Q35" s="614" t="n"/>
      <c r="R35" s="614" t="n"/>
      <c r="S35" s="187" t="n"/>
      <c r="T35" s="614" t="n"/>
      <c r="U35" s="492" t="n"/>
      <c r="V35" s="492" t="n"/>
      <c r="W35" s="492">
        <f>IF(OR(U35="PREVENTIVO",U35="DETECTIVO"),"PROBABILIDAD",IF(U35="CORRECTIVO","IMPACTO",""))</f>
        <v/>
      </c>
      <c r="X35" s="492">
        <f>IF(AND(U35="PREVENTIVO",V35="AUTOMÁTICO"),"50%",IF(AND(U35="PREVENTIVO",V35="MANUAL"),"40%",IF(AND(U35="DETECTIVO",V35="AUTOMÁTICO"),"40%",IF(AND(U35="DETECTIVO",V35="MANUAL"),"30%",IF(AND(U35="CORRECTIVO",V35="AUTOMÁTICO"),"35%",IF(AND(U35="CORRECTIVO",V35="MANUAL"),"25%",""))))))</f>
        <v/>
      </c>
      <c r="Y35" s="501">
        <f>IFERROR(IF(AND(W34="Probabilidad",W35="Probabilidad"),(Y34-(Y34*X35)),IF(AND(W34="Impacto",W35="Probabilidad"),(Y33-(Y33*X35)),IF(W35="Impacto",Y34,""))),"")</f>
        <v/>
      </c>
      <c r="Z35" s="164">
        <f>IFERROR(IF(Y35="","",IF(Y35&lt;=0.2,"MUY BAJA",IF(Y35&lt;=0.4,"BAJA",IF(Y35&lt;=0.6,"MEDIA",IF(Y35&lt;=0.8,"ALTA",IF(Y35=1,"MUY ALTA")))))),"")</f>
        <v/>
      </c>
      <c r="AA35" s="164">
        <f>IFERROR(IF(AND(W34="Impacto",W35="Impacto"),(AA34-(AA34*X35)),IF(AND(W34="Probabilidad",W35="Impacto"),(AA33-(AA33*X35)),IF(W35="Probabilidad",AA34,""))),"")</f>
        <v/>
      </c>
      <c r="AB35" s="164">
        <f>IFERROR(IF(AA35="","",IF(AA35&lt;=0.2,"LEVE",IF(AA35&lt;=0.4,"MENOR",IF(AA35&lt;=0.6,"MODERADO",IF(AA35&lt;=0.8,"MAYOR",IF(AA35=1,"CATASTRÓFICO")))))),"")</f>
        <v/>
      </c>
      <c r="AC35" s="507">
        <f>IFERROR(IF(OR(AND(Z35="Muy Baja",AB35="Leve"),AND(Z35="Muy Baja",AB35="Menor"),AND(Z35="Baja",AB35="Leve")),"BAJO",IF(OR(AND(Z35="Muy baja",AB35="Moderado"),AND(Z35="Baja",AB35="Menor"),AND(Z35="Baja",AB35="Moderado"),AND(Z35="Media",AB35="Leve"),AND(Z35="Media",AB35="Menor"),AND(Z35="Media",AB35="Moderado"),AND(Z35="Alta",AB35="Leve"),AND(Z35="Alta",AB35="Menor")),"MODERADO",IF(OR(AND(Z35="Muy Baja",AB35="Mayor"),AND(Z35="Baja",AB35="Mayor"),AND(Z35="Media",AB35="Mayor"),AND(Z35="Alta",AB35="Moderado"),AND(Z35="Alta",AB35="Mayor"),AND(Z35="Muy Alta",AB35="Leve"),AND(Z35="Muy Alta",AB35="Menor"),AND(Z35="Muy Alta",AB35="Moderado"),AND(Z35="Muy Alta",AB35="Mayor")),"ALTO",IF(OR(AND(Z35="Muy Baja",AB35="Catastrófico"),AND(Z35="Baja",AB35="Catastrófico"),AND(Z35="Media",AB35="Catastrófico"),AND(Z35="Alta",AB35="Catastrófico"),AND(Z35="Muy Alta",AB35="Catastrófico")),"EXTREMO","")))),"")</f>
        <v/>
      </c>
      <c r="AD35" s="507" t="n"/>
      <c r="AE35" s="507" t="n"/>
      <c r="AF35" s="507" t="n"/>
      <c r="AG35" s="507" t="n"/>
      <c r="AH35" s="507" t="n"/>
      <c r="AI35" s="507" t="n"/>
      <c r="AJ35" s="507" t="n"/>
      <c r="AK35" s="507" t="n"/>
      <c r="AL35" s="507" t="n"/>
      <c r="AM35" s="507" t="n"/>
      <c r="AN35" s="507" t="n"/>
      <c r="AO35" s="507" t="n"/>
      <c r="AP35" s="507" t="n"/>
      <c r="AQ35" s="507" t="n"/>
      <c r="AR35" s="507" t="n"/>
      <c r="AS35" s="507" t="n"/>
      <c r="AT35" s="507" t="n"/>
      <c r="AU35" s="507" t="n"/>
      <c r="AV35" s="507" t="n"/>
      <c r="AW35" s="507" t="n"/>
      <c r="AX35" s="641" t="n"/>
      <c r="AY35" s="641" t="n"/>
      <c r="AZ35" s="641" t="n"/>
      <c r="BA35" s="641" t="n"/>
      <c r="BB35" s="641" t="n"/>
      <c r="BC35" s="671" t="n"/>
      <c r="BD35" s="671" t="n"/>
      <c r="BE35" s="671" t="n"/>
      <c r="BF35" s="671" t="n"/>
      <c r="BG35" s="671" t="n"/>
      <c r="BH35" s="671" t="n"/>
      <c r="BI35" s="671" t="n"/>
      <c r="BJ35" s="671" t="n"/>
      <c r="BK35" s="671" t="n"/>
      <c r="BL35" s="671" t="n"/>
      <c r="BM35" s="504" t="n"/>
      <c r="BN35" s="504" t="n"/>
      <c r="BO35" s="504" t="n"/>
      <c r="BP35" s="504" t="n"/>
      <c r="BQ35" s="504" t="n"/>
      <c r="BR35" s="504" t="n"/>
      <c r="BS35" s="504" t="n"/>
      <c r="BT35" s="504" t="n"/>
      <c r="BU35" s="504" t="n"/>
      <c r="BV35" s="504" t="n"/>
      <c r="BW35" s="671" t="n"/>
      <c r="BX35" s="671" t="n"/>
      <c r="BY35" s="325" t="n"/>
    </row>
    <row r="36" ht="18.75" customHeight="1">
      <c r="D36" s="641" t="n"/>
      <c r="E36" s="618" t="n"/>
      <c r="F36" s="641" t="n"/>
      <c r="G36" s="641" t="n"/>
      <c r="H36" s="641" t="n"/>
      <c r="I36" s="641" t="n"/>
      <c r="J36" s="641" t="n"/>
      <c r="K36" s="641" t="n"/>
      <c r="L36" s="641" t="n"/>
      <c r="M36" s="641" t="n"/>
      <c r="N36" s="641" t="n"/>
      <c r="O36" s="641" t="n"/>
      <c r="P36" s="641" t="n"/>
      <c r="Q36" s="614" t="n"/>
      <c r="R36" s="614" t="n"/>
      <c r="S36" s="187" t="n"/>
      <c r="T36" s="614" t="n"/>
      <c r="U36" s="492" t="n"/>
      <c r="V36" s="492" t="n"/>
      <c r="W36" s="492" t="n"/>
      <c r="X36" s="492" t="n"/>
      <c r="Y36" s="501">
        <f>IFERROR(IF(AND(W35="Probabilidad",W36="Probabilidad"),(Y35-(Y35*X36)),IF(AND(W35="Impacto",W36="Probabilidad"),(Y34-(Y34*X36)),IF(W36="Impacto",Y35,""))),"")</f>
        <v/>
      </c>
      <c r="Z36" s="164">
        <f>IFERROR(IF(Y36="","",IF(Y36&lt;=0.2,"MUY BAJA",IF(Y36&lt;=0.4,"BAJA",IF(Y36&lt;=0.6,"MEDIA",IF(Y36&lt;=0.8,"ALTA",IF(Y36=1,"MUY ALTA")))))),"")</f>
        <v/>
      </c>
      <c r="AA36" s="164">
        <f>IFERROR(IF(AND(W35="Impacto",W36="Impacto"),(AA35-(AA35*X36)),IF(AND(W35="Probabilidad",W36="Impacto"),(AA34-(AA34*X36)),IF(W36="Probabilidad",AA35,""))),"")</f>
        <v/>
      </c>
      <c r="AB36" s="164" t="n"/>
      <c r="AC36" s="507" t="n"/>
      <c r="AD36" s="507" t="n"/>
      <c r="AE36" s="507" t="n"/>
      <c r="AF36" s="507" t="n"/>
      <c r="AG36" s="507" t="n"/>
      <c r="AH36" s="507" t="n"/>
      <c r="AI36" s="507" t="n"/>
      <c r="AJ36" s="507" t="n"/>
      <c r="AK36" s="507" t="n"/>
      <c r="AL36" s="507" t="n"/>
      <c r="AM36" s="507" t="n"/>
      <c r="AN36" s="507" t="n"/>
      <c r="AO36" s="507" t="n"/>
      <c r="AP36" s="507" t="n"/>
      <c r="AQ36" s="507" t="n"/>
      <c r="AR36" s="507" t="n"/>
      <c r="AS36" s="507" t="n"/>
      <c r="AT36" s="507" t="n"/>
      <c r="AU36" s="507" t="n"/>
      <c r="AV36" s="507" t="n"/>
      <c r="AW36" s="507" t="n"/>
      <c r="AX36" s="641" t="n"/>
      <c r="AY36" s="641" t="n"/>
      <c r="AZ36" s="641" t="n"/>
      <c r="BA36" s="641" t="n"/>
      <c r="BB36" s="641" t="n"/>
      <c r="BC36" s="671" t="n"/>
      <c r="BD36" s="671" t="n"/>
      <c r="BE36" s="671" t="n"/>
      <c r="BF36" s="671" t="n"/>
      <c r="BG36" s="671" t="n"/>
      <c r="BH36" s="671" t="n"/>
      <c r="BI36" s="671" t="n"/>
      <c r="BJ36" s="671" t="n"/>
      <c r="BK36" s="671" t="n"/>
      <c r="BL36" s="671" t="n"/>
      <c r="BM36" s="504" t="n"/>
      <c r="BN36" s="504" t="n"/>
      <c r="BO36" s="504" t="n"/>
      <c r="BP36" s="504" t="n"/>
      <c r="BQ36" s="504" t="n"/>
      <c r="BR36" s="504" t="n"/>
      <c r="BS36" s="504" t="n"/>
      <c r="BT36" s="504" t="n"/>
      <c r="BU36" s="504" t="n"/>
      <c r="BV36" s="504" t="n"/>
      <c r="BW36" s="671" t="n"/>
      <c r="BX36" s="671" t="n"/>
      <c r="BY36" s="325" t="n"/>
    </row>
    <row r="37" ht="18.75" customHeight="1">
      <c r="D37" s="642" t="n"/>
      <c r="E37" s="618" t="n"/>
      <c r="F37" s="642" t="n"/>
      <c r="G37" s="642" t="n"/>
      <c r="H37" s="642" t="n"/>
      <c r="I37" s="642" t="n"/>
      <c r="J37" s="642" t="n"/>
      <c r="K37" s="642" t="n"/>
      <c r="L37" s="642" t="n"/>
      <c r="M37" s="642" t="n"/>
      <c r="N37" s="642" t="n"/>
      <c r="O37" s="642" t="n"/>
      <c r="P37" s="642" t="n"/>
      <c r="Q37" s="614" t="n"/>
      <c r="R37" s="614" t="n"/>
      <c r="S37" s="187" t="n"/>
      <c r="T37" s="614" t="n"/>
      <c r="U37" s="492" t="n"/>
      <c r="V37" s="492" t="n"/>
      <c r="W37" s="492" t="n"/>
      <c r="X37" s="492" t="n"/>
      <c r="Y37" s="501">
        <f>IFERROR(IF(AND(W36="Probabilidad",W37="Probabilidad"),(Y36-(Y36*X37)),IF(AND(W36="Impacto",W37="Probabilidad"),(Y35-(Y35*X37)),IF(W37="Impacto",Y36,""))),"")</f>
        <v/>
      </c>
      <c r="Z37" s="164">
        <f>IFERROR(IF(Y37="","",IF(Y37&lt;=0.2,"MUY BAJA",IF(Y37&lt;=0.4,"BAJA",IF(Y37&lt;=0.6,"MEDIA",IF(Y37&lt;=0.8,"ALTA",IF(Y37=1,"MUY ALTA")))))),"")</f>
        <v/>
      </c>
      <c r="AA37" s="164">
        <f>IFERROR(IF(AND(W36="Impacto",W37="Impacto"),(AA36-(AA36*X37)),IF(AND(W36="Probabilidad",W37="Impacto"),(AA35-(AA35*X37)),IF(W37="Probabilidad",AA36,""))),"")</f>
        <v/>
      </c>
      <c r="AB37" s="164" t="n"/>
      <c r="AC37" s="507" t="n"/>
      <c r="AD37" s="507" t="n"/>
      <c r="AE37" s="507" t="n"/>
      <c r="AF37" s="507" t="n"/>
      <c r="AG37" s="507" t="n"/>
      <c r="AH37" s="507" t="n"/>
      <c r="AI37" s="507" t="n"/>
      <c r="AJ37" s="507" t="n"/>
      <c r="AK37" s="507" t="n"/>
      <c r="AL37" s="507" t="n"/>
      <c r="AM37" s="507" t="n"/>
      <c r="AN37" s="507" t="n"/>
      <c r="AO37" s="507" t="n"/>
      <c r="AP37" s="507" t="n"/>
      <c r="AQ37" s="507" t="n"/>
      <c r="AR37" s="507" t="n"/>
      <c r="AS37" s="507" t="n"/>
      <c r="AT37" s="507" t="n"/>
      <c r="AU37" s="507" t="n"/>
      <c r="AV37" s="507" t="n"/>
      <c r="AW37" s="507" t="n"/>
      <c r="AX37" s="642" t="n"/>
      <c r="AY37" s="642" t="n"/>
      <c r="AZ37" s="642" t="n"/>
      <c r="BA37" s="642" t="n"/>
      <c r="BB37" s="642" t="n"/>
      <c r="BC37" s="673" t="n"/>
      <c r="BD37" s="673" t="n"/>
      <c r="BE37" s="673" t="n"/>
      <c r="BF37" s="673" t="n"/>
      <c r="BG37" s="673" t="n"/>
      <c r="BH37" s="673" t="n"/>
      <c r="BI37" s="673" t="n"/>
      <c r="BJ37" s="673" t="n"/>
      <c r="BK37" s="673" t="n"/>
      <c r="BL37" s="673" t="n"/>
      <c r="BM37" s="504" t="n"/>
      <c r="BN37" s="504" t="n"/>
      <c r="BO37" s="504" t="n"/>
      <c r="BP37" s="504" t="n"/>
      <c r="BQ37" s="504" t="n"/>
      <c r="BR37" s="504" t="n"/>
      <c r="BS37" s="504" t="n"/>
      <c r="BT37" s="504" t="n"/>
      <c r="BU37" s="504" t="n"/>
      <c r="BV37" s="504" t="n"/>
      <c r="BW37" s="673" t="n"/>
      <c r="BX37" s="673" t="n"/>
      <c r="BY37" s="325" t="n"/>
    </row>
    <row r="38" ht="16.5" customHeight="1">
      <c r="A38" s="272">
        <f>IF(OR(AX38=0,AZ38=0),"",IF(AND(AX38&lt;=0.2,AZ38&lt;=0.2),1,IF(AND(AX38&lt;=0.2,AZ38&lt;=0.4),2,IF(AND(AX38&lt;=0.2,AZ38&lt;=0.6),3,IF(AND(AX38&lt;=0.2,AZ38&lt;=0.8),4,IF(AND(AX38&lt;=0.2,AZ38&lt;=1),5,IF(AND(AX38&lt;=0.4,AZ38&lt;=0.2),6,IF(AND(AX38&lt;=0.4,AZ38&lt;=0.4),7,IF(AND(AX38&lt;=0.4,AZ38&lt;=0.6),8,IF(AND(AX38&lt;=0.4,AZ38&lt;=0.8),9,IF(AND(AX38&lt;=0.4,AZ38&lt;=1),10,IF(AND(AX38&lt;=0.6,AZ38&lt;=0.2),11,IF(AND(AX38&lt;=0.6,AZ38&lt;=0.4),12,IF(AND(AX38&lt;=0.6,AZ38&lt;=0.6),13,IF(AND(AX38&lt;=0.6,AZ38&lt;=0.8),14,IF(AND(AX38&lt;=0.6,AZ38&lt;=1),15,IF(AND(AX38&lt;=0.8,AZ38&lt;=0.2),16,IF(AND(AX38&lt;=0.8,AZ38&lt;=0.4),17,IF(AND(AX38&lt;=0.8,AZ38&lt;=0.6),18,IF(AND(AX38&lt;=0.8,AZ38&lt;=0.8),19,IF(AND(AX38&lt;=0.8,AZ38&lt;=1),20,IF(AND(AX38&lt;=1,AZ38&lt;=0.2),21,IF(AND(AX38&lt;=1,AZ38&lt;=0.4),22,IF(AND(AX38&lt;=1,AZ38&lt;=0.6),23,IF(AND(AX38&lt;=1,AZ38&lt;=0.8),24,IF(AND(AX38&lt;=1,AZ38&lt;=1),25,""))))))))))))))))))))))))))</f>
        <v/>
      </c>
      <c r="B38" s="272">
        <f>IF(A38="","",1/100)</f>
        <v/>
      </c>
      <c r="C38" s="272">
        <f>IFERROR(A38+B38,"")</f>
        <v/>
      </c>
      <c r="D38" s="505" t="n">
        <v>10</v>
      </c>
      <c r="E38" s="618" t="n"/>
      <c r="F38" s="614" t="n"/>
      <c r="G38" s="614" t="n"/>
      <c r="H38" s="614" t="n"/>
      <c r="I38" s="506" t="n"/>
      <c r="J38" s="614" t="n"/>
      <c r="K38" s="492">
        <f>IF(I38&lt;=0,"",IF(I38&lt;=2,"Muy Baja",IF(I38&lt;=24,"Baja",IF(I38&lt;=500,"Media",IF(I38&lt;=5000,"Alta",IF(I38&gt;5000,"Muy Alta"))))))</f>
        <v/>
      </c>
      <c r="L38" s="501">
        <f>IF(K38="","",IF(K38="Muy Baja",0.2,IF(K38="Baja",0.4,IF(K38="Media",0.6,IF(K38="Alta",0.8,IF(K38="Muy Alta",1,))))))</f>
        <v/>
      </c>
      <c r="M38" s="492" t="n"/>
      <c r="N38" s="492">
        <f>IF(OR(M38=CRITERIOS!$C$182,M38=CRITERIOS!$D$182),"Leve",IF(OR(M38=CRITERIOS!$C$183,M38=CRITERIOS!$D$183),"Menor",IF(OR(M38=CRITERIOS!$C$184,M38=CRITERIOS!$D$184),"Moderado",IF(OR(M38=CRITERIOS!$C$185,M38=CRITERIOS!$D$185),"Mayor",IF(OR(M38=CRITERIOS!$C$186,M38=CRITERIOS!$D$186),"Catastrófico","")))))</f>
        <v/>
      </c>
      <c r="O38" s="501">
        <f>IF(N38="","",IF(N38="Leve",0.2,IF(N38="Menor",0.4,IF(N38="Moderado",0.6,IF(N38="Mayor",0.8,IF(N38="Catastrófico",1,))))))</f>
        <v/>
      </c>
      <c r="P38" s="507">
        <f>IF(OR(AND(K38="Muy Baja",N38="Leve"),AND(K38="Muy Baja",N38="Menor"),AND(K38="Baja",N38="Leve")),"BAJO",IF(OR(AND(K38="Muy baja",N38="Moderado"),AND(K38="Baja",N38="Menor"),AND(K38="Baja",N38="Moderado"),AND(K38="Media",N38="Leve"),AND(K38="Media",N38="Menor"),AND(K38="Media",N38="Moderado"),AND(K38="Alta",N38="Leve"),AND(K38="Alta",N38="Menor")),"MODERADO",IF(OR(AND(K38="Muy Baja",N38="Mayor"),AND(K38="Baja",N38="Mayor"),AND(K38="Media",N38="Mayor"),AND(K38="Alta",N38="Moderado"),AND(K38="Alta",N38="Mayor"),AND(K38="Muy Alta",N38="Leve"),AND(K38="Muy Alta",N38="Menor"),AND(K38="Muy Alta",N38="Moderado"),ZB38="Muy Alta",N38="Mayor"),"ALTO",IF(OR(AND(K38="Muy Baja",N38="Catastrófico"),AND(K38="Baja",N38="Catastrófico"),AND(K38="Media",N38="Catastrófico"),AND(K38="Alta",N38="Catastrófico"),AND(K38="Muy Alta",N38="Catastrófico")),"EXTREMO",""))))</f>
        <v/>
      </c>
      <c r="Q38" s="614" t="n"/>
      <c r="R38" s="614" t="n"/>
      <c r="S38" s="187" t="n"/>
      <c r="T38" s="614" t="n"/>
      <c r="U38" s="492" t="n"/>
      <c r="V38" s="492" t="n"/>
      <c r="W38" s="492">
        <f>IF(OR(U38="PREVENTIVO",U38="DETECTIVO"),"PROBABILIDAD",IF(U38="CORRECTIVO","IMPACTO",""))</f>
        <v/>
      </c>
      <c r="X38" s="492">
        <f>IF(AND(U38="PREVENTIVO",V38="AUTOMÁTICO"),"50%",IF(AND(U38="PREVENTIVO",V38="MANUAL"),"40%",IF(AND(U38="DETECTIVO",V38="AUTOMÁTICO"),"40%",IF(AND(U38="DETECTIVO",V38="MANUAL"),"30%",IF(AND(U38="CORRECTIVO",V38="AUTOMÁTICO"),"35%",IF(AND(U38="CORRECTIVO",V38="MANUAL"),"25%",""))))))</f>
        <v/>
      </c>
      <c r="Y38" s="164">
        <f>IFERROR(IF(W38="Probabilidad",(L38-(L38*X38)),IF(W38="Impacto",L38,"")),"")</f>
        <v/>
      </c>
      <c r="Z38" s="164">
        <f>IFERROR(IF(Y38="","",IF(Y38&lt;=0.2,"MUY BAJA",IF(Y38&lt;=0.4,"BAJA",IF(Y38&lt;=0.6,"MEDIA",IF(Y38&lt;=0.8,"ALTA",IF(Y38=1,"MUY ALTA")))))),"")</f>
        <v/>
      </c>
      <c r="AA38" s="164">
        <f>IFERROR(IF(W38="Impacto",(O38-(O38*X38)),IF(W38="Probabilidad",O38,"")),"")</f>
        <v/>
      </c>
      <c r="AB38" s="164">
        <f>IFERROR(IF(AA38="","",IF(AA38&lt;=0.2,"LEVE",IF(AA38&lt;=0.4,"MENOR",IF(AA38&lt;=0.6,"MODERADO",IF(AA38&lt;=0.8,"MAYOR",IF(AA38=1,"CATASTRÓFICO")))))),"")</f>
        <v/>
      </c>
      <c r="AC38" s="507">
        <f>IFERROR(IF(OR(AND(Z38="Muy Baja",AB38="Leve"),AND(Z38="Muy Baja",AB38="Menor"),AND(Z38="Baja",AB38="Leve")),"BAJO",IF(OR(AND(Z38="Muy baja",AB38="Moderado"),AND(Z38="Baja",AB38="Menor"),AND(Z38="Baja",AB38="Moderado"),AND(Z38="Media",AB38="Leve"),AND(Z38="Media",AB38="Menor"),AND(Z38="Media",AB38="Moderado"),AND(Z38="Alta",AB38="Leve"),AND(Z38="Alta",AB38="Menor")),"MODERADO",IF(OR(AND(Z38="Muy Baja",AB38="Mayor"),AND(Z38="Baja",AB38="Mayor"),AND(Z38="Media",AB38="Mayor"),AND(Z38="Alta",AB38="Moderado"),AND(Z38="Alta",AB38="Mayor"),AND(Z38="Muy Alta",AB38="Leve"),AND(Z38="Muy Alta",AB38="Menor"),AND(Z38="Muy Alta",AB38="Moderado"),AND(Z38="Muy Alta",AB38="Mayor")),"ALTO",IF(OR(AND(Z38="Muy Baja",AB38="Catastrófico"),AND(Z38="Baja",AB38="Catastrófico"),AND(Z38="Media",AB38="Catastrófico"),AND(Z38="Alta",AB38="Catastrófico"),AND(Z38="Muy Alta",AB38="Catastrófico")),"EXTREMO","")))),"")</f>
        <v/>
      </c>
      <c r="AD38" s="507" t="n"/>
      <c r="AE38" s="507" t="n"/>
      <c r="AF38" s="507" t="n"/>
      <c r="AG38" s="507" t="n"/>
      <c r="AH38" s="507" t="n"/>
      <c r="AI38" s="507" t="n"/>
      <c r="AJ38" s="507" t="n"/>
      <c r="AK38" s="507" t="n"/>
      <c r="AL38" s="507" t="n"/>
      <c r="AM38" s="507" t="n"/>
      <c r="AN38" s="507" t="n"/>
      <c r="AO38" s="507" t="n"/>
      <c r="AP38" s="507" t="n"/>
      <c r="AQ38" s="507" t="n"/>
      <c r="AR38" s="507" t="n"/>
      <c r="AS38" s="507" t="n"/>
      <c r="AT38" s="507" t="n"/>
      <c r="AU38" s="507" t="n"/>
      <c r="AV38" s="507" t="n"/>
      <c r="AW38" s="507" t="n"/>
      <c r="AX38" s="493">
        <f>IF(Y38="","",MIN(Y38:Y42))</f>
        <v/>
      </c>
      <c r="AY38" s="491">
        <f>IFERROR(IF(AX38="","",IF(Y38&lt;=0.2,"MUY BAJA",IF(AX38&lt;=0.4,"BAJA",IF(AX38&lt;=0.6,"MEDIA",IF(AX38&lt;=0.8,"ALTA",IF(AX38=1,"MUY ALTA")))))),"")</f>
        <v/>
      </c>
      <c r="AZ38" s="493">
        <f>IF(AA38="","",MIN(AA38:AA42))</f>
        <v/>
      </c>
      <c r="BA38" s="491">
        <f>IFERROR(IF(AZ38="","",IF(AZ38&lt;=0.2,"LEVE",IF(AZ38&lt;=0.4,"MENOR",IF(AZ38&lt;=0.6,"MODERADO",IF(AZ38&lt;=0.8,"MAYOR",IF(AZ38=1,"CATASTRÓFICO")))))),"")</f>
        <v/>
      </c>
      <c r="BB38" s="508">
        <f>IFERROR(IF(OR(AND(AY38="Muy Baja",BA38="Leve"),AND(AY38="Muy Baja",BA38="Menor"),AND(AY38="Baja",BA38="Leve")),"BAJO",IF(OR(AND(AY38="Muy baja",BA38="Moderado"),AND(AY38="Baja",BA38="Menor"),AND(AY38="Baja",BA38="Moderado"),AND(AY38="Media",BA38="Leve"),AND(AY38="Media",BA38="Menor"),AND(AY38="Media",BA38="Moderado"),AND(AY38="Alta",BA38="Leve"),AND(AY38="Alta",BA38="Menor")),"MODERADO",IF(OR(AND(AY38="Muy Baja",BA38="Mayor"),AND(AY38="Baja",BA38="Mayor"),AND(AY38="Media",BA38="Mayor"),AND(AY38="Alta",BA38="Moderado"),AND(AY38="Alta",BA38="Mayor"),AND(AY38="Muy Alta",BA38="Leve"),AND(AY38="Muy Alta",BA38="Menor"),AND(AY38="Muy Alta",BA38="Moderado"),AND(AY38="Muy Alta",BA38="Mayor")),"ALTO",IF(OR(AND(AY38="Muy Baja",BA38="Catastrófico"),AND(AY38="Baja",BA38="Catastrófico"),AND(AY38="Media",BA38="Catastrófico"),AND(AY38="Alta",BA38="Catastrófico"),AND(AY38="Muy Alta",BA38="Catastrófico")),"EXTREMO","")))),"")</f>
        <v/>
      </c>
      <c r="BC38" s="509" t="n"/>
      <c r="BD38" s="504" t="n"/>
      <c r="BE38" s="490" t="n"/>
      <c r="BF38" s="504" t="n"/>
      <c r="BG38" s="490" t="n"/>
      <c r="BH38" s="504" t="n"/>
      <c r="BI38" s="490" t="n"/>
      <c r="BJ38" s="504" t="n"/>
      <c r="BK38" s="490" t="n"/>
      <c r="BL38" s="481" t="n"/>
      <c r="BM38" s="504" t="n"/>
      <c r="BN38" s="504" t="n"/>
      <c r="BO38" s="504" t="n"/>
      <c r="BP38" s="504" t="n"/>
      <c r="BQ38" s="504" t="n"/>
      <c r="BR38" s="504" t="n"/>
      <c r="BS38" s="504" t="n"/>
      <c r="BT38" s="504" t="n"/>
      <c r="BU38" s="504" t="n"/>
      <c r="BV38" s="504" t="n"/>
      <c r="BW38" s="490" t="n"/>
      <c r="BX38" s="504" t="n"/>
      <c r="BY38" s="325" t="n"/>
    </row>
    <row r="39" ht="18.75" customHeight="1">
      <c r="D39" s="641" t="n"/>
      <c r="E39" s="618" t="n"/>
      <c r="F39" s="641" t="n"/>
      <c r="G39" s="641" t="n"/>
      <c r="H39" s="641" t="n"/>
      <c r="I39" s="641" t="n"/>
      <c r="J39" s="641" t="n"/>
      <c r="K39" s="641" t="n"/>
      <c r="L39" s="641" t="n"/>
      <c r="M39" s="641" t="n"/>
      <c r="N39" s="641" t="n"/>
      <c r="O39" s="641" t="n"/>
      <c r="P39" s="641" t="n"/>
      <c r="Q39" s="614" t="n"/>
      <c r="R39" s="614" t="n"/>
      <c r="S39" s="187" t="n"/>
      <c r="T39" s="614" t="n"/>
      <c r="U39" s="492" t="n"/>
      <c r="V39" s="492" t="n"/>
      <c r="W39" s="492">
        <f>IF(OR(U39="PREVENTIVO",U39="DETECTIVO"),"PROBABILIDAD",IF(U39="CORRECTIVO","IMPACTO",""))</f>
        <v/>
      </c>
      <c r="X39" s="492">
        <f>IF(AND(U39="PREVENTIVO",V39="AUTOMÁTICO"),"50%",IF(AND(U39="PREVENTIVO",V39="MANUAL"),"40%",IF(AND(U39="DETECTIVO",V39="AUTOMÁTICO"),"40%",IF(AND(U39="DETECTIVO",V39="MANUAL"),"30%",IF(AND(U39="CORRECTIVO",V39="AUTOMÁTICO"),"35%",IF(AND(U39="CORRECTIVO",V39="MANUAL"),"25%",""))))))</f>
        <v/>
      </c>
      <c r="Y39" s="501">
        <f>IFERROR(IF(AND(W38="Probabilidad",W39="Probabilidad"),(Y38-(Y38*X39)),IF(W39="Probabilidad",(L38-(L38*X39)),IF(W39="Impacto",Y38,""))),"")</f>
        <v/>
      </c>
      <c r="Z39" s="164">
        <f>IFERROR(IF(Y39="","",IF(Y39&lt;=0.2,"MUY BAJA",IF(Y39&lt;=0.4,"BAJA",IF(Y39&lt;=0.6,"MEDIA",IF(Y39&lt;=0.8,"ALTA",IF(Y39=1,"MUY ALTA")))))),"")</f>
        <v/>
      </c>
      <c r="AA39" s="164">
        <f>IFERROR(IF(AND(W38="Impacto",W39="Impacto"),(AA38-(AA38*X39)),IF(W39="Impacto",(O38-(+O38*X39)),IF(W39="Probabilidad",AA38,""))),"")</f>
        <v/>
      </c>
      <c r="AB39" s="164">
        <f>IFERROR(IF(AA39="","",IF(AA39&lt;=0.2,"LEVE",IF(AA39&lt;=0.4,"MENOR",IF(AA39&lt;=0.6,"MODERADO",IF(AA39&lt;=0.8,"MAYOR",IF(AA39=1,"CATASTRÓFICO")))))),"")</f>
        <v/>
      </c>
      <c r="AC39" s="507">
        <f>IFERROR(IF(OR(AND(Z39="Muy Baja",AB39="Leve"),AND(Z39="Muy Baja",AB39="Menor"),AND(Z39="Baja",AB39="Leve")),"BAJO",IF(OR(AND(Z39="Muy baja",AB39="Moderado"),AND(Z39="Baja",AB39="Menor"),AND(Z39="Baja",AB39="Moderado"),AND(Z39="Media",AB39="Leve"),AND(Z39="Media",AB39="Menor"),AND(Z39="Media",AB39="Moderado"),AND(Z39="Alta",AB39="Leve"),AND(Z39="Alta",AB39="Menor")),"MODERADO",IF(OR(AND(Z39="Muy Baja",AB39="Mayor"),AND(Z39="Baja",AB39="Mayor"),AND(Z39="Media",AB39="Mayor"),AND(Z39="Alta",AB39="Moderado"),AND(Z39="Alta",AB39="Mayor"),AND(Z39="Muy Alta",AB39="Leve"),AND(Z39="Muy Alta",AB39="Menor"),AND(Z39="Muy Alta",AB39="Moderado"),AND(Z39="Muy Alta",AB39="Mayor")),"ALTO",IF(OR(AND(Z39="Muy Baja",AB39="Catastrófico"),AND(Z39="Baja",AB39="Catastrófico"),AND(Z39="Media",AB39="Catastrófico"),AND(Z39="Alta",AB39="Catastrófico"),AND(Z39="Muy Alta",AB39="Catastrófico")),"EXTREMO","")))),"")</f>
        <v/>
      </c>
      <c r="AD39" s="507" t="n"/>
      <c r="AE39" s="507" t="n"/>
      <c r="AF39" s="507" t="n"/>
      <c r="AG39" s="507" t="n"/>
      <c r="AH39" s="507" t="n"/>
      <c r="AI39" s="507" t="n"/>
      <c r="AJ39" s="507" t="n"/>
      <c r="AK39" s="507" t="n"/>
      <c r="AL39" s="507" t="n"/>
      <c r="AM39" s="507" t="n"/>
      <c r="AN39" s="507" t="n"/>
      <c r="AO39" s="507" t="n"/>
      <c r="AP39" s="507" t="n"/>
      <c r="AQ39" s="507" t="n"/>
      <c r="AR39" s="507" t="n"/>
      <c r="AS39" s="507" t="n"/>
      <c r="AT39" s="507" t="n"/>
      <c r="AU39" s="507" t="n"/>
      <c r="AV39" s="507" t="n"/>
      <c r="AW39" s="507" t="n"/>
      <c r="AX39" s="641" t="n"/>
      <c r="AY39" s="641" t="n"/>
      <c r="AZ39" s="641" t="n"/>
      <c r="BA39" s="641" t="n"/>
      <c r="BB39" s="641" t="n"/>
      <c r="BC39" s="671" t="n"/>
      <c r="BD39" s="671" t="n"/>
      <c r="BE39" s="671" t="n"/>
      <c r="BF39" s="671" t="n"/>
      <c r="BG39" s="671" t="n"/>
      <c r="BH39" s="671" t="n"/>
      <c r="BI39" s="671" t="n"/>
      <c r="BJ39" s="671" t="n"/>
      <c r="BK39" s="671" t="n"/>
      <c r="BL39" s="671" t="n"/>
      <c r="BM39" s="504" t="n"/>
      <c r="BN39" s="504" t="n"/>
      <c r="BO39" s="504" t="n"/>
      <c r="BP39" s="504" t="n"/>
      <c r="BQ39" s="504" t="n"/>
      <c r="BR39" s="504" t="n"/>
      <c r="BS39" s="504" t="n"/>
      <c r="BT39" s="504" t="n"/>
      <c r="BU39" s="504" t="n"/>
      <c r="BV39" s="504" t="n"/>
      <c r="BW39" s="671" t="n"/>
      <c r="BX39" s="671" t="n"/>
      <c r="BY39" s="325" t="n"/>
    </row>
    <row r="40" ht="18.75" customHeight="1">
      <c r="D40" s="641" t="n"/>
      <c r="E40" s="618" t="n"/>
      <c r="F40" s="641" t="n"/>
      <c r="G40" s="641" t="n"/>
      <c r="H40" s="641" t="n"/>
      <c r="I40" s="641" t="n"/>
      <c r="J40" s="641" t="n"/>
      <c r="K40" s="641" t="n"/>
      <c r="L40" s="641" t="n"/>
      <c r="M40" s="641" t="n"/>
      <c r="N40" s="641" t="n"/>
      <c r="O40" s="641" t="n"/>
      <c r="P40" s="641" t="n"/>
      <c r="Q40" s="614" t="n"/>
      <c r="R40" s="614" t="n"/>
      <c r="S40" s="187" t="n"/>
      <c r="T40" s="614" t="n"/>
      <c r="U40" s="492" t="n"/>
      <c r="V40" s="492" t="n"/>
      <c r="W40" s="492">
        <f>IF(OR(U40="PREVENTIVO",U40="DETECTIVO"),"PROBABILIDAD",IF(U40="CORRECTIVO","IMPACTO",""))</f>
        <v/>
      </c>
      <c r="X40" s="492">
        <f>IF(AND(U40="PREVENTIVO",V40="AUTOMÁTICO"),"50%",IF(AND(U40="PREVENTIVO",V40="MANUAL"),"40%",IF(AND(U40="DETECTIVO",V40="AUTOMÁTICO"),"40%",IF(AND(U40="DETECTIVO",V40="MANUAL"),"30%",IF(AND(U40="CORRECTIVO",V40="AUTOMÁTICO"),"35%",IF(AND(U40="CORRECTIVO",V40="MANUAL"),"25%",""))))))</f>
        <v/>
      </c>
      <c r="Y40" s="501">
        <f>IFERROR(IF(AND(W39="Probabilidad",W40="Probabilidad"),(Y39-(Y39*X40)),IF(AND(W39="Impacto",W40="Probabilidad"),(Y38-(Y38*X40)),IF(W40="Impacto",Y39,""))),"")</f>
        <v/>
      </c>
      <c r="Z40" s="164">
        <f>IFERROR(IF(Y40="","",IF(Y40&lt;=0.2,"MUY BAJA",IF(Y40&lt;=0.4,"BAJA",IF(Y40&lt;=0.6,"MEDIA",IF(Y40&lt;=0.8,"ALTA",IF(Y40=1,"MUY ALTA")))))),"")</f>
        <v/>
      </c>
      <c r="AA40" s="164">
        <f>IFERROR(IF(AND(W39="Impacto",W40="Impacto"),(AA39-(AA39*X40)),IF(AND(W39="Probabilidad",W40="Impacto"),(AA38-(AA38*X40)),IF(W40="Probabilidad",AA39,""))),"")</f>
        <v/>
      </c>
      <c r="AB40" s="164">
        <f>IFERROR(IF(AA40="","",IF(AA40&lt;=0.2,"LEVE",IF(AA40&lt;=0.4,"MENOR",IF(AA40&lt;=0.6,"MODERADO",IF(AA40&lt;=0.8,"MAYOR",IF(AA40=1,"CATASTRÓFICO")))))),"")</f>
        <v/>
      </c>
      <c r="AC40" s="507">
        <f>IFERROR(IF(OR(AND(Z40="Muy Baja",AB40="Leve"),AND(Z40="Muy Baja",AB40="Menor"),AND(Z40="Baja",AB40="Leve")),"BAJO",IF(OR(AND(Z40="Muy baja",AB40="Moderado"),AND(Z40="Baja",AB40="Menor"),AND(Z40="Baja",AB40="Moderado"),AND(Z40="Media",AB40="Leve"),AND(Z40="Media",AB40="Menor"),AND(Z40="Media",AB40="Moderado"),AND(Z40="Alta",AB40="Leve"),AND(Z40="Alta",AB40="Menor")),"MODERADO",IF(OR(AND(Z40="Muy Baja",AB40="Mayor"),AND(Z40="Baja",AB40="Mayor"),AND(Z40="Media",AB40="Mayor"),AND(Z40="Alta",AB40="Moderado"),AND(Z40="Alta",AB40="Mayor"),AND(Z40="Muy Alta",AB40="Leve"),AND(Z40="Muy Alta",AB40="Menor"),AND(Z40="Muy Alta",AB40="Moderado"),AND(Z40="Muy Alta",AB40="Mayor")),"ALTO",IF(OR(AND(Z40="Muy Baja",AB40="Catastrófico"),AND(Z40="Baja",AB40="Catastrófico"),AND(Z40="Media",AB40="Catastrófico"),AND(Z40="Alta",AB40="Catastrófico"),AND(Z40="Muy Alta",AB40="Catastrófico")),"EXTREMO","")))),"")</f>
        <v/>
      </c>
      <c r="AD40" s="507" t="n"/>
      <c r="AE40" s="507" t="n"/>
      <c r="AF40" s="507" t="n"/>
      <c r="AG40" s="507" t="n"/>
      <c r="AH40" s="507" t="n"/>
      <c r="AI40" s="507" t="n"/>
      <c r="AJ40" s="507" t="n"/>
      <c r="AK40" s="507" t="n"/>
      <c r="AL40" s="507" t="n"/>
      <c r="AM40" s="507" t="n"/>
      <c r="AN40" s="507" t="n"/>
      <c r="AO40" s="507" t="n"/>
      <c r="AP40" s="507" t="n"/>
      <c r="AQ40" s="507" t="n"/>
      <c r="AR40" s="507" t="n"/>
      <c r="AS40" s="507" t="n"/>
      <c r="AT40" s="507" t="n"/>
      <c r="AU40" s="507" t="n"/>
      <c r="AV40" s="507" t="n"/>
      <c r="AW40" s="507" t="n"/>
      <c r="AX40" s="641" t="n"/>
      <c r="AY40" s="641" t="n"/>
      <c r="AZ40" s="641" t="n"/>
      <c r="BA40" s="641" t="n"/>
      <c r="BB40" s="641" t="n"/>
      <c r="BC40" s="671" t="n"/>
      <c r="BD40" s="671" t="n"/>
      <c r="BE40" s="671" t="n"/>
      <c r="BF40" s="671" t="n"/>
      <c r="BG40" s="671" t="n"/>
      <c r="BH40" s="671" t="n"/>
      <c r="BI40" s="671" t="n"/>
      <c r="BJ40" s="671" t="n"/>
      <c r="BK40" s="671" t="n"/>
      <c r="BL40" s="671" t="n"/>
      <c r="BM40" s="504" t="n"/>
      <c r="BN40" s="504" t="n"/>
      <c r="BO40" s="504" t="n"/>
      <c r="BP40" s="504" t="n"/>
      <c r="BQ40" s="504" t="n"/>
      <c r="BR40" s="504" t="n"/>
      <c r="BS40" s="504" t="n"/>
      <c r="BT40" s="504" t="n"/>
      <c r="BU40" s="504" t="n"/>
      <c r="BV40" s="504" t="n"/>
      <c r="BW40" s="671" t="n"/>
      <c r="BX40" s="671" t="n"/>
      <c r="BY40" s="325" t="n"/>
    </row>
    <row r="41" ht="18.75" customHeight="1">
      <c r="D41" s="641" t="n"/>
      <c r="E41" s="618" t="n"/>
      <c r="F41" s="641" t="n"/>
      <c r="G41" s="641" t="n"/>
      <c r="H41" s="641" t="n"/>
      <c r="I41" s="641" t="n"/>
      <c r="J41" s="641" t="n"/>
      <c r="K41" s="641" t="n"/>
      <c r="L41" s="641" t="n"/>
      <c r="M41" s="641" t="n"/>
      <c r="N41" s="641" t="n"/>
      <c r="O41" s="641" t="n"/>
      <c r="P41" s="641" t="n"/>
      <c r="Q41" s="614" t="n"/>
      <c r="R41" s="614" t="n"/>
      <c r="S41" s="187" t="n"/>
      <c r="T41" s="614" t="n"/>
      <c r="U41" s="492" t="n"/>
      <c r="V41" s="492" t="n"/>
      <c r="W41" s="492" t="n"/>
      <c r="X41" s="492" t="n"/>
      <c r="Y41" s="501">
        <f>IFERROR(IF(AND(W40="Probabilidad",W41="Probabilidad"),(Y40-(Y40*X41)),IF(AND(W40="Impacto",W41="Probabilidad"),(Y39-(Y39*X41)),IF(W41="Impacto",Y40,""))),"")</f>
        <v/>
      </c>
      <c r="Z41" s="164">
        <f>IFERROR(IF(Y41="","",IF(Y41&lt;=0.2,"MUY BAJA",IF(Y41&lt;=0.4,"BAJA",IF(Y41&lt;=0.6,"MEDIA",IF(Y41&lt;=0.8,"ALTA",IF(Y41=1,"MUY ALTA")))))),"")</f>
        <v/>
      </c>
      <c r="AA41" s="164">
        <f>IFERROR(IF(AND(W40="Impacto",W41="Impacto"),(AA40-(AA40*X41)),IF(AND(W40="Probabilidad",W41="Impacto"),(AA39-(AA39*X41)),IF(W41="Probabilidad",AA40,""))),"")</f>
        <v/>
      </c>
      <c r="AB41" s="164" t="n"/>
      <c r="AC41" s="507" t="n"/>
      <c r="AD41" s="507" t="n"/>
      <c r="AE41" s="507" t="n"/>
      <c r="AF41" s="507" t="n"/>
      <c r="AG41" s="507" t="n"/>
      <c r="AH41" s="507" t="n"/>
      <c r="AI41" s="507" t="n"/>
      <c r="AJ41" s="507" t="n"/>
      <c r="AK41" s="507" t="n"/>
      <c r="AL41" s="507" t="n"/>
      <c r="AM41" s="507" t="n"/>
      <c r="AN41" s="507" t="n"/>
      <c r="AO41" s="507" t="n"/>
      <c r="AP41" s="507" t="n"/>
      <c r="AQ41" s="507" t="n"/>
      <c r="AR41" s="507" t="n"/>
      <c r="AS41" s="507" t="n"/>
      <c r="AT41" s="507" t="n"/>
      <c r="AU41" s="507" t="n"/>
      <c r="AV41" s="507" t="n"/>
      <c r="AW41" s="507" t="n"/>
      <c r="AX41" s="641" t="n"/>
      <c r="AY41" s="641" t="n"/>
      <c r="AZ41" s="641" t="n"/>
      <c r="BA41" s="641" t="n"/>
      <c r="BB41" s="641" t="n"/>
      <c r="BC41" s="671" t="n"/>
      <c r="BD41" s="671" t="n"/>
      <c r="BE41" s="671" t="n"/>
      <c r="BF41" s="671" t="n"/>
      <c r="BG41" s="671" t="n"/>
      <c r="BH41" s="671" t="n"/>
      <c r="BI41" s="671" t="n"/>
      <c r="BJ41" s="671" t="n"/>
      <c r="BK41" s="671" t="n"/>
      <c r="BL41" s="671" t="n"/>
      <c r="BM41" s="504" t="n"/>
      <c r="BN41" s="504" t="n"/>
      <c r="BO41" s="504" t="n"/>
      <c r="BP41" s="504" t="n"/>
      <c r="BQ41" s="504" t="n"/>
      <c r="BR41" s="504" t="n"/>
      <c r="BS41" s="504" t="n"/>
      <c r="BT41" s="504" t="n"/>
      <c r="BU41" s="504" t="n"/>
      <c r="BV41" s="504" t="n"/>
      <c r="BW41" s="671" t="n"/>
      <c r="BX41" s="671" t="n"/>
      <c r="BY41" s="325" t="n"/>
    </row>
    <row r="42" ht="18.75" customHeight="1">
      <c r="D42" s="642" t="n"/>
      <c r="E42" s="618" t="n"/>
      <c r="F42" s="642" t="n"/>
      <c r="G42" s="642" t="n"/>
      <c r="H42" s="642" t="n"/>
      <c r="I42" s="642" t="n"/>
      <c r="J42" s="642" t="n"/>
      <c r="K42" s="642" t="n"/>
      <c r="L42" s="642" t="n"/>
      <c r="M42" s="642" t="n"/>
      <c r="N42" s="642" t="n"/>
      <c r="O42" s="642" t="n"/>
      <c r="P42" s="642" t="n"/>
      <c r="Q42" s="614" t="n"/>
      <c r="R42" s="614" t="n"/>
      <c r="S42" s="187" t="n"/>
      <c r="T42" s="614" t="n"/>
      <c r="U42" s="492" t="n"/>
      <c r="V42" s="492" t="n"/>
      <c r="W42" s="492" t="n"/>
      <c r="X42" s="492" t="n"/>
      <c r="Y42" s="501">
        <f>IFERROR(IF(AND(W41="Probabilidad",W42="Probabilidad"),(Y41-(Y41*X42)),IF(AND(W41="Impacto",W42="Probabilidad"),(Y40-(Y40*X42)),IF(W42="Impacto",Y41,""))),"")</f>
        <v/>
      </c>
      <c r="Z42" s="164">
        <f>IFERROR(IF(Y42="","",IF(Y42&lt;=0.2,"MUY BAJA",IF(Y42&lt;=0.4,"BAJA",IF(Y42&lt;=0.6,"MEDIA",IF(Y42&lt;=0.8,"ALTA",IF(Y42=1,"MUY ALTA")))))),"")</f>
        <v/>
      </c>
      <c r="AA42" s="164">
        <f>IFERROR(IF(AND(W41="Impacto",W42="Impacto"),(AA41-(AA41*X42)),IF(AND(W41="Probabilidad",W42="Impacto"),(AA40-(AA40*X42)),IF(W42="Probabilidad",AA41,""))),"")</f>
        <v/>
      </c>
      <c r="AB42" s="164" t="n"/>
      <c r="AC42" s="507" t="n"/>
      <c r="AD42" s="507" t="n"/>
      <c r="AE42" s="507" t="n"/>
      <c r="AF42" s="507" t="n"/>
      <c r="AG42" s="507" t="n"/>
      <c r="AH42" s="507" t="n"/>
      <c r="AI42" s="507" t="n"/>
      <c r="AJ42" s="507" t="n"/>
      <c r="AK42" s="507" t="n"/>
      <c r="AL42" s="507" t="n"/>
      <c r="AM42" s="507" t="n"/>
      <c r="AN42" s="507" t="n"/>
      <c r="AO42" s="507" t="n"/>
      <c r="AP42" s="507" t="n"/>
      <c r="AQ42" s="507" t="n"/>
      <c r="AR42" s="507" t="n"/>
      <c r="AS42" s="507" t="n"/>
      <c r="AT42" s="507" t="n"/>
      <c r="AU42" s="507" t="n"/>
      <c r="AV42" s="507" t="n"/>
      <c r="AW42" s="507" t="n"/>
      <c r="AX42" s="642" t="n"/>
      <c r="AY42" s="642" t="n"/>
      <c r="AZ42" s="642" t="n"/>
      <c r="BA42" s="642" t="n"/>
      <c r="BB42" s="642" t="n"/>
      <c r="BC42" s="673" t="n"/>
      <c r="BD42" s="673" t="n"/>
      <c r="BE42" s="673" t="n"/>
      <c r="BF42" s="673" t="n"/>
      <c r="BG42" s="673" t="n"/>
      <c r="BH42" s="673" t="n"/>
      <c r="BI42" s="673" t="n"/>
      <c r="BJ42" s="673" t="n"/>
      <c r="BK42" s="673" t="n"/>
      <c r="BL42" s="673" t="n"/>
      <c r="BM42" s="504" t="n"/>
      <c r="BN42" s="504" t="n"/>
      <c r="BO42" s="504" t="n"/>
      <c r="BP42" s="504" t="n"/>
      <c r="BQ42" s="504" t="n"/>
      <c r="BR42" s="504" t="n"/>
      <c r="BS42" s="504" t="n"/>
      <c r="BT42" s="504" t="n"/>
      <c r="BU42" s="504" t="n"/>
      <c r="BV42" s="504" t="n"/>
      <c r="BW42" s="673" t="n"/>
      <c r="BX42" s="673" t="n"/>
      <c r="BY42" s="325" t="n"/>
    </row>
    <row r="43" ht="16.5" customHeight="1">
      <c r="A43" s="272">
        <f>IF(OR(AX43=0,AZ43=0),"",IF(AND(AX43&lt;=0.2,AZ43&lt;=0.2),1,IF(AND(AX43&lt;=0.2,AZ43&lt;=0.4),2,IF(AND(AX43&lt;=0.2,AZ43&lt;=0.6),3,IF(AND(AX43&lt;=0.2,AZ43&lt;=0.8),4,IF(AND(AX43&lt;=0.2,AZ43&lt;=1),5,IF(AND(AX43&lt;=0.4,AZ43&lt;=0.2),6,IF(AND(AX43&lt;=0.4,AZ43&lt;=0.4),7,IF(AND(AX43&lt;=0.4,AZ43&lt;=0.6),8,IF(AND(AX43&lt;=0.4,AZ43&lt;=0.8),9,IF(AND(AX43&lt;=0.4,AZ43&lt;=1),10,IF(AND(AX43&lt;=0.6,AZ43&lt;=0.2),11,IF(AND(AX43&lt;=0.6,AZ43&lt;=0.4),12,IF(AND(AX43&lt;=0.6,AZ43&lt;=0.6),13,IF(AND(AX43&lt;=0.6,AZ43&lt;=0.8),14,IF(AND(AX43&lt;=0.6,AZ43&lt;=1),15,IF(AND(AX43&lt;=0.8,AZ43&lt;=0.2),16,IF(AND(AX43&lt;=0.8,AZ43&lt;=0.4),17,IF(AND(AX43&lt;=0.8,AZ43&lt;=0.6),18,IF(AND(AX43&lt;=0.8,AZ43&lt;=0.8),19,IF(AND(AX43&lt;=0.8,AZ43&lt;=1),20,IF(AND(AX43&lt;=1,AZ43&lt;=0.2),21,IF(AND(AX43&lt;=1,AZ43&lt;=0.4),22,IF(AND(AX43&lt;=1,AZ43&lt;=0.6),23,IF(AND(AX43&lt;=1,AZ43&lt;=0.8),24,IF(AND(AX43&lt;=1,AZ43&lt;=1),25,""))))))))))))))))))))))))))</f>
        <v/>
      </c>
      <c r="B43" s="272">
        <f>IF(A43="","",1/100)</f>
        <v/>
      </c>
      <c r="C43" s="272">
        <f>IFERROR(A43+B43,"")</f>
        <v/>
      </c>
      <c r="D43" s="505" t="n">
        <v>11</v>
      </c>
      <c r="E43" s="618" t="n"/>
      <c r="F43" s="614" t="n"/>
      <c r="G43" s="614" t="n"/>
      <c r="H43" s="614" t="n"/>
      <c r="I43" s="506" t="n"/>
      <c r="J43" s="614" t="n"/>
      <c r="K43" s="492">
        <f>IF(I43&lt;=0,"",IF(I43&lt;=2,"Muy Baja",IF(I43&lt;=24,"Baja",IF(I43&lt;=500,"Media",IF(I43&lt;=5000,"Alta",IF(I43&gt;5000,"Muy Alta"))))))</f>
        <v/>
      </c>
      <c r="L43" s="501">
        <f>IF(K43="","",IF(K43="Muy Baja",0.2,IF(K43="Baja",0.4,IF(K43="Media",0.6,IF(K43="Alta",0.8,IF(K43="Muy Alta",1,))))))</f>
        <v/>
      </c>
      <c r="M43" s="492" t="n"/>
      <c r="N43" s="492">
        <f>IF(OR(M43=CRITERIOS!$C$182,M43=CRITERIOS!$D$182),"Leve",IF(OR(M43=CRITERIOS!$C$183,M43=CRITERIOS!$D$183),"Menor",IF(OR(M43=CRITERIOS!$C$184,M43=CRITERIOS!$D$184),"Moderado",IF(OR(M43=CRITERIOS!$C$185,M43=CRITERIOS!$D$185),"Mayor",IF(OR(M43=CRITERIOS!$C$186,M43=CRITERIOS!$D$186),"Catastrófico","")))))</f>
        <v/>
      </c>
      <c r="O43" s="501">
        <f>IF(N43="","",IF(N43="Leve",0.2,IF(N43="Menor",0.4,IF(N43="Moderado",0.6,IF(N43="Mayor",0.8,IF(N43="Catastrófico",1,))))))</f>
        <v/>
      </c>
      <c r="P43" s="507">
        <f>IF(OR(AND(K43="Muy Baja",N43="Leve"),AND(K43="Muy Baja",N43="Menor"),AND(K43="Baja",N43="Leve")),"BAJO",IF(OR(AND(K43="Muy baja",N43="Moderado"),AND(K43="Baja",N43="Menor"),AND(K43="Baja",N43="Moderado"),AND(K43="Media",N43="Leve"),AND(K43="Media",N43="Menor"),AND(K43="Media",N43="Moderado"),AND(K43="Alta",N43="Leve"),AND(K43="Alta",N43="Menor")),"MODERADO",IF(OR(AND(K43="Muy Baja",N43="Mayor"),AND(K43="Baja",N43="Mayor"),AND(K43="Media",N43="Mayor"),AND(K43="Alta",N43="Moderado"),AND(K43="Alta",N43="Mayor"),AND(K43="Muy Alta",N43="Leve"),AND(K43="Muy Alta",N43="Menor"),AND(K43="Muy Alta",N43="Moderado"),ZB43="Muy Alta",N43="Mayor"),"ALTO",IF(OR(AND(K43="Muy Baja",N43="Catastrófico"),AND(K43="Baja",N43="Catastrófico"),AND(K43="Media",N43="Catastrófico"),AND(K43="Alta",N43="Catastrófico"),AND(K43="Muy Alta",N43="Catastrófico")),"EXTREMO",""))))</f>
        <v/>
      </c>
      <c r="Q43" s="614" t="n"/>
      <c r="R43" s="614" t="n"/>
      <c r="S43" s="187" t="n"/>
      <c r="T43" s="614" t="n"/>
      <c r="U43" s="492" t="n"/>
      <c r="V43" s="492" t="n"/>
      <c r="W43" s="492">
        <f>IF(OR(U43="PREVENTIVO",U43="DETECTIVO"),"PROBABILIDAD",IF(U43="CORRECTIVO","IMPACTO",""))</f>
        <v/>
      </c>
      <c r="X43" s="492">
        <f>IF(AND(U43="PREVENTIVO",V43="AUTOMÁTICO"),"50%",IF(AND(U43="PREVENTIVO",V43="MANUAL"),"40%",IF(AND(U43="DETECTIVO",V43="AUTOMÁTICO"),"40%",IF(AND(U43="DETECTIVO",V43="MANUAL"),"30%",IF(AND(U43="CORRECTIVO",V43="AUTOMÁTICO"),"35%",IF(AND(U43="CORRECTIVO",V43="MANUAL"),"25%",""))))))</f>
        <v/>
      </c>
      <c r="Y43" s="164">
        <f>IFERROR(IF(W43="Probabilidad",(L43-(L43*X43)),IF(W43="Impacto",L43,"")),"")</f>
        <v/>
      </c>
      <c r="Z43" s="164">
        <f>IFERROR(IF(Y43="","",IF(Y43&lt;=0.2,"MUY BAJA",IF(Y43&lt;=0.4,"BAJA",IF(Y43&lt;=0.6,"MEDIA",IF(Y43&lt;=0.8,"ALTA",IF(Y43=1,"MUY ALTA")))))),"")</f>
        <v/>
      </c>
      <c r="AA43" s="164">
        <f>IFERROR(IF(W43="Impacto",(O43-(O43*X43)),IF(W43="Probabilidad",O43,"")),"")</f>
        <v/>
      </c>
      <c r="AB43" s="164">
        <f>IFERROR(IF(AA43="","",IF(AA43&lt;=0.2,"LEVE",IF(AA43&lt;=0.4,"MENOR",IF(AA43&lt;=0.6,"MODERADO",IF(AA43&lt;=0.8,"MAYOR",IF(AA43=1,"CATASTRÓFICO")))))),"")</f>
        <v/>
      </c>
      <c r="AC43" s="507">
        <f>IFERROR(IF(OR(AND(Z43="Muy Baja",AB43="Leve"),AND(Z43="Muy Baja",AB43="Menor"),AND(Z43="Baja",AB43="Leve")),"BAJO",IF(OR(AND(Z43="Muy baja",AB43="Moderado"),AND(Z43="Baja",AB43="Menor"),AND(Z43="Baja",AB43="Moderado"),AND(Z43="Media",AB43="Leve"),AND(Z43="Media",AB43="Menor"),AND(Z43="Media",AB43="Moderado"),AND(Z43="Alta",AB43="Leve"),AND(Z43="Alta",AB43="Menor")),"MODERADO",IF(OR(AND(Z43="Muy Baja",AB43="Mayor"),AND(Z43="Baja",AB43="Mayor"),AND(Z43="Media",AB43="Mayor"),AND(Z43="Alta",AB43="Moderado"),AND(Z43="Alta",AB43="Mayor"),AND(Z43="Muy Alta",AB43="Leve"),AND(Z43="Muy Alta",AB43="Menor"),AND(Z43="Muy Alta",AB43="Moderado"),AND(Z43="Muy Alta",AB43="Mayor")),"ALTO",IF(OR(AND(Z43="Muy Baja",AB43="Catastrófico"),AND(Z43="Baja",AB43="Catastrófico"),AND(Z43="Media",AB43="Catastrófico"),AND(Z43="Alta",AB43="Catastrófico"),AND(Z43="Muy Alta",AB43="Catastrófico")),"EXTREMO","")))),"")</f>
        <v/>
      </c>
      <c r="AD43" s="507" t="n"/>
      <c r="AE43" s="507" t="n"/>
      <c r="AF43" s="507" t="n"/>
      <c r="AG43" s="507" t="n"/>
      <c r="AH43" s="507" t="n"/>
      <c r="AI43" s="507" t="n"/>
      <c r="AJ43" s="507" t="n"/>
      <c r="AK43" s="507" t="n"/>
      <c r="AL43" s="507" t="n"/>
      <c r="AM43" s="507" t="n"/>
      <c r="AN43" s="507" t="n"/>
      <c r="AO43" s="507" t="n"/>
      <c r="AP43" s="507" t="n"/>
      <c r="AQ43" s="507" t="n"/>
      <c r="AR43" s="507" t="n"/>
      <c r="AS43" s="507" t="n"/>
      <c r="AT43" s="507" t="n"/>
      <c r="AU43" s="507" t="n"/>
      <c r="AV43" s="507" t="n"/>
      <c r="AW43" s="507" t="n"/>
      <c r="AX43" s="493">
        <f>IF(Y43="","",MIN(Y43:Y47))</f>
        <v/>
      </c>
      <c r="AY43" s="491">
        <f>IFERROR(IF(AX43="","",IF(Y43&lt;=0.2,"MUY BAJA",IF(AX43&lt;=0.4,"BAJA",IF(AX43&lt;=0.6,"MEDIA",IF(AX43&lt;=0.8,"ALTA",IF(AX43=1,"MUY ALTA")))))),"")</f>
        <v/>
      </c>
      <c r="AZ43" s="493">
        <f>IF(AA43="","",MIN(AA43:AA47))</f>
        <v/>
      </c>
      <c r="BA43" s="491">
        <f>IFERROR(IF(AZ43="","",IF(AZ43&lt;=0.2,"LEVE",IF(AZ43&lt;=0.4,"MENOR",IF(AZ43&lt;=0.6,"MODERADO",IF(AZ43&lt;=0.8,"MAYOR",IF(AZ43=1,"CATASTRÓFICO")))))),"")</f>
        <v/>
      </c>
      <c r="BB43" s="508">
        <f>IFERROR(IF(OR(AND(AY43="Muy Baja",BA43="Leve"),AND(AY43="Muy Baja",BA43="Menor"),AND(AY43="Baja",BA43="Leve")),"BAJO",IF(OR(AND(AY43="Muy baja",BA43="Moderado"),AND(AY43="Baja",BA43="Menor"),AND(AY43="Baja",BA43="Moderado"),AND(AY43="Media",BA43="Leve"),AND(AY43="Media",BA43="Menor"),AND(AY43="Media",BA43="Moderado"),AND(AY43="Alta",BA43="Leve"),AND(AY43="Alta",BA43="Menor")),"MODERADO",IF(OR(AND(AY43="Muy Baja",BA43="Mayor"),AND(AY43="Baja",BA43="Mayor"),AND(AY43="Media",BA43="Mayor"),AND(AY43="Alta",BA43="Moderado"),AND(AY43="Alta",BA43="Mayor"),AND(AY43="Muy Alta",BA43="Leve"),AND(AY43="Muy Alta",BA43="Menor"),AND(AY43="Muy Alta",BA43="Moderado"),AND(AY43="Muy Alta",BA43="Mayor")),"ALTO",IF(OR(AND(AY43="Muy Baja",BA43="Catastrófico"),AND(AY43="Baja",BA43="Catastrófico"),AND(AY43="Media",BA43="Catastrófico"),AND(AY43="Alta",BA43="Catastrófico"),AND(AY43="Muy Alta",BA43="Catastrófico")),"EXTREMO","")))),"")</f>
        <v/>
      </c>
      <c r="BC43" s="509" t="n"/>
      <c r="BD43" s="504" t="n"/>
      <c r="BE43" s="490" t="n"/>
      <c r="BF43" s="504" t="n"/>
      <c r="BG43" s="490" t="n"/>
      <c r="BH43" s="504" t="n"/>
      <c r="BI43" s="490" t="n"/>
      <c r="BJ43" s="504" t="n"/>
      <c r="BK43" s="490" t="n"/>
      <c r="BL43" s="481" t="n"/>
      <c r="BM43" s="504" t="n"/>
      <c r="BN43" s="504" t="n"/>
      <c r="BO43" s="504" t="n"/>
      <c r="BP43" s="504" t="n"/>
      <c r="BQ43" s="504" t="n"/>
      <c r="BR43" s="504" t="n"/>
      <c r="BS43" s="504" t="n"/>
      <c r="BT43" s="504" t="n"/>
      <c r="BU43" s="504" t="n"/>
      <c r="BV43" s="504" t="n"/>
      <c r="BW43" s="490" t="n"/>
      <c r="BX43" s="504" t="n"/>
      <c r="BY43" s="325" t="n"/>
    </row>
    <row r="44" ht="18.75" customHeight="1">
      <c r="D44" s="641" t="n"/>
      <c r="E44" s="618" t="n"/>
      <c r="F44" s="641" t="n"/>
      <c r="G44" s="641" t="n"/>
      <c r="H44" s="641" t="n"/>
      <c r="I44" s="641" t="n"/>
      <c r="J44" s="641" t="n"/>
      <c r="K44" s="641" t="n"/>
      <c r="L44" s="641" t="n"/>
      <c r="M44" s="641" t="n"/>
      <c r="N44" s="641" t="n"/>
      <c r="O44" s="641" t="n"/>
      <c r="P44" s="641" t="n"/>
      <c r="Q44" s="614" t="n"/>
      <c r="R44" s="614" t="n"/>
      <c r="S44" s="187" t="n"/>
      <c r="T44" s="614" t="n"/>
      <c r="U44" s="492" t="n"/>
      <c r="V44" s="492" t="n"/>
      <c r="W44" s="492">
        <f>IF(OR(U44="PREVENTIVO",U44="DETECTIVO"),"PROBABILIDAD",IF(U44="CORRECTIVO","IMPACTO",""))</f>
        <v/>
      </c>
      <c r="X44" s="492">
        <f>IF(AND(U44="PREVENTIVO",V44="AUTOMÁTICO"),"50%",IF(AND(U44="PREVENTIVO",V44="MANUAL"),"40%",IF(AND(U44="DETECTIVO",V44="AUTOMÁTICO"),"40%",IF(AND(U44="DETECTIVO",V44="MANUAL"),"30%",IF(AND(U44="CORRECTIVO",V44="AUTOMÁTICO"),"35%",IF(AND(U44="CORRECTIVO",V44="MANUAL"),"25%",""))))))</f>
        <v/>
      </c>
      <c r="Y44" s="501">
        <f>IFERROR(IF(AND(W43="Probabilidad",W44="Probabilidad"),(Y43-(Y43*X44)),IF(W44="Probabilidad",(L43-(L43*X44)),IF(W44="Impacto",Y43,""))),"")</f>
        <v/>
      </c>
      <c r="Z44" s="164">
        <f>IFERROR(IF(Y44="","",IF(Y44&lt;=0.2,"MUY BAJA",IF(Y44&lt;=0.4,"BAJA",IF(Y44&lt;=0.6,"MEDIA",IF(Y44&lt;=0.8,"ALTA",IF(Y44=1,"MUY ALTA")))))),"")</f>
        <v/>
      </c>
      <c r="AA44" s="164">
        <f>IFERROR(IF(AND(W43="Impacto",W44="Impacto"),(AA43-(AA43*X44)),IF(W44="Impacto",(O43-(+O43*X44)),IF(W44="Probabilidad",AA43,""))),"")</f>
        <v/>
      </c>
      <c r="AB44" s="164">
        <f>IFERROR(IF(AA44="","",IF(AA44&lt;=0.2,"LEVE",IF(AA44&lt;=0.4,"MENOR",IF(AA44&lt;=0.6,"MODERADO",IF(AA44&lt;=0.8,"MAYOR",IF(AA44=1,"CATASTRÓFICO")))))),"")</f>
        <v/>
      </c>
      <c r="AC44" s="507">
        <f>IFERROR(IF(OR(AND(Z44="Muy Baja",AB44="Leve"),AND(Z44="Muy Baja",AB44="Menor"),AND(Z44="Baja",AB44="Leve")),"BAJO",IF(OR(AND(Z44="Muy baja",AB44="Moderado"),AND(Z44="Baja",AB44="Menor"),AND(Z44="Baja",AB44="Moderado"),AND(Z44="Media",AB44="Leve"),AND(Z44="Media",AB44="Menor"),AND(Z44="Media",AB44="Moderado"),AND(Z44="Alta",AB44="Leve"),AND(Z44="Alta",AB44="Menor")),"MODERADO",IF(OR(AND(Z44="Muy Baja",AB44="Mayor"),AND(Z44="Baja",AB44="Mayor"),AND(Z44="Media",AB44="Mayor"),AND(Z44="Alta",AB44="Moderado"),AND(Z44="Alta",AB44="Mayor"),AND(Z44="Muy Alta",AB44="Leve"),AND(Z44="Muy Alta",AB44="Menor"),AND(Z44="Muy Alta",AB44="Moderado"),AND(Z44="Muy Alta",AB44="Mayor")),"ALTO",IF(OR(AND(Z44="Muy Baja",AB44="Catastrófico"),AND(Z44="Baja",AB44="Catastrófico"),AND(Z44="Media",AB44="Catastrófico"),AND(Z44="Alta",AB44="Catastrófico"),AND(Z44="Muy Alta",AB44="Catastrófico")),"EXTREMO","")))),"")</f>
        <v/>
      </c>
      <c r="AD44" s="507" t="n"/>
      <c r="AE44" s="507" t="n"/>
      <c r="AF44" s="507" t="n"/>
      <c r="AG44" s="507" t="n"/>
      <c r="AH44" s="507" t="n"/>
      <c r="AI44" s="507" t="n"/>
      <c r="AJ44" s="507" t="n"/>
      <c r="AK44" s="507" t="n"/>
      <c r="AL44" s="507" t="n"/>
      <c r="AM44" s="507" t="n"/>
      <c r="AN44" s="507" t="n"/>
      <c r="AO44" s="507" t="n"/>
      <c r="AP44" s="507" t="n"/>
      <c r="AQ44" s="507" t="n"/>
      <c r="AR44" s="507" t="n"/>
      <c r="AS44" s="507" t="n"/>
      <c r="AT44" s="507" t="n"/>
      <c r="AU44" s="507" t="n"/>
      <c r="AV44" s="507" t="n"/>
      <c r="AW44" s="507" t="n"/>
      <c r="AX44" s="641" t="n"/>
      <c r="AY44" s="641" t="n"/>
      <c r="AZ44" s="641" t="n"/>
      <c r="BA44" s="641" t="n"/>
      <c r="BB44" s="641" t="n"/>
      <c r="BC44" s="671" t="n"/>
      <c r="BD44" s="671" t="n"/>
      <c r="BE44" s="671" t="n"/>
      <c r="BF44" s="671" t="n"/>
      <c r="BG44" s="671" t="n"/>
      <c r="BH44" s="671" t="n"/>
      <c r="BI44" s="671" t="n"/>
      <c r="BJ44" s="671" t="n"/>
      <c r="BK44" s="671" t="n"/>
      <c r="BL44" s="671" t="n"/>
      <c r="BM44" s="504" t="n"/>
      <c r="BN44" s="504" t="n"/>
      <c r="BO44" s="504" t="n"/>
      <c r="BP44" s="504" t="n"/>
      <c r="BQ44" s="504" t="n"/>
      <c r="BR44" s="504" t="n"/>
      <c r="BS44" s="504" t="n"/>
      <c r="BT44" s="504" t="n"/>
      <c r="BU44" s="504" t="n"/>
      <c r="BV44" s="504" t="n"/>
      <c r="BW44" s="671" t="n"/>
      <c r="BX44" s="671" t="n"/>
      <c r="BY44" s="325" t="n"/>
    </row>
    <row r="45" ht="18.75" customHeight="1">
      <c r="D45" s="641" t="n"/>
      <c r="E45" s="618" t="n"/>
      <c r="F45" s="641" t="n"/>
      <c r="G45" s="641" t="n"/>
      <c r="H45" s="641" t="n"/>
      <c r="I45" s="641" t="n"/>
      <c r="J45" s="641" t="n"/>
      <c r="K45" s="641" t="n"/>
      <c r="L45" s="641" t="n"/>
      <c r="M45" s="641" t="n"/>
      <c r="N45" s="641" t="n"/>
      <c r="O45" s="641" t="n"/>
      <c r="P45" s="641" t="n"/>
      <c r="Q45" s="614" t="n"/>
      <c r="R45" s="614" t="n"/>
      <c r="S45" s="187" t="n"/>
      <c r="T45" s="614" t="n"/>
      <c r="U45" s="492" t="n"/>
      <c r="V45" s="492" t="n"/>
      <c r="W45" s="492">
        <f>IF(OR(U45="PREVENTIVO",U45="DETECTIVO"),"PROBABILIDAD",IF(U45="CORRECTIVO","IMPACTO",""))</f>
        <v/>
      </c>
      <c r="X45" s="492">
        <f>IF(AND(U45="PREVENTIVO",V45="AUTOMÁTICO"),"50%",IF(AND(U45="PREVENTIVO",V45="MANUAL"),"40%",IF(AND(U45="DETECTIVO",V45="AUTOMÁTICO"),"40%",IF(AND(U45="DETECTIVO",V45="MANUAL"),"30%",IF(AND(U45="CORRECTIVO",V45="AUTOMÁTICO"),"35%",IF(AND(U45="CORRECTIVO",V45="MANUAL"),"25%",""))))))</f>
        <v/>
      </c>
      <c r="Y45" s="501">
        <f>IFERROR(IF(AND(W44="Probabilidad",W45="Probabilidad"),(Y44-(Y44*X45)),IF(AND(W44="Impacto",W45="Probabilidad"),(Y43-(Y43*X45)),IF(W45="Impacto",Y44,""))),"")</f>
        <v/>
      </c>
      <c r="Z45" s="164">
        <f>IFERROR(IF(Y45="","",IF(Y45&lt;=0.2,"MUY BAJA",IF(Y45&lt;=0.4,"BAJA",IF(Y45&lt;=0.6,"MEDIA",IF(Y45&lt;=0.8,"ALTA",IF(Y45=1,"MUY ALTA")))))),"")</f>
        <v/>
      </c>
      <c r="AA45" s="164">
        <f>IFERROR(IF(AND(W44="Impacto",W45="Impacto"),(AA44-(AA44*X45)),IF(AND(W44="Probabilidad",W45="Impacto"),(AA43-(AA43*X45)),IF(W45="Probabilidad",AA44,""))),"")</f>
        <v/>
      </c>
      <c r="AB45" s="164">
        <f>IFERROR(IF(AA45="","",IF(AA45&lt;=0.2,"LEVE",IF(AA45&lt;=0.4,"MENOR",IF(AA45&lt;=0.6,"MODERADO",IF(AA45&lt;=0.8,"MAYOR",IF(AA45=1,"CATASTRÓFICO")))))),"")</f>
        <v/>
      </c>
      <c r="AC45" s="507">
        <f>IFERROR(IF(OR(AND(Z45="Muy Baja",AB45="Leve"),AND(Z45="Muy Baja",AB45="Menor"),AND(Z45="Baja",AB45="Leve")),"BAJO",IF(OR(AND(Z45="Muy baja",AB45="Moderado"),AND(Z45="Baja",AB45="Menor"),AND(Z45="Baja",AB45="Moderado"),AND(Z45="Media",AB45="Leve"),AND(Z45="Media",AB45="Menor"),AND(Z45="Media",AB45="Moderado"),AND(Z45="Alta",AB45="Leve"),AND(Z45="Alta",AB45="Menor")),"MODERADO",IF(OR(AND(Z45="Muy Baja",AB45="Mayor"),AND(Z45="Baja",AB45="Mayor"),AND(Z45="Media",AB45="Mayor"),AND(Z45="Alta",AB45="Moderado"),AND(Z45="Alta",AB45="Mayor"),AND(Z45="Muy Alta",AB45="Leve"),AND(Z45="Muy Alta",AB45="Menor"),AND(Z45="Muy Alta",AB45="Moderado"),AND(Z45="Muy Alta",AB45="Mayor")),"ALTO",IF(OR(AND(Z45="Muy Baja",AB45="Catastrófico"),AND(Z45="Baja",AB45="Catastrófico"),AND(Z45="Media",AB45="Catastrófico"),AND(Z45="Alta",AB45="Catastrófico"),AND(Z45="Muy Alta",AB45="Catastrófico")),"EXTREMO","")))),"")</f>
        <v/>
      </c>
      <c r="AD45" s="507" t="n"/>
      <c r="AE45" s="507" t="n"/>
      <c r="AF45" s="507" t="n"/>
      <c r="AG45" s="507" t="n"/>
      <c r="AH45" s="507" t="n"/>
      <c r="AI45" s="507" t="n"/>
      <c r="AJ45" s="507" t="n"/>
      <c r="AK45" s="507" t="n"/>
      <c r="AL45" s="507" t="n"/>
      <c r="AM45" s="507" t="n"/>
      <c r="AN45" s="507" t="n"/>
      <c r="AO45" s="507" t="n"/>
      <c r="AP45" s="507" t="n"/>
      <c r="AQ45" s="507" t="n"/>
      <c r="AR45" s="507" t="n"/>
      <c r="AS45" s="507" t="n"/>
      <c r="AT45" s="507" t="n"/>
      <c r="AU45" s="507" t="n"/>
      <c r="AV45" s="507" t="n"/>
      <c r="AW45" s="507" t="n"/>
      <c r="AX45" s="641" t="n"/>
      <c r="AY45" s="641" t="n"/>
      <c r="AZ45" s="641" t="n"/>
      <c r="BA45" s="641" t="n"/>
      <c r="BB45" s="641" t="n"/>
      <c r="BC45" s="671" t="n"/>
      <c r="BD45" s="671" t="n"/>
      <c r="BE45" s="671" t="n"/>
      <c r="BF45" s="671" t="n"/>
      <c r="BG45" s="671" t="n"/>
      <c r="BH45" s="671" t="n"/>
      <c r="BI45" s="671" t="n"/>
      <c r="BJ45" s="671" t="n"/>
      <c r="BK45" s="671" t="n"/>
      <c r="BL45" s="671" t="n"/>
      <c r="BM45" s="504" t="n"/>
      <c r="BN45" s="504" t="n"/>
      <c r="BO45" s="504" t="n"/>
      <c r="BP45" s="504" t="n"/>
      <c r="BQ45" s="504" t="n"/>
      <c r="BR45" s="504" t="n"/>
      <c r="BS45" s="504" t="n"/>
      <c r="BT45" s="504" t="n"/>
      <c r="BU45" s="504" t="n"/>
      <c r="BV45" s="504" t="n"/>
      <c r="BW45" s="671" t="n"/>
      <c r="BX45" s="671" t="n"/>
      <c r="BY45" s="325" t="n"/>
    </row>
    <row r="46" ht="18.75" customHeight="1">
      <c r="D46" s="641" t="n"/>
      <c r="E46" s="618" t="n"/>
      <c r="F46" s="641" t="n"/>
      <c r="G46" s="641" t="n"/>
      <c r="H46" s="641" t="n"/>
      <c r="I46" s="641" t="n"/>
      <c r="J46" s="641" t="n"/>
      <c r="K46" s="641" t="n"/>
      <c r="L46" s="641" t="n"/>
      <c r="M46" s="641" t="n"/>
      <c r="N46" s="641" t="n"/>
      <c r="O46" s="641" t="n"/>
      <c r="P46" s="641" t="n"/>
      <c r="Q46" s="614" t="n"/>
      <c r="R46" s="614" t="n"/>
      <c r="S46" s="187" t="n"/>
      <c r="T46" s="614" t="n"/>
      <c r="U46" s="492" t="n"/>
      <c r="V46" s="492" t="n"/>
      <c r="W46" s="492" t="n"/>
      <c r="X46" s="492" t="n"/>
      <c r="Y46" s="501">
        <f>IFERROR(IF(AND(W45="Probabilidad",W46="Probabilidad"),(Y45-(Y45*X46)),IF(AND(W45="Impacto",W46="Probabilidad"),(Y44-(Y44*X46)),IF(W46="Impacto",Y45,""))),"")</f>
        <v/>
      </c>
      <c r="Z46" s="164">
        <f>IFERROR(IF(Y46="","",IF(Y46&lt;=0.2,"MUY BAJA",IF(Y46&lt;=0.4,"BAJA",IF(Y46&lt;=0.6,"MEDIA",IF(Y46&lt;=0.8,"ALTA",IF(Y46=1,"MUY ALTA")))))),"")</f>
        <v/>
      </c>
      <c r="AA46" s="164">
        <f>IFERROR(IF(AND(W45="Impacto",W46="Impacto"),(AA45-(AA45*X46)),IF(AND(W45="Probabilidad",W46="Impacto"),(AA44-(AA44*X46)),IF(W46="Probabilidad",AA45,""))),"")</f>
        <v/>
      </c>
      <c r="AB46" s="164" t="n"/>
      <c r="AC46" s="507" t="n"/>
      <c r="AD46" s="507" t="n"/>
      <c r="AE46" s="507" t="n"/>
      <c r="AF46" s="507" t="n"/>
      <c r="AG46" s="507" t="n"/>
      <c r="AH46" s="507" t="n"/>
      <c r="AI46" s="507" t="n"/>
      <c r="AJ46" s="507" t="n"/>
      <c r="AK46" s="507" t="n"/>
      <c r="AL46" s="507" t="n"/>
      <c r="AM46" s="507" t="n"/>
      <c r="AN46" s="507" t="n"/>
      <c r="AO46" s="507" t="n"/>
      <c r="AP46" s="507" t="n"/>
      <c r="AQ46" s="507" t="n"/>
      <c r="AR46" s="507" t="n"/>
      <c r="AS46" s="507" t="n"/>
      <c r="AT46" s="507" t="n"/>
      <c r="AU46" s="507" t="n"/>
      <c r="AV46" s="507" t="n"/>
      <c r="AW46" s="507" t="n"/>
      <c r="AX46" s="641" t="n"/>
      <c r="AY46" s="641" t="n"/>
      <c r="AZ46" s="641" t="n"/>
      <c r="BA46" s="641" t="n"/>
      <c r="BB46" s="641" t="n"/>
      <c r="BC46" s="671" t="n"/>
      <c r="BD46" s="671" t="n"/>
      <c r="BE46" s="671" t="n"/>
      <c r="BF46" s="671" t="n"/>
      <c r="BG46" s="671" t="n"/>
      <c r="BH46" s="671" t="n"/>
      <c r="BI46" s="671" t="n"/>
      <c r="BJ46" s="671" t="n"/>
      <c r="BK46" s="671" t="n"/>
      <c r="BL46" s="671" t="n"/>
      <c r="BM46" s="504" t="n"/>
      <c r="BN46" s="504" t="n"/>
      <c r="BO46" s="504" t="n"/>
      <c r="BP46" s="504" t="n"/>
      <c r="BQ46" s="504" t="n"/>
      <c r="BR46" s="504" t="n"/>
      <c r="BS46" s="504" t="n"/>
      <c r="BT46" s="504" t="n"/>
      <c r="BU46" s="504" t="n"/>
      <c r="BV46" s="504" t="n"/>
      <c r="BW46" s="671" t="n"/>
      <c r="BX46" s="671" t="n"/>
      <c r="BY46" s="325" t="n"/>
    </row>
    <row r="47" ht="18.75" customHeight="1">
      <c r="D47" s="642" t="n"/>
      <c r="E47" s="618" t="n"/>
      <c r="F47" s="642" t="n"/>
      <c r="G47" s="642" t="n"/>
      <c r="H47" s="642" t="n"/>
      <c r="I47" s="642" t="n"/>
      <c r="J47" s="642" t="n"/>
      <c r="K47" s="642" t="n"/>
      <c r="L47" s="642" t="n"/>
      <c r="M47" s="642" t="n"/>
      <c r="N47" s="642" t="n"/>
      <c r="O47" s="642" t="n"/>
      <c r="P47" s="642" t="n"/>
      <c r="Q47" s="614" t="n"/>
      <c r="R47" s="614" t="n"/>
      <c r="S47" s="187" t="n"/>
      <c r="T47" s="614" t="n"/>
      <c r="U47" s="492" t="n"/>
      <c r="V47" s="492" t="n"/>
      <c r="W47" s="492" t="n"/>
      <c r="X47" s="492" t="n"/>
      <c r="Y47" s="501">
        <f>IFERROR(IF(AND(W46="Probabilidad",W47="Probabilidad"),(Y46-(Y46*X47)),IF(AND(W46="Impacto",W47="Probabilidad"),(Y45-(Y45*X47)),IF(W47="Impacto",Y46,""))),"")</f>
        <v/>
      </c>
      <c r="Z47" s="164">
        <f>IFERROR(IF(Y47="","",IF(Y47&lt;=0.2,"MUY BAJA",IF(Y47&lt;=0.4,"BAJA",IF(Y47&lt;=0.6,"MEDIA",IF(Y47&lt;=0.8,"ALTA",IF(Y47=1,"MUY ALTA")))))),"")</f>
        <v/>
      </c>
      <c r="AA47" s="164">
        <f>IFERROR(IF(AND(W46="Impacto",W47="Impacto"),(AA46-(AA46*X47)),IF(AND(W46="Probabilidad",W47="Impacto"),(AA45-(AA45*X47)),IF(W47="Probabilidad",AA46,""))),"")</f>
        <v/>
      </c>
      <c r="AB47" s="164" t="n"/>
      <c r="AC47" s="507" t="n"/>
      <c r="AD47" s="507" t="n"/>
      <c r="AE47" s="507" t="n"/>
      <c r="AF47" s="507" t="n"/>
      <c r="AG47" s="507" t="n"/>
      <c r="AH47" s="507" t="n"/>
      <c r="AI47" s="507" t="n"/>
      <c r="AJ47" s="507" t="n"/>
      <c r="AK47" s="507" t="n"/>
      <c r="AL47" s="507" t="n"/>
      <c r="AM47" s="507" t="n"/>
      <c r="AN47" s="507" t="n"/>
      <c r="AO47" s="507" t="n"/>
      <c r="AP47" s="507" t="n"/>
      <c r="AQ47" s="507" t="n"/>
      <c r="AR47" s="507" t="n"/>
      <c r="AS47" s="507" t="n"/>
      <c r="AT47" s="507" t="n"/>
      <c r="AU47" s="507" t="n"/>
      <c r="AV47" s="507" t="n"/>
      <c r="AW47" s="507" t="n"/>
      <c r="AX47" s="642" t="n"/>
      <c r="AY47" s="642" t="n"/>
      <c r="AZ47" s="642" t="n"/>
      <c r="BA47" s="642" t="n"/>
      <c r="BB47" s="642" t="n"/>
      <c r="BC47" s="673" t="n"/>
      <c r="BD47" s="673" t="n"/>
      <c r="BE47" s="673" t="n"/>
      <c r="BF47" s="673" t="n"/>
      <c r="BG47" s="673" t="n"/>
      <c r="BH47" s="673" t="n"/>
      <c r="BI47" s="673" t="n"/>
      <c r="BJ47" s="673" t="n"/>
      <c r="BK47" s="673" t="n"/>
      <c r="BL47" s="673" t="n"/>
      <c r="BM47" s="504" t="n"/>
      <c r="BN47" s="504" t="n"/>
      <c r="BO47" s="504" t="n"/>
      <c r="BP47" s="504" t="n"/>
      <c r="BQ47" s="504" t="n"/>
      <c r="BR47" s="504" t="n"/>
      <c r="BS47" s="504" t="n"/>
      <c r="BT47" s="504" t="n"/>
      <c r="BU47" s="504" t="n"/>
      <c r="BV47" s="504" t="n"/>
      <c r="BW47" s="673" t="n"/>
      <c r="BX47" s="673" t="n"/>
      <c r="BY47" s="325" t="n"/>
    </row>
    <row r="48" ht="16.5" customHeight="1">
      <c r="A48" s="272">
        <f>IF(OR(AX48=0,AZ48=0),"",IF(AND(AX48&lt;=0.2,AZ48&lt;=0.2),1,IF(AND(AX48&lt;=0.2,AZ48&lt;=0.4),2,IF(AND(AX48&lt;=0.2,AZ48&lt;=0.6),3,IF(AND(AX48&lt;=0.2,AZ48&lt;=0.8),4,IF(AND(AX48&lt;=0.2,AZ48&lt;=1),5,IF(AND(AX48&lt;=0.4,AZ48&lt;=0.2),6,IF(AND(AX48&lt;=0.4,AZ48&lt;=0.4),7,IF(AND(AX48&lt;=0.4,AZ48&lt;=0.6),8,IF(AND(AX48&lt;=0.4,AZ48&lt;=0.8),9,IF(AND(AX48&lt;=0.4,AZ48&lt;=1),10,IF(AND(AX48&lt;=0.6,AZ48&lt;=0.2),11,IF(AND(AX48&lt;=0.6,AZ48&lt;=0.4),12,IF(AND(AX48&lt;=0.6,AZ48&lt;=0.6),13,IF(AND(AX48&lt;=0.6,AZ48&lt;=0.8),14,IF(AND(AX48&lt;=0.6,AZ48&lt;=1),15,IF(AND(AX48&lt;=0.8,AZ48&lt;=0.2),16,IF(AND(AX48&lt;=0.8,AZ48&lt;=0.4),17,IF(AND(AX48&lt;=0.8,AZ48&lt;=0.6),18,IF(AND(AX48&lt;=0.8,AZ48&lt;=0.8),19,IF(AND(AX48&lt;=0.8,AZ48&lt;=1),20,IF(AND(AX48&lt;=1,AZ48&lt;=0.2),21,IF(AND(AX48&lt;=1,AZ48&lt;=0.4),22,IF(AND(AX48&lt;=1,AZ48&lt;=0.6),23,IF(AND(AX48&lt;=1,AZ48&lt;=0.8),24,IF(AND(AX48&lt;=1,AZ48&lt;=1),25,""))))))))))))))))))))))))))</f>
        <v/>
      </c>
      <c r="B48" s="272">
        <f>IF(A48="","",1/100)</f>
        <v/>
      </c>
      <c r="C48" s="272">
        <f>IFERROR(A48+B48,"")</f>
        <v/>
      </c>
      <c r="D48" s="505" t="n">
        <v>12</v>
      </c>
      <c r="E48" s="618" t="n"/>
      <c r="F48" s="614" t="n"/>
      <c r="G48" s="614" t="n"/>
      <c r="H48" s="614" t="n"/>
      <c r="I48" s="506" t="n"/>
      <c r="J48" s="614" t="n"/>
      <c r="K48" s="492">
        <f>IF(I48&lt;=0,"",IF(I48&lt;=2,"Muy Baja",IF(I48&lt;=24,"Baja",IF(I48&lt;=500,"Media",IF(I48&lt;=5000,"Alta",IF(I48&gt;5000,"Muy Alta"))))))</f>
        <v/>
      </c>
      <c r="L48" s="501">
        <f>IF(K48="","",IF(K48="Muy Baja",0.2,IF(K48="Baja",0.4,IF(K48="Media",0.6,IF(K48="Alta",0.8,IF(K48="Muy Alta",1,))))))</f>
        <v/>
      </c>
      <c r="M48" s="492" t="n"/>
      <c r="N48" s="492">
        <f>IF(OR(M48=CRITERIOS!$C$182,M48=CRITERIOS!$D$182),"Leve",IF(OR(M48=CRITERIOS!$C$183,M48=CRITERIOS!$D$183),"Menor",IF(OR(M48=CRITERIOS!$C$184,M48=CRITERIOS!$D$184),"Moderado",IF(OR(M48=CRITERIOS!$C$185,M48=CRITERIOS!$D$185),"Mayor",IF(OR(M48=CRITERIOS!$C$186,M48=CRITERIOS!$D$186),"Catastrófico","")))))</f>
        <v/>
      </c>
      <c r="O48" s="501">
        <f>IF(N48="","",IF(N48="Leve",0.2,IF(N48="Menor",0.4,IF(N48="Moderado",0.6,IF(N48="Mayor",0.8,IF(N48="Catastrófico",1,))))))</f>
        <v/>
      </c>
      <c r="P48" s="507">
        <f>IF(OR(AND(K48="Muy Baja",N48="Leve"),AND(K48="Muy Baja",N48="Menor"),AND(K48="Baja",N48="Leve")),"BAJO",IF(OR(AND(K48="Muy baja",N48="Moderado"),AND(K48="Baja",N48="Menor"),AND(K48="Baja",N48="Moderado"),AND(K48="Media",N48="Leve"),AND(K48="Media",N48="Menor"),AND(K48="Media",N48="Moderado"),AND(K48="Alta",N48="Leve"),AND(K48="Alta",N48="Menor")),"MODERADO",IF(OR(AND(K48="Muy Baja",N48="Mayor"),AND(K48="Baja",N48="Mayor"),AND(K48="Media",N48="Mayor"),AND(K48="Alta",N48="Moderado"),AND(K48="Alta",N48="Mayor"),AND(K48="Muy Alta",N48="Leve"),AND(K48="Muy Alta",N48="Menor"),AND(K48="Muy Alta",N48="Moderado"),ZB48="Muy Alta",N48="Mayor"),"ALTO",IF(OR(AND(K48="Muy Baja",N48="Catastrófico"),AND(K48="Baja",N48="Catastrófico"),AND(K48="Media",N48="Catastrófico"),AND(K48="Alta",N48="Catastrófico"),AND(K48="Muy Alta",N48="Catastrófico")),"EXTREMO",""))))</f>
        <v/>
      </c>
      <c r="Q48" s="614" t="n"/>
      <c r="R48" s="614" t="n"/>
      <c r="S48" s="187" t="n"/>
      <c r="T48" s="614" t="n"/>
      <c r="U48" s="492" t="n"/>
      <c r="V48" s="492" t="n"/>
      <c r="W48" s="492">
        <f>IF(OR(U48="PREVENTIVO",U48="DETECTIVO"),"PROBABILIDAD",IF(U48="CORRECTIVO","IMPACTO",""))</f>
        <v/>
      </c>
      <c r="X48" s="492">
        <f>IF(AND(U48="PREVENTIVO",V48="AUTOMÁTICO"),"50%",IF(AND(U48="PREVENTIVO",V48="MANUAL"),"40%",IF(AND(U48="DETECTIVO",V48="AUTOMÁTICO"),"40%",IF(AND(U48="DETECTIVO",V48="MANUAL"),"30%",IF(AND(U48="CORRECTIVO",V48="AUTOMÁTICO"),"35%",IF(AND(U48="CORRECTIVO",V48="MANUAL"),"25%",""))))))</f>
        <v/>
      </c>
      <c r="Y48" s="164">
        <f>IFERROR(IF(W48="Probabilidad",(L48-(L48*X48)),IF(W48="Impacto",L48,"")),"")</f>
        <v/>
      </c>
      <c r="Z48" s="164">
        <f>IFERROR(IF(Y48="","",IF(Y48&lt;=0.2,"MUY BAJA",IF(Y48&lt;=0.4,"BAJA",IF(Y48&lt;=0.6,"MEDIA",IF(Y48&lt;=0.8,"ALTA",IF(Y48=1,"MUY ALTA")))))),"")</f>
        <v/>
      </c>
      <c r="AA48" s="164">
        <f>IFERROR(IF(W48="Impacto",(O48-(O48*X48)),IF(W48="Probabilidad",O48,"")),"")</f>
        <v/>
      </c>
      <c r="AB48" s="164">
        <f>IFERROR(IF(AA48="","",IF(AA48&lt;=0.2,"LEVE",IF(AA48&lt;=0.4,"MENOR",IF(AA48&lt;=0.6,"MODERADO",IF(AA48&lt;=0.8,"MAYOR",IF(AA48=1,"CATASTRÓFICO")))))),"")</f>
        <v/>
      </c>
      <c r="AC48" s="507">
        <f>IFERROR(IF(OR(AND(Z48="Muy Baja",AB48="Leve"),AND(Z48="Muy Baja",AB48="Menor"),AND(Z48="Baja",AB48="Leve")),"BAJO",IF(OR(AND(Z48="Muy baja",AB48="Moderado"),AND(Z48="Baja",AB48="Menor"),AND(Z48="Baja",AB48="Moderado"),AND(Z48="Media",AB48="Leve"),AND(Z48="Media",AB48="Menor"),AND(Z48="Media",AB48="Moderado"),AND(Z48="Alta",AB48="Leve"),AND(Z48="Alta",AB48="Menor")),"MODERADO",IF(OR(AND(Z48="Muy Baja",AB48="Mayor"),AND(Z48="Baja",AB48="Mayor"),AND(Z48="Media",AB48="Mayor"),AND(Z48="Alta",AB48="Moderado"),AND(Z48="Alta",AB48="Mayor"),AND(Z48="Muy Alta",AB48="Leve"),AND(Z48="Muy Alta",AB48="Menor"),AND(Z48="Muy Alta",AB48="Moderado"),AND(Z48="Muy Alta",AB48="Mayor")),"ALTO",IF(OR(AND(Z48="Muy Baja",AB48="Catastrófico"),AND(Z48="Baja",AB48="Catastrófico"),AND(Z48="Media",AB48="Catastrófico"),AND(Z48="Alta",AB48="Catastrófico"),AND(Z48="Muy Alta",AB48="Catastrófico")),"EXTREMO","")))),"")</f>
        <v/>
      </c>
      <c r="AD48" s="507" t="n"/>
      <c r="AE48" s="507" t="n"/>
      <c r="AF48" s="507" t="n"/>
      <c r="AG48" s="507" t="n"/>
      <c r="AH48" s="507" t="n"/>
      <c r="AI48" s="507" t="n"/>
      <c r="AJ48" s="507" t="n"/>
      <c r="AK48" s="507" t="n"/>
      <c r="AL48" s="507" t="n"/>
      <c r="AM48" s="507" t="n"/>
      <c r="AN48" s="507" t="n"/>
      <c r="AO48" s="507" t="n"/>
      <c r="AP48" s="507" t="n"/>
      <c r="AQ48" s="507" t="n"/>
      <c r="AR48" s="507" t="n"/>
      <c r="AS48" s="507" t="n"/>
      <c r="AT48" s="507" t="n"/>
      <c r="AU48" s="507" t="n"/>
      <c r="AV48" s="507" t="n"/>
      <c r="AW48" s="507" t="n"/>
      <c r="AX48" s="493">
        <f>IF(Y48="","",MIN(Y48:Y52))</f>
        <v/>
      </c>
      <c r="AY48" s="491">
        <f>IFERROR(IF(AX48="","",IF(Y48&lt;=0.2,"MUY BAJA",IF(AX48&lt;=0.4,"BAJA",IF(AX48&lt;=0.6,"MEDIA",IF(AX48&lt;=0.8,"ALTA",IF(AX48=1,"MUY ALTA")))))),"")</f>
        <v/>
      </c>
      <c r="AZ48" s="493">
        <f>IF(AA48="","",MIN(AA48:AA52))</f>
        <v/>
      </c>
      <c r="BA48" s="491">
        <f>IFERROR(IF(AZ48="","",IF(AZ48&lt;=0.2,"LEVE",IF(AZ48&lt;=0.4,"MENOR",IF(AZ48&lt;=0.6,"MODERADO",IF(AZ48&lt;=0.8,"MAYOR",IF(AZ48=1,"CATASTRÓFICO")))))),"")</f>
        <v/>
      </c>
      <c r="BB48" s="508">
        <f>IFERROR(IF(OR(AND(AY48="Muy Baja",BA48="Leve"),AND(AY48="Muy Baja",BA48="Menor"),AND(AY48="Baja",BA48="Leve")),"BAJO",IF(OR(AND(AY48="Muy baja",BA48="Moderado"),AND(AY48="Baja",BA48="Menor"),AND(AY48="Baja",BA48="Moderado"),AND(AY48="Media",BA48="Leve"),AND(AY48="Media",BA48="Menor"),AND(AY48="Media",BA48="Moderado"),AND(AY48="Alta",BA48="Leve"),AND(AY48="Alta",BA48="Menor")),"MODERADO",IF(OR(AND(AY48="Muy Baja",BA48="Mayor"),AND(AY48="Baja",BA48="Mayor"),AND(AY48="Media",BA48="Mayor"),AND(AY48="Alta",BA48="Moderado"),AND(AY48="Alta",BA48="Mayor"),AND(AY48="Muy Alta",BA48="Leve"),AND(AY48="Muy Alta",BA48="Menor"),AND(AY48="Muy Alta",BA48="Moderado"),AND(AY48="Muy Alta",BA48="Mayor")),"ALTO",IF(OR(AND(AY48="Muy Baja",BA48="Catastrófico"),AND(AY48="Baja",BA48="Catastrófico"),AND(AY48="Media",BA48="Catastrófico"),AND(AY48="Alta",BA48="Catastrófico"),AND(AY48="Muy Alta",BA48="Catastrófico")),"EXTREMO","")))),"")</f>
        <v/>
      </c>
      <c r="BC48" s="509" t="n"/>
      <c r="BD48" s="504" t="n"/>
      <c r="BE48" s="490" t="n"/>
      <c r="BF48" s="504" t="n"/>
      <c r="BG48" s="490" t="n"/>
      <c r="BH48" s="504" t="n"/>
      <c r="BI48" s="490" t="n"/>
      <c r="BJ48" s="504" t="n"/>
      <c r="BK48" s="490" t="n"/>
      <c r="BL48" s="481" t="n"/>
      <c r="BM48" s="504" t="n"/>
      <c r="BN48" s="504" t="n"/>
      <c r="BO48" s="504" t="n"/>
      <c r="BP48" s="504" t="n"/>
      <c r="BQ48" s="504" t="n"/>
      <c r="BR48" s="504" t="n"/>
      <c r="BS48" s="504" t="n"/>
      <c r="BT48" s="504" t="n"/>
      <c r="BU48" s="504" t="n"/>
      <c r="BV48" s="504" t="n"/>
      <c r="BW48" s="490" t="n"/>
      <c r="BX48" s="504" t="n"/>
      <c r="BY48" s="325" t="n"/>
    </row>
    <row r="49" ht="18.75" customHeight="1">
      <c r="D49" s="641" t="n"/>
      <c r="E49" s="618" t="n"/>
      <c r="F49" s="641" t="n"/>
      <c r="G49" s="641" t="n"/>
      <c r="H49" s="641" t="n"/>
      <c r="I49" s="641" t="n"/>
      <c r="J49" s="641" t="n"/>
      <c r="K49" s="641" t="n"/>
      <c r="L49" s="641" t="n"/>
      <c r="M49" s="641" t="n"/>
      <c r="N49" s="641" t="n"/>
      <c r="O49" s="641" t="n"/>
      <c r="P49" s="641" t="n"/>
      <c r="Q49" s="614" t="n"/>
      <c r="R49" s="614" t="n"/>
      <c r="S49" s="187" t="n"/>
      <c r="T49" s="614" t="n"/>
      <c r="U49" s="492" t="n"/>
      <c r="V49" s="492" t="n"/>
      <c r="W49" s="492">
        <f>IF(OR(U49="PREVENTIVO",U49="DETECTIVO"),"PROBABILIDAD",IF(U49="CORRECTIVO","IMPACTO",""))</f>
        <v/>
      </c>
      <c r="X49" s="492">
        <f>IF(AND(U49="PREVENTIVO",V49="AUTOMÁTICO"),"50%",IF(AND(U49="PREVENTIVO",V49="MANUAL"),"40%",IF(AND(U49="DETECTIVO",V49="AUTOMÁTICO"),"40%",IF(AND(U49="DETECTIVO",V49="MANUAL"),"30%",IF(AND(U49="CORRECTIVO",V49="AUTOMÁTICO"),"35%",IF(AND(U49="CORRECTIVO",V49="MANUAL"),"25%",""))))))</f>
        <v/>
      </c>
      <c r="Y49" s="501">
        <f>IFERROR(IF(AND(W48="Probabilidad",W49="Probabilidad"),(Y48-(Y48*X49)),IF(W49="Probabilidad",(L48-(L48*X49)),IF(W49="Impacto",Y48,""))),"")</f>
        <v/>
      </c>
      <c r="Z49" s="164">
        <f>IFERROR(IF(Y49="","",IF(Y49&lt;=0.2,"MUY BAJA",IF(Y49&lt;=0.4,"BAJA",IF(Y49&lt;=0.6,"MEDIA",IF(Y49&lt;=0.8,"ALTA",IF(Y49=1,"MUY ALTA")))))),"")</f>
        <v/>
      </c>
      <c r="AA49" s="164">
        <f>IFERROR(IF(AND(W48="Impacto",W49="Impacto"),(AA48-(AA48*X49)),IF(W49="Impacto",(O48-(+O48*X49)),IF(W49="Probabilidad",AA48,""))),"")</f>
        <v/>
      </c>
      <c r="AB49" s="164">
        <f>IFERROR(IF(AA49="","",IF(AA49&lt;=0.2,"LEVE",IF(AA49&lt;=0.4,"MENOR",IF(AA49&lt;=0.6,"MODERADO",IF(AA49&lt;=0.8,"MAYOR",IF(AA49=1,"CATASTRÓFICO")))))),"")</f>
        <v/>
      </c>
      <c r="AC49" s="507">
        <f>IFERROR(IF(OR(AND(Z49="Muy Baja",AB49="Leve"),AND(Z49="Muy Baja",AB49="Menor"),AND(Z49="Baja",AB49="Leve")),"BAJO",IF(OR(AND(Z49="Muy baja",AB49="Moderado"),AND(Z49="Baja",AB49="Menor"),AND(Z49="Baja",AB49="Moderado"),AND(Z49="Media",AB49="Leve"),AND(Z49="Media",AB49="Menor"),AND(Z49="Media",AB49="Moderado"),AND(Z49="Alta",AB49="Leve"),AND(Z49="Alta",AB49="Menor")),"MODERADO",IF(OR(AND(Z49="Muy Baja",AB49="Mayor"),AND(Z49="Baja",AB49="Mayor"),AND(Z49="Media",AB49="Mayor"),AND(Z49="Alta",AB49="Moderado"),AND(Z49="Alta",AB49="Mayor"),AND(Z49="Muy Alta",AB49="Leve"),AND(Z49="Muy Alta",AB49="Menor"),AND(Z49="Muy Alta",AB49="Moderado"),AND(Z49="Muy Alta",AB49="Mayor")),"ALTO",IF(OR(AND(Z49="Muy Baja",AB49="Catastrófico"),AND(Z49="Baja",AB49="Catastrófico"),AND(Z49="Media",AB49="Catastrófico"),AND(Z49="Alta",AB49="Catastrófico"),AND(Z49="Muy Alta",AB49="Catastrófico")),"EXTREMO","")))),"")</f>
        <v/>
      </c>
      <c r="AD49" s="507" t="n"/>
      <c r="AE49" s="507" t="n"/>
      <c r="AF49" s="507" t="n"/>
      <c r="AG49" s="507" t="n"/>
      <c r="AH49" s="507" t="n"/>
      <c r="AI49" s="507" t="n"/>
      <c r="AJ49" s="507" t="n"/>
      <c r="AK49" s="507" t="n"/>
      <c r="AL49" s="507" t="n"/>
      <c r="AM49" s="507" t="n"/>
      <c r="AN49" s="507" t="n"/>
      <c r="AO49" s="507" t="n"/>
      <c r="AP49" s="507" t="n"/>
      <c r="AQ49" s="507" t="n"/>
      <c r="AR49" s="507" t="n"/>
      <c r="AS49" s="507" t="n"/>
      <c r="AT49" s="507" t="n"/>
      <c r="AU49" s="507" t="n"/>
      <c r="AV49" s="507" t="n"/>
      <c r="AW49" s="507" t="n"/>
      <c r="AX49" s="641" t="n"/>
      <c r="AY49" s="641" t="n"/>
      <c r="AZ49" s="641" t="n"/>
      <c r="BA49" s="641" t="n"/>
      <c r="BB49" s="641" t="n"/>
      <c r="BC49" s="671" t="n"/>
      <c r="BD49" s="671" t="n"/>
      <c r="BE49" s="671" t="n"/>
      <c r="BF49" s="671" t="n"/>
      <c r="BG49" s="671" t="n"/>
      <c r="BH49" s="671" t="n"/>
      <c r="BI49" s="671" t="n"/>
      <c r="BJ49" s="671" t="n"/>
      <c r="BK49" s="671" t="n"/>
      <c r="BL49" s="671" t="n"/>
      <c r="BM49" s="504" t="n"/>
      <c r="BN49" s="504" t="n"/>
      <c r="BO49" s="504" t="n"/>
      <c r="BP49" s="504" t="n"/>
      <c r="BQ49" s="504" t="n"/>
      <c r="BR49" s="504" t="n"/>
      <c r="BS49" s="504" t="n"/>
      <c r="BT49" s="504" t="n"/>
      <c r="BU49" s="504" t="n"/>
      <c r="BV49" s="504" t="n"/>
      <c r="BW49" s="671" t="n"/>
      <c r="BX49" s="671" t="n"/>
      <c r="BY49" s="325" t="n"/>
    </row>
    <row r="50" ht="18.75" customHeight="1">
      <c r="D50" s="641" t="n"/>
      <c r="E50" s="618" t="n"/>
      <c r="F50" s="641" t="n"/>
      <c r="G50" s="641" t="n"/>
      <c r="H50" s="641" t="n"/>
      <c r="I50" s="641" t="n"/>
      <c r="J50" s="641" t="n"/>
      <c r="K50" s="641" t="n"/>
      <c r="L50" s="641" t="n"/>
      <c r="M50" s="641" t="n"/>
      <c r="N50" s="641" t="n"/>
      <c r="O50" s="641" t="n"/>
      <c r="P50" s="641" t="n"/>
      <c r="Q50" s="614" t="n"/>
      <c r="R50" s="614" t="n"/>
      <c r="S50" s="187" t="n"/>
      <c r="T50" s="614" t="n"/>
      <c r="U50" s="492" t="n"/>
      <c r="V50" s="492" t="n"/>
      <c r="W50" s="492">
        <f>IF(OR(U50="PREVENTIVO",U50="DETECTIVO"),"PROBABILIDAD",IF(U50="CORRECTIVO","IMPACTO",""))</f>
        <v/>
      </c>
      <c r="X50" s="492">
        <f>IF(AND(U50="PREVENTIVO",V50="AUTOMÁTICO"),"50%",IF(AND(U50="PREVENTIVO",V50="MANUAL"),"40%",IF(AND(U50="DETECTIVO",V50="AUTOMÁTICO"),"40%",IF(AND(U50="DETECTIVO",V50="MANUAL"),"30%",IF(AND(U50="CORRECTIVO",V50="AUTOMÁTICO"),"35%",IF(AND(U50="CORRECTIVO",V50="MANUAL"),"25%",""))))))</f>
        <v/>
      </c>
      <c r="Y50" s="501">
        <f>IFERROR(IF(AND(W49="Probabilidad",W50="Probabilidad"),(Y49-(Y49*X50)),IF(AND(W49="Impacto",W50="Probabilidad"),(Y48-(Y48*X50)),IF(W50="Impacto",Y49,""))),"")</f>
        <v/>
      </c>
      <c r="Z50" s="164">
        <f>IFERROR(IF(Y50="","",IF(Y50&lt;=0.2,"MUY BAJA",IF(Y50&lt;=0.4,"BAJA",IF(Y50&lt;=0.6,"MEDIA",IF(Y50&lt;=0.8,"ALTA",IF(Y50=1,"MUY ALTA")))))),"")</f>
        <v/>
      </c>
      <c r="AA50" s="164">
        <f>IFERROR(IF(AND(W49="Impacto",W50="Impacto"),(AA49-(AA49*X50)),IF(AND(W49="Probabilidad",W50="Impacto"),(AA48-(AA48*X50)),IF(W50="Probabilidad",AA49,""))),"")</f>
        <v/>
      </c>
      <c r="AB50" s="164">
        <f>IFERROR(IF(AA50="","",IF(AA50&lt;=0.2,"LEVE",IF(AA50&lt;=0.4,"MENOR",IF(AA50&lt;=0.6,"MODERADO",IF(AA50&lt;=0.8,"MAYOR",IF(AA50=1,"CATASTRÓFICO")))))),"")</f>
        <v/>
      </c>
      <c r="AC50" s="507">
        <f>IFERROR(IF(OR(AND(Z50="Muy Baja",AB50="Leve"),AND(Z50="Muy Baja",AB50="Menor"),AND(Z50="Baja",AB50="Leve")),"BAJO",IF(OR(AND(Z50="Muy baja",AB50="Moderado"),AND(Z50="Baja",AB50="Menor"),AND(Z50="Baja",AB50="Moderado"),AND(Z50="Media",AB50="Leve"),AND(Z50="Media",AB50="Menor"),AND(Z50="Media",AB50="Moderado"),AND(Z50="Alta",AB50="Leve"),AND(Z50="Alta",AB50="Menor")),"MODERADO",IF(OR(AND(Z50="Muy Baja",AB50="Mayor"),AND(Z50="Baja",AB50="Mayor"),AND(Z50="Media",AB50="Mayor"),AND(Z50="Alta",AB50="Moderado"),AND(Z50="Alta",AB50="Mayor"),AND(Z50="Muy Alta",AB50="Leve"),AND(Z50="Muy Alta",AB50="Menor"),AND(Z50="Muy Alta",AB50="Moderado"),AND(Z50="Muy Alta",AB50="Mayor")),"ALTO",IF(OR(AND(Z50="Muy Baja",AB50="Catastrófico"),AND(Z50="Baja",AB50="Catastrófico"),AND(Z50="Media",AB50="Catastrófico"),AND(Z50="Alta",AB50="Catastrófico"),AND(Z50="Muy Alta",AB50="Catastrófico")),"EXTREMO","")))),"")</f>
        <v/>
      </c>
      <c r="AD50" s="507" t="n"/>
      <c r="AE50" s="507" t="n"/>
      <c r="AF50" s="507" t="n"/>
      <c r="AG50" s="507" t="n"/>
      <c r="AH50" s="507" t="n"/>
      <c r="AI50" s="507" t="n"/>
      <c r="AJ50" s="507" t="n"/>
      <c r="AK50" s="507" t="n"/>
      <c r="AL50" s="507" t="n"/>
      <c r="AM50" s="507" t="n"/>
      <c r="AN50" s="507" t="n"/>
      <c r="AO50" s="507" t="n"/>
      <c r="AP50" s="507" t="n"/>
      <c r="AQ50" s="507" t="n"/>
      <c r="AR50" s="507" t="n"/>
      <c r="AS50" s="507" t="n"/>
      <c r="AT50" s="507" t="n"/>
      <c r="AU50" s="507" t="n"/>
      <c r="AV50" s="507" t="n"/>
      <c r="AW50" s="507" t="n"/>
      <c r="AX50" s="641" t="n"/>
      <c r="AY50" s="641" t="n"/>
      <c r="AZ50" s="641" t="n"/>
      <c r="BA50" s="641" t="n"/>
      <c r="BB50" s="641" t="n"/>
      <c r="BC50" s="671" t="n"/>
      <c r="BD50" s="671" t="n"/>
      <c r="BE50" s="671" t="n"/>
      <c r="BF50" s="671" t="n"/>
      <c r="BG50" s="671" t="n"/>
      <c r="BH50" s="671" t="n"/>
      <c r="BI50" s="671" t="n"/>
      <c r="BJ50" s="671" t="n"/>
      <c r="BK50" s="671" t="n"/>
      <c r="BL50" s="671" t="n"/>
      <c r="BM50" s="504" t="n"/>
      <c r="BN50" s="504" t="n"/>
      <c r="BO50" s="504" t="n"/>
      <c r="BP50" s="504" t="n"/>
      <c r="BQ50" s="504" t="n"/>
      <c r="BR50" s="504" t="n"/>
      <c r="BS50" s="504" t="n"/>
      <c r="BT50" s="504" t="n"/>
      <c r="BU50" s="504" t="n"/>
      <c r="BV50" s="504" t="n"/>
      <c r="BW50" s="671" t="n"/>
      <c r="BX50" s="671" t="n"/>
      <c r="BY50" s="325" t="n"/>
    </row>
    <row r="51" ht="18.75" customHeight="1">
      <c r="D51" s="641" t="n"/>
      <c r="E51" s="618" t="n"/>
      <c r="F51" s="641" t="n"/>
      <c r="G51" s="641" t="n"/>
      <c r="H51" s="641" t="n"/>
      <c r="I51" s="641" t="n"/>
      <c r="J51" s="641" t="n"/>
      <c r="K51" s="641" t="n"/>
      <c r="L51" s="641" t="n"/>
      <c r="M51" s="641" t="n"/>
      <c r="N51" s="641" t="n"/>
      <c r="O51" s="641" t="n"/>
      <c r="P51" s="641" t="n"/>
      <c r="Q51" s="614" t="n"/>
      <c r="R51" s="614" t="n"/>
      <c r="S51" s="187" t="n"/>
      <c r="T51" s="614" t="n"/>
      <c r="U51" s="492" t="n"/>
      <c r="V51" s="492" t="n"/>
      <c r="W51" s="492" t="n"/>
      <c r="X51" s="492" t="n"/>
      <c r="Y51" s="501">
        <f>IFERROR(IF(AND(W50="Probabilidad",W51="Probabilidad"),(Y50-(Y50*X51)),IF(AND(W50="Impacto",W51="Probabilidad"),(Y49-(Y49*X51)),IF(W51="Impacto",Y50,""))),"")</f>
        <v/>
      </c>
      <c r="Z51" s="164">
        <f>IFERROR(IF(Y51="","",IF(Y51&lt;=0.2,"MUY BAJA",IF(Y51&lt;=0.4,"BAJA",IF(Y51&lt;=0.6,"MEDIA",IF(Y51&lt;=0.8,"ALTA",IF(Y51=1,"MUY ALTA")))))),"")</f>
        <v/>
      </c>
      <c r="AA51" s="164">
        <f>IFERROR(IF(AND(W50="Impacto",W51="Impacto"),(AA50-(AA50*X51)),IF(AND(W50="Probabilidad",W51="Impacto"),(AA49-(AA49*X51)),IF(W51="Probabilidad",AA50,""))),"")</f>
        <v/>
      </c>
      <c r="AB51" s="164" t="n"/>
      <c r="AC51" s="507" t="n"/>
      <c r="AD51" s="507" t="n"/>
      <c r="AE51" s="507" t="n"/>
      <c r="AF51" s="507" t="n"/>
      <c r="AG51" s="507" t="n"/>
      <c r="AH51" s="507" t="n"/>
      <c r="AI51" s="507" t="n"/>
      <c r="AJ51" s="507" t="n"/>
      <c r="AK51" s="507" t="n"/>
      <c r="AL51" s="507" t="n"/>
      <c r="AM51" s="507" t="n"/>
      <c r="AN51" s="507" t="n"/>
      <c r="AO51" s="507" t="n"/>
      <c r="AP51" s="507" t="n"/>
      <c r="AQ51" s="507" t="n"/>
      <c r="AR51" s="507" t="n"/>
      <c r="AS51" s="507" t="n"/>
      <c r="AT51" s="507" t="n"/>
      <c r="AU51" s="507" t="n"/>
      <c r="AV51" s="507" t="n"/>
      <c r="AW51" s="507" t="n"/>
      <c r="AX51" s="641" t="n"/>
      <c r="AY51" s="641" t="n"/>
      <c r="AZ51" s="641" t="n"/>
      <c r="BA51" s="641" t="n"/>
      <c r="BB51" s="641" t="n"/>
      <c r="BC51" s="671" t="n"/>
      <c r="BD51" s="671" t="n"/>
      <c r="BE51" s="671" t="n"/>
      <c r="BF51" s="671" t="n"/>
      <c r="BG51" s="671" t="n"/>
      <c r="BH51" s="671" t="n"/>
      <c r="BI51" s="671" t="n"/>
      <c r="BJ51" s="671" t="n"/>
      <c r="BK51" s="671" t="n"/>
      <c r="BL51" s="671" t="n"/>
      <c r="BM51" s="504" t="n"/>
      <c r="BN51" s="504" t="n"/>
      <c r="BO51" s="504" t="n"/>
      <c r="BP51" s="504" t="n"/>
      <c r="BQ51" s="504" t="n"/>
      <c r="BR51" s="504" t="n"/>
      <c r="BS51" s="504" t="n"/>
      <c r="BT51" s="504" t="n"/>
      <c r="BU51" s="504" t="n"/>
      <c r="BV51" s="504" t="n"/>
      <c r="BW51" s="671" t="n"/>
      <c r="BX51" s="671" t="n"/>
      <c r="BY51" s="325" t="n"/>
    </row>
    <row r="52" ht="18.75" customHeight="1">
      <c r="D52" s="642" t="n"/>
      <c r="E52" s="618" t="n"/>
      <c r="F52" s="642" t="n"/>
      <c r="G52" s="642" t="n"/>
      <c r="H52" s="642" t="n"/>
      <c r="I52" s="642" t="n"/>
      <c r="J52" s="642" t="n"/>
      <c r="K52" s="642" t="n"/>
      <c r="L52" s="642" t="n"/>
      <c r="M52" s="642" t="n"/>
      <c r="N52" s="642" t="n"/>
      <c r="O52" s="642" t="n"/>
      <c r="P52" s="642" t="n"/>
      <c r="Q52" s="614" t="n"/>
      <c r="R52" s="614" t="n"/>
      <c r="S52" s="187" t="n"/>
      <c r="T52" s="614" t="n"/>
      <c r="U52" s="492" t="n"/>
      <c r="V52" s="492" t="n"/>
      <c r="W52" s="492" t="n"/>
      <c r="X52" s="492" t="n"/>
      <c r="Y52" s="501">
        <f>IFERROR(IF(AND(W51="Probabilidad",W52="Probabilidad"),(Y51-(Y51*X52)),IF(AND(W51="Impacto",W52="Probabilidad"),(Y50-(Y50*X52)),IF(W52="Impacto",Y51,""))),"")</f>
        <v/>
      </c>
      <c r="Z52" s="164">
        <f>IFERROR(IF(Y52="","",IF(Y52&lt;=0.2,"MUY BAJA",IF(Y52&lt;=0.4,"BAJA",IF(Y52&lt;=0.6,"MEDIA",IF(Y52&lt;=0.8,"ALTA",IF(Y52=1,"MUY ALTA")))))),"")</f>
        <v/>
      </c>
      <c r="AA52" s="164">
        <f>IFERROR(IF(AND(W51="Impacto",W52="Impacto"),(AA51-(AA51*X52)),IF(AND(W51="Probabilidad",W52="Impacto"),(AA50-(AA50*X52)),IF(W52="Probabilidad",AA51,""))),"")</f>
        <v/>
      </c>
      <c r="AB52" s="164" t="n"/>
      <c r="AC52" s="507" t="n"/>
      <c r="AD52" s="507" t="n"/>
      <c r="AE52" s="507" t="n"/>
      <c r="AF52" s="507" t="n"/>
      <c r="AG52" s="507" t="n"/>
      <c r="AH52" s="507" t="n"/>
      <c r="AI52" s="507" t="n"/>
      <c r="AJ52" s="507" t="n"/>
      <c r="AK52" s="507" t="n"/>
      <c r="AL52" s="507" t="n"/>
      <c r="AM52" s="507" t="n"/>
      <c r="AN52" s="507" t="n"/>
      <c r="AO52" s="507" t="n"/>
      <c r="AP52" s="507" t="n"/>
      <c r="AQ52" s="507" t="n"/>
      <c r="AR52" s="507" t="n"/>
      <c r="AS52" s="507" t="n"/>
      <c r="AT52" s="507" t="n"/>
      <c r="AU52" s="507" t="n"/>
      <c r="AV52" s="507" t="n"/>
      <c r="AW52" s="507" t="n"/>
      <c r="AX52" s="642" t="n"/>
      <c r="AY52" s="642" t="n"/>
      <c r="AZ52" s="642" t="n"/>
      <c r="BA52" s="642" t="n"/>
      <c r="BB52" s="642" t="n"/>
      <c r="BC52" s="673" t="n"/>
      <c r="BD52" s="673" t="n"/>
      <c r="BE52" s="673" t="n"/>
      <c r="BF52" s="673" t="n"/>
      <c r="BG52" s="673" t="n"/>
      <c r="BH52" s="673" t="n"/>
      <c r="BI52" s="673" t="n"/>
      <c r="BJ52" s="673" t="n"/>
      <c r="BK52" s="673" t="n"/>
      <c r="BL52" s="673" t="n"/>
      <c r="BM52" s="504" t="n"/>
      <c r="BN52" s="504" t="n"/>
      <c r="BO52" s="504" t="n"/>
      <c r="BP52" s="504" t="n"/>
      <c r="BQ52" s="504" t="n"/>
      <c r="BR52" s="504" t="n"/>
      <c r="BS52" s="504" t="n"/>
      <c r="BT52" s="504" t="n"/>
      <c r="BU52" s="504" t="n"/>
      <c r="BV52" s="504" t="n"/>
      <c r="BW52" s="673" t="n"/>
      <c r="BX52" s="673" t="n"/>
      <c r="BY52" s="325" t="n"/>
    </row>
    <row r="53" ht="16.5" customHeight="1">
      <c r="A53" s="272">
        <f>IF(OR(AX53=0,AZ53=0),"",IF(AND(AX53&lt;=0.2,AZ53&lt;=0.2),1,IF(AND(AX53&lt;=0.2,AZ53&lt;=0.4),2,IF(AND(AX53&lt;=0.2,AZ53&lt;=0.6),3,IF(AND(AX53&lt;=0.2,AZ53&lt;=0.8),4,IF(AND(AX53&lt;=0.2,AZ53&lt;=1),5,IF(AND(AX53&lt;=0.4,AZ53&lt;=0.2),6,IF(AND(AX53&lt;=0.4,AZ53&lt;=0.4),7,IF(AND(AX53&lt;=0.4,AZ53&lt;=0.6),8,IF(AND(AX53&lt;=0.4,AZ53&lt;=0.8),9,IF(AND(AX53&lt;=0.4,AZ53&lt;=1),10,IF(AND(AX53&lt;=0.6,AZ53&lt;=0.2),11,IF(AND(AX53&lt;=0.6,AZ53&lt;=0.4),12,IF(AND(AX53&lt;=0.6,AZ53&lt;=0.6),13,IF(AND(AX53&lt;=0.6,AZ53&lt;=0.8),14,IF(AND(AX53&lt;=0.6,AZ53&lt;=1),15,IF(AND(AX53&lt;=0.8,AZ53&lt;=0.2),16,IF(AND(AX53&lt;=0.8,AZ53&lt;=0.4),17,IF(AND(AX53&lt;=0.8,AZ53&lt;=0.6),18,IF(AND(AX53&lt;=0.8,AZ53&lt;=0.8),19,IF(AND(AX53&lt;=0.8,AZ53&lt;=1),20,IF(AND(AX53&lt;=1,AZ53&lt;=0.2),21,IF(AND(AX53&lt;=1,AZ53&lt;=0.4),22,IF(AND(AX53&lt;=1,AZ53&lt;=0.6),23,IF(AND(AX53&lt;=1,AZ53&lt;=0.8),24,IF(AND(AX53&lt;=1,AZ53&lt;=1),25,""))))))))))))))))))))))))))</f>
        <v/>
      </c>
      <c r="B53" s="272">
        <f>IF(A53="","",1/100)</f>
        <v/>
      </c>
      <c r="C53" s="272">
        <f>IFERROR(A53+B53,"")</f>
        <v/>
      </c>
      <c r="D53" s="505" t="n">
        <v>13</v>
      </c>
      <c r="E53" s="618" t="n"/>
      <c r="F53" s="614" t="n"/>
      <c r="G53" s="614" t="n"/>
      <c r="H53" s="614" t="n"/>
      <c r="I53" s="506" t="n"/>
      <c r="J53" s="614" t="n"/>
      <c r="K53" s="492">
        <f>IF(I53&lt;=0,"",IF(I53&lt;=2,"Muy Baja",IF(I53&lt;=24,"Baja",IF(I53&lt;=500,"Media",IF(I53&lt;=5000,"Alta",IF(I53&gt;5000,"Muy Alta"))))))</f>
        <v/>
      </c>
      <c r="L53" s="501">
        <f>IF(K53="","",IF(K53="Muy Baja",0.2,IF(K53="Baja",0.4,IF(K53="Media",0.6,IF(K53="Alta",0.8,IF(K53="Muy Alta",1,))))))</f>
        <v/>
      </c>
      <c r="M53" s="492" t="n"/>
      <c r="N53" s="492">
        <f>IF(OR(M53=CRITERIOS!$C$182,M53=CRITERIOS!$D$182),"Leve",IF(OR(M53=CRITERIOS!$C$183,M53=CRITERIOS!$D$183),"Menor",IF(OR(M53=CRITERIOS!$C$184,M53=CRITERIOS!$D$184),"Moderado",IF(OR(M53=CRITERIOS!$C$185,M53=CRITERIOS!$D$185),"Mayor",IF(OR(M53=CRITERIOS!$C$186,M53=CRITERIOS!$D$186),"Catastrófico","")))))</f>
        <v/>
      </c>
      <c r="O53" s="501">
        <f>IF(N53="","",IF(N53="Leve",0.2,IF(N53="Menor",0.4,IF(N53="Moderado",0.6,IF(N53="Mayor",0.8,IF(N53="Catastrófico",1,))))))</f>
        <v/>
      </c>
      <c r="P53" s="507">
        <f>IF(OR(AND(K53="Muy Baja",N53="Leve"),AND(K53="Muy Baja",N53="Menor"),AND(K53="Baja",N53="Leve")),"BAJO",IF(OR(AND(K53="Muy baja",N53="Moderado"),AND(K53="Baja",N53="Menor"),AND(K53="Baja",N53="Moderado"),AND(K53="Media",N53="Leve"),AND(K53="Media",N53="Menor"),AND(K53="Media",N53="Moderado"),AND(K53="Alta",N53="Leve"),AND(K53="Alta",N53="Menor")),"MODERADO",IF(OR(AND(K53="Muy Baja",N53="Mayor"),AND(K53="Baja",N53="Mayor"),AND(K53="Media",N53="Mayor"),AND(K53="Alta",N53="Moderado"),AND(K53="Alta",N53="Mayor"),AND(K53="Muy Alta",N53="Leve"),AND(K53="Muy Alta",N53="Menor"),AND(K53="Muy Alta",N53="Moderado"),ZB53="Muy Alta",N53="Mayor"),"ALTO",IF(OR(AND(K53="Muy Baja",N53="Catastrófico"),AND(K53="Baja",N53="Catastrófico"),AND(K53="Media",N53="Catastrófico"),AND(K53="Alta",N53="Catastrófico"),AND(K53="Muy Alta",N53="Catastrófico")),"EXTREMO",""))))</f>
        <v/>
      </c>
      <c r="Q53" s="614" t="n"/>
      <c r="R53" s="614" t="n"/>
      <c r="S53" s="187" t="n"/>
      <c r="T53" s="614" t="n"/>
      <c r="U53" s="492" t="n"/>
      <c r="V53" s="492" t="n"/>
      <c r="W53" s="492">
        <f>IF(OR(U53="PREVENTIVO",U53="DETECTIVO"),"PROBABILIDAD",IF(U53="CORRECTIVO","IMPACTO",""))</f>
        <v/>
      </c>
      <c r="X53" s="492">
        <f>IF(AND(U53="PREVENTIVO",V53="AUTOMÁTICO"),"50%",IF(AND(U53="PREVENTIVO",V53="MANUAL"),"40%",IF(AND(U53="DETECTIVO",V53="AUTOMÁTICO"),"40%",IF(AND(U53="DETECTIVO",V53="MANUAL"),"30%",IF(AND(U53="CORRECTIVO",V53="AUTOMÁTICO"),"35%",IF(AND(U53="CORRECTIVO",V53="MANUAL"),"25%",""))))))</f>
        <v/>
      </c>
      <c r="Y53" s="164">
        <f>IFERROR(IF(W53="Probabilidad",(L53-(L53*X53)),IF(W53="Impacto",L53,"")),"")</f>
        <v/>
      </c>
      <c r="Z53" s="164">
        <f>IFERROR(IF(Y53="","",IF(Y53&lt;=0.2,"MUY BAJA",IF(Y53&lt;=0.4,"BAJA",IF(Y53&lt;=0.6,"MEDIA",IF(Y53&lt;=0.8,"ALTA",IF(Y53=1,"MUY ALTA")))))),"")</f>
        <v/>
      </c>
      <c r="AA53" s="164">
        <f>IFERROR(IF(W53="Impacto",(O53-(O53*X53)),IF(W53="Probabilidad",O53,"")),"")</f>
        <v/>
      </c>
      <c r="AB53" s="164">
        <f>IFERROR(IF(AA53="","",IF(AA53&lt;=0.2,"LEVE",IF(AA53&lt;=0.4,"MENOR",IF(AA53&lt;=0.6,"MODERADO",IF(AA53&lt;=0.8,"MAYOR",IF(AA53=1,"CATASTRÓFICO")))))),"")</f>
        <v/>
      </c>
      <c r="AC53" s="507">
        <f>IFERROR(IF(OR(AND(Z53="Muy Baja",AB53="Leve"),AND(Z53="Muy Baja",AB53="Menor"),AND(Z53="Baja",AB53="Leve")),"BAJO",IF(OR(AND(Z53="Muy baja",AB53="Moderado"),AND(Z53="Baja",AB53="Menor"),AND(Z53="Baja",AB53="Moderado"),AND(Z53="Media",AB53="Leve"),AND(Z53="Media",AB53="Menor"),AND(Z53="Media",AB53="Moderado"),AND(Z53="Alta",AB53="Leve"),AND(Z53="Alta",AB53="Menor")),"MODERADO",IF(OR(AND(Z53="Muy Baja",AB53="Mayor"),AND(Z53="Baja",AB53="Mayor"),AND(Z53="Media",AB53="Mayor"),AND(Z53="Alta",AB53="Moderado"),AND(Z53="Alta",AB53="Mayor"),AND(Z53="Muy Alta",AB53="Leve"),AND(Z53="Muy Alta",AB53="Menor"),AND(Z53="Muy Alta",AB53="Moderado"),AND(Z53="Muy Alta",AB53="Mayor")),"ALTO",IF(OR(AND(Z53="Muy Baja",AB53="Catastrófico"),AND(Z53="Baja",AB53="Catastrófico"),AND(Z53="Media",AB53="Catastrófico"),AND(Z53="Alta",AB53="Catastrófico"),AND(Z53="Muy Alta",AB53="Catastrófico")),"EXTREMO","")))),"")</f>
        <v/>
      </c>
      <c r="AD53" s="507" t="n"/>
      <c r="AE53" s="507" t="n"/>
      <c r="AF53" s="507" t="n"/>
      <c r="AG53" s="507" t="n"/>
      <c r="AH53" s="507" t="n"/>
      <c r="AI53" s="507" t="n"/>
      <c r="AJ53" s="507" t="n"/>
      <c r="AK53" s="507" t="n"/>
      <c r="AL53" s="507" t="n"/>
      <c r="AM53" s="507" t="n"/>
      <c r="AN53" s="507" t="n"/>
      <c r="AO53" s="507" t="n"/>
      <c r="AP53" s="507" t="n"/>
      <c r="AQ53" s="507" t="n"/>
      <c r="AR53" s="507" t="n"/>
      <c r="AS53" s="507" t="n"/>
      <c r="AT53" s="507" t="n"/>
      <c r="AU53" s="507" t="n"/>
      <c r="AV53" s="507" t="n"/>
      <c r="AW53" s="507" t="n"/>
      <c r="AX53" s="493">
        <f>IF(Y53="","",MIN(Y53:Y57))</f>
        <v/>
      </c>
      <c r="AY53" s="491">
        <f>IFERROR(IF(AX53="","",IF(Y53&lt;=0.2,"MUY BAJA",IF(AX53&lt;=0.4,"BAJA",IF(AX53&lt;=0.6,"MEDIA",IF(AX53&lt;=0.8,"ALTA",IF(AX53=1,"MUY ALTA")))))),"")</f>
        <v/>
      </c>
      <c r="AZ53" s="493">
        <f>IF(AA53="","",MIN(AA53:AA57))</f>
        <v/>
      </c>
      <c r="BA53" s="491">
        <f>IFERROR(IF(AZ53="","",IF(AZ53&lt;=0.2,"LEVE",IF(AZ53&lt;=0.4,"MENOR",IF(AZ53&lt;=0.6,"MODERADO",IF(AZ53&lt;=0.8,"MAYOR",IF(AZ53=1,"CATASTRÓFICO")))))),"")</f>
        <v/>
      </c>
      <c r="BB53" s="508">
        <f>IFERROR(IF(OR(AND(AY53="Muy Baja",BA53="Leve"),AND(AY53="Muy Baja",BA53="Menor"),AND(AY53="Baja",BA53="Leve")),"BAJO",IF(OR(AND(AY53="Muy baja",BA53="Moderado"),AND(AY53="Baja",BA53="Menor"),AND(AY53="Baja",BA53="Moderado"),AND(AY53="Media",BA53="Leve"),AND(AY53="Media",BA53="Menor"),AND(AY53="Media",BA53="Moderado"),AND(AY53="Alta",BA53="Leve"),AND(AY53="Alta",BA53="Menor")),"MODERADO",IF(OR(AND(AY53="Muy Baja",BA53="Mayor"),AND(AY53="Baja",BA53="Mayor"),AND(AY53="Media",BA53="Mayor"),AND(AY53="Alta",BA53="Moderado"),AND(AY53="Alta",BA53="Mayor"),AND(AY53="Muy Alta",BA53="Leve"),AND(AY53="Muy Alta",BA53="Menor"),AND(AY53="Muy Alta",BA53="Moderado"),AND(AY53="Muy Alta",BA53="Mayor")),"ALTO",IF(OR(AND(AY53="Muy Baja",BA53="Catastrófico"),AND(AY53="Baja",BA53="Catastrófico"),AND(AY53="Media",BA53="Catastrófico"),AND(AY53="Alta",BA53="Catastrófico"),AND(AY53="Muy Alta",BA53="Catastrófico")),"EXTREMO","")))),"")</f>
        <v/>
      </c>
      <c r="BC53" s="509" t="n"/>
      <c r="BD53" s="504" t="n"/>
      <c r="BE53" s="490" t="n"/>
      <c r="BF53" s="504" t="n"/>
      <c r="BG53" s="490" t="n"/>
      <c r="BH53" s="504" t="n"/>
      <c r="BI53" s="490" t="n"/>
      <c r="BJ53" s="504" t="n"/>
      <c r="BK53" s="490" t="n"/>
      <c r="BL53" s="481" t="n"/>
      <c r="BM53" s="504" t="n"/>
      <c r="BN53" s="504" t="n"/>
      <c r="BO53" s="504" t="n"/>
      <c r="BP53" s="504" t="n"/>
      <c r="BQ53" s="504" t="n"/>
      <c r="BR53" s="504" t="n"/>
      <c r="BS53" s="504" t="n"/>
      <c r="BT53" s="504" t="n"/>
      <c r="BU53" s="504" t="n"/>
      <c r="BV53" s="504" t="n"/>
      <c r="BW53" s="490" t="n"/>
      <c r="BX53" s="504" t="n"/>
      <c r="BY53" s="325" t="n"/>
    </row>
    <row r="54" ht="18.75" customHeight="1">
      <c r="D54" s="641" t="n"/>
      <c r="E54" s="618" t="n"/>
      <c r="F54" s="641" t="n"/>
      <c r="G54" s="641" t="n"/>
      <c r="H54" s="641" t="n"/>
      <c r="I54" s="641" t="n"/>
      <c r="J54" s="641" t="n"/>
      <c r="K54" s="641" t="n"/>
      <c r="L54" s="641" t="n"/>
      <c r="M54" s="641" t="n"/>
      <c r="N54" s="641" t="n"/>
      <c r="O54" s="641" t="n"/>
      <c r="P54" s="641" t="n"/>
      <c r="Q54" s="614" t="n"/>
      <c r="R54" s="614" t="n"/>
      <c r="S54" s="187" t="n"/>
      <c r="T54" s="614" t="n"/>
      <c r="U54" s="492" t="n"/>
      <c r="V54" s="492" t="n"/>
      <c r="W54" s="492">
        <f>IF(OR(U54="PREVENTIVO",U54="DETECTIVO"),"PROBABILIDAD",IF(U54="CORRECTIVO","IMPACTO",""))</f>
        <v/>
      </c>
      <c r="X54" s="492">
        <f>IF(AND(U54="PREVENTIVO",V54="AUTOMÁTICO"),"50%",IF(AND(U54="PREVENTIVO",V54="MANUAL"),"40%",IF(AND(U54="DETECTIVO",V54="AUTOMÁTICO"),"40%",IF(AND(U54="DETECTIVO",V54="MANUAL"),"30%",IF(AND(U54="CORRECTIVO",V54="AUTOMÁTICO"),"35%",IF(AND(U54="CORRECTIVO",V54="MANUAL"),"25%",""))))))</f>
        <v/>
      </c>
      <c r="Y54" s="501">
        <f>IFERROR(IF(AND(W53="Probabilidad",W54="Probabilidad"),(Y53-(Y53*X54)),IF(W54="Probabilidad",(L53-(L53*X54)),IF(W54="Impacto",Y53,""))),"")</f>
        <v/>
      </c>
      <c r="Z54" s="164">
        <f>IFERROR(IF(Y54="","",IF(Y54&lt;=0.2,"MUY BAJA",IF(Y54&lt;=0.4,"BAJA",IF(Y54&lt;=0.6,"MEDIA",IF(Y54&lt;=0.8,"ALTA",IF(Y54=1,"MUY ALTA")))))),"")</f>
        <v/>
      </c>
      <c r="AA54" s="164">
        <f>IFERROR(IF(AND(W53="Impacto",W54="Impacto"),(AA53-(AA53*X54)),IF(W54="Impacto",(O53-(+O53*X54)),IF(W54="Probabilidad",AA53,""))),"")</f>
        <v/>
      </c>
      <c r="AB54" s="164">
        <f>IFERROR(IF(AA54="","",IF(AA54&lt;=0.2,"LEVE",IF(AA54&lt;=0.4,"MENOR",IF(AA54&lt;=0.6,"MODERADO",IF(AA54&lt;=0.8,"MAYOR",IF(AA54=1,"CATASTRÓFICO")))))),"")</f>
        <v/>
      </c>
      <c r="AC54" s="507">
        <f>IFERROR(IF(OR(AND(Z54="Muy Baja",AB54="Leve"),AND(Z54="Muy Baja",AB54="Menor"),AND(Z54="Baja",AB54="Leve")),"BAJO",IF(OR(AND(Z54="Muy baja",AB54="Moderado"),AND(Z54="Baja",AB54="Menor"),AND(Z54="Baja",AB54="Moderado"),AND(Z54="Media",AB54="Leve"),AND(Z54="Media",AB54="Menor"),AND(Z54="Media",AB54="Moderado"),AND(Z54="Alta",AB54="Leve"),AND(Z54="Alta",AB54="Menor")),"MODERADO",IF(OR(AND(Z54="Muy Baja",AB54="Mayor"),AND(Z54="Baja",AB54="Mayor"),AND(Z54="Media",AB54="Mayor"),AND(Z54="Alta",AB54="Moderado"),AND(Z54="Alta",AB54="Mayor"),AND(Z54="Muy Alta",AB54="Leve"),AND(Z54="Muy Alta",AB54="Menor"),AND(Z54="Muy Alta",AB54="Moderado"),AND(Z54="Muy Alta",AB54="Mayor")),"ALTO",IF(OR(AND(Z54="Muy Baja",AB54="Catastrófico"),AND(Z54="Baja",AB54="Catastrófico"),AND(Z54="Media",AB54="Catastrófico"),AND(Z54="Alta",AB54="Catastrófico"),AND(Z54="Muy Alta",AB54="Catastrófico")),"EXTREMO","")))),"")</f>
        <v/>
      </c>
      <c r="AD54" s="507" t="n"/>
      <c r="AE54" s="507" t="n"/>
      <c r="AF54" s="507" t="n"/>
      <c r="AG54" s="507" t="n"/>
      <c r="AH54" s="507" t="n"/>
      <c r="AI54" s="507" t="n"/>
      <c r="AJ54" s="507" t="n"/>
      <c r="AK54" s="507" t="n"/>
      <c r="AL54" s="507" t="n"/>
      <c r="AM54" s="507" t="n"/>
      <c r="AN54" s="507" t="n"/>
      <c r="AO54" s="507" t="n"/>
      <c r="AP54" s="507" t="n"/>
      <c r="AQ54" s="507" t="n"/>
      <c r="AR54" s="507" t="n"/>
      <c r="AS54" s="507" t="n"/>
      <c r="AT54" s="507" t="n"/>
      <c r="AU54" s="507" t="n"/>
      <c r="AV54" s="507" t="n"/>
      <c r="AW54" s="507" t="n"/>
      <c r="AX54" s="641" t="n"/>
      <c r="AY54" s="641" t="n"/>
      <c r="AZ54" s="641" t="n"/>
      <c r="BA54" s="641" t="n"/>
      <c r="BB54" s="641" t="n"/>
      <c r="BC54" s="671" t="n"/>
      <c r="BD54" s="671" t="n"/>
      <c r="BE54" s="671" t="n"/>
      <c r="BF54" s="671" t="n"/>
      <c r="BG54" s="671" t="n"/>
      <c r="BH54" s="671" t="n"/>
      <c r="BI54" s="671" t="n"/>
      <c r="BJ54" s="671" t="n"/>
      <c r="BK54" s="671" t="n"/>
      <c r="BL54" s="671" t="n"/>
      <c r="BM54" s="504" t="n"/>
      <c r="BN54" s="504" t="n"/>
      <c r="BO54" s="504" t="n"/>
      <c r="BP54" s="504" t="n"/>
      <c r="BQ54" s="504" t="n"/>
      <c r="BR54" s="504" t="n"/>
      <c r="BS54" s="504" t="n"/>
      <c r="BT54" s="504" t="n"/>
      <c r="BU54" s="504" t="n"/>
      <c r="BV54" s="504" t="n"/>
      <c r="BW54" s="671" t="n"/>
      <c r="BX54" s="671" t="n"/>
      <c r="BY54" s="325" t="n"/>
    </row>
    <row r="55" ht="18.75" customHeight="1">
      <c r="D55" s="641" t="n"/>
      <c r="E55" s="618" t="n"/>
      <c r="F55" s="641" t="n"/>
      <c r="G55" s="641" t="n"/>
      <c r="H55" s="641" t="n"/>
      <c r="I55" s="641" t="n"/>
      <c r="J55" s="641" t="n"/>
      <c r="K55" s="641" t="n"/>
      <c r="L55" s="641" t="n"/>
      <c r="M55" s="641" t="n"/>
      <c r="N55" s="641" t="n"/>
      <c r="O55" s="641" t="n"/>
      <c r="P55" s="641" t="n"/>
      <c r="Q55" s="614" t="n"/>
      <c r="R55" s="614" t="n"/>
      <c r="S55" s="187" t="n"/>
      <c r="T55" s="614" t="n"/>
      <c r="U55" s="492" t="n"/>
      <c r="V55" s="492" t="n"/>
      <c r="W55" s="492">
        <f>IF(OR(U55="PREVENTIVO",U55="DETECTIVO"),"PROBABILIDAD",IF(U55="CORRECTIVO","IMPACTO",""))</f>
        <v/>
      </c>
      <c r="X55" s="492">
        <f>IF(AND(U55="PREVENTIVO",V55="AUTOMÁTICO"),"50%",IF(AND(U55="PREVENTIVO",V55="MANUAL"),"40%",IF(AND(U55="DETECTIVO",V55="AUTOMÁTICO"),"40%",IF(AND(U55="DETECTIVO",V55="MANUAL"),"30%",IF(AND(U55="CORRECTIVO",V55="AUTOMÁTICO"),"35%",IF(AND(U55="CORRECTIVO",V55="MANUAL"),"25%",""))))))</f>
        <v/>
      </c>
      <c r="Y55" s="501">
        <f>IFERROR(IF(AND(W54="Probabilidad",W55="Probabilidad"),(Y54-(Y54*X55)),IF(AND(W54="Impacto",W55="Probabilidad"),(Y53-(Y53*X55)),IF(W55="Impacto",Y54,""))),"")</f>
        <v/>
      </c>
      <c r="Z55" s="164">
        <f>IFERROR(IF(Y55="","",IF(Y55&lt;=0.2,"MUY BAJA",IF(Y55&lt;=0.4,"BAJA",IF(Y55&lt;=0.6,"MEDIA",IF(Y55&lt;=0.8,"ALTA",IF(Y55=1,"MUY ALTA")))))),"")</f>
        <v/>
      </c>
      <c r="AA55" s="164">
        <f>IFERROR(IF(AND(W54="Impacto",W55="Impacto"),(AA54-(AA54*X55)),IF(AND(W54="Probabilidad",W55="Impacto"),(AA53-(AA53*X55)),IF(W55="Probabilidad",AA54,""))),"")</f>
        <v/>
      </c>
      <c r="AB55" s="164">
        <f>IFERROR(IF(AA55="","",IF(AA55&lt;=0.2,"LEVE",IF(AA55&lt;=0.4,"MENOR",IF(AA55&lt;=0.6,"MODERADO",IF(AA55&lt;=0.8,"MAYOR",IF(AA55=1,"CATASTRÓFICO")))))),"")</f>
        <v/>
      </c>
      <c r="AC55" s="507">
        <f>IFERROR(IF(OR(AND(Z55="Muy Baja",AB55="Leve"),AND(Z55="Muy Baja",AB55="Menor"),AND(Z55="Baja",AB55="Leve")),"BAJO",IF(OR(AND(Z55="Muy baja",AB55="Moderado"),AND(Z55="Baja",AB55="Menor"),AND(Z55="Baja",AB55="Moderado"),AND(Z55="Media",AB55="Leve"),AND(Z55="Media",AB55="Menor"),AND(Z55="Media",AB55="Moderado"),AND(Z55="Alta",AB55="Leve"),AND(Z55="Alta",AB55="Menor")),"MODERADO",IF(OR(AND(Z55="Muy Baja",AB55="Mayor"),AND(Z55="Baja",AB55="Mayor"),AND(Z55="Media",AB55="Mayor"),AND(Z55="Alta",AB55="Moderado"),AND(Z55="Alta",AB55="Mayor"),AND(Z55="Muy Alta",AB55="Leve"),AND(Z55="Muy Alta",AB55="Menor"),AND(Z55="Muy Alta",AB55="Moderado"),AND(Z55="Muy Alta",AB55="Mayor")),"ALTO",IF(OR(AND(Z55="Muy Baja",AB55="Catastrófico"),AND(Z55="Baja",AB55="Catastrófico"),AND(Z55="Media",AB55="Catastrófico"),AND(Z55="Alta",AB55="Catastrófico"),AND(Z55="Muy Alta",AB55="Catastrófico")),"EXTREMO","")))),"")</f>
        <v/>
      </c>
      <c r="AD55" s="507" t="n"/>
      <c r="AE55" s="507" t="n"/>
      <c r="AF55" s="507" t="n"/>
      <c r="AG55" s="507" t="n"/>
      <c r="AH55" s="507" t="n"/>
      <c r="AI55" s="507" t="n"/>
      <c r="AJ55" s="507" t="n"/>
      <c r="AK55" s="507" t="n"/>
      <c r="AL55" s="507" t="n"/>
      <c r="AM55" s="507" t="n"/>
      <c r="AN55" s="507" t="n"/>
      <c r="AO55" s="507" t="n"/>
      <c r="AP55" s="507" t="n"/>
      <c r="AQ55" s="507" t="n"/>
      <c r="AR55" s="507" t="n"/>
      <c r="AS55" s="507" t="n"/>
      <c r="AT55" s="507" t="n"/>
      <c r="AU55" s="507" t="n"/>
      <c r="AV55" s="507" t="n"/>
      <c r="AW55" s="507" t="n"/>
      <c r="AX55" s="641" t="n"/>
      <c r="AY55" s="641" t="n"/>
      <c r="AZ55" s="641" t="n"/>
      <c r="BA55" s="641" t="n"/>
      <c r="BB55" s="641" t="n"/>
      <c r="BC55" s="671" t="n"/>
      <c r="BD55" s="671" t="n"/>
      <c r="BE55" s="671" t="n"/>
      <c r="BF55" s="671" t="n"/>
      <c r="BG55" s="671" t="n"/>
      <c r="BH55" s="671" t="n"/>
      <c r="BI55" s="671" t="n"/>
      <c r="BJ55" s="671" t="n"/>
      <c r="BK55" s="671" t="n"/>
      <c r="BL55" s="671" t="n"/>
      <c r="BM55" s="504" t="n"/>
      <c r="BN55" s="504" t="n"/>
      <c r="BO55" s="504" t="n"/>
      <c r="BP55" s="504" t="n"/>
      <c r="BQ55" s="504" t="n"/>
      <c r="BR55" s="504" t="n"/>
      <c r="BS55" s="504" t="n"/>
      <c r="BT55" s="504" t="n"/>
      <c r="BU55" s="504" t="n"/>
      <c r="BV55" s="504" t="n"/>
      <c r="BW55" s="671" t="n"/>
      <c r="BX55" s="671" t="n"/>
      <c r="BY55" s="325" t="n"/>
    </row>
    <row r="56" ht="18.75" customHeight="1">
      <c r="D56" s="641" t="n"/>
      <c r="E56" s="618" t="n"/>
      <c r="F56" s="641" t="n"/>
      <c r="G56" s="641" t="n"/>
      <c r="H56" s="641" t="n"/>
      <c r="I56" s="641" t="n"/>
      <c r="J56" s="641" t="n"/>
      <c r="K56" s="641" t="n"/>
      <c r="L56" s="641" t="n"/>
      <c r="M56" s="641" t="n"/>
      <c r="N56" s="641" t="n"/>
      <c r="O56" s="641" t="n"/>
      <c r="P56" s="641" t="n"/>
      <c r="Q56" s="614" t="n"/>
      <c r="R56" s="614" t="n"/>
      <c r="S56" s="187" t="n"/>
      <c r="T56" s="614" t="n"/>
      <c r="U56" s="492" t="n"/>
      <c r="V56" s="492" t="n"/>
      <c r="W56" s="492" t="n"/>
      <c r="X56" s="492" t="n"/>
      <c r="Y56" s="501">
        <f>IFERROR(IF(AND(W55="Probabilidad",W56="Probabilidad"),(Y55-(Y55*X56)),IF(AND(W55="Impacto",W56="Probabilidad"),(Y54-(Y54*X56)),IF(W56="Impacto",Y55,""))),"")</f>
        <v/>
      </c>
      <c r="Z56" s="164">
        <f>IFERROR(IF(Y56="","",IF(Y56&lt;=0.2,"MUY BAJA",IF(Y56&lt;=0.4,"BAJA",IF(Y56&lt;=0.6,"MEDIA",IF(Y56&lt;=0.8,"ALTA",IF(Y56=1,"MUY ALTA")))))),"")</f>
        <v/>
      </c>
      <c r="AA56" s="164">
        <f>IFERROR(IF(AND(W55="Impacto",W56="Impacto"),(AA55-(AA55*X56)),IF(AND(W55="Probabilidad",W56="Impacto"),(AA54-(AA54*X56)),IF(W56="Probabilidad",AA55,""))),"")</f>
        <v/>
      </c>
      <c r="AB56" s="164" t="n"/>
      <c r="AC56" s="507" t="n"/>
      <c r="AD56" s="507" t="n"/>
      <c r="AE56" s="507" t="n"/>
      <c r="AF56" s="507" t="n"/>
      <c r="AG56" s="507" t="n"/>
      <c r="AH56" s="507" t="n"/>
      <c r="AI56" s="507" t="n"/>
      <c r="AJ56" s="507" t="n"/>
      <c r="AK56" s="507" t="n"/>
      <c r="AL56" s="507" t="n"/>
      <c r="AM56" s="507" t="n"/>
      <c r="AN56" s="507" t="n"/>
      <c r="AO56" s="507" t="n"/>
      <c r="AP56" s="507" t="n"/>
      <c r="AQ56" s="507" t="n"/>
      <c r="AR56" s="507" t="n"/>
      <c r="AS56" s="507" t="n"/>
      <c r="AT56" s="507" t="n"/>
      <c r="AU56" s="507" t="n"/>
      <c r="AV56" s="507" t="n"/>
      <c r="AW56" s="507" t="n"/>
      <c r="AX56" s="641" t="n"/>
      <c r="AY56" s="641" t="n"/>
      <c r="AZ56" s="641" t="n"/>
      <c r="BA56" s="641" t="n"/>
      <c r="BB56" s="641" t="n"/>
      <c r="BC56" s="671" t="n"/>
      <c r="BD56" s="671" t="n"/>
      <c r="BE56" s="671" t="n"/>
      <c r="BF56" s="671" t="n"/>
      <c r="BG56" s="671" t="n"/>
      <c r="BH56" s="671" t="n"/>
      <c r="BI56" s="671" t="n"/>
      <c r="BJ56" s="671" t="n"/>
      <c r="BK56" s="671" t="n"/>
      <c r="BL56" s="671" t="n"/>
      <c r="BM56" s="504" t="n"/>
      <c r="BN56" s="504" t="n"/>
      <c r="BO56" s="504" t="n"/>
      <c r="BP56" s="504" t="n"/>
      <c r="BQ56" s="504" t="n"/>
      <c r="BR56" s="504" t="n"/>
      <c r="BS56" s="504" t="n"/>
      <c r="BT56" s="504" t="n"/>
      <c r="BU56" s="504" t="n"/>
      <c r="BV56" s="504" t="n"/>
      <c r="BW56" s="671" t="n"/>
      <c r="BX56" s="671" t="n"/>
      <c r="BY56" s="325" t="n"/>
    </row>
    <row r="57" ht="18.75" customHeight="1">
      <c r="D57" s="642" t="n"/>
      <c r="E57" s="618" t="n"/>
      <c r="F57" s="642" t="n"/>
      <c r="G57" s="642" t="n"/>
      <c r="H57" s="642" t="n"/>
      <c r="I57" s="642" t="n"/>
      <c r="J57" s="642" t="n"/>
      <c r="K57" s="642" t="n"/>
      <c r="L57" s="642" t="n"/>
      <c r="M57" s="642" t="n"/>
      <c r="N57" s="642" t="n"/>
      <c r="O57" s="642" t="n"/>
      <c r="P57" s="642" t="n"/>
      <c r="Q57" s="614" t="n"/>
      <c r="R57" s="614" t="n"/>
      <c r="S57" s="187" t="n"/>
      <c r="T57" s="614" t="n"/>
      <c r="U57" s="492" t="n"/>
      <c r="V57" s="492" t="n"/>
      <c r="W57" s="492" t="n"/>
      <c r="X57" s="492" t="n"/>
      <c r="Y57" s="501">
        <f>IFERROR(IF(AND(W56="Probabilidad",W57="Probabilidad"),(Y56-(Y56*X57)),IF(AND(W56="Impacto",W57="Probabilidad"),(Y55-(Y55*X57)),IF(W57="Impacto",Y56,""))),"")</f>
        <v/>
      </c>
      <c r="Z57" s="164">
        <f>IFERROR(IF(Y57="","",IF(Y57&lt;=0.2,"MUY BAJA",IF(Y57&lt;=0.4,"BAJA",IF(Y57&lt;=0.6,"MEDIA",IF(Y57&lt;=0.8,"ALTA",IF(Y57=1,"MUY ALTA")))))),"")</f>
        <v/>
      </c>
      <c r="AA57" s="164">
        <f>IFERROR(IF(AND(W56="Impacto",W57="Impacto"),(AA56-(AA56*X57)),IF(AND(W56="Probabilidad",W57="Impacto"),(AA55-(AA55*X57)),IF(W57="Probabilidad",AA56,""))),"")</f>
        <v/>
      </c>
      <c r="AB57" s="164" t="n"/>
      <c r="AC57" s="507" t="n"/>
      <c r="AD57" s="507" t="n"/>
      <c r="AE57" s="507" t="n"/>
      <c r="AF57" s="507" t="n"/>
      <c r="AG57" s="507" t="n"/>
      <c r="AH57" s="507" t="n"/>
      <c r="AI57" s="507" t="n"/>
      <c r="AJ57" s="507" t="n"/>
      <c r="AK57" s="507" t="n"/>
      <c r="AL57" s="507" t="n"/>
      <c r="AM57" s="507" t="n"/>
      <c r="AN57" s="507" t="n"/>
      <c r="AO57" s="507" t="n"/>
      <c r="AP57" s="507" t="n"/>
      <c r="AQ57" s="507" t="n"/>
      <c r="AR57" s="507" t="n"/>
      <c r="AS57" s="507" t="n"/>
      <c r="AT57" s="507" t="n"/>
      <c r="AU57" s="507" t="n"/>
      <c r="AV57" s="507" t="n"/>
      <c r="AW57" s="507" t="n"/>
      <c r="AX57" s="642" t="n"/>
      <c r="AY57" s="642" t="n"/>
      <c r="AZ57" s="642" t="n"/>
      <c r="BA57" s="642" t="n"/>
      <c r="BB57" s="642" t="n"/>
      <c r="BC57" s="673" t="n"/>
      <c r="BD57" s="673" t="n"/>
      <c r="BE57" s="673" t="n"/>
      <c r="BF57" s="673" t="n"/>
      <c r="BG57" s="673" t="n"/>
      <c r="BH57" s="673" t="n"/>
      <c r="BI57" s="673" t="n"/>
      <c r="BJ57" s="673" t="n"/>
      <c r="BK57" s="673" t="n"/>
      <c r="BL57" s="673" t="n"/>
      <c r="BM57" s="504" t="n"/>
      <c r="BN57" s="504" t="n"/>
      <c r="BO57" s="504" t="n"/>
      <c r="BP57" s="504" t="n"/>
      <c r="BQ57" s="504" t="n"/>
      <c r="BR57" s="504" t="n"/>
      <c r="BS57" s="504" t="n"/>
      <c r="BT57" s="504" t="n"/>
      <c r="BU57" s="504" t="n"/>
      <c r="BV57" s="504" t="n"/>
      <c r="BW57" s="673" t="n"/>
      <c r="BX57" s="673" t="n"/>
      <c r="BY57" s="325" t="n"/>
    </row>
    <row r="58" ht="16.5" customHeight="1">
      <c r="A58" s="272">
        <f>IF(OR(AX58=0,AZ58=0),"",IF(AND(AX58&lt;=0.2,AZ58&lt;=0.2),1,IF(AND(AX58&lt;=0.2,AZ58&lt;=0.4),2,IF(AND(AX58&lt;=0.2,AZ58&lt;=0.6),3,IF(AND(AX58&lt;=0.2,AZ58&lt;=0.8),4,IF(AND(AX58&lt;=0.2,AZ58&lt;=1),5,IF(AND(AX58&lt;=0.4,AZ58&lt;=0.2),6,IF(AND(AX58&lt;=0.4,AZ58&lt;=0.4),7,IF(AND(AX58&lt;=0.4,AZ58&lt;=0.6),8,IF(AND(AX58&lt;=0.4,AZ58&lt;=0.8),9,IF(AND(AX58&lt;=0.4,AZ58&lt;=1),10,IF(AND(AX58&lt;=0.6,AZ58&lt;=0.2),11,IF(AND(AX58&lt;=0.6,AZ58&lt;=0.4),12,IF(AND(AX58&lt;=0.6,AZ58&lt;=0.6),13,IF(AND(AX58&lt;=0.6,AZ58&lt;=0.8),14,IF(AND(AX58&lt;=0.6,AZ58&lt;=1),15,IF(AND(AX58&lt;=0.8,AZ58&lt;=0.2),16,IF(AND(AX58&lt;=0.8,AZ58&lt;=0.4),17,IF(AND(AX58&lt;=0.8,AZ58&lt;=0.6),18,IF(AND(AX58&lt;=0.8,AZ58&lt;=0.8),19,IF(AND(AX58&lt;=0.8,AZ58&lt;=1),20,IF(AND(AX58&lt;=1,AZ58&lt;=0.2),21,IF(AND(AX58&lt;=1,AZ58&lt;=0.4),22,IF(AND(AX58&lt;=1,AZ58&lt;=0.6),23,IF(AND(AX58&lt;=1,AZ58&lt;=0.8),24,IF(AND(AX58&lt;=1,AZ58&lt;=1),25,""))))))))))))))))))))))))))</f>
        <v/>
      </c>
      <c r="B58" s="272">
        <f>IF(A58="","",1/100)</f>
        <v/>
      </c>
      <c r="C58" s="272">
        <f>IFERROR(A58+B58,"")</f>
        <v/>
      </c>
      <c r="D58" s="505" t="n">
        <v>14</v>
      </c>
      <c r="E58" s="618" t="n"/>
      <c r="F58" s="614" t="n"/>
      <c r="G58" s="614" t="n"/>
      <c r="H58" s="614" t="n"/>
      <c r="I58" s="506" t="n"/>
      <c r="J58" s="614" t="n"/>
      <c r="K58" s="492">
        <f>IF(I58&lt;=0,"",IF(I58&lt;=2,"Muy Baja",IF(I58&lt;=24,"Baja",IF(I58&lt;=500,"Media",IF(I58&lt;=5000,"Alta",IF(I58&gt;5000,"Muy Alta"))))))</f>
        <v/>
      </c>
      <c r="L58" s="501">
        <f>IF(K58="","",IF(K58="Muy Baja",0.2,IF(K58="Baja",0.4,IF(K58="Media",0.6,IF(K58="Alta",0.8,IF(K58="Muy Alta",1,))))))</f>
        <v/>
      </c>
      <c r="M58" s="492" t="n"/>
      <c r="N58" s="492">
        <f>IF(OR(M58=CRITERIOS!$C$182,M58=CRITERIOS!$D$182),"Leve",IF(OR(M58=CRITERIOS!$C$183,M58=CRITERIOS!$D$183),"Menor",IF(OR(M58=CRITERIOS!$C$184,M58=CRITERIOS!$D$184),"Moderado",IF(OR(M58=CRITERIOS!$C$185,M58=CRITERIOS!$D$185),"Mayor",IF(OR(M58=CRITERIOS!$C$186,M58=CRITERIOS!$D$186),"Catastrófico","")))))</f>
        <v/>
      </c>
      <c r="O58" s="501">
        <f>IF(N58="","",IF(N58="Leve",0.2,IF(N58="Menor",0.4,IF(N58="Moderado",0.6,IF(N58="Mayor",0.8,IF(N58="Catastrófico",1,))))))</f>
        <v/>
      </c>
      <c r="P58" s="507">
        <f>IF(OR(AND(K58="Muy Baja",N58="Leve"),AND(K58="Muy Baja",N58="Menor"),AND(K58="Baja",N58="Leve")),"BAJO",IF(OR(AND(K58="Muy baja",N58="Moderado"),AND(K58="Baja",N58="Menor"),AND(K58="Baja",N58="Moderado"),AND(K58="Media",N58="Leve"),AND(K58="Media",N58="Menor"),AND(K58="Media",N58="Moderado"),AND(K58="Alta",N58="Leve"),AND(K58="Alta",N58="Menor")),"MODERADO",IF(OR(AND(K58="Muy Baja",N58="Mayor"),AND(K58="Baja",N58="Mayor"),AND(K58="Media",N58="Mayor"),AND(K58="Alta",N58="Moderado"),AND(K58="Alta",N58="Mayor"),AND(K58="Muy Alta",N58="Leve"),AND(K58="Muy Alta",N58="Menor"),AND(K58="Muy Alta",N58="Moderado"),ZB58="Muy Alta",N58="Mayor"),"ALTO",IF(OR(AND(K58="Muy Baja",N58="Catastrófico"),AND(K58="Baja",N58="Catastrófico"),AND(K58="Media",N58="Catastrófico"),AND(K58="Alta",N58="Catastrófico"),AND(K58="Muy Alta",N58="Catastrófico")),"EXTREMO",""))))</f>
        <v/>
      </c>
      <c r="Q58" s="614" t="n"/>
      <c r="R58" s="614" t="n"/>
      <c r="S58" s="187" t="n"/>
      <c r="T58" s="614" t="n"/>
      <c r="U58" s="492" t="n"/>
      <c r="V58" s="492" t="n"/>
      <c r="W58" s="492">
        <f>IF(OR(U58="PREVENTIVO",U58="DETECTIVO"),"PROBABILIDAD",IF(U58="CORRECTIVO","IMPACTO",""))</f>
        <v/>
      </c>
      <c r="X58" s="492">
        <f>IF(AND(U58="PREVENTIVO",V58="AUTOMÁTICO"),"50%",IF(AND(U58="PREVENTIVO",V58="MANUAL"),"40%",IF(AND(U58="DETECTIVO",V58="AUTOMÁTICO"),"40%",IF(AND(U58="DETECTIVO",V58="MANUAL"),"30%",IF(AND(U58="CORRECTIVO",V58="AUTOMÁTICO"),"35%",IF(AND(U58="CORRECTIVO",V58="MANUAL"),"25%",""))))))</f>
        <v/>
      </c>
      <c r="Y58" s="164">
        <f>IFERROR(IF(W58="Probabilidad",(L58-(L58*X58)),IF(W58="Impacto",L58,"")),"")</f>
        <v/>
      </c>
      <c r="Z58" s="164">
        <f>IFERROR(IF(Y58="","",IF(Y58&lt;=0.2,"MUY BAJA",IF(Y58&lt;=0.4,"BAJA",IF(Y58&lt;=0.6,"MEDIA",IF(Y58&lt;=0.8,"ALTA",IF(Y58=1,"MUY ALTA")))))),"")</f>
        <v/>
      </c>
      <c r="AA58" s="164">
        <f>IFERROR(IF(W58="Impacto",(O58-(O58*X58)),IF(W58="Probabilidad",O58,"")),"")</f>
        <v/>
      </c>
      <c r="AB58" s="164">
        <f>IFERROR(IF(AA58="","",IF(AA58&lt;=0.2,"LEVE",IF(AA58&lt;=0.4,"MENOR",IF(AA58&lt;=0.6,"MODERADO",IF(AA58&lt;=0.8,"MAYOR",IF(AA58=1,"CATASTRÓFICO")))))),"")</f>
        <v/>
      </c>
      <c r="AC58" s="507">
        <f>IFERROR(IF(OR(AND(Z58="Muy Baja",AB58="Leve"),AND(Z58="Muy Baja",AB58="Menor"),AND(Z58="Baja",AB58="Leve")),"BAJO",IF(OR(AND(Z58="Muy baja",AB58="Moderado"),AND(Z58="Baja",AB58="Menor"),AND(Z58="Baja",AB58="Moderado"),AND(Z58="Media",AB58="Leve"),AND(Z58="Media",AB58="Menor"),AND(Z58="Media",AB58="Moderado"),AND(Z58="Alta",AB58="Leve"),AND(Z58="Alta",AB58="Menor")),"MODERADO",IF(OR(AND(Z58="Muy Baja",AB58="Mayor"),AND(Z58="Baja",AB58="Mayor"),AND(Z58="Media",AB58="Mayor"),AND(Z58="Alta",AB58="Moderado"),AND(Z58="Alta",AB58="Mayor"),AND(Z58="Muy Alta",AB58="Leve"),AND(Z58="Muy Alta",AB58="Menor"),AND(Z58="Muy Alta",AB58="Moderado"),AND(Z58="Muy Alta",AB58="Mayor")),"ALTO",IF(OR(AND(Z58="Muy Baja",AB58="Catastrófico"),AND(Z58="Baja",AB58="Catastrófico"),AND(Z58="Media",AB58="Catastrófico"),AND(Z58="Alta",AB58="Catastrófico"),AND(Z58="Muy Alta",AB58="Catastrófico")),"EXTREMO","")))),"")</f>
        <v/>
      </c>
      <c r="AD58" s="507" t="n"/>
      <c r="AE58" s="507" t="n"/>
      <c r="AF58" s="507" t="n"/>
      <c r="AG58" s="507" t="n"/>
      <c r="AH58" s="507" t="n"/>
      <c r="AI58" s="507" t="n"/>
      <c r="AJ58" s="507" t="n"/>
      <c r="AK58" s="507" t="n"/>
      <c r="AL58" s="507" t="n"/>
      <c r="AM58" s="507" t="n"/>
      <c r="AN58" s="507" t="n"/>
      <c r="AO58" s="507" t="n"/>
      <c r="AP58" s="507" t="n"/>
      <c r="AQ58" s="507" t="n"/>
      <c r="AR58" s="507" t="n"/>
      <c r="AS58" s="507" t="n"/>
      <c r="AT58" s="507" t="n"/>
      <c r="AU58" s="507" t="n"/>
      <c r="AV58" s="507" t="n"/>
      <c r="AW58" s="507" t="n"/>
      <c r="AX58" s="493">
        <f>IF(Y58="","",MIN(Y58:Y62))</f>
        <v/>
      </c>
      <c r="AY58" s="491">
        <f>IFERROR(IF(AX58="","",IF(Y58&lt;=0.2,"MUY BAJA",IF(AX58&lt;=0.4,"BAJA",IF(AX58&lt;=0.6,"MEDIA",IF(AX58&lt;=0.8,"ALTA",IF(AX58=1,"MUY ALTA")))))),"")</f>
        <v/>
      </c>
      <c r="AZ58" s="493">
        <f>IF(AA58="","",MIN(AA58:AA62))</f>
        <v/>
      </c>
      <c r="BA58" s="491">
        <f>IFERROR(IF(AZ58="","",IF(AZ58&lt;=0.2,"LEVE",IF(AZ58&lt;=0.4,"MENOR",IF(AZ58&lt;=0.6,"MODERADO",IF(AZ58&lt;=0.8,"MAYOR",IF(AZ58=1,"CATASTRÓFICO")))))),"")</f>
        <v/>
      </c>
      <c r="BB58" s="508">
        <f>IFERROR(IF(OR(AND(AY58="Muy Baja",BA58="Leve"),AND(AY58="Muy Baja",BA58="Menor"),AND(AY58="Baja",BA58="Leve")),"BAJO",IF(OR(AND(AY58="Muy baja",BA58="Moderado"),AND(AY58="Baja",BA58="Menor"),AND(AY58="Baja",BA58="Moderado"),AND(AY58="Media",BA58="Leve"),AND(AY58="Media",BA58="Menor"),AND(AY58="Media",BA58="Moderado"),AND(AY58="Alta",BA58="Leve"),AND(AY58="Alta",BA58="Menor")),"MODERADO",IF(OR(AND(AY58="Muy Baja",BA58="Mayor"),AND(AY58="Baja",BA58="Mayor"),AND(AY58="Media",BA58="Mayor"),AND(AY58="Alta",BA58="Moderado"),AND(AY58="Alta",BA58="Mayor"),AND(AY58="Muy Alta",BA58="Leve"),AND(AY58="Muy Alta",BA58="Menor"),AND(AY58="Muy Alta",BA58="Moderado"),AND(AY58="Muy Alta",BA58="Mayor")),"ALTO",IF(OR(AND(AY58="Muy Baja",BA58="Catastrófico"),AND(AY58="Baja",BA58="Catastrófico"),AND(AY58="Media",BA58="Catastrófico"),AND(AY58="Alta",BA58="Catastrófico"),AND(AY58="Muy Alta",BA58="Catastrófico")),"EXTREMO","")))),"")</f>
        <v/>
      </c>
      <c r="BC58" s="509" t="n"/>
      <c r="BD58" s="504" t="n"/>
      <c r="BE58" s="490" t="n"/>
      <c r="BF58" s="504" t="n"/>
      <c r="BG58" s="490" t="n"/>
      <c r="BH58" s="504" t="n"/>
      <c r="BI58" s="490" t="n"/>
      <c r="BJ58" s="504" t="n"/>
      <c r="BK58" s="490" t="n"/>
      <c r="BL58" s="504" t="n"/>
      <c r="BM58" s="504" t="n"/>
      <c r="BN58" s="504" t="n"/>
      <c r="BO58" s="504" t="n"/>
      <c r="BP58" s="504" t="n"/>
      <c r="BQ58" s="504" t="n"/>
      <c r="BR58" s="504" t="n"/>
      <c r="BS58" s="504" t="n"/>
      <c r="BT58" s="504" t="n"/>
      <c r="BU58" s="504" t="n"/>
      <c r="BV58" s="504" t="n"/>
      <c r="BW58" s="490" t="n"/>
      <c r="BX58" s="504" t="n"/>
      <c r="BY58" s="325" t="n"/>
    </row>
    <row r="59" ht="18.75" customHeight="1">
      <c r="D59" s="641" t="n"/>
      <c r="E59" s="618" t="n"/>
      <c r="F59" s="641" t="n"/>
      <c r="G59" s="641" t="n"/>
      <c r="H59" s="641" t="n"/>
      <c r="I59" s="641" t="n"/>
      <c r="J59" s="641" t="n"/>
      <c r="K59" s="641" t="n"/>
      <c r="L59" s="641" t="n"/>
      <c r="M59" s="641" t="n"/>
      <c r="N59" s="641" t="n"/>
      <c r="O59" s="641" t="n"/>
      <c r="P59" s="641" t="n"/>
      <c r="Q59" s="614" t="n"/>
      <c r="R59" s="614" t="n"/>
      <c r="S59" s="187" t="n"/>
      <c r="T59" s="614" t="n"/>
      <c r="U59" s="492" t="n"/>
      <c r="V59" s="492" t="n"/>
      <c r="W59" s="492">
        <f>IF(OR(U59="PREVENTIVO",U59="DETECTIVO"),"PROBABILIDAD",IF(U59="CORRECTIVO","IMPACTO",""))</f>
        <v/>
      </c>
      <c r="X59" s="492">
        <f>IF(AND(U59="PREVENTIVO",V59="AUTOMÁTICO"),"50%",IF(AND(U59="PREVENTIVO",V59="MANUAL"),"40%",IF(AND(U59="DETECTIVO",V59="AUTOMÁTICO"),"40%",IF(AND(U59="DETECTIVO",V59="MANUAL"),"30%",IF(AND(U59="CORRECTIVO",V59="AUTOMÁTICO"),"35%",IF(AND(U59="CORRECTIVO",V59="MANUAL"),"25%",""))))))</f>
        <v/>
      </c>
      <c r="Y59" s="501">
        <f>IFERROR(IF(AND(W58="Probabilidad",W59="Probabilidad"),(Y58-(Y58*X59)),IF(W59="Probabilidad",(L58-(L58*X59)),IF(W59="Impacto",Y58,""))),"")</f>
        <v/>
      </c>
      <c r="Z59" s="164">
        <f>IFERROR(IF(Y59="","",IF(Y59&lt;=0.2,"MUY BAJA",IF(Y59&lt;=0.4,"BAJA",IF(Y59&lt;=0.6,"MEDIA",IF(Y59&lt;=0.8,"ALTA",IF(Y59=1,"MUY ALTA")))))),"")</f>
        <v/>
      </c>
      <c r="AA59" s="164">
        <f>IFERROR(IF(AND(W58="Impacto",W59="Impacto"),(AA58-(AA58*X59)),IF(W59="Impacto",(O58-(+O58*X59)),IF(W59="Probabilidad",AA58,""))),"")</f>
        <v/>
      </c>
      <c r="AB59" s="164">
        <f>IFERROR(IF(AA59="","",IF(AA59&lt;=0.2,"LEVE",IF(AA59&lt;=0.4,"MENOR",IF(AA59&lt;=0.6,"MODERADO",IF(AA59&lt;=0.8,"MAYOR",IF(AA59=1,"CATASTRÓFICO")))))),"")</f>
        <v/>
      </c>
      <c r="AC59" s="507">
        <f>IFERROR(IF(OR(AND(Z59="Muy Baja",AB59="Leve"),AND(Z59="Muy Baja",AB59="Menor"),AND(Z59="Baja",AB59="Leve")),"BAJO",IF(OR(AND(Z59="Muy baja",AB59="Moderado"),AND(Z59="Baja",AB59="Menor"),AND(Z59="Baja",AB59="Moderado"),AND(Z59="Media",AB59="Leve"),AND(Z59="Media",AB59="Menor"),AND(Z59="Media",AB59="Moderado"),AND(Z59="Alta",AB59="Leve"),AND(Z59="Alta",AB59="Menor")),"MODERADO",IF(OR(AND(Z59="Muy Baja",AB59="Mayor"),AND(Z59="Baja",AB59="Mayor"),AND(Z59="Media",AB59="Mayor"),AND(Z59="Alta",AB59="Moderado"),AND(Z59="Alta",AB59="Mayor"),AND(Z59="Muy Alta",AB59="Leve"),AND(Z59="Muy Alta",AB59="Menor"),AND(Z59="Muy Alta",AB59="Moderado"),AND(Z59="Muy Alta",AB59="Mayor")),"ALTO",IF(OR(AND(Z59="Muy Baja",AB59="Catastrófico"),AND(Z59="Baja",AB59="Catastrófico"),AND(Z59="Media",AB59="Catastrófico"),AND(Z59="Alta",AB59="Catastrófico"),AND(Z59="Muy Alta",AB59="Catastrófico")),"EXTREMO","")))),"")</f>
        <v/>
      </c>
      <c r="AD59" s="507" t="n"/>
      <c r="AE59" s="507" t="n"/>
      <c r="AF59" s="507" t="n"/>
      <c r="AG59" s="507" t="n"/>
      <c r="AH59" s="507" t="n"/>
      <c r="AI59" s="507" t="n"/>
      <c r="AJ59" s="507" t="n"/>
      <c r="AK59" s="507" t="n"/>
      <c r="AL59" s="507" t="n"/>
      <c r="AM59" s="507" t="n"/>
      <c r="AN59" s="507" t="n"/>
      <c r="AO59" s="507" t="n"/>
      <c r="AP59" s="507" t="n"/>
      <c r="AQ59" s="507" t="n"/>
      <c r="AR59" s="507" t="n"/>
      <c r="AS59" s="507" t="n"/>
      <c r="AT59" s="507" t="n"/>
      <c r="AU59" s="507" t="n"/>
      <c r="AV59" s="507" t="n"/>
      <c r="AW59" s="507" t="n"/>
      <c r="AX59" s="641" t="n"/>
      <c r="AY59" s="641" t="n"/>
      <c r="AZ59" s="641" t="n"/>
      <c r="BA59" s="641" t="n"/>
      <c r="BB59" s="641" t="n"/>
      <c r="BC59" s="671" t="n"/>
      <c r="BD59" s="671" t="n"/>
      <c r="BE59" s="671" t="n"/>
      <c r="BF59" s="671" t="n"/>
      <c r="BG59" s="671" t="n"/>
      <c r="BH59" s="671" t="n"/>
      <c r="BI59" s="671" t="n"/>
      <c r="BJ59" s="671" t="n"/>
      <c r="BK59" s="671" t="n"/>
      <c r="BL59" s="671" t="n"/>
      <c r="BM59" s="504" t="n"/>
      <c r="BN59" s="504" t="n"/>
      <c r="BO59" s="504" t="n"/>
      <c r="BP59" s="504" t="n"/>
      <c r="BQ59" s="504" t="n"/>
      <c r="BR59" s="504" t="n"/>
      <c r="BS59" s="504" t="n"/>
      <c r="BT59" s="504" t="n"/>
      <c r="BU59" s="504" t="n"/>
      <c r="BV59" s="504" t="n"/>
      <c r="BW59" s="671" t="n"/>
      <c r="BX59" s="671" t="n"/>
      <c r="BY59" s="325" t="n"/>
    </row>
    <row r="60" ht="18.75" customHeight="1">
      <c r="D60" s="641" t="n"/>
      <c r="E60" s="618" t="n"/>
      <c r="F60" s="641" t="n"/>
      <c r="G60" s="641" t="n"/>
      <c r="H60" s="641" t="n"/>
      <c r="I60" s="641" t="n"/>
      <c r="J60" s="641" t="n"/>
      <c r="K60" s="641" t="n"/>
      <c r="L60" s="641" t="n"/>
      <c r="M60" s="641" t="n"/>
      <c r="N60" s="641" t="n"/>
      <c r="O60" s="641" t="n"/>
      <c r="P60" s="641" t="n"/>
      <c r="Q60" s="614" t="n"/>
      <c r="R60" s="614" t="n"/>
      <c r="S60" s="187" t="n"/>
      <c r="T60" s="614" t="n"/>
      <c r="U60" s="492" t="n"/>
      <c r="V60" s="492" t="n"/>
      <c r="W60" s="492">
        <f>IF(OR(U60="PREVENTIVO",U60="DETECTIVO"),"PROBABILIDAD",IF(U60="CORRECTIVO","IMPACTO",""))</f>
        <v/>
      </c>
      <c r="X60" s="492">
        <f>IF(AND(U60="PREVENTIVO",V60="AUTOMÁTICO"),"50%",IF(AND(U60="PREVENTIVO",V60="MANUAL"),"40%",IF(AND(U60="DETECTIVO",V60="AUTOMÁTICO"),"40%",IF(AND(U60="DETECTIVO",V60="MANUAL"),"30%",IF(AND(U60="CORRECTIVO",V60="AUTOMÁTICO"),"35%",IF(AND(U60="CORRECTIVO",V60="MANUAL"),"25%",""))))))</f>
        <v/>
      </c>
      <c r="Y60" s="501">
        <f>IFERROR(IF(AND(W59="Probabilidad",W60="Probabilidad"),(Y59-(Y59*X60)),IF(AND(W59="Impacto",W60="Probabilidad"),(Y58-(Y58*X60)),IF(W60="Impacto",Y59,""))),"")</f>
        <v/>
      </c>
      <c r="Z60" s="164">
        <f>IFERROR(IF(Y60="","",IF(Y60&lt;=0.2,"MUY BAJA",IF(Y60&lt;=0.4,"BAJA",IF(Y60&lt;=0.6,"MEDIA",IF(Y60&lt;=0.8,"ALTA",IF(Y60=1,"MUY ALTA")))))),"")</f>
        <v/>
      </c>
      <c r="AA60" s="164">
        <f>IFERROR(IF(AND(W59="Impacto",W60="Impacto"),(AA59-(AA59*X60)),IF(AND(W59="Probabilidad",W60="Impacto"),(AA58-(AA58*X60)),IF(W60="Probabilidad",AA59,""))),"")</f>
        <v/>
      </c>
      <c r="AB60" s="164">
        <f>IFERROR(IF(AA60="","",IF(AA60&lt;=0.2,"LEVE",IF(AA60&lt;=0.4,"MENOR",IF(AA60&lt;=0.6,"MODERADO",IF(AA60&lt;=0.8,"MAYOR",IF(AA60=1,"CATASTRÓFICO")))))),"")</f>
        <v/>
      </c>
      <c r="AC60" s="507">
        <f>IFERROR(IF(OR(AND(Z60="Muy Baja",AB60="Leve"),AND(Z60="Muy Baja",AB60="Menor"),AND(Z60="Baja",AB60="Leve")),"BAJO",IF(OR(AND(Z60="Muy baja",AB60="Moderado"),AND(Z60="Baja",AB60="Menor"),AND(Z60="Baja",AB60="Moderado"),AND(Z60="Media",AB60="Leve"),AND(Z60="Media",AB60="Menor"),AND(Z60="Media",AB60="Moderado"),AND(Z60="Alta",AB60="Leve"),AND(Z60="Alta",AB60="Menor")),"MODERADO",IF(OR(AND(Z60="Muy Baja",AB60="Mayor"),AND(Z60="Baja",AB60="Mayor"),AND(Z60="Media",AB60="Mayor"),AND(Z60="Alta",AB60="Moderado"),AND(Z60="Alta",AB60="Mayor"),AND(Z60="Muy Alta",AB60="Leve"),AND(Z60="Muy Alta",AB60="Menor"),AND(Z60="Muy Alta",AB60="Moderado"),AND(Z60="Muy Alta",AB60="Mayor")),"ALTO",IF(OR(AND(Z60="Muy Baja",AB60="Catastrófico"),AND(Z60="Baja",AB60="Catastrófico"),AND(Z60="Media",AB60="Catastrófico"),AND(Z60="Alta",AB60="Catastrófico"),AND(Z60="Muy Alta",AB60="Catastrófico")),"EXTREMO","")))),"")</f>
        <v/>
      </c>
      <c r="AD60" s="507" t="n"/>
      <c r="AE60" s="507" t="n"/>
      <c r="AF60" s="507" t="n"/>
      <c r="AG60" s="507" t="n"/>
      <c r="AH60" s="507" t="n"/>
      <c r="AI60" s="507" t="n"/>
      <c r="AJ60" s="507" t="n"/>
      <c r="AK60" s="507" t="n"/>
      <c r="AL60" s="507" t="n"/>
      <c r="AM60" s="507" t="n"/>
      <c r="AN60" s="507" t="n"/>
      <c r="AO60" s="507" t="n"/>
      <c r="AP60" s="507" t="n"/>
      <c r="AQ60" s="507" t="n"/>
      <c r="AR60" s="507" t="n"/>
      <c r="AS60" s="507" t="n"/>
      <c r="AT60" s="507" t="n"/>
      <c r="AU60" s="507" t="n"/>
      <c r="AV60" s="507" t="n"/>
      <c r="AW60" s="507" t="n"/>
      <c r="AX60" s="641" t="n"/>
      <c r="AY60" s="641" t="n"/>
      <c r="AZ60" s="641" t="n"/>
      <c r="BA60" s="641" t="n"/>
      <c r="BB60" s="641" t="n"/>
      <c r="BC60" s="671" t="n"/>
      <c r="BD60" s="671" t="n"/>
      <c r="BE60" s="671" t="n"/>
      <c r="BF60" s="671" t="n"/>
      <c r="BG60" s="671" t="n"/>
      <c r="BH60" s="671" t="n"/>
      <c r="BI60" s="671" t="n"/>
      <c r="BJ60" s="671" t="n"/>
      <c r="BK60" s="671" t="n"/>
      <c r="BL60" s="671" t="n"/>
      <c r="BM60" s="504" t="n"/>
      <c r="BN60" s="504" t="n"/>
      <c r="BO60" s="504" t="n"/>
      <c r="BP60" s="504" t="n"/>
      <c r="BQ60" s="504" t="n"/>
      <c r="BR60" s="504" t="n"/>
      <c r="BS60" s="504" t="n"/>
      <c r="BT60" s="504" t="n"/>
      <c r="BU60" s="504" t="n"/>
      <c r="BV60" s="504" t="n"/>
      <c r="BW60" s="671" t="n"/>
      <c r="BX60" s="671" t="n"/>
      <c r="BY60" s="325" t="n"/>
    </row>
    <row r="61" ht="18.75" customHeight="1">
      <c r="D61" s="641" t="n"/>
      <c r="E61" s="618" t="n"/>
      <c r="F61" s="641" t="n"/>
      <c r="G61" s="641" t="n"/>
      <c r="H61" s="641" t="n"/>
      <c r="I61" s="641" t="n"/>
      <c r="J61" s="641" t="n"/>
      <c r="K61" s="641" t="n"/>
      <c r="L61" s="641" t="n"/>
      <c r="M61" s="641" t="n"/>
      <c r="N61" s="641" t="n"/>
      <c r="O61" s="641" t="n"/>
      <c r="P61" s="641" t="n"/>
      <c r="Q61" s="614" t="n"/>
      <c r="R61" s="614" t="n"/>
      <c r="S61" s="187" t="n"/>
      <c r="T61" s="614" t="n"/>
      <c r="U61" s="492" t="n"/>
      <c r="V61" s="492" t="n"/>
      <c r="W61" s="492" t="n"/>
      <c r="X61" s="492" t="n"/>
      <c r="Y61" s="501">
        <f>IFERROR(IF(AND(W60="Probabilidad",W61="Probabilidad"),(Y60-(Y60*X61)),IF(AND(W60="Impacto",W61="Probabilidad"),(Y59-(Y59*X61)),IF(W61="Impacto",Y60,""))),"")</f>
        <v/>
      </c>
      <c r="Z61" s="164">
        <f>IFERROR(IF(Y61="","",IF(Y61&lt;=0.2,"MUY BAJA",IF(Y61&lt;=0.4,"BAJA",IF(Y61&lt;=0.6,"MEDIA",IF(Y61&lt;=0.8,"ALTA",IF(Y61=1,"MUY ALTA")))))),"")</f>
        <v/>
      </c>
      <c r="AA61" s="164">
        <f>IFERROR(IF(AND(W60="Impacto",W61="Impacto"),(AA60-(AA60*X61)),IF(AND(W60="Probabilidad",W61="Impacto"),(AA59-(AA59*X61)),IF(W61="Probabilidad",AA60,""))),"")</f>
        <v/>
      </c>
      <c r="AB61" s="164" t="n"/>
      <c r="AC61" s="507" t="n"/>
      <c r="AD61" s="507" t="n"/>
      <c r="AE61" s="507" t="n"/>
      <c r="AF61" s="507" t="n"/>
      <c r="AG61" s="507" t="n"/>
      <c r="AH61" s="507" t="n"/>
      <c r="AI61" s="507" t="n"/>
      <c r="AJ61" s="507" t="n"/>
      <c r="AK61" s="507" t="n"/>
      <c r="AL61" s="507" t="n"/>
      <c r="AM61" s="507" t="n"/>
      <c r="AN61" s="507" t="n"/>
      <c r="AO61" s="507" t="n"/>
      <c r="AP61" s="507" t="n"/>
      <c r="AQ61" s="507" t="n"/>
      <c r="AR61" s="507" t="n"/>
      <c r="AS61" s="507" t="n"/>
      <c r="AT61" s="507" t="n"/>
      <c r="AU61" s="507" t="n"/>
      <c r="AV61" s="507" t="n"/>
      <c r="AW61" s="507" t="n"/>
      <c r="AX61" s="641" t="n"/>
      <c r="AY61" s="641" t="n"/>
      <c r="AZ61" s="641" t="n"/>
      <c r="BA61" s="641" t="n"/>
      <c r="BB61" s="641" t="n"/>
      <c r="BC61" s="671" t="n"/>
      <c r="BD61" s="671" t="n"/>
      <c r="BE61" s="671" t="n"/>
      <c r="BF61" s="671" t="n"/>
      <c r="BG61" s="671" t="n"/>
      <c r="BH61" s="671" t="n"/>
      <c r="BI61" s="671" t="n"/>
      <c r="BJ61" s="671" t="n"/>
      <c r="BK61" s="671" t="n"/>
      <c r="BL61" s="671" t="n"/>
      <c r="BM61" s="504" t="n"/>
      <c r="BN61" s="504" t="n"/>
      <c r="BO61" s="504" t="n"/>
      <c r="BP61" s="504" t="n"/>
      <c r="BQ61" s="504" t="n"/>
      <c r="BR61" s="504" t="n"/>
      <c r="BS61" s="504" t="n"/>
      <c r="BT61" s="504" t="n"/>
      <c r="BU61" s="504" t="n"/>
      <c r="BV61" s="504" t="n"/>
      <c r="BW61" s="671" t="n"/>
      <c r="BX61" s="671" t="n"/>
      <c r="BY61" s="325" t="n"/>
    </row>
    <row r="62" ht="18.75" customHeight="1">
      <c r="D62" s="642" t="n"/>
      <c r="E62" s="618" t="n"/>
      <c r="F62" s="642" t="n"/>
      <c r="G62" s="642" t="n"/>
      <c r="H62" s="642" t="n"/>
      <c r="I62" s="642" t="n"/>
      <c r="J62" s="642" t="n"/>
      <c r="K62" s="642" t="n"/>
      <c r="L62" s="642" t="n"/>
      <c r="M62" s="642" t="n"/>
      <c r="N62" s="642" t="n"/>
      <c r="O62" s="642" t="n"/>
      <c r="P62" s="642" t="n"/>
      <c r="Q62" s="614" t="n"/>
      <c r="R62" s="614" t="n"/>
      <c r="S62" s="187" t="n"/>
      <c r="T62" s="614" t="n"/>
      <c r="U62" s="492" t="n"/>
      <c r="V62" s="492" t="n"/>
      <c r="W62" s="492" t="n"/>
      <c r="X62" s="492" t="n"/>
      <c r="Y62" s="501">
        <f>IFERROR(IF(AND(W61="Probabilidad",W62="Probabilidad"),(Y61-(Y61*X62)),IF(AND(W61="Impacto",W62="Probabilidad"),(Y60-(Y60*X62)),IF(W62="Impacto",Y61,""))),"")</f>
        <v/>
      </c>
      <c r="Z62" s="164">
        <f>IFERROR(IF(Y62="","",IF(Y62&lt;=0.2,"MUY BAJA",IF(Y62&lt;=0.4,"BAJA",IF(Y62&lt;=0.6,"MEDIA",IF(Y62&lt;=0.8,"ALTA",IF(Y62=1,"MUY ALTA")))))),"")</f>
        <v/>
      </c>
      <c r="AA62" s="164">
        <f>IFERROR(IF(AND(W61="Impacto",W62="Impacto"),(AA61-(AA61*X62)),IF(AND(W61="Probabilidad",W62="Impacto"),(AA60-(AA60*X62)),IF(W62="Probabilidad",AA61,""))),"")</f>
        <v/>
      </c>
      <c r="AB62" s="164" t="n"/>
      <c r="AC62" s="507" t="n"/>
      <c r="AD62" s="507" t="n"/>
      <c r="AE62" s="507" t="n"/>
      <c r="AF62" s="507" t="n"/>
      <c r="AG62" s="507" t="n"/>
      <c r="AH62" s="507" t="n"/>
      <c r="AI62" s="507" t="n"/>
      <c r="AJ62" s="507" t="n"/>
      <c r="AK62" s="507" t="n"/>
      <c r="AL62" s="507" t="n"/>
      <c r="AM62" s="507" t="n"/>
      <c r="AN62" s="507" t="n"/>
      <c r="AO62" s="507" t="n"/>
      <c r="AP62" s="507" t="n"/>
      <c r="AQ62" s="507" t="n"/>
      <c r="AR62" s="507" t="n"/>
      <c r="AS62" s="507" t="n"/>
      <c r="AT62" s="507" t="n"/>
      <c r="AU62" s="507" t="n"/>
      <c r="AV62" s="507" t="n"/>
      <c r="AW62" s="507" t="n"/>
      <c r="AX62" s="642" t="n"/>
      <c r="AY62" s="642" t="n"/>
      <c r="AZ62" s="642" t="n"/>
      <c r="BA62" s="642" t="n"/>
      <c r="BB62" s="642" t="n"/>
      <c r="BC62" s="673" t="n"/>
      <c r="BD62" s="673" t="n"/>
      <c r="BE62" s="673" t="n"/>
      <c r="BF62" s="673" t="n"/>
      <c r="BG62" s="673" t="n"/>
      <c r="BH62" s="673" t="n"/>
      <c r="BI62" s="673" t="n"/>
      <c r="BJ62" s="673" t="n"/>
      <c r="BK62" s="673" t="n"/>
      <c r="BL62" s="673" t="n"/>
      <c r="BM62" s="504" t="n"/>
      <c r="BN62" s="504" t="n"/>
      <c r="BO62" s="504" t="n"/>
      <c r="BP62" s="504" t="n"/>
      <c r="BQ62" s="504" t="n"/>
      <c r="BR62" s="504" t="n"/>
      <c r="BS62" s="504" t="n"/>
      <c r="BT62" s="504" t="n"/>
      <c r="BU62" s="504" t="n"/>
      <c r="BV62" s="504" t="n"/>
      <c r="BW62" s="673" t="n"/>
      <c r="BX62" s="673" t="n"/>
      <c r="BY62" s="325" t="n"/>
    </row>
    <row r="63" ht="16.5" customHeight="1">
      <c r="A63" s="272">
        <f>IF(OR(AX63=0,AZ63=0),"",IF(AND(AX63&lt;=0.2,AZ63&lt;=0.2),1,IF(AND(AX63&lt;=0.2,AZ63&lt;=0.4),2,IF(AND(AX63&lt;=0.2,AZ63&lt;=0.6),3,IF(AND(AX63&lt;=0.2,AZ63&lt;=0.8),4,IF(AND(AX63&lt;=0.2,AZ63&lt;=1),5,IF(AND(AX63&lt;=0.4,AZ63&lt;=0.2),6,IF(AND(AX63&lt;=0.4,AZ63&lt;=0.4),7,IF(AND(AX63&lt;=0.4,AZ63&lt;=0.6),8,IF(AND(AX63&lt;=0.4,AZ63&lt;=0.8),9,IF(AND(AX63&lt;=0.4,AZ63&lt;=1),10,IF(AND(AX63&lt;=0.6,AZ63&lt;=0.2),11,IF(AND(AX63&lt;=0.6,AZ63&lt;=0.4),12,IF(AND(AX63&lt;=0.6,AZ63&lt;=0.6),13,IF(AND(AX63&lt;=0.6,AZ63&lt;=0.8),14,IF(AND(AX63&lt;=0.6,AZ63&lt;=1),15,IF(AND(AX63&lt;=0.8,AZ63&lt;=0.2),16,IF(AND(AX63&lt;=0.8,AZ63&lt;=0.4),17,IF(AND(AX63&lt;=0.8,AZ63&lt;=0.6),18,IF(AND(AX63&lt;=0.8,AZ63&lt;=0.8),19,IF(AND(AX63&lt;=0.8,AZ63&lt;=1),20,IF(AND(AX63&lt;=1,AZ63&lt;=0.2),21,IF(AND(AX63&lt;=1,AZ63&lt;=0.4),22,IF(AND(AX63&lt;=1,AZ63&lt;=0.6),23,IF(AND(AX63&lt;=1,AZ63&lt;=0.8),24,IF(AND(AX63&lt;=1,AZ63&lt;=1),25,""))))))))))))))))))))))))))</f>
        <v/>
      </c>
      <c r="B63" s="272">
        <f>IF(A63="","",1/100)</f>
        <v/>
      </c>
      <c r="C63" s="272">
        <f>IFERROR(A63+B63,"")</f>
        <v/>
      </c>
      <c r="D63" s="505" t="n">
        <v>15</v>
      </c>
      <c r="E63" s="618" t="n"/>
      <c r="F63" s="614" t="n"/>
      <c r="G63" s="614" t="n"/>
      <c r="H63" s="614" t="n"/>
      <c r="I63" s="506" t="n"/>
      <c r="J63" s="614" t="n"/>
      <c r="K63" s="492">
        <f>IF(I63&lt;=0,"",IF(I63&lt;=2,"Muy Baja",IF(I63&lt;=24,"Baja",IF(I63&lt;=500,"Media",IF(I63&lt;=5000,"Alta",IF(I63&gt;5000,"Muy Alta"))))))</f>
        <v/>
      </c>
      <c r="L63" s="501">
        <f>IF(K63="","",IF(K63="Muy Baja",0.2,IF(K63="Baja",0.4,IF(K63="Media",0.6,IF(K63="Alta",0.8,IF(K63="Muy Alta",1,))))))</f>
        <v/>
      </c>
      <c r="M63" s="492" t="n"/>
      <c r="N63" s="492">
        <f>IF(OR(M63=CRITERIOS!$C$182,M63=CRITERIOS!$D$182),"Leve",IF(OR(M63=CRITERIOS!$C$183,M63=CRITERIOS!$D$183),"Menor",IF(OR(M63=CRITERIOS!$C$184,M63=CRITERIOS!$D$184),"Moderado",IF(OR(M63=CRITERIOS!$C$185,M63=CRITERIOS!$D$185),"Mayor",IF(OR(M63=CRITERIOS!$C$186,M63=CRITERIOS!$D$186),"Catastrófico","")))))</f>
        <v/>
      </c>
      <c r="O63" s="501">
        <f>IF(N63="","",IF(N63="Leve",0.2,IF(N63="Menor",0.4,IF(N63="Moderado",0.6,IF(N63="Mayor",0.8,IF(N63="Catastrófico",1,))))))</f>
        <v/>
      </c>
      <c r="P63" s="507">
        <f>IF(OR(AND(K63="Muy Baja",N63="Leve"),AND(K63="Muy Baja",N63="Menor"),AND(K63="Baja",N63="Leve")),"BAJO",IF(OR(AND(K63="Muy baja",N63="Moderado"),AND(K63="Baja",N63="Menor"),AND(K63="Baja",N63="Moderado"),AND(K63="Media",N63="Leve"),AND(K63="Media",N63="Menor"),AND(K63="Media",N63="Moderado"),AND(K63="Alta",N63="Leve"),AND(K63="Alta",N63="Menor")),"MODERADO",IF(OR(AND(K63="Muy Baja",N63="Mayor"),AND(K63="Baja",N63="Mayor"),AND(K63="Media",N63="Mayor"),AND(K63="Alta",N63="Moderado"),AND(K63="Alta",N63="Mayor"),AND(K63="Muy Alta",N63="Leve"),AND(K63="Muy Alta",N63="Menor"),AND(K63="Muy Alta",N63="Moderado"),ZB63="Muy Alta",N63="Mayor"),"ALTO",IF(OR(AND(K63="Muy Baja",N63="Catastrófico"),AND(K63="Baja",N63="Catastrófico"),AND(K63="Media",N63="Catastrófico"),AND(K63="Alta",N63="Catastrófico"),AND(K63="Muy Alta",N63="Catastrófico")),"EXTREMO",""))))</f>
        <v/>
      </c>
      <c r="Q63" s="614" t="n"/>
      <c r="R63" s="614" t="n"/>
      <c r="S63" s="187" t="n"/>
      <c r="T63" s="614" t="n"/>
      <c r="U63" s="492" t="n"/>
      <c r="V63" s="492" t="n"/>
      <c r="W63" s="492">
        <f>IF(OR(U63="PREVENTIVO",U63="DETECTIVO"),"PROBABILIDAD",IF(U63="CORRECTIVO","IMPACTO",""))</f>
        <v/>
      </c>
      <c r="X63" s="492">
        <f>IF(AND(U63="PREVENTIVO",V63="AUTOMÁTICO"),"50%",IF(AND(U63="PREVENTIVO",V63="MANUAL"),"40%",IF(AND(U63="DETECTIVO",V63="AUTOMÁTICO"),"40%",IF(AND(U63="DETECTIVO",V63="MANUAL"),"30%",IF(AND(U63="CORRECTIVO",V63="AUTOMÁTICO"),"35%",IF(AND(U63="CORRECTIVO",V63="MANUAL"),"25%",""))))))</f>
        <v/>
      </c>
      <c r="Y63" s="164">
        <f>IFERROR(IF(W63="Probabilidad",(L63-(L63*X63)),IF(W63="Impacto",L63,"")),"")</f>
        <v/>
      </c>
      <c r="Z63" s="164">
        <f>IFERROR(IF(Y63="","",IF(Y63&lt;=0.2,"MUY BAJA",IF(Y63&lt;=0.4,"BAJA",IF(Y63&lt;=0.6,"MEDIA",IF(Y63&lt;=0.8,"ALTA",IF(Y63=1,"MUY ALTA")))))),"")</f>
        <v/>
      </c>
      <c r="AA63" s="164">
        <f>IFERROR(IF(W63="Impacto",(O63-(O63*X63)),IF(W63="Probabilidad",O63,"")),"")</f>
        <v/>
      </c>
      <c r="AB63" s="164">
        <f>IFERROR(IF(AA63="","",IF(AA63&lt;=0.2,"LEVE",IF(AA63&lt;=0.4,"MENOR",IF(AA63&lt;=0.6,"MODERADO",IF(AA63&lt;=0.8,"MAYOR",IF(AA63=1,"CATASTRÓFICO")))))),"")</f>
        <v/>
      </c>
      <c r="AC63" s="507">
        <f>IFERROR(IF(OR(AND(Z63="Muy Baja",AB63="Leve"),AND(Z63="Muy Baja",AB63="Menor"),AND(Z63="Baja",AB63="Leve")),"BAJO",IF(OR(AND(Z63="Muy baja",AB63="Moderado"),AND(Z63="Baja",AB63="Menor"),AND(Z63="Baja",AB63="Moderado"),AND(Z63="Media",AB63="Leve"),AND(Z63="Media",AB63="Menor"),AND(Z63="Media",AB63="Moderado"),AND(Z63="Alta",AB63="Leve"),AND(Z63="Alta",AB63="Menor")),"MODERADO",IF(OR(AND(Z63="Muy Baja",AB63="Mayor"),AND(Z63="Baja",AB63="Mayor"),AND(Z63="Media",AB63="Mayor"),AND(Z63="Alta",AB63="Moderado"),AND(Z63="Alta",AB63="Mayor"),AND(Z63="Muy Alta",AB63="Leve"),AND(Z63="Muy Alta",AB63="Menor"),AND(Z63="Muy Alta",AB63="Moderado"),AND(Z63="Muy Alta",AB63="Mayor")),"ALTO",IF(OR(AND(Z63="Muy Baja",AB63="Catastrófico"),AND(Z63="Baja",AB63="Catastrófico"),AND(Z63="Media",AB63="Catastrófico"),AND(Z63="Alta",AB63="Catastrófico"),AND(Z63="Muy Alta",AB63="Catastrófico")),"EXTREMO","")))),"")</f>
        <v/>
      </c>
      <c r="AD63" s="507" t="n"/>
      <c r="AE63" s="507" t="n"/>
      <c r="AF63" s="507" t="n"/>
      <c r="AG63" s="507" t="n"/>
      <c r="AH63" s="507" t="n"/>
      <c r="AI63" s="507" t="n"/>
      <c r="AJ63" s="507" t="n"/>
      <c r="AK63" s="507" t="n"/>
      <c r="AL63" s="507" t="n"/>
      <c r="AM63" s="507" t="n"/>
      <c r="AN63" s="507" t="n"/>
      <c r="AO63" s="507" t="n"/>
      <c r="AP63" s="507" t="n"/>
      <c r="AQ63" s="507" t="n"/>
      <c r="AR63" s="507" t="n"/>
      <c r="AS63" s="507" t="n"/>
      <c r="AT63" s="507" t="n"/>
      <c r="AU63" s="507" t="n"/>
      <c r="AV63" s="507" t="n"/>
      <c r="AW63" s="507" t="n"/>
      <c r="AX63" s="493">
        <f>IF(Y63="","",MIN(Y63:Y67))</f>
        <v/>
      </c>
      <c r="AY63" s="491">
        <f>IFERROR(IF(AX63="","",IF(Y63&lt;=0.2,"MUY BAJA",IF(AX63&lt;=0.4,"BAJA",IF(AX63&lt;=0.6,"MEDIA",IF(AX63&lt;=0.8,"ALTA",IF(AX63=1,"MUY ALTA")))))),"")</f>
        <v/>
      </c>
      <c r="AZ63" s="493">
        <f>IF(AA63="","",MIN(AA63:AA67))</f>
        <v/>
      </c>
      <c r="BA63" s="491">
        <f>IFERROR(IF(AZ63="","",IF(AZ63&lt;=0.2,"LEVE",IF(AZ63&lt;=0.4,"MENOR",IF(AZ63&lt;=0.6,"MODERADO",IF(AZ63&lt;=0.8,"MAYOR",IF(AZ63=1,"CATASTRÓFICO")))))),"")</f>
        <v/>
      </c>
      <c r="BB63" s="508">
        <f>IFERROR(IF(OR(AND(AY63="Muy Baja",BA63="Leve"),AND(AY63="Muy Baja",BA63="Menor"),AND(AY63="Baja",BA63="Leve")),"BAJO",IF(OR(AND(AY63="Muy baja",BA63="Moderado"),AND(AY63="Baja",BA63="Menor"),AND(AY63="Baja",BA63="Moderado"),AND(AY63="Media",BA63="Leve"),AND(AY63="Media",BA63="Menor"),AND(AY63="Media",BA63="Moderado"),AND(AY63="Alta",BA63="Leve"),AND(AY63="Alta",BA63="Menor")),"MODERADO",IF(OR(AND(AY63="Muy Baja",BA63="Mayor"),AND(AY63="Baja",BA63="Mayor"),AND(AY63="Media",BA63="Mayor"),AND(AY63="Alta",BA63="Moderado"),AND(AY63="Alta",BA63="Mayor"),AND(AY63="Muy Alta",BA63="Leve"),AND(AY63="Muy Alta",BA63="Menor"),AND(AY63="Muy Alta",BA63="Moderado"),AND(AY63="Muy Alta",BA63="Mayor")),"ALTO",IF(OR(AND(AY63="Muy Baja",BA63="Catastrófico"),AND(AY63="Baja",BA63="Catastrófico"),AND(AY63="Media",BA63="Catastrófico"),AND(AY63="Alta",BA63="Catastrófico"),AND(AY63="Muy Alta",BA63="Catastrófico")),"EXTREMO","")))),"")</f>
        <v/>
      </c>
      <c r="BC63" s="509" t="n"/>
      <c r="BD63" s="504" t="n"/>
      <c r="BE63" s="490" t="n"/>
      <c r="BF63" s="504" t="n"/>
      <c r="BG63" s="490" t="n"/>
      <c r="BH63" s="504" t="n"/>
      <c r="BI63" s="490" t="n"/>
      <c r="BJ63" s="504" t="n"/>
      <c r="BK63" s="490" t="n"/>
      <c r="BL63" s="504" t="n"/>
      <c r="BM63" s="504" t="n"/>
      <c r="BN63" s="504" t="n"/>
      <c r="BO63" s="504" t="n"/>
      <c r="BP63" s="504" t="n"/>
      <c r="BQ63" s="504" t="n"/>
      <c r="BR63" s="504" t="n"/>
      <c r="BS63" s="504" t="n"/>
      <c r="BT63" s="504" t="n"/>
      <c r="BU63" s="504" t="n"/>
      <c r="BV63" s="504" t="n"/>
      <c r="BW63" s="490" t="n"/>
      <c r="BX63" s="504" t="n"/>
      <c r="BY63" s="325" t="n"/>
    </row>
    <row r="64" ht="18.75" customHeight="1">
      <c r="D64" s="641" t="n"/>
      <c r="E64" s="618" t="n"/>
      <c r="F64" s="641" t="n"/>
      <c r="G64" s="641" t="n"/>
      <c r="H64" s="641" t="n"/>
      <c r="I64" s="641" t="n"/>
      <c r="J64" s="641" t="n"/>
      <c r="K64" s="641" t="n"/>
      <c r="L64" s="641" t="n"/>
      <c r="M64" s="641" t="n"/>
      <c r="N64" s="641" t="n"/>
      <c r="O64" s="641" t="n"/>
      <c r="P64" s="641" t="n"/>
      <c r="Q64" s="614" t="n"/>
      <c r="R64" s="614" t="n"/>
      <c r="S64" s="187" t="n"/>
      <c r="T64" s="614" t="n"/>
      <c r="U64" s="492" t="n"/>
      <c r="V64" s="492" t="n"/>
      <c r="W64" s="492">
        <f>IF(OR(U64="PREVENTIVO",U64="DETECTIVO"),"PROBABILIDAD",IF(U64="CORRECTIVO","IMPACTO",""))</f>
        <v/>
      </c>
      <c r="X64" s="492">
        <f>IF(AND(U64="PREVENTIVO",V64="AUTOMÁTICO"),"50%",IF(AND(U64="PREVENTIVO",V64="MANUAL"),"40%",IF(AND(U64="DETECTIVO",V64="AUTOMÁTICO"),"40%",IF(AND(U64="DETECTIVO",V64="MANUAL"),"30%",IF(AND(U64="CORRECTIVO",V64="AUTOMÁTICO"),"35%",IF(AND(U64="CORRECTIVO",V64="MANUAL"),"25%",""))))))</f>
        <v/>
      </c>
      <c r="Y64" s="501">
        <f>IFERROR(IF(AND(W63="Probabilidad",W64="Probabilidad"),(Y63-(Y63*X64)),IF(W64="Probabilidad",(L63-(L63*X64)),IF(W64="Impacto",Y63,""))),"")</f>
        <v/>
      </c>
      <c r="Z64" s="164">
        <f>IFERROR(IF(Y64="","",IF(Y64&lt;=0.2,"MUY BAJA",IF(Y64&lt;=0.4,"BAJA",IF(Y64&lt;=0.6,"MEDIA",IF(Y64&lt;=0.8,"ALTA",IF(Y64=1,"MUY ALTA")))))),"")</f>
        <v/>
      </c>
      <c r="AA64" s="164">
        <f>IFERROR(IF(AND(W63="Impacto",W64="Impacto"),(AA63-(AA63*X64)),IF(W64="Impacto",(O63-(+O63*X64)),IF(W64="Probabilidad",AA63,""))),"")</f>
        <v/>
      </c>
      <c r="AB64" s="164">
        <f>IFERROR(IF(AA64="","",IF(AA64&lt;=0.2,"LEVE",IF(AA64&lt;=0.4,"MENOR",IF(AA64&lt;=0.6,"MODERADO",IF(AA64&lt;=0.8,"MAYOR",IF(AA64=1,"CATASTRÓFICO")))))),"")</f>
        <v/>
      </c>
      <c r="AC64" s="507">
        <f>IFERROR(IF(OR(AND(Z64="Muy Baja",AB64="Leve"),AND(Z64="Muy Baja",AB64="Menor"),AND(Z64="Baja",AB64="Leve")),"BAJO",IF(OR(AND(Z64="Muy baja",AB64="Moderado"),AND(Z64="Baja",AB64="Menor"),AND(Z64="Baja",AB64="Moderado"),AND(Z64="Media",AB64="Leve"),AND(Z64="Media",AB64="Menor"),AND(Z64="Media",AB64="Moderado"),AND(Z64="Alta",AB64="Leve"),AND(Z64="Alta",AB64="Menor")),"MODERADO",IF(OR(AND(Z64="Muy Baja",AB64="Mayor"),AND(Z64="Baja",AB64="Mayor"),AND(Z64="Media",AB64="Mayor"),AND(Z64="Alta",AB64="Moderado"),AND(Z64="Alta",AB64="Mayor"),AND(Z64="Muy Alta",AB64="Leve"),AND(Z64="Muy Alta",AB64="Menor"),AND(Z64="Muy Alta",AB64="Moderado"),AND(Z64="Muy Alta",AB64="Mayor")),"ALTO",IF(OR(AND(Z64="Muy Baja",AB64="Catastrófico"),AND(Z64="Baja",AB64="Catastrófico"),AND(Z64="Media",AB64="Catastrófico"),AND(Z64="Alta",AB64="Catastrófico"),AND(Z64="Muy Alta",AB64="Catastrófico")),"EXTREMO","")))),"")</f>
        <v/>
      </c>
      <c r="AD64" s="507" t="n"/>
      <c r="AE64" s="507" t="n"/>
      <c r="AF64" s="507" t="n"/>
      <c r="AG64" s="507" t="n"/>
      <c r="AH64" s="507" t="n"/>
      <c r="AI64" s="507" t="n"/>
      <c r="AJ64" s="507" t="n"/>
      <c r="AK64" s="507" t="n"/>
      <c r="AL64" s="507" t="n"/>
      <c r="AM64" s="507" t="n"/>
      <c r="AN64" s="507" t="n"/>
      <c r="AO64" s="507" t="n"/>
      <c r="AP64" s="507" t="n"/>
      <c r="AQ64" s="507" t="n"/>
      <c r="AR64" s="507" t="n"/>
      <c r="AS64" s="507" t="n"/>
      <c r="AT64" s="507" t="n"/>
      <c r="AU64" s="507" t="n"/>
      <c r="AV64" s="507" t="n"/>
      <c r="AW64" s="507" t="n"/>
      <c r="AX64" s="641" t="n"/>
      <c r="AY64" s="641" t="n"/>
      <c r="AZ64" s="641" t="n"/>
      <c r="BA64" s="641" t="n"/>
      <c r="BB64" s="641" t="n"/>
      <c r="BC64" s="671" t="n"/>
      <c r="BD64" s="671" t="n"/>
      <c r="BE64" s="671" t="n"/>
      <c r="BF64" s="671" t="n"/>
      <c r="BG64" s="671" t="n"/>
      <c r="BH64" s="671" t="n"/>
      <c r="BI64" s="671" t="n"/>
      <c r="BJ64" s="671" t="n"/>
      <c r="BK64" s="671" t="n"/>
      <c r="BL64" s="671" t="n"/>
      <c r="BM64" s="504" t="n"/>
      <c r="BN64" s="504" t="n"/>
      <c r="BO64" s="504" t="n"/>
      <c r="BP64" s="504" t="n"/>
      <c r="BQ64" s="504" t="n"/>
      <c r="BR64" s="504" t="n"/>
      <c r="BS64" s="504" t="n"/>
      <c r="BT64" s="504" t="n"/>
      <c r="BU64" s="504" t="n"/>
      <c r="BV64" s="504" t="n"/>
      <c r="BW64" s="671" t="n"/>
      <c r="BX64" s="671" t="n"/>
      <c r="BY64" s="325" t="n"/>
    </row>
    <row r="65" ht="18.75" customHeight="1">
      <c r="D65" s="641" t="n"/>
      <c r="E65" s="618" t="n"/>
      <c r="F65" s="641" t="n"/>
      <c r="G65" s="641" t="n"/>
      <c r="H65" s="641" t="n"/>
      <c r="I65" s="641" t="n"/>
      <c r="J65" s="641" t="n"/>
      <c r="K65" s="641" t="n"/>
      <c r="L65" s="641" t="n"/>
      <c r="M65" s="641" t="n"/>
      <c r="N65" s="641" t="n"/>
      <c r="O65" s="641" t="n"/>
      <c r="P65" s="641" t="n"/>
      <c r="Q65" s="614" t="n"/>
      <c r="R65" s="614" t="n"/>
      <c r="S65" s="187" t="n"/>
      <c r="T65" s="614" t="n"/>
      <c r="U65" s="492" t="n"/>
      <c r="V65" s="492" t="n"/>
      <c r="W65" s="492">
        <f>IF(OR(U65="PREVENTIVO",U65="DETECTIVO"),"PROBABILIDAD",IF(U65="CORRECTIVO","IMPACTO",""))</f>
        <v/>
      </c>
      <c r="X65" s="492">
        <f>IF(AND(U65="PREVENTIVO",V65="AUTOMÁTICO"),"50%",IF(AND(U65="PREVENTIVO",V65="MANUAL"),"40%",IF(AND(U65="DETECTIVO",V65="AUTOMÁTICO"),"40%",IF(AND(U65="DETECTIVO",V65="MANUAL"),"30%",IF(AND(U65="CORRECTIVO",V65="AUTOMÁTICO"),"35%",IF(AND(U65="CORRECTIVO",V65="MANUAL"),"25%",""))))))</f>
        <v/>
      </c>
      <c r="Y65" s="501">
        <f>IFERROR(IF(AND(W64="Probabilidad",W65="Probabilidad"),(Y64-(Y64*X65)),IF(AND(W64="Impacto",W65="Probabilidad"),(Y63-(Y63*X65)),IF(W65="Impacto",Y64,""))),"")</f>
        <v/>
      </c>
      <c r="Z65" s="164">
        <f>IFERROR(IF(Y65="","",IF(Y65&lt;=0.2,"MUY BAJA",IF(Y65&lt;=0.4,"BAJA",IF(Y65&lt;=0.6,"MEDIA",IF(Y65&lt;=0.8,"ALTA",IF(Y65=1,"MUY ALTA")))))),"")</f>
        <v/>
      </c>
      <c r="AA65" s="164">
        <f>IFERROR(IF(AND(W64="Impacto",W65="Impacto"),(AA64-(AA64*X65)),IF(AND(W64="Probabilidad",W65="Impacto"),(AA63-(AA63*X65)),IF(W65="Probabilidad",AA64,""))),"")</f>
        <v/>
      </c>
      <c r="AB65" s="164">
        <f>IFERROR(IF(AA65="","",IF(AA65&lt;=0.2,"LEVE",IF(AA65&lt;=0.4,"MENOR",IF(AA65&lt;=0.6,"MODERADO",IF(AA65&lt;=0.8,"MAYOR",IF(AA65=1,"CATASTRÓFICO")))))),"")</f>
        <v/>
      </c>
      <c r="AC65" s="507">
        <f>IFERROR(IF(OR(AND(Z65="Muy Baja",AB65="Leve"),AND(Z65="Muy Baja",AB65="Menor"),AND(Z65="Baja",AB65="Leve")),"BAJO",IF(OR(AND(Z65="Muy baja",AB65="Moderado"),AND(Z65="Baja",AB65="Menor"),AND(Z65="Baja",AB65="Moderado"),AND(Z65="Media",AB65="Leve"),AND(Z65="Media",AB65="Menor"),AND(Z65="Media",AB65="Moderado"),AND(Z65="Alta",AB65="Leve"),AND(Z65="Alta",AB65="Menor")),"MODERADO",IF(OR(AND(Z65="Muy Baja",AB65="Mayor"),AND(Z65="Baja",AB65="Mayor"),AND(Z65="Media",AB65="Mayor"),AND(Z65="Alta",AB65="Moderado"),AND(Z65="Alta",AB65="Mayor"),AND(Z65="Muy Alta",AB65="Leve"),AND(Z65="Muy Alta",AB65="Menor"),AND(Z65="Muy Alta",AB65="Moderado"),AND(Z65="Muy Alta",AB65="Mayor")),"ALTO",IF(OR(AND(Z65="Muy Baja",AB65="Catastrófico"),AND(Z65="Baja",AB65="Catastrófico"),AND(Z65="Media",AB65="Catastrófico"),AND(Z65="Alta",AB65="Catastrófico"),AND(Z65="Muy Alta",AB65="Catastrófico")),"EXTREMO","")))),"")</f>
        <v/>
      </c>
      <c r="AD65" s="507" t="n"/>
      <c r="AE65" s="507" t="n"/>
      <c r="AF65" s="507" t="n"/>
      <c r="AG65" s="507" t="n"/>
      <c r="AH65" s="507" t="n"/>
      <c r="AI65" s="507" t="n"/>
      <c r="AJ65" s="507" t="n"/>
      <c r="AK65" s="507" t="n"/>
      <c r="AL65" s="507" t="n"/>
      <c r="AM65" s="507" t="n"/>
      <c r="AN65" s="507" t="n"/>
      <c r="AO65" s="507" t="n"/>
      <c r="AP65" s="507" t="n"/>
      <c r="AQ65" s="507" t="n"/>
      <c r="AR65" s="507" t="n"/>
      <c r="AS65" s="507" t="n"/>
      <c r="AT65" s="507" t="n"/>
      <c r="AU65" s="507" t="n"/>
      <c r="AV65" s="507" t="n"/>
      <c r="AW65" s="507" t="n"/>
      <c r="AX65" s="641" t="n"/>
      <c r="AY65" s="641" t="n"/>
      <c r="AZ65" s="641" t="n"/>
      <c r="BA65" s="641" t="n"/>
      <c r="BB65" s="641" t="n"/>
      <c r="BC65" s="671" t="n"/>
      <c r="BD65" s="671" t="n"/>
      <c r="BE65" s="671" t="n"/>
      <c r="BF65" s="671" t="n"/>
      <c r="BG65" s="671" t="n"/>
      <c r="BH65" s="671" t="n"/>
      <c r="BI65" s="671" t="n"/>
      <c r="BJ65" s="671" t="n"/>
      <c r="BK65" s="671" t="n"/>
      <c r="BL65" s="671" t="n"/>
      <c r="BM65" s="504" t="n"/>
      <c r="BN65" s="504" t="n"/>
      <c r="BO65" s="504" t="n"/>
      <c r="BP65" s="504" t="n"/>
      <c r="BQ65" s="504" t="n"/>
      <c r="BR65" s="504" t="n"/>
      <c r="BS65" s="504" t="n"/>
      <c r="BT65" s="504" t="n"/>
      <c r="BU65" s="504" t="n"/>
      <c r="BV65" s="504" t="n"/>
      <c r="BW65" s="671" t="n"/>
      <c r="BX65" s="671" t="n"/>
      <c r="BY65" s="325" t="n"/>
    </row>
    <row r="66" ht="18.75" customHeight="1">
      <c r="D66" s="641" t="n"/>
      <c r="E66" s="618" t="n"/>
      <c r="F66" s="641" t="n"/>
      <c r="G66" s="641" t="n"/>
      <c r="H66" s="641" t="n"/>
      <c r="I66" s="641" t="n"/>
      <c r="J66" s="641" t="n"/>
      <c r="K66" s="641" t="n"/>
      <c r="L66" s="641" t="n"/>
      <c r="M66" s="641" t="n"/>
      <c r="N66" s="641" t="n"/>
      <c r="O66" s="641" t="n"/>
      <c r="P66" s="641" t="n"/>
      <c r="Q66" s="614" t="n"/>
      <c r="R66" s="614" t="n"/>
      <c r="S66" s="187" t="n"/>
      <c r="T66" s="614" t="n"/>
      <c r="U66" s="492" t="n"/>
      <c r="V66" s="492" t="n"/>
      <c r="W66" s="492" t="n"/>
      <c r="X66" s="492" t="n"/>
      <c r="Y66" s="501">
        <f>IFERROR(IF(AND(W65="Probabilidad",W66="Probabilidad"),(Y65-(Y65*X66)),IF(AND(W65="Impacto",W66="Probabilidad"),(Y64-(Y64*X66)),IF(W66="Impacto",Y65,""))),"")</f>
        <v/>
      </c>
      <c r="Z66" s="164">
        <f>IFERROR(IF(Y66="","",IF(Y66&lt;=0.2,"MUY BAJA",IF(Y66&lt;=0.4,"BAJA",IF(Y66&lt;=0.6,"MEDIA",IF(Y66&lt;=0.8,"ALTA",IF(Y66=1,"MUY ALTA")))))),"")</f>
        <v/>
      </c>
      <c r="AA66" s="164">
        <f>IFERROR(IF(AND(W65="Impacto",W66="Impacto"),(AA65-(AA65*X66)),IF(AND(W65="Probabilidad",W66="Impacto"),(AA64-(AA64*X66)),IF(W66="Probabilidad",AA65,""))),"")</f>
        <v/>
      </c>
      <c r="AB66" s="164" t="n"/>
      <c r="AC66" s="507" t="n"/>
      <c r="AD66" s="507" t="n"/>
      <c r="AE66" s="507" t="n"/>
      <c r="AF66" s="507" t="n"/>
      <c r="AG66" s="507" t="n"/>
      <c r="AH66" s="507" t="n"/>
      <c r="AI66" s="507" t="n"/>
      <c r="AJ66" s="507" t="n"/>
      <c r="AK66" s="507" t="n"/>
      <c r="AL66" s="507" t="n"/>
      <c r="AM66" s="507" t="n"/>
      <c r="AN66" s="507" t="n"/>
      <c r="AO66" s="507" t="n"/>
      <c r="AP66" s="507" t="n"/>
      <c r="AQ66" s="507" t="n"/>
      <c r="AR66" s="507" t="n"/>
      <c r="AS66" s="507" t="n"/>
      <c r="AT66" s="507" t="n"/>
      <c r="AU66" s="507" t="n"/>
      <c r="AV66" s="507" t="n"/>
      <c r="AW66" s="507" t="n"/>
      <c r="AX66" s="641" t="n"/>
      <c r="AY66" s="641" t="n"/>
      <c r="AZ66" s="641" t="n"/>
      <c r="BA66" s="641" t="n"/>
      <c r="BB66" s="641" t="n"/>
      <c r="BC66" s="671" t="n"/>
      <c r="BD66" s="671" t="n"/>
      <c r="BE66" s="671" t="n"/>
      <c r="BF66" s="671" t="n"/>
      <c r="BG66" s="671" t="n"/>
      <c r="BH66" s="671" t="n"/>
      <c r="BI66" s="671" t="n"/>
      <c r="BJ66" s="671" t="n"/>
      <c r="BK66" s="671" t="n"/>
      <c r="BL66" s="671" t="n"/>
      <c r="BM66" s="504" t="n"/>
      <c r="BN66" s="504" t="n"/>
      <c r="BO66" s="504" t="n"/>
      <c r="BP66" s="504" t="n"/>
      <c r="BQ66" s="504" t="n"/>
      <c r="BR66" s="504" t="n"/>
      <c r="BS66" s="504" t="n"/>
      <c r="BT66" s="504" t="n"/>
      <c r="BU66" s="504" t="n"/>
      <c r="BV66" s="504" t="n"/>
      <c r="BW66" s="671" t="n"/>
      <c r="BX66" s="671" t="n"/>
      <c r="BY66" s="325" t="n"/>
    </row>
    <row r="67" ht="18.75" customHeight="1">
      <c r="D67" s="642" t="n"/>
      <c r="E67" s="618" t="n"/>
      <c r="F67" s="642" t="n"/>
      <c r="G67" s="642" t="n"/>
      <c r="H67" s="642" t="n"/>
      <c r="I67" s="642" t="n"/>
      <c r="J67" s="642" t="n"/>
      <c r="K67" s="642" t="n"/>
      <c r="L67" s="642" t="n"/>
      <c r="M67" s="642" t="n"/>
      <c r="N67" s="642" t="n"/>
      <c r="O67" s="642" t="n"/>
      <c r="P67" s="642" t="n"/>
      <c r="Q67" s="614" t="n"/>
      <c r="R67" s="614" t="n"/>
      <c r="S67" s="187" t="n"/>
      <c r="T67" s="614" t="n"/>
      <c r="U67" s="492" t="n"/>
      <c r="V67" s="492" t="n"/>
      <c r="W67" s="492" t="n"/>
      <c r="X67" s="492" t="n"/>
      <c r="Y67" s="501">
        <f>IFERROR(IF(AND(W66="Probabilidad",W67="Probabilidad"),(Y66-(Y66*X67)),IF(AND(W66="Impacto",W67="Probabilidad"),(Y65-(Y65*X67)),IF(W67="Impacto",Y66,""))),"")</f>
        <v/>
      </c>
      <c r="Z67" s="164">
        <f>IFERROR(IF(Y67="","",IF(Y67&lt;=0.2,"MUY BAJA",IF(Y67&lt;=0.4,"BAJA",IF(Y67&lt;=0.6,"MEDIA",IF(Y67&lt;=0.8,"ALTA",IF(Y67=1,"MUY ALTA")))))),"")</f>
        <v/>
      </c>
      <c r="AA67" s="164">
        <f>IFERROR(IF(AND(W66="Impacto",W67="Impacto"),(AA66-(AA66*X67)),IF(AND(W66="Probabilidad",W67="Impacto"),(AA65-(AA65*X67)),IF(W67="Probabilidad",AA66,""))),"")</f>
        <v/>
      </c>
      <c r="AB67" s="164" t="n"/>
      <c r="AC67" s="507" t="n"/>
      <c r="AD67" s="507" t="n"/>
      <c r="AE67" s="507" t="n"/>
      <c r="AF67" s="507" t="n"/>
      <c r="AG67" s="507" t="n"/>
      <c r="AH67" s="507" t="n"/>
      <c r="AI67" s="507" t="n"/>
      <c r="AJ67" s="507" t="n"/>
      <c r="AK67" s="507" t="n"/>
      <c r="AL67" s="507" t="n"/>
      <c r="AM67" s="507" t="n"/>
      <c r="AN67" s="507" t="n"/>
      <c r="AO67" s="507" t="n"/>
      <c r="AP67" s="507" t="n"/>
      <c r="AQ67" s="507" t="n"/>
      <c r="AR67" s="507" t="n"/>
      <c r="AS67" s="507" t="n"/>
      <c r="AT67" s="507" t="n"/>
      <c r="AU67" s="507" t="n"/>
      <c r="AV67" s="507" t="n"/>
      <c r="AW67" s="507" t="n"/>
      <c r="AX67" s="642" t="n"/>
      <c r="AY67" s="642" t="n"/>
      <c r="AZ67" s="642" t="n"/>
      <c r="BA67" s="642" t="n"/>
      <c r="BB67" s="642" t="n"/>
      <c r="BC67" s="673" t="n"/>
      <c r="BD67" s="673" t="n"/>
      <c r="BE67" s="673" t="n"/>
      <c r="BF67" s="673" t="n"/>
      <c r="BG67" s="673" t="n"/>
      <c r="BH67" s="673" t="n"/>
      <c r="BI67" s="673" t="n"/>
      <c r="BJ67" s="673" t="n"/>
      <c r="BK67" s="673" t="n"/>
      <c r="BL67" s="673" t="n"/>
      <c r="BM67" s="504" t="n"/>
      <c r="BN67" s="504" t="n"/>
      <c r="BO67" s="504" t="n"/>
      <c r="BP67" s="504" t="n"/>
      <c r="BQ67" s="504" t="n"/>
      <c r="BR67" s="504" t="n"/>
      <c r="BS67" s="504" t="n"/>
      <c r="BT67" s="504" t="n"/>
      <c r="BU67" s="504" t="n"/>
      <c r="BV67" s="504" t="n"/>
      <c r="BW67" s="673" t="n"/>
      <c r="BX67" s="673" t="n"/>
      <c r="BY67" s="325" t="n"/>
    </row>
    <row r="68" ht="18.75" customHeight="1">
      <c r="A68" s="258">
        <f>IF(AND(AX68=1,AZ68=1),1,IF(AND(AX68=1,AZ68=2),2,IF(AND(AX68=1,AZ68=3),3,IF(AND(AX68=1,AZ68=4),4,IF(AND(AX68=1,AZ68=5),5,IF(AND(AX68=2,AZ68=1),6,IF(AND(AX68=2,AZ68=2),7,IF(AND(AX68=2,AZ68=3),8,IF(AND(AX68=2,AZ68=4),9,IF(AND(AX68=2,AZ68=5),10,IF(AND(AX68=3,AZ68=1),11,IF(AND(AX68=3,AZ68=2),12,IF(AND(AX68=3,AZ68=3),13,IF(AND(AX68=3,AZ68=4),14,IF(AND(AX68=3,AZ68=5),15,IF(AND(AX68=4,AZ68=1),16,IF(AND(AX68=4,AZ68=2),17,IF(AND(AX68=4,AZ68=3),18,IF(AND(AX68=4,AZ68=4),19,IF(AND(AX68=4,AZ68=5),20,IF(AND(AX68=5,AZ68=1),21,IF(AND(AX68=5,AZ68=2),22,IF(AND(AX68=5,AZ68=3),23,IF(AND(AX68=5,AZ68=4),24,IF(AND(AX68=5,AZ68=5),25,"")))))))))))))))))))))))))</f>
        <v/>
      </c>
      <c r="B68" s="258">
        <f>IF(A68="","",(COUNTIF($A$8:A68,A68))/100)</f>
        <v/>
      </c>
      <c r="C68" s="258">
        <f>IFERROR(A68+B68,"")</f>
        <v/>
      </c>
      <c r="D68" s="276" t="n">
        <v>16</v>
      </c>
      <c r="E68" s="481" t="n"/>
      <c r="F68" s="481" t="n"/>
      <c r="G68" s="481" t="n"/>
      <c r="H68" s="481" t="n"/>
      <c r="I68" s="504" t="n"/>
      <c r="J68" s="481" t="n"/>
      <c r="K68" s="504" t="n"/>
      <c r="L68" s="504" t="n"/>
      <c r="M68" s="504" t="n"/>
      <c r="N68" s="504" t="n"/>
      <c r="O68" s="504" t="n"/>
      <c r="P68" s="274">
        <f>IF(OR(I68="",M68=""),"",I68*M68)</f>
        <v/>
      </c>
      <c r="Q68" s="481" t="n"/>
      <c r="R68" s="481" t="n"/>
      <c r="S68" s="481" t="n"/>
      <c r="T68" s="481" t="n"/>
      <c r="U68" s="504" t="n"/>
      <c r="V68" s="504" t="n"/>
      <c r="W68" s="504">
        <f>IF(OR(U68="PREVENTIVO",U68="DETECTIVO"),"PROBABILIDAD",IF(U68="CORRECTIVO","IMPACTO",""))</f>
        <v/>
      </c>
      <c r="X68" s="504">
        <f>IF(AND(U68="PREVENTIVO",V68="AUTOMÁTICO"),"50%",IF(AND(U68="PREVENTIVO",V68="MANUAL"),"40%",IF(AND(U68="DETECTIVO",V68="AUTOMÁTICO"),"40%",IF(AND(U68="DETECTIVO",V68="MANUAL"),"30%",IF(AND(U68="CORRECTIVO",V68="AUTOMÁTICO"),"35%",IF(AND(U68="CORRECTIVO",V68="MANUAL"),"25%",""))))))</f>
        <v/>
      </c>
      <c r="Y68" s="275" t="n"/>
      <c r="Z68" s="273">
        <f>IFERROR(IF(Y68="","",IF(Y68&lt;=0.2,"MUY BAJA",IF(Y68&lt;=0.4,"BAJA",IF(Y68&lt;=0.6,"MEDIA",IF(Y68&lt;=0.8,"ALTA",IF(Y68=1,"MUY ALTA")))))),"")</f>
        <v/>
      </c>
      <c r="AA68" s="273" t="n"/>
      <c r="AB68" s="273">
        <f>IFERROR(IF(AA68="","",IF(AA68&lt;=0.2,"LEVE",IF(AA68&lt;=0.4,"MENOR",IF(AA68&lt;=0.6,"MODERADO",IF(AA68&lt;=0.8,"MAYOR",IF(AA68=1,"CATASTRÓFICO")))))),"")</f>
        <v/>
      </c>
      <c r="AC68" s="274">
        <f>IFERROR(IF(OR(AND(Z68="Muy Baja",AB68="Leve"),AND(Z68="Muy Baja",AB68="Menor"),AND(Z68="Baja",AB68="Leve")),"BAJO",IF(OR(AND(Z68="Muy baja",AB68="Moderado"),AND(Z68="Baja",AB68="Menor"),AND(Z68="Baja",AB68="Moderado"),AND(Z68="Media",AB68="Leve"),AND(Z68="Media",AB68="Menor"),AND(Z68="Media",AB68="Moderado"),AND(Z68="Alta",AB68="Leve"),AND(Z68="Alta",AB68="Menor")),"MODERADO",IF(OR(AND(Z68="Muy Baja",AB68="Mayor"),AND(Z68="Baja",AB68="Mayor"),AND(Z68="Media",AB68="Mayor"),AND(Z68="Alta",AB68="Moderado"),AND(Z68="Alta",AB68="Mayor"),AND(Z68="Muy Alta",AB68="Leve"),AND(Z68="Muy Alta",AB68="Menor"),AND(Z68="Muy Alta",AB68="Moderado"),AND(Z68="Muy Alta",AB68="Mayor")),"ALTO",IF(OR(AND(Z68="Muy Baja",AB68="Catastrófico"),AND(Z68="Baja",AB68="Catastrófico"),AND(Z68="Media",AB68="Catastrófico"),AND(Z68="Alta",AB68="Catastrófico"),AND(Z68="Muy Alta",AB68="Catastrófico")),"EXTREMO","")))),"")</f>
        <v/>
      </c>
      <c r="AD68" s="274" t="n"/>
      <c r="AE68" s="274" t="n"/>
      <c r="AF68" s="274" t="n"/>
      <c r="AG68" s="274" t="n"/>
      <c r="AH68" s="274" t="n"/>
      <c r="AI68" s="274" t="n"/>
      <c r="AJ68" s="274" t="n"/>
      <c r="AK68" s="274" t="n"/>
      <c r="AL68" s="274" t="n"/>
      <c r="AM68" s="274" t="n"/>
      <c r="AN68" s="274" t="n"/>
      <c r="AO68" s="274" t="n"/>
      <c r="AP68" s="274" t="n"/>
      <c r="AQ68" s="274" t="n"/>
      <c r="AR68" s="274" t="n"/>
      <c r="AS68" s="274" t="n"/>
      <c r="AT68" s="274" t="n"/>
      <c r="AU68" s="274" t="n"/>
      <c r="AV68" s="274" t="n"/>
      <c r="AW68" s="274" t="n"/>
      <c r="AX68" s="481">
        <f>IF(Y68="","",IF(Y68&gt;=90,I68-2,IF(Y68&gt;=70,I68-1,I68)))</f>
        <v/>
      </c>
      <c r="AY68" s="481">
        <f>IF(Z68="","",IF(Z68&gt;=90,J68-2,IF(Z68&gt;=70,J68-1,J68)))</f>
        <v/>
      </c>
      <c r="AZ68" s="481" t="n"/>
      <c r="BA68" s="481" t="n"/>
      <c r="BB68" s="277" t="n"/>
      <c r="BC68" s="169" t="n"/>
      <c r="BD68" s="481" t="n"/>
      <c r="BE68" s="169" t="n"/>
      <c r="BF68" s="481" t="n"/>
      <c r="BG68" s="169" t="n"/>
      <c r="BH68" s="481" t="n"/>
      <c r="BI68" s="169" t="n"/>
      <c r="BJ68" s="481" t="n"/>
      <c r="BK68" s="169" t="n"/>
      <c r="BL68" s="481" t="n"/>
      <c r="BM68" s="481" t="n"/>
      <c r="BN68" s="481" t="n"/>
      <c r="BO68" s="481" t="n"/>
      <c r="BP68" s="481" t="n"/>
      <c r="BQ68" s="481" t="n"/>
      <c r="BR68" s="481" t="n"/>
      <c r="BS68" s="481" t="n"/>
      <c r="BT68" s="481" t="n"/>
      <c r="BU68" s="481" t="n"/>
      <c r="BV68" s="481" t="n"/>
      <c r="BW68" s="169" t="n"/>
      <c r="BX68" s="481" t="n"/>
      <c r="BY68" s="325" t="n"/>
    </row>
    <row r="69" ht="18.75" customHeight="1">
      <c r="A69" s="258">
        <f>IF(AND(AX69=1,AZ69=1),1,IF(AND(AX69=1,AZ69=2),2,IF(AND(AX69=1,AZ69=3),3,IF(AND(AX69=1,AZ69=4),4,IF(AND(AX69=1,AZ69=5),5,IF(AND(AX69=2,AZ69=1),6,IF(AND(AX69=2,AZ69=2),7,IF(AND(AX69=2,AZ69=3),8,IF(AND(AX69=2,AZ69=4),9,IF(AND(AX69=2,AZ69=5),10,IF(AND(AX69=3,AZ69=1),11,IF(AND(AX69=3,AZ69=2),12,IF(AND(AX69=3,AZ69=3),13,IF(AND(AX69=3,AZ69=4),14,IF(AND(AX69=3,AZ69=5),15,IF(AND(AX69=4,AZ69=1),16,IF(AND(AX69=4,AZ69=2),17,IF(AND(AX69=4,AZ69=3),18,IF(AND(AX69=4,AZ69=4),19,IF(AND(AX69=4,AZ69=5),20,IF(AND(AX69=5,AZ69=1),21,IF(AND(AX69=5,AZ69=2),22,IF(AND(AX69=5,AZ69=3),23,IF(AND(AX69=5,AZ69=4),24,IF(AND(AX69=5,AZ69=5),25,"")))))))))))))))))))))))))</f>
        <v/>
      </c>
      <c r="B69" s="258">
        <f>IF(A69="","",(COUNTIF($A$8:A69,A69))/100)</f>
        <v/>
      </c>
      <c r="C69" s="258">
        <f>IFERROR(A69+B69,"")</f>
        <v/>
      </c>
      <c r="D69" s="276" t="n">
        <v>17</v>
      </c>
      <c r="E69" s="481" t="n"/>
      <c r="F69" s="481" t="n"/>
      <c r="G69" s="481" t="n"/>
      <c r="H69" s="481" t="n"/>
      <c r="I69" s="504" t="n"/>
      <c r="J69" s="481" t="n"/>
      <c r="K69" s="504" t="n"/>
      <c r="L69" s="504" t="n"/>
      <c r="M69" s="504" t="n"/>
      <c r="N69" s="504" t="n"/>
      <c r="O69" s="504" t="n"/>
      <c r="P69" s="274">
        <f>IF(OR(I69="",M69=""),"",I69*M69)</f>
        <v/>
      </c>
      <c r="Q69" s="481" t="n"/>
      <c r="R69" s="481" t="n"/>
      <c r="S69" s="481" t="n"/>
      <c r="T69" s="481" t="n"/>
      <c r="U69" s="504" t="n"/>
      <c r="V69" s="504" t="n"/>
      <c r="W69" s="504">
        <f>IF(OR(U69="PREVENTIVO",U69="DETECTIVO"),"PROBABILIDAD",IF(U69="CORRECTIVO","IMPACTO",""))</f>
        <v/>
      </c>
      <c r="X69" s="504">
        <f>IF(AND(U69="PREVENTIVO",V69="AUTOMÁTICO"),"50%",IF(AND(U69="PREVENTIVO",V69="MANUAL"),"40%",IF(AND(U69="DETECTIVO",V69="AUTOMÁTICO"),"40%",IF(AND(U69="DETECTIVO",V69="MANUAL"),"30%",IF(AND(U69="CORRECTIVO",V69="AUTOMÁTICO"),"35%",IF(AND(U69="CORRECTIVO",V69="MANUAL"),"25%",""))))))</f>
        <v/>
      </c>
      <c r="Y69" s="275" t="n"/>
      <c r="Z69" s="273">
        <f>IFERROR(IF(Y69="","",IF(Y69&lt;=0.2,"MUY BAJA",IF(Y69&lt;=0.4,"BAJA",IF(Y69&lt;=0.6,"MEDIA",IF(Y69&lt;=0.8,"ALTA",IF(Y69=1,"MUY ALTA")))))),"")</f>
        <v/>
      </c>
      <c r="AA69" s="481" t="n"/>
      <c r="AB69" s="273">
        <f>IFERROR(IF(AA69="","",IF(AA69&lt;=0.2,"LEVE",IF(AA69&lt;=0.4,"MENOR",IF(AA69&lt;=0.6,"MODERADO",IF(AA69&lt;=0.8,"MAYOR",IF(AA69=1,"CATASTRÓFICO")))))),"")</f>
        <v/>
      </c>
      <c r="AC69" s="274">
        <f>IFERROR(IF(OR(AND(Z69="Muy Baja",AB69="Leve"),AND(Z69="Muy Baja",AB69="Menor"),AND(Z69="Baja",AB69="Leve")),"BAJO",IF(OR(AND(Z69="Muy baja",AB69="Moderado"),AND(Z69="Baja",AB69="Menor"),AND(Z69="Baja",AB69="Moderado"),AND(Z69="Media",AB69="Leve"),AND(Z69="Media",AB69="Menor"),AND(Z69="Media",AB69="Moderado"),AND(Z69="Alta",AB69="Leve"),AND(Z69="Alta",AB69="Menor")),"MODERADO",IF(OR(AND(Z69="Muy Baja",AB69="Mayor"),AND(Z69="Baja",AB69="Mayor"),AND(Z69="Media",AB69="Mayor"),AND(Z69="Alta",AB69="Moderado"),AND(Z69="Alta",AB69="Mayor"),AND(Z69="Muy Alta",AB69="Leve"),AND(Z69="Muy Alta",AB69="Menor"),AND(Z69="Muy Alta",AB69="Moderado"),AND(Z69="Muy Alta",AB69="Mayor")),"ALTO",IF(OR(AND(Z69="Muy Baja",AB69="Catastrófico"),AND(Z69="Baja",AB69="Catastrófico"),AND(Z69="Media",AB69="Catastrófico"),AND(Z69="Alta",AB69="Catastrófico"),AND(Z69="Muy Alta",AB69="Catastrófico")),"EXTREMO","")))),"")</f>
        <v/>
      </c>
      <c r="AD69" s="274" t="n"/>
      <c r="AE69" s="274" t="n"/>
      <c r="AF69" s="274" t="n"/>
      <c r="AG69" s="274" t="n"/>
      <c r="AH69" s="274" t="n"/>
      <c r="AI69" s="274" t="n"/>
      <c r="AJ69" s="274" t="n"/>
      <c r="AK69" s="274" t="n"/>
      <c r="AL69" s="274" t="n"/>
      <c r="AM69" s="274" t="n"/>
      <c r="AN69" s="274" t="n"/>
      <c r="AO69" s="274" t="n"/>
      <c r="AP69" s="274" t="n"/>
      <c r="AQ69" s="274" t="n"/>
      <c r="AR69" s="274" t="n"/>
      <c r="AS69" s="274" t="n"/>
      <c r="AT69" s="274" t="n"/>
      <c r="AU69" s="274" t="n"/>
      <c r="AV69" s="274" t="n"/>
      <c r="AW69" s="274" t="n"/>
      <c r="AX69" s="481">
        <f>IF(Y69="","",IF(Y69&gt;=90,I69-2,IF(Y69&gt;=70,I69-1,I69)))</f>
        <v/>
      </c>
      <c r="AY69" s="481">
        <f>IF(AY29="","",IF(AY29&gt;=90,J69-2,IF(AY29&gt;=70,J69-1,J69)))</f>
        <v/>
      </c>
      <c r="AZ69" s="481" t="n"/>
      <c r="BA69" s="481" t="n"/>
      <c r="BB69" s="277" t="n"/>
      <c r="BC69" s="169" t="n"/>
      <c r="BD69" s="481" t="n"/>
      <c r="BE69" s="169" t="n"/>
      <c r="BF69" s="481" t="n"/>
      <c r="BG69" s="169" t="n"/>
      <c r="BH69" s="481" t="n"/>
      <c r="BI69" s="169" t="n"/>
      <c r="BJ69" s="481" t="n"/>
      <c r="BK69" s="169" t="n"/>
      <c r="BL69" s="481" t="n"/>
      <c r="BM69" s="481" t="n"/>
      <c r="BN69" s="481" t="n"/>
      <c r="BO69" s="481" t="n"/>
      <c r="BP69" s="481" t="n"/>
      <c r="BQ69" s="481" t="n"/>
      <c r="BR69" s="481" t="n"/>
      <c r="BS69" s="481" t="n"/>
      <c r="BT69" s="481" t="n"/>
      <c r="BU69" s="481" t="n"/>
      <c r="BV69" s="481" t="n"/>
      <c r="BW69" s="169" t="n"/>
      <c r="BX69" s="481" t="n"/>
      <c r="BY69" s="325" t="n"/>
    </row>
    <row r="70" ht="18.75" customHeight="1">
      <c r="A70" s="258">
        <f>IF(AND(AX70=1,AZ70=1),1,IF(AND(AX70=1,AZ70=2),2,IF(AND(AX70=1,AZ70=3),3,IF(AND(AX70=1,AZ70=4),4,IF(AND(AX70=1,AZ70=5),5,IF(AND(AX70=2,AZ70=1),6,IF(AND(AX70=2,AZ70=2),7,IF(AND(AX70=2,AZ70=3),8,IF(AND(AX70=2,AZ70=4),9,IF(AND(AX70=2,AZ70=5),10,IF(AND(AX70=3,AZ70=1),11,IF(AND(AX70=3,AZ70=2),12,IF(AND(AX70=3,AZ70=3),13,IF(AND(AX70=3,AZ70=4),14,IF(AND(AX70=3,AZ70=5),15,IF(AND(AX70=4,AZ70=1),16,IF(AND(AX70=4,AZ70=2),17,IF(AND(AX70=4,AZ70=3),18,IF(AND(AX70=4,AZ70=4),19,IF(AND(AX70=4,AZ70=5),20,IF(AND(AX70=5,AZ70=1),21,IF(AND(AX70=5,AZ70=2),22,IF(AND(AX70=5,AZ70=3),23,IF(AND(AX70=5,AZ70=4),24,IF(AND(AX70=5,AZ70=5),25,"")))))))))))))))))))))))))</f>
        <v/>
      </c>
      <c r="B70" s="258">
        <f>IF(A70="","",(COUNTIF($A$8:A70,A70))/100)</f>
        <v/>
      </c>
      <c r="C70" s="258">
        <f>IFERROR(A70+B70,"")</f>
        <v/>
      </c>
      <c r="D70" s="276" t="n">
        <v>18</v>
      </c>
      <c r="E70" s="481" t="n"/>
      <c r="F70" s="481" t="n"/>
      <c r="G70" s="481" t="n"/>
      <c r="H70" s="481" t="n"/>
      <c r="I70" s="504" t="n"/>
      <c r="J70" s="481" t="n"/>
      <c r="K70" s="504" t="n"/>
      <c r="L70" s="504" t="n"/>
      <c r="M70" s="504" t="n"/>
      <c r="N70" s="504" t="n"/>
      <c r="O70" s="504" t="n"/>
      <c r="P70" s="274">
        <f>IF(OR(I70="",M70=""),"",I70*M70)</f>
        <v/>
      </c>
      <c r="Q70" s="481" t="n"/>
      <c r="R70" s="481" t="n"/>
      <c r="S70" s="481" t="n"/>
      <c r="T70" s="481" t="n"/>
      <c r="U70" s="504" t="n"/>
      <c r="V70" s="504" t="n"/>
      <c r="W70" s="504">
        <f>IF(OR(U70="PREVENTIVO",U70="DETECTIVO"),"PROBABILIDAD",IF(U70="CORRECTIVO","IMPACTO",""))</f>
        <v/>
      </c>
      <c r="X70" s="504">
        <f>IF(AND(U70="PREVENTIVO",V70="AUTOMÁTICO"),"50%",IF(AND(U70="PREVENTIVO",V70="MANUAL"),"40%",IF(AND(U70="DETECTIVO",V70="AUTOMÁTICO"),"40%",IF(AND(U70="DETECTIVO",V70="MANUAL"),"30%",IF(AND(U70="CORRECTIVO",V70="AUTOMÁTICO"),"35%",IF(AND(U70="CORRECTIVO",V70="MANUAL"),"25%",""))))))</f>
        <v/>
      </c>
      <c r="Y70" s="275" t="n"/>
      <c r="Z70" s="273">
        <f>IFERROR(IF(Y70="","",IF(Y70&lt;=0.2,"MUY BAJA",IF(Y70&lt;=0.4,"BAJA",IF(Y70&lt;=0.6,"MEDIA",IF(Y70&lt;=0.8,"ALTA",IF(Y70=1,"MUY ALTA")))))),"")</f>
        <v/>
      </c>
      <c r="AA70" s="481" t="n"/>
      <c r="AB70" s="273">
        <f>IFERROR(IF(AA70="","",IF(AA70&lt;=0.2,"LEVE",IF(AA70&lt;=0.4,"MENOR",IF(AA70&lt;=0.6,"MODERADO",IF(AA70&lt;=0.8,"MAYOR",IF(AA70=1,"CATASTRÓFICO")))))),"")</f>
        <v/>
      </c>
      <c r="AC70" s="274">
        <f>IFERROR(IF(OR(AND(Z70="Muy Baja",AB70="Leve"),AND(Z70="Muy Baja",AB70="Menor"),AND(Z70="Baja",AB70="Leve")),"BAJO",IF(OR(AND(Z70="Muy baja",AB70="Moderado"),AND(Z70="Baja",AB70="Menor"),AND(Z70="Baja",AB70="Moderado"),AND(Z70="Media",AB70="Leve"),AND(Z70="Media",AB70="Menor"),AND(Z70="Media",AB70="Moderado"),AND(Z70="Alta",AB70="Leve"),AND(Z70="Alta",AB70="Menor")),"MODERADO",IF(OR(AND(Z70="Muy Baja",AB70="Mayor"),AND(Z70="Baja",AB70="Mayor"),AND(Z70="Media",AB70="Mayor"),AND(Z70="Alta",AB70="Moderado"),AND(Z70="Alta",AB70="Mayor"),AND(Z70="Muy Alta",AB70="Leve"),AND(Z70="Muy Alta",AB70="Menor"),AND(Z70="Muy Alta",AB70="Moderado"),AND(Z70="Muy Alta",AB70="Mayor")),"ALTO",IF(OR(AND(Z70="Muy Baja",AB70="Catastrófico"),AND(Z70="Baja",AB70="Catastrófico"),AND(Z70="Media",AB70="Catastrófico"),AND(Z70="Alta",AB70="Catastrófico"),AND(Z70="Muy Alta",AB70="Catastrófico")),"EXTREMO","")))),"")</f>
        <v/>
      </c>
      <c r="AD70" s="274" t="n"/>
      <c r="AE70" s="274" t="n"/>
      <c r="AF70" s="274" t="n"/>
      <c r="AG70" s="274" t="n"/>
      <c r="AH70" s="274" t="n"/>
      <c r="AI70" s="274" t="n"/>
      <c r="AJ70" s="274" t="n"/>
      <c r="AK70" s="274" t="n"/>
      <c r="AL70" s="274" t="n"/>
      <c r="AM70" s="274" t="n"/>
      <c r="AN70" s="274" t="n"/>
      <c r="AO70" s="274" t="n"/>
      <c r="AP70" s="274" t="n"/>
      <c r="AQ70" s="274" t="n"/>
      <c r="AR70" s="274" t="n"/>
      <c r="AS70" s="274" t="n"/>
      <c r="AT70" s="274" t="n"/>
      <c r="AU70" s="274" t="n"/>
      <c r="AV70" s="274" t="n"/>
      <c r="AW70" s="274" t="n"/>
      <c r="AX70" s="481">
        <f>IF(Y70="","",IF(Y70&gt;=90,I70-2,IF(Y70&gt;=70,I70-1,I70)))</f>
        <v/>
      </c>
      <c r="AY70" s="481">
        <f>IF(AY30="","",IF(AY30&gt;=90,J70-2,IF(AY30&gt;=70,J70-1,J70)))</f>
        <v/>
      </c>
      <c r="AZ70" s="481" t="n"/>
      <c r="BA70" s="481" t="n"/>
      <c r="BB70" s="277" t="n"/>
      <c r="BC70" s="169" t="n"/>
      <c r="BD70" s="481" t="n"/>
      <c r="BE70" s="169" t="n"/>
      <c r="BF70" s="481" t="n"/>
      <c r="BG70" s="169" t="n"/>
      <c r="BH70" s="481" t="n"/>
      <c r="BI70" s="169" t="n"/>
      <c r="BJ70" s="481" t="n"/>
      <c r="BK70" s="169" t="n"/>
      <c r="BL70" s="481" t="n"/>
      <c r="BM70" s="481" t="n"/>
      <c r="BN70" s="481" t="n"/>
      <c r="BO70" s="481" t="n"/>
      <c r="BP70" s="481" t="n"/>
      <c r="BQ70" s="481" t="n"/>
      <c r="BR70" s="481" t="n"/>
      <c r="BS70" s="481" t="n"/>
      <c r="BT70" s="481" t="n"/>
      <c r="BU70" s="481" t="n"/>
      <c r="BV70" s="481" t="n"/>
      <c r="BW70" s="169" t="n"/>
      <c r="BX70" s="481" t="n"/>
      <c r="BY70" s="325" t="n"/>
    </row>
    <row r="71" ht="18.75" customHeight="1">
      <c r="A71" s="258">
        <f>IF(AND(AX71=1,AZ71=1),1,IF(AND(AX71=1,AZ71=2),2,IF(AND(AX71=1,AZ71=3),3,IF(AND(AX71=1,AZ71=4),4,IF(AND(AX71=1,AZ71=5),5,IF(AND(AX71=2,AZ71=1),6,IF(AND(AX71=2,AZ71=2),7,IF(AND(AX71=2,AZ71=3),8,IF(AND(AX71=2,AZ71=4),9,IF(AND(AX71=2,AZ71=5),10,IF(AND(AX71=3,AZ71=1),11,IF(AND(AX71=3,AZ71=2),12,IF(AND(AX71=3,AZ71=3),13,IF(AND(AX71=3,AZ71=4),14,IF(AND(AX71=3,AZ71=5),15,IF(AND(AX71=4,AZ71=1),16,IF(AND(AX71=4,AZ71=2),17,IF(AND(AX71=4,AZ71=3),18,IF(AND(AX71=4,AZ71=4),19,IF(AND(AX71=4,AZ71=5),20,IF(AND(AX71=5,AZ71=1),21,IF(AND(AX71=5,AZ71=2),22,IF(AND(AX71=5,AZ71=3),23,IF(AND(AX71=5,AZ71=4),24,IF(AND(AX71=5,AZ71=5),25,"")))))))))))))))))))))))))</f>
        <v/>
      </c>
      <c r="B71" s="258">
        <f>IF(A71="","",(COUNTIF($A$8:A71,A71))/100)</f>
        <v/>
      </c>
      <c r="C71" s="258">
        <f>IFERROR(A71+B71,"")</f>
        <v/>
      </c>
      <c r="D71" s="276" t="n">
        <v>19</v>
      </c>
      <c r="E71" s="481" t="n"/>
      <c r="F71" s="481" t="n"/>
      <c r="G71" s="481" t="n"/>
      <c r="H71" s="481" t="n"/>
      <c r="I71" s="504" t="n"/>
      <c r="J71" s="481" t="n"/>
      <c r="K71" s="504" t="n"/>
      <c r="L71" s="504" t="n"/>
      <c r="M71" s="504" t="n"/>
      <c r="N71" s="504" t="n"/>
      <c r="O71" s="504" t="n"/>
      <c r="P71" s="274">
        <f>IF(OR(I71="",M71=""),"",I71*M71)</f>
        <v/>
      </c>
      <c r="Q71" s="481" t="n"/>
      <c r="R71" s="481" t="n"/>
      <c r="S71" s="481" t="n"/>
      <c r="T71" s="481" t="n"/>
      <c r="U71" s="504" t="n"/>
      <c r="V71" s="504" t="n"/>
      <c r="W71" s="504">
        <f>IF(OR(U71="PREVENTIVO",U71="DETECTIVO"),"PROBABILIDAD",IF(U71="CORRECTIVO","IMPACTO",""))</f>
        <v/>
      </c>
      <c r="X71" s="504">
        <f>IF(AND(U71="PREVENTIVO",V71="AUTOMÁTICO"),"50%",IF(AND(U71="PREVENTIVO",V71="MANUAL"),"40%",IF(AND(U71="DETECTIVO",V71="AUTOMÁTICO"),"40%",IF(AND(U71="DETECTIVO",V71="MANUAL"),"30%",IF(AND(U71="CORRECTIVO",V71="AUTOMÁTICO"),"35%",IF(AND(U71="CORRECTIVO",V71="MANUAL"),"25%",""))))))</f>
        <v/>
      </c>
      <c r="Y71" s="275" t="n"/>
      <c r="Z71" s="273">
        <f>IFERROR(IF(Y71="","",IF(Y71&lt;=0.2,"MUY BAJA",IF(Y71&lt;=0.4,"BAJA",IF(Y71&lt;=0.6,"MEDIA",IF(Y71&lt;=0.8,"ALTA",IF(Y71=1,"MUY ALTA")))))),"")</f>
        <v/>
      </c>
      <c r="AA71" s="481" t="n"/>
      <c r="AB71" s="273">
        <f>IFERROR(IF(AA71="","",IF(AA71&lt;=0.2,"LEVE",IF(AA71&lt;=0.4,"MENOR",IF(AA71&lt;=0.6,"MODERADO",IF(AA71&lt;=0.8,"MAYOR",IF(AA71=1,"CATASTRÓFICO")))))),"")</f>
        <v/>
      </c>
      <c r="AC71" s="274">
        <f>IFERROR(IF(OR(AND(Z71="Muy Baja",AB71="Leve"),AND(Z71="Muy Baja",AB71="Menor"),AND(Z71="Baja",AB71="Leve")),"BAJO",IF(OR(AND(Z71="Muy baja",AB71="Moderado"),AND(Z71="Baja",AB71="Menor"),AND(Z71="Baja",AB71="Moderado"),AND(Z71="Media",AB71="Leve"),AND(Z71="Media",AB71="Menor"),AND(Z71="Media",AB71="Moderado"),AND(Z71="Alta",AB71="Leve"),AND(Z71="Alta",AB71="Menor")),"MODERADO",IF(OR(AND(Z71="Muy Baja",AB71="Mayor"),AND(Z71="Baja",AB71="Mayor"),AND(Z71="Media",AB71="Mayor"),AND(Z71="Alta",AB71="Moderado"),AND(Z71="Alta",AB71="Mayor"),AND(Z71="Muy Alta",AB71="Leve"),AND(Z71="Muy Alta",AB71="Menor"),AND(Z71="Muy Alta",AB71="Moderado"),AND(Z71="Muy Alta",AB71="Mayor")),"ALTO",IF(OR(AND(Z71="Muy Baja",AB71="Catastrófico"),AND(Z71="Baja",AB71="Catastrófico"),AND(Z71="Media",AB71="Catastrófico"),AND(Z71="Alta",AB71="Catastrófico"),AND(Z71="Muy Alta",AB71="Catastrófico")),"EXTREMO","")))),"")</f>
        <v/>
      </c>
      <c r="AD71" s="274" t="n"/>
      <c r="AE71" s="274" t="n"/>
      <c r="AF71" s="274" t="n"/>
      <c r="AG71" s="274" t="n"/>
      <c r="AH71" s="274" t="n"/>
      <c r="AI71" s="274" t="n"/>
      <c r="AJ71" s="274" t="n"/>
      <c r="AK71" s="274" t="n"/>
      <c r="AL71" s="274" t="n"/>
      <c r="AM71" s="274" t="n"/>
      <c r="AN71" s="274" t="n"/>
      <c r="AO71" s="274" t="n"/>
      <c r="AP71" s="274" t="n"/>
      <c r="AQ71" s="274" t="n"/>
      <c r="AR71" s="274" t="n"/>
      <c r="AS71" s="274" t="n"/>
      <c r="AT71" s="274" t="n"/>
      <c r="AU71" s="274" t="n"/>
      <c r="AV71" s="274" t="n"/>
      <c r="AW71" s="274" t="n"/>
      <c r="AX71" s="481">
        <f>IF(Y71="","",IF(Y71&gt;=90,I71-2,IF(Y71&gt;=70,I71-1,I71)))</f>
        <v/>
      </c>
      <c r="AY71" s="481">
        <f>IF(AY31="","",IF(AY31&gt;=90,J71-2,IF(AY31&gt;=70,J71-1,J71)))</f>
        <v/>
      </c>
      <c r="AZ71" s="481" t="n"/>
      <c r="BA71" s="481" t="n"/>
      <c r="BB71" s="277" t="n"/>
      <c r="BC71" s="169" t="n"/>
      <c r="BD71" s="481" t="n"/>
      <c r="BE71" s="169" t="n"/>
      <c r="BF71" s="481" t="n"/>
      <c r="BG71" s="169" t="n"/>
      <c r="BH71" s="481" t="n"/>
      <c r="BI71" s="169" t="n"/>
      <c r="BJ71" s="481" t="n"/>
      <c r="BK71" s="169" t="n"/>
      <c r="BL71" s="481" t="n"/>
      <c r="BM71" s="481" t="n"/>
      <c r="BN71" s="481" t="n"/>
      <c r="BO71" s="481" t="n"/>
      <c r="BP71" s="481" t="n"/>
      <c r="BQ71" s="481" t="n"/>
      <c r="BR71" s="481" t="n"/>
      <c r="BS71" s="481" t="n"/>
      <c r="BT71" s="481" t="n"/>
      <c r="BU71" s="481" t="n"/>
      <c r="BV71" s="481" t="n"/>
      <c r="BW71" s="169" t="n"/>
      <c r="BX71" s="481" t="n"/>
      <c r="BY71" s="325" t="n"/>
    </row>
    <row r="72" ht="18.75" customHeight="1">
      <c r="A72" s="258">
        <f>IF(AND(AX72=1,AZ72=1),1,IF(AND(AX72=1,AZ72=2),2,IF(AND(AX72=1,AZ72=3),3,IF(AND(AX72=1,AZ72=4),4,IF(AND(AX72=1,AZ72=5),5,IF(AND(AX72=2,AZ72=1),6,IF(AND(AX72=2,AZ72=2),7,IF(AND(AX72=2,AZ72=3),8,IF(AND(AX72=2,AZ72=4),9,IF(AND(AX72=2,AZ72=5),10,IF(AND(AX72=3,AZ72=1),11,IF(AND(AX72=3,AZ72=2),12,IF(AND(AX72=3,AZ72=3),13,IF(AND(AX72=3,AZ72=4),14,IF(AND(AX72=3,AZ72=5),15,IF(AND(AX72=4,AZ72=1),16,IF(AND(AX72=4,AZ72=2),17,IF(AND(AX72=4,AZ72=3),18,IF(AND(AX72=4,AZ72=4),19,IF(AND(AX72=4,AZ72=5),20,IF(AND(AX72=5,AZ72=1),21,IF(AND(AX72=5,AZ72=2),22,IF(AND(AX72=5,AZ72=3),23,IF(AND(AX72=5,AZ72=4),24,IF(AND(AX72=5,AZ72=5),25,"")))))))))))))))))))))))))</f>
        <v/>
      </c>
      <c r="B72" s="258">
        <f>IF(A72="","",(COUNTIF($A$8:A72,A72))/100)</f>
        <v/>
      </c>
      <c r="C72" s="258">
        <f>IFERROR(A72+B72,"")</f>
        <v/>
      </c>
      <c r="D72" s="276" t="n">
        <v>20</v>
      </c>
      <c r="E72" s="481" t="n"/>
      <c r="F72" s="481" t="n"/>
      <c r="G72" s="481" t="n"/>
      <c r="H72" s="481" t="n"/>
      <c r="I72" s="504" t="n"/>
      <c r="J72" s="481" t="n"/>
      <c r="K72" s="504" t="n"/>
      <c r="L72" s="504" t="n"/>
      <c r="M72" s="504" t="n"/>
      <c r="N72" s="504" t="n"/>
      <c r="O72" s="504" t="n"/>
      <c r="P72" s="274">
        <f>IF(OR(I72="",M72=""),"",I72*M72)</f>
        <v/>
      </c>
      <c r="Q72" s="481" t="n"/>
      <c r="R72" s="481" t="n"/>
      <c r="S72" s="481" t="n"/>
      <c r="T72" s="481" t="n"/>
      <c r="U72" s="504" t="n"/>
      <c r="V72" s="504" t="n"/>
      <c r="W72" s="504">
        <f>IF(OR(U72="PREVENTIVO",U72="DETECTIVO"),"PROBABILIDAD",IF(U72="CORRECTIVO","IMPACTO",""))</f>
        <v/>
      </c>
      <c r="X72" s="504">
        <f>IF(AND(U72="PREVENTIVO",V72="AUTOMÁTICO"),"50%",IF(AND(U72="PREVENTIVO",V72="MANUAL"),"40%",IF(AND(U72="DETECTIVO",V72="AUTOMÁTICO"),"40%",IF(AND(U72="DETECTIVO",V72="MANUAL"),"30%",IF(AND(U72="CORRECTIVO",V72="AUTOMÁTICO"),"35%",IF(AND(U72="CORRECTIVO",V72="MANUAL"),"25%",""))))))</f>
        <v/>
      </c>
      <c r="Y72" s="275" t="n"/>
      <c r="Z72" s="273">
        <f>IFERROR(IF(Y72="","",IF(Y72&lt;=0.2,"MUY BAJA",IF(Y72&lt;=0.4,"BAJA",IF(Y72&lt;=0.6,"MEDIA",IF(Y72&lt;=0.8,"ALTA",IF(Y72=1,"MUY ALTA")))))),"")</f>
        <v/>
      </c>
      <c r="AA72" s="481" t="n"/>
      <c r="AB72" s="273">
        <f>IFERROR(IF(AA72="","",IF(AA72&lt;=0.2,"LEVE",IF(AA72&lt;=0.4,"MENOR",IF(AA72&lt;=0.6,"MODERADO",IF(AA72&lt;=0.8,"MAYOR",IF(AA72=1,"CATASTRÓFICO")))))),"")</f>
        <v/>
      </c>
      <c r="AC72" s="274">
        <f>IFERROR(IF(OR(AND(Z72="Muy Baja",AB72="Leve"),AND(Z72="Muy Baja",AB72="Menor"),AND(Z72="Baja",AB72="Leve")),"BAJO",IF(OR(AND(Z72="Muy baja",AB72="Moderado"),AND(Z72="Baja",AB72="Menor"),AND(Z72="Baja",AB72="Moderado"),AND(Z72="Media",AB72="Leve"),AND(Z72="Media",AB72="Menor"),AND(Z72="Media",AB72="Moderado"),AND(Z72="Alta",AB72="Leve"),AND(Z72="Alta",AB72="Menor")),"MODERADO",IF(OR(AND(Z72="Muy Baja",AB72="Mayor"),AND(Z72="Baja",AB72="Mayor"),AND(Z72="Media",AB72="Mayor"),AND(Z72="Alta",AB72="Moderado"),AND(Z72="Alta",AB72="Mayor"),AND(Z72="Muy Alta",AB72="Leve"),AND(Z72="Muy Alta",AB72="Menor"),AND(Z72="Muy Alta",AB72="Moderado"),AND(Z72="Muy Alta",AB72="Mayor")),"ALTO",IF(OR(AND(Z72="Muy Baja",AB72="Catastrófico"),AND(Z72="Baja",AB72="Catastrófico"),AND(Z72="Media",AB72="Catastrófico"),AND(Z72="Alta",AB72="Catastrófico"),AND(Z72="Muy Alta",AB72="Catastrófico")),"EXTREMO","")))),"")</f>
        <v/>
      </c>
      <c r="AD72" s="274" t="n"/>
      <c r="AE72" s="274" t="n"/>
      <c r="AF72" s="274" t="n"/>
      <c r="AG72" s="274" t="n"/>
      <c r="AH72" s="274" t="n"/>
      <c r="AI72" s="274" t="n"/>
      <c r="AJ72" s="274" t="n"/>
      <c r="AK72" s="274" t="n"/>
      <c r="AL72" s="274" t="n"/>
      <c r="AM72" s="274" t="n"/>
      <c r="AN72" s="274" t="n"/>
      <c r="AO72" s="274" t="n"/>
      <c r="AP72" s="274" t="n"/>
      <c r="AQ72" s="274" t="n"/>
      <c r="AR72" s="274" t="n"/>
      <c r="AS72" s="274" t="n"/>
      <c r="AT72" s="274" t="n"/>
      <c r="AU72" s="274" t="n"/>
      <c r="AV72" s="274" t="n"/>
      <c r="AW72" s="274" t="n"/>
      <c r="AX72" s="481">
        <f>IF(Y72="","",IF(Y72&gt;=90,I72-2,IF(Y72&gt;=70,I72-1,I72)))</f>
        <v/>
      </c>
      <c r="AY72" s="481">
        <f>IF(AY32="","",IF(AY32&gt;=90,J72-2,IF(AY32&gt;=70,J72-1,J72)))</f>
        <v/>
      </c>
      <c r="AZ72" s="481" t="n"/>
      <c r="BA72" s="481" t="n"/>
      <c r="BB72" s="277" t="n"/>
      <c r="BC72" s="169" t="n"/>
      <c r="BD72" s="481" t="n"/>
      <c r="BE72" s="169" t="n"/>
      <c r="BF72" s="481" t="n"/>
      <c r="BG72" s="169" t="n"/>
      <c r="BH72" s="481" t="n"/>
      <c r="BI72" s="169" t="n"/>
      <c r="BJ72" s="481" t="n"/>
      <c r="BK72" s="169" t="n"/>
      <c r="BL72" s="481" t="n"/>
      <c r="BM72" s="481" t="n"/>
      <c r="BN72" s="481" t="n"/>
      <c r="BO72" s="481" t="n"/>
      <c r="BP72" s="481" t="n"/>
      <c r="BQ72" s="481" t="n"/>
      <c r="BR72" s="481" t="n"/>
      <c r="BS72" s="481" t="n"/>
      <c r="BT72" s="481" t="n"/>
      <c r="BU72" s="481" t="n"/>
      <c r="BV72" s="481" t="n"/>
      <c r="BW72" s="169" t="n"/>
      <c r="BX72" s="481" t="n"/>
      <c r="BY72" s="325" t="n"/>
    </row>
    <row r="73" ht="18.75" customHeight="1">
      <c r="A73" s="258">
        <f>IF(AND(AX73=1,AZ73=1),1,IF(AND(AX73=1,AZ73=2),2,IF(AND(AX73=1,AZ73=3),3,IF(AND(AX73=1,AZ73=4),4,IF(AND(AX73=1,AZ73=5),5,IF(AND(AX73=2,AZ73=1),6,IF(AND(AX73=2,AZ73=2),7,IF(AND(AX73=2,AZ73=3),8,IF(AND(AX73=2,AZ73=4),9,IF(AND(AX73=2,AZ73=5),10,IF(AND(AX73=3,AZ73=1),11,IF(AND(AX73=3,AZ73=2),12,IF(AND(AX73=3,AZ73=3),13,IF(AND(AX73=3,AZ73=4),14,IF(AND(AX73=3,AZ73=5),15,IF(AND(AX73=4,AZ73=1),16,IF(AND(AX73=4,AZ73=2),17,IF(AND(AX73=4,AZ73=3),18,IF(AND(AX73=4,AZ73=4),19,IF(AND(AX73=4,AZ73=5),20,IF(AND(AX73=5,AZ73=1),21,IF(AND(AX73=5,AZ73=2),22,IF(AND(AX73=5,AZ73=3),23,IF(AND(AX73=5,AZ73=4),24,IF(AND(AX73=5,AZ73=5),25,"")))))))))))))))))))))))))</f>
        <v/>
      </c>
      <c r="B73" s="258">
        <f>IF(A73="","",(COUNTIF($A$8:A73,A73))/100)</f>
        <v/>
      </c>
      <c r="C73" s="258">
        <f>IFERROR(A73+B73,"")</f>
        <v/>
      </c>
      <c r="D73" s="276" t="n">
        <v>21</v>
      </c>
      <c r="E73" s="481" t="n"/>
      <c r="F73" s="481" t="n"/>
      <c r="G73" s="481" t="n"/>
      <c r="H73" s="481" t="n"/>
      <c r="I73" s="504" t="n"/>
      <c r="J73" s="481" t="n"/>
      <c r="K73" s="504" t="n"/>
      <c r="L73" s="504" t="n"/>
      <c r="M73" s="504" t="n"/>
      <c r="N73" s="504" t="n"/>
      <c r="O73" s="504" t="n"/>
      <c r="P73" s="274">
        <f>IF(OR(I73="",M73=""),"",I73*M73)</f>
        <v/>
      </c>
      <c r="Q73" s="481" t="n"/>
      <c r="R73" s="481" t="n"/>
      <c r="S73" s="481" t="n"/>
      <c r="T73" s="481" t="n"/>
      <c r="U73" s="504" t="n"/>
      <c r="V73" s="504" t="n"/>
      <c r="W73" s="504">
        <f>IF(OR(U73="PREVENTIVO",U73="DETECTIVO"),"PROBABILIDAD",IF(U73="CORRECTIVO","IMPACTO",""))</f>
        <v/>
      </c>
      <c r="X73" s="504">
        <f>IF(AND(U73="PREVENTIVO",V73="AUTOMÁTICO"),"50%",IF(AND(U73="PREVENTIVO",V73="MANUAL"),"40%",IF(AND(U73="DETECTIVO",V73="AUTOMÁTICO"),"40%",IF(AND(U73="DETECTIVO",V73="MANUAL"),"30%",IF(AND(U73="CORRECTIVO",V73="AUTOMÁTICO"),"35%",IF(AND(U73="CORRECTIVO",V73="MANUAL"),"25%",""))))))</f>
        <v/>
      </c>
      <c r="Y73" s="275" t="n"/>
      <c r="Z73" s="273">
        <f>IFERROR(IF(Y73="","",IF(Y73&lt;=0.2,"MUY BAJA",IF(Y73&lt;=0.4,"BAJA",IF(Y73&lt;=0.6,"MEDIA",IF(Y73&lt;=0.8,"ALTA",IF(Y73=1,"MUY ALTA")))))),"")</f>
        <v/>
      </c>
      <c r="AA73" s="481" t="n"/>
      <c r="AB73" s="273">
        <f>IFERROR(IF(AA73="","",IF(AA73&lt;=0.2,"LEVE",IF(AA73&lt;=0.4,"MENOR",IF(AA73&lt;=0.6,"MODERADO",IF(AA73&lt;=0.8,"MAYOR",IF(AA73=1,"CATASTRÓFICO")))))),"")</f>
        <v/>
      </c>
      <c r="AC73" s="274">
        <f>IFERROR(IF(OR(AND(Z73="Muy Baja",AB73="Leve"),AND(Z73="Muy Baja",AB73="Menor"),AND(Z73="Baja",AB73="Leve")),"BAJO",IF(OR(AND(Z73="Muy baja",AB73="Moderado"),AND(Z73="Baja",AB73="Menor"),AND(Z73="Baja",AB73="Moderado"),AND(Z73="Media",AB73="Leve"),AND(Z73="Media",AB73="Menor"),AND(Z73="Media",AB73="Moderado"),AND(Z73="Alta",AB73="Leve"),AND(Z73="Alta",AB73="Menor")),"MODERADO",IF(OR(AND(Z73="Muy Baja",AB73="Mayor"),AND(Z73="Baja",AB73="Mayor"),AND(Z73="Media",AB73="Mayor"),AND(Z73="Alta",AB73="Moderado"),AND(Z73="Alta",AB73="Mayor"),AND(Z73="Muy Alta",AB73="Leve"),AND(Z73="Muy Alta",AB73="Menor"),AND(Z73="Muy Alta",AB73="Moderado"),AND(Z73="Muy Alta",AB73="Mayor")),"ALTO",IF(OR(AND(Z73="Muy Baja",AB73="Catastrófico"),AND(Z73="Baja",AB73="Catastrófico"),AND(Z73="Media",AB73="Catastrófico"),AND(Z73="Alta",AB73="Catastrófico"),AND(Z73="Muy Alta",AB73="Catastrófico")),"EXTREMO","")))),"")</f>
        <v/>
      </c>
      <c r="AD73" s="274" t="n"/>
      <c r="AE73" s="274" t="n"/>
      <c r="AF73" s="274" t="n"/>
      <c r="AG73" s="274" t="n"/>
      <c r="AH73" s="274" t="n"/>
      <c r="AI73" s="274" t="n"/>
      <c r="AJ73" s="274" t="n"/>
      <c r="AK73" s="274" t="n"/>
      <c r="AL73" s="274" t="n"/>
      <c r="AM73" s="274" t="n"/>
      <c r="AN73" s="274" t="n"/>
      <c r="AO73" s="274" t="n"/>
      <c r="AP73" s="274" t="n"/>
      <c r="AQ73" s="274" t="n"/>
      <c r="AR73" s="274" t="n"/>
      <c r="AS73" s="274" t="n"/>
      <c r="AT73" s="274" t="n"/>
      <c r="AU73" s="274" t="n"/>
      <c r="AV73" s="274" t="n"/>
      <c r="AW73" s="274" t="n"/>
      <c r="AX73" s="481">
        <f>IF(Y73="","",IF(Y73&gt;=90,I73-2,IF(Y73&gt;=70,I73-1,I73)))</f>
        <v/>
      </c>
      <c r="AY73" s="481">
        <f>IF(AY33="","",IF(AY33&gt;=90,J73-2,IF(AY33&gt;=70,J73-1,J73)))</f>
        <v/>
      </c>
      <c r="AZ73" s="481" t="n"/>
      <c r="BA73" s="481" t="n"/>
      <c r="BB73" s="277" t="n"/>
      <c r="BC73" s="169" t="n"/>
      <c r="BD73" s="481" t="n"/>
      <c r="BE73" s="169" t="n"/>
      <c r="BF73" s="481" t="n"/>
      <c r="BG73" s="169" t="n"/>
      <c r="BH73" s="481" t="n"/>
      <c r="BI73" s="169" t="n"/>
      <c r="BJ73" s="481" t="n"/>
      <c r="BK73" s="169" t="n"/>
      <c r="BL73" s="481" t="n"/>
      <c r="BM73" s="481" t="n"/>
      <c r="BN73" s="481" t="n"/>
      <c r="BO73" s="481" t="n"/>
      <c r="BP73" s="481" t="n"/>
      <c r="BQ73" s="481" t="n"/>
      <c r="BR73" s="481" t="n"/>
      <c r="BS73" s="481" t="n"/>
      <c r="BT73" s="481" t="n"/>
      <c r="BU73" s="481" t="n"/>
      <c r="BV73" s="481" t="n"/>
      <c r="BW73" s="169" t="n"/>
      <c r="BX73" s="481" t="n"/>
      <c r="BY73" s="325" t="n"/>
    </row>
    <row r="74" ht="18.75" customHeight="1">
      <c r="A74" s="258">
        <f>IF(AND(AX74=1,AZ74=1),1,IF(AND(AX74=1,AZ74=2),2,IF(AND(AX74=1,AZ74=3),3,IF(AND(AX74=1,AZ74=4),4,IF(AND(AX74=1,AZ74=5),5,IF(AND(AX74=2,AZ74=1),6,IF(AND(AX74=2,AZ74=2),7,IF(AND(AX74=2,AZ74=3),8,IF(AND(AX74=2,AZ74=4),9,IF(AND(AX74=2,AZ74=5),10,IF(AND(AX74=3,AZ74=1),11,IF(AND(AX74=3,AZ74=2),12,IF(AND(AX74=3,AZ74=3),13,IF(AND(AX74=3,AZ74=4),14,IF(AND(AX74=3,AZ74=5),15,IF(AND(AX74=4,AZ74=1),16,IF(AND(AX74=4,AZ74=2),17,IF(AND(AX74=4,AZ74=3),18,IF(AND(AX74=4,AZ74=4),19,IF(AND(AX74=4,AZ74=5),20,IF(AND(AX74=5,AZ74=1),21,IF(AND(AX74=5,AZ74=2),22,IF(AND(AX74=5,AZ74=3),23,IF(AND(AX74=5,AZ74=4),24,IF(AND(AX74=5,AZ74=5),25,"")))))))))))))))))))))))))</f>
        <v/>
      </c>
      <c r="B74" s="258">
        <f>IF(A74="","",(COUNTIF($A$8:A74,A74))/100)</f>
        <v/>
      </c>
      <c r="C74" s="258">
        <f>IFERROR(A74+B74,"")</f>
        <v/>
      </c>
      <c r="D74" s="276" t="n">
        <v>22</v>
      </c>
      <c r="E74" s="481" t="n"/>
      <c r="F74" s="481" t="n"/>
      <c r="G74" s="481" t="n"/>
      <c r="H74" s="481" t="n"/>
      <c r="I74" s="504" t="n"/>
      <c r="J74" s="481" t="n"/>
      <c r="K74" s="504" t="n"/>
      <c r="L74" s="504" t="n"/>
      <c r="M74" s="504" t="n"/>
      <c r="N74" s="504" t="n"/>
      <c r="O74" s="504" t="n"/>
      <c r="P74" s="274">
        <f>IF(OR(I74="",M74=""),"",I74*M74)</f>
        <v/>
      </c>
      <c r="Q74" s="481" t="n"/>
      <c r="R74" s="481" t="n"/>
      <c r="S74" s="481" t="n"/>
      <c r="T74" s="481" t="n"/>
      <c r="U74" s="504" t="n"/>
      <c r="V74" s="504" t="n"/>
      <c r="W74" s="504">
        <f>IF(OR(U74="PREVENTIVO",U74="DETECTIVO"),"PROBABILIDAD",IF(U74="CORRECTIVO","IMPACTO",""))</f>
        <v/>
      </c>
      <c r="X74" s="504">
        <f>IF(AND(U74="PREVENTIVO",V74="AUTOMÁTICO"),"50%",IF(AND(U74="PREVENTIVO",V74="MANUAL"),"40%",IF(AND(U74="DETECTIVO",V74="AUTOMÁTICO"),"40%",IF(AND(U74="DETECTIVO",V74="MANUAL"),"30%",IF(AND(U74="CORRECTIVO",V74="AUTOMÁTICO"),"35%",IF(AND(U74="CORRECTIVO",V74="MANUAL"),"25%",""))))))</f>
        <v/>
      </c>
      <c r="Y74" s="275" t="n"/>
      <c r="Z74" s="273">
        <f>IFERROR(IF(Y74="","",IF(Y74&lt;=0.2,"MUY BAJA",IF(Y74&lt;=0.4,"BAJA",IF(Y74&lt;=0.6,"MEDIA",IF(Y74&lt;=0.8,"ALTA",IF(Y74=1,"MUY ALTA")))))),"")</f>
        <v/>
      </c>
      <c r="AA74" s="481" t="n"/>
      <c r="AB74" s="273">
        <f>IFERROR(IF(AA74="","",IF(AA74&lt;=0.2,"LEVE",IF(AA74&lt;=0.4,"MENOR",IF(AA74&lt;=0.6,"MODERADO",IF(AA74&lt;=0.8,"MAYOR",IF(AA74=1,"CATASTRÓFICO")))))),"")</f>
        <v/>
      </c>
      <c r="AC74" s="274">
        <f>IFERROR(IF(OR(AND(Z74="Muy Baja",AB74="Leve"),AND(Z74="Muy Baja",AB74="Menor"),AND(Z74="Baja",AB74="Leve")),"BAJO",IF(OR(AND(Z74="Muy baja",AB74="Moderado"),AND(Z74="Baja",AB74="Menor"),AND(Z74="Baja",AB74="Moderado"),AND(Z74="Media",AB74="Leve"),AND(Z74="Media",AB74="Menor"),AND(Z74="Media",AB74="Moderado"),AND(Z74="Alta",AB74="Leve"),AND(Z74="Alta",AB74="Menor")),"MODERADO",IF(OR(AND(Z74="Muy Baja",AB74="Mayor"),AND(Z74="Baja",AB74="Mayor"),AND(Z74="Media",AB74="Mayor"),AND(Z74="Alta",AB74="Moderado"),AND(Z74="Alta",AB74="Mayor"),AND(Z74="Muy Alta",AB74="Leve"),AND(Z74="Muy Alta",AB74="Menor"),AND(Z74="Muy Alta",AB74="Moderado"),AND(Z74="Muy Alta",AB74="Mayor")),"ALTO",IF(OR(AND(Z74="Muy Baja",AB74="Catastrófico"),AND(Z74="Baja",AB74="Catastrófico"),AND(Z74="Media",AB74="Catastrófico"),AND(Z74="Alta",AB74="Catastrófico"),AND(Z74="Muy Alta",AB74="Catastrófico")),"EXTREMO","")))),"")</f>
        <v/>
      </c>
      <c r="AD74" s="274" t="n"/>
      <c r="AE74" s="274" t="n"/>
      <c r="AF74" s="274" t="n"/>
      <c r="AG74" s="274" t="n"/>
      <c r="AH74" s="274" t="n"/>
      <c r="AI74" s="274" t="n"/>
      <c r="AJ74" s="274" t="n"/>
      <c r="AK74" s="274" t="n"/>
      <c r="AL74" s="274" t="n"/>
      <c r="AM74" s="274" t="n"/>
      <c r="AN74" s="274" t="n"/>
      <c r="AO74" s="274" t="n"/>
      <c r="AP74" s="274" t="n"/>
      <c r="AQ74" s="274" t="n"/>
      <c r="AR74" s="274" t="n"/>
      <c r="AS74" s="274" t="n"/>
      <c r="AT74" s="274" t="n"/>
      <c r="AU74" s="274" t="n"/>
      <c r="AV74" s="274" t="n"/>
      <c r="AW74" s="274" t="n"/>
      <c r="AX74" s="481">
        <f>IF(Y74="","",IF(Y74&gt;=90,I74-2,IF(Y74&gt;=70,I74-1,I74)))</f>
        <v/>
      </c>
      <c r="AY74" s="481">
        <f>IF(AY34="","",IF(AY34&gt;=90,J74-2,IF(AY34&gt;=70,J74-1,J74)))</f>
        <v/>
      </c>
      <c r="AZ74" s="481" t="n"/>
      <c r="BA74" s="481" t="n"/>
      <c r="BB74" s="277" t="n"/>
      <c r="BC74" s="169" t="n"/>
      <c r="BD74" s="481" t="n"/>
      <c r="BE74" s="169" t="n"/>
      <c r="BF74" s="481" t="n"/>
      <c r="BG74" s="169" t="n"/>
      <c r="BH74" s="481" t="n"/>
      <c r="BI74" s="169" t="n"/>
      <c r="BJ74" s="481" t="n"/>
      <c r="BK74" s="169" t="n"/>
      <c r="BL74" s="481" t="n"/>
      <c r="BM74" s="481" t="n"/>
      <c r="BN74" s="481" t="n"/>
      <c r="BO74" s="481" t="n"/>
      <c r="BP74" s="481" t="n"/>
      <c r="BQ74" s="481" t="n"/>
      <c r="BR74" s="481" t="n"/>
      <c r="BS74" s="481" t="n"/>
      <c r="BT74" s="481" t="n"/>
      <c r="BU74" s="481" t="n"/>
      <c r="BV74" s="481" t="n"/>
      <c r="BW74" s="169" t="n"/>
      <c r="BX74" s="481" t="n"/>
      <c r="BY74" s="325" t="n"/>
    </row>
    <row r="75" ht="18.75" customHeight="1">
      <c r="A75" s="258">
        <f>IF(AND(AX75=1,AZ75=1),1,IF(AND(AX75=1,AZ75=2),2,IF(AND(AX75=1,AZ75=3),3,IF(AND(AX75=1,AZ75=4),4,IF(AND(AX75=1,AZ75=5),5,IF(AND(AX75=2,AZ75=1),6,IF(AND(AX75=2,AZ75=2),7,IF(AND(AX75=2,AZ75=3),8,IF(AND(AX75=2,AZ75=4),9,IF(AND(AX75=2,AZ75=5),10,IF(AND(AX75=3,AZ75=1),11,IF(AND(AX75=3,AZ75=2),12,IF(AND(AX75=3,AZ75=3),13,IF(AND(AX75=3,AZ75=4),14,IF(AND(AX75=3,AZ75=5),15,IF(AND(AX75=4,AZ75=1),16,IF(AND(AX75=4,AZ75=2),17,IF(AND(AX75=4,AZ75=3),18,IF(AND(AX75=4,AZ75=4),19,IF(AND(AX75=4,AZ75=5),20,IF(AND(AX75=5,AZ75=1),21,IF(AND(AX75=5,AZ75=2),22,IF(AND(AX75=5,AZ75=3),23,IF(AND(AX75=5,AZ75=4),24,IF(AND(AX75=5,AZ75=5),25,"")))))))))))))))))))))))))</f>
        <v/>
      </c>
      <c r="B75" s="258">
        <f>IF(A75="","",(COUNTIF($A$8:A75,A75))/100)</f>
        <v/>
      </c>
      <c r="C75" s="258">
        <f>IFERROR(A75+B75,"")</f>
        <v/>
      </c>
      <c r="D75" s="276" t="n">
        <v>23</v>
      </c>
      <c r="E75" s="481" t="n"/>
      <c r="F75" s="481" t="n"/>
      <c r="G75" s="481" t="n"/>
      <c r="H75" s="481" t="n"/>
      <c r="I75" s="504" t="n"/>
      <c r="J75" s="481" t="n"/>
      <c r="K75" s="504" t="n"/>
      <c r="L75" s="504" t="n"/>
      <c r="M75" s="504" t="n"/>
      <c r="N75" s="504" t="n"/>
      <c r="O75" s="504" t="n"/>
      <c r="P75" s="274">
        <f>IF(OR(I75="",M75=""),"",I75*M75)</f>
        <v/>
      </c>
      <c r="Q75" s="481" t="n"/>
      <c r="R75" s="481" t="n"/>
      <c r="S75" s="481" t="n"/>
      <c r="T75" s="481" t="n"/>
      <c r="U75" s="504" t="n"/>
      <c r="V75" s="504" t="n"/>
      <c r="W75" s="504">
        <f>IF(OR(U75="PREVENTIVO",U75="DETECTIVO"),"PROBABILIDAD",IF(U75="CORRECTIVO","IMPACTO",""))</f>
        <v/>
      </c>
      <c r="X75" s="504">
        <f>IF(AND(U75="PREVENTIVO",V75="AUTOMÁTICO"),"50%",IF(AND(U75="PREVENTIVO",V75="MANUAL"),"40%",IF(AND(U75="DETECTIVO",V75="AUTOMÁTICO"),"40%",IF(AND(U75="DETECTIVO",V75="MANUAL"),"30%",IF(AND(U75="CORRECTIVO",V75="AUTOMÁTICO"),"35%",IF(AND(U75="CORRECTIVO",V75="MANUAL"),"25%",""))))))</f>
        <v/>
      </c>
      <c r="Y75" s="275" t="n"/>
      <c r="Z75" s="273">
        <f>IFERROR(IF(Y75="","",IF(Y75&lt;=0.2,"MUY BAJA",IF(Y75&lt;=0.4,"BAJA",IF(Y75&lt;=0.6,"MEDIA",IF(Y75&lt;=0.8,"ALTA",IF(Y75=1,"MUY ALTA")))))),"")</f>
        <v/>
      </c>
      <c r="AA75" s="481" t="n"/>
      <c r="AB75" s="273">
        <f>IFERROR(IF(AA75="","",IF(AA75&lt;=0.2,"LEVE",IF(AA75&lt;=0.4,"MENOR",IF(AA75&lt;=0.6,"MODERADO",IF(AA75&lt;=0.8,"MAYOR",IF(AA75=1,"CATASTRÓFICO")))))),"")</f>
        <v/>
      </c>
      <c r="AC75" s="274">
        <f>IFERROR(IF(OR(AND(Z75="Muy Baja",AB75="Leve"),AND(Z75="Muy Baja",AB75="Menor"),AND(Z75="Baja",AB75="Leve")),"BAJO",IF(OR(AND(Z75="Muy baja",AB75="Moderado"),AND(Z75="Baja",AB75="Menor"),AND(Z75="Baja",AB75="Moderado"),AND(Z75="Media",AB75="Leve"),AND(Z75="Media",AB75="Menor"),AND(Z75="Media",AB75="Moderado"),AND(Z75="Alta",AB75="Leve"),AND(Z75="Alta",AB75="Menor")),"MODERADO",IF(OR(AND(Z75="Muy Baja",AB75="Mayor"),AND(Z75="Baja",AB75="Mayor"),AND(Z75="Media",AB75="Mayor"),AND(Z75="Alta",AB75="Moderado"),AND(Z75="Alta",AB75="Mayor"),AND(Z75="Muy Alta",AB75="Leve"),AND(Z75="Muy Alta",AB75="Menor"),AND(Z75="Muy Alta",AB75="Moderado"),AND(Z75="Muy Alta",AB75="Mayor")),"ALTO",IF(OR(AND(Z75="Muy Baja",AB75="Catastrófico"),AND(Z75="Baja",AB75="Catastrófico"),AND(Z75="Media",AB75="Catastrófico"),AND(Z75="Alta",AB75="Catastrófico"),AND(Z75="Muy Alta",AB75="Catastrófico")),"EXTREMO","")))),"")</f>
        <v/>
      </c>
      <c r="AD75" s="274" t="n"/>
      <c r="AE75" s="274" t="n"/>
      <c r="AF75" s="274" t="n"/>
      <c r="AG75" s="274" t="n"/>
      <c r="AH75" s="274" t="n"/>
      <c r="AI75" s="274" t="n"/>
      <c r="AJ75" s="274" t="n"/>
      <c r="AK75" s="274" t="n"/>
      <c r="AL75" s="274" t="n"/>
      <c r="AM75" s="274" t="n"/>
      <c r="AN75" s="274" t="n"/>
      <c r="AO75" s="274" t="n"/>
      <c r="AP75" s="274" t="n"/>
      <c r="AQ75" s="274" t="n"/>
      <c r="AR75" s="274" t="n"/>
      <c r="AS75" s="274" t="n"/>
      <c r="AT75" s="274" t="n"/>
      <c r="AU75" s="274" t="n"/>
      <c r="AV75" s="274" t="n"/>
      <c r="AW75" s="274" t="n"/>
      <c r="AX75" s="481">
        <f>IF(Y75="","",IF(Y75&gt;=90,I75-2,IF(Y75&gt;=70,I75-1,I75)))</f>
        <v/>
      </c>
      <c r="AY75" s="481">
        <f>IF(AY35="","",IF(AY35&gt;=90,J75-2,IF(AY35&gt;=70,J75-1,J75)))</f>
        <v/>
      </c>
      <c r="AZ75" s="481" t="n"/>
      <c r="BA75" s="481" t="n"/>
      <c r="BB75" s="277" t="n"/>
      <c r="BC75" s="169" t="n"/>
      <c r="BD75" s="481" t="n"/>
      <c r="BE75" s="169" t="n"/>
      <c r="BF75" s="481" t="n"/>
      <c r="BG75" s="169" t="n"/>
      <c r="BH75" s="481" t="n"/>
      <c r="BI75" s="169" t="n"/>
      <c r="BJ75" s="481" t="n"/>
      <c r="BK75" s="169" t="n"/>
      <c r="BL75" s="481" t="n"/>
      <c r="BM75" s="481" t="n"/>
      <c r="BN75" s="481" t="n"/>
      <c r="BO75" s="481" t="n"/>
      <c r="BP75" s="481" t="n"/>
      <c r="BQ75" s="481" t="n"/>
      <c r="BR75" s="481" t="n"/>
      <c r="BS75" s="481" t="n"/>
      <c r="BT75" s="481" t="n"/>
      <c r="BU75" s="481" t="n"/>
      <c r="BV75" s="481" t="n"/>
      <c r="BW75" s="169" t="n"/>
      <c r="BX75" s="481" t="n"/>
      <c r="BY75" s="325" t="n"/>
    </row>
    <row r="76" ht="18.75" customHeight="1">
      <c r="A76" s="258">
        <f>IF(AND(AX76=1,AZ76=1),1,IF(AND(AX76=1,AZ76=2),2,IF(AND(AX76=1,AZ76=3),3,IF(AND(AX76=1,AZ76=4),4,IF(AND(AX76=1,AZ76=5),5,IF(AND(AX76=2,AZ76=1),6,IF(AND(AX76=2,AZ76=2),7,IF(AND(AX76=2,AZ76=3),8,IF(AND(AX76=2,AZ76=4),9,IF(AND(AX76=2,AZ76=5),10,IF(AND(AX76=3,AZ76=1),11,IF(AND(AX76=3,AZ76=2),12,IF(AND(AX76=3,AZ76=3),13,IF(AND(AX76=3,AZ76=4),14,IF(AND(AX76=3,AZ76=5),15,IF(AND(AX76=4,AZ76=1),16,IF(AND(AX76=4,AZ76=2),17,IF(AND(AX76=4,AZ76=3),18,IF(AND(AX76=4,AZ76=4),19,IF(AND(AX76=4,AZ76=5),20,IF(AND(AX76=5,AZ76=1),21,IF(AND(AX76=5,AZ76=2),22,IF(AND(AX76=5,AZ76=3),23,IF(AND(AX76=5,AZ76=4),24,IF(AND(AX76=5,AZ76=5),25,"")))))))))))))))))))))))))</f>
        <v/>
      </c>
      <c r="B76" s="258">
        <f>IF(A76="","",(COUNTIF($A$8:A76,A76))/100)</f>
        <v/>
      </c>
      <c r="C76" s="258">
        <f>IFERROR(A76+B76,"")</f>
        <v/>
      </c>
      <c r="D76" s="276" t="n">
        <v>24</v>
      </c>
      <c r="E76" s="481" t="n"/>
      <c r="F76" s="481" t="n"/>
      <c r="G76" s="481" t="n"/>
      <c r="H76" s="481" t="n"/>
      <c r="I76" s="504" t="n"/>
      <c r="J76" s="481" t="n"/>
      <c r="K76" s="504" t="n"/>
      <c r="L76" s="504" t="n"/>
      <c r="M76" s="504" t="n"/>
      <c r="N76" s="504" t="n"/>
      <c r="O76" s="504" t="n"/>
      <c r="P76" s="274">
        <f>IF(OR(I76="",M76=""),"",I76*M76)</f>
        <v/>
      </c>
      <c r="Q76" s="481" t="n"/>
      <c r="R76" s="481" t="n"/>
      <c r="S76" s="481" t="n"/>
      <c r="T76" s="481" t="n"/>
      <c r="U76" s="504" t="n"/>
      <c r="V76" s="504" t="n"/>
      <c r="W76" s="504">
        <f>IF(OR(U76="PREVENTIVO",U76="DETECTIVO"),"PROBABILIDAD",IF(U76="CORRECTIVO","IMPACTO",""))</f>
        <v/>
      </c>
      <c r="X76" s="504">
        <f>IF(AND(U76="PREVENTIVO",V76="AUTOMÁTICO"),"50%",IF(AND(U76="PREVENTIVO",V76="MANUAL"),"40%",IF(AND(U76="DETECTIVO",V76="AUTOMÁTICO"),"40%",IF(AND(U76="DETECTIVO",V76="MANUAL"),"30%",IF(AND(U76="CORRECTIVO",V76="AUTOMÁTICO"),"35%",IF(AND(U76="CORRECTIVO",V76="MANUAL"),"25%",""))))))</f>
        <v/>
      </c>
      <c r="Y76" s="275" t="n"/>
      <c r="Z76" s="273">
        <f>IFERROR(IF(Y76="","",IF(Y76&lt;=0.2,"MUY BAJA",IF(Y76&lt;=0.4,"BAJA",IF(Y76&lt;=0.6,"MEDIA",IF(Y76&lt;=0.8,"ALTA",IF(Y76=1,"MUY ALTA")))))),"")</f>
        <v/>
      </c>
      <c r="AA76" s="481" t="n"/>
      <c r="AB76" s="273">
        <f>IFERROR(IF(AA76="","",IF(AA76&lt;=0.2,"LEVE",IF(AA76&lt;=0.4,"MENOR",IF(AA76&lt;=0.6,"MODERADO",IF(AA76&lt;=0.8,"MAYOR",IF(AA76=1,"CATASTRÓFICO")))))),"")</f>
        <v/>
      </c>
      <c r="AC76" s="274">
        <f>IFERROR(IF(OR(AND(Z76="Muy Baja",AB76="Leve"),AND(Z76="Muy Baja",AB76="Menor"),AND(Z76="Baja",AB76="Leve")),"BAJO",IF(OR(AND(Z76="Muy baja",AB76="Moderado"),AND(Z76="Baja",AB76="Menor"),AND(Z76="Baja",AB76="Moderado"),AND(Z76="Media",AB76="Leve"),AND(Z76="Media",AB76="Menor"),AND(Z76="Media",AB76="Moderado"),AND(Z76="Alta",AB76="Leve"),AND(Z76="Alta",AB76="Menor")),"MODERADO",IF(OR(AND(Z76="Muy Baja",AB76="Mayor"),AND(Z76="Baja",AB76="Mayor"),AND(Z76="Media",AB76="Mayor"),AND(Z76="Alta",AB76="Moderado"),AND(Z76="Alta",AB76="Mayor"),AND(Z76="Muy Alta",AB76="Leve"),AND(Z76="Muy Alta",AB76="Menor"),AND(Z76="Muy Alta",AB76="Moderado"),AND(Z76="Muy Alta",AB76="Mayor")),"ALTO",IF(OR(AND(Z76="Muy Baja",AB76="Catastrófico"),AND(Z76="Baja",AB76="Catastrófico"),AND(Z76="Media",AB76="Catastrófico"),AND(Z76="Alta",AB76="Catastrófico"),AND(Z76="Muy Alta",AB76="Catastrófico")),"EXTREMO","")))),"")</f>
        <v/>
      </c>
      <c r="AD76" s="274" t="n"/>
      <c r="AE76" s="274" t="n"/>
      <c r="AF76" s="274" t="n"/>
      <c r="AG76" s="274" t="n"/>
      <c r="AH76" s="274" t="n"/>
      <c r="AI76" s="274" t="n"/>
      <c r="AJ76" s="274" t="n"/>
      <c r="AK76" s="274" t="n"/>
      <c r="AL76" s="274" t="n"/>
      <c r="AM76" s="274" t="n"/>
      <c r="AN76" s="274" t="n"/>
      <c r="AO76" s="274" t="n"/>
      <c r="AP76" s="274" t="n"/>
      <c r="AQ76" s="274" t="n"/>
      <c r="AR76" s="274" t="n"/>
      <c r="AS76" s="274" t="n"/>
      <c r="AT76" s="274" t="n"/>
      <c r="AU76" s="274" t="n"/>
      <c r="AV76" s="274" t="n"/>
      <c r="AW76" s="274" t="n"/>
      <c r="AX76" s="481">
        <f>IF(Y76="","",IF(Y76&gt;=90,I76-2,IF(Y76&gt;=70,I76-1,I76)))</f>
        <v/>
      </c>
      <c r="AY76" s="481">
        <f>IF(AY36="","",IF(AY36&gt;=90,J76-2,IF(AY36&gt;=70,J76-1,J76)))</f>
        <v/>
      </c>
      <c r="AZ76" s="481" t="n"/>
      <c r="BA76" s="481" t="n"/>
      <c r="BB76" s="277" t="n"/>
      <c r="BC76" s="169" t="n"/>
      <c r="BD76" s="481" t="n"/>
      <c r="BE76" s="169" t="n"/>
      <c r="BF76" s="481" t="n"/>
      <c r="BG76" s="169" t="n"/>
      <c r="BH76" s="481" t="n"/>
      <c r="BI76" s="169" t="n"/>
      <c r="BJ76" s="481" t="n"/>
      <c r="BK76" s="169" t="n"/>
      <c r="BL76" s="481" t="n"/>
      <c r="BM76" s="481" t="n"/>
      <c r="BN76" s="481" t="n"/>
      <c r="BO76" s="481" t="n"/>
      <c r="BP76" s="481" t="n"/>
      <c r="BQ76" s="481" t="n"/>
      <c r="BR76" s="481" t="n"/>
      <c r="BS76" s="481" t="n"/>
      <c r="BT76" s="481" t="n"/>
      <c r="BU76" s="481" t="n"/>
      <c r="BV76" s="481" t="n"/>
      <c r="BW76" s="169" t="n"/>
      <c r="BX76" s="481" t="n"/>
      <c r="BY76" s="325" t="n"/>
    </row>
    <row r="77" ht="18.75" customHeight="1">
      <c r="A77" s="258">
        <f>IF(AND(AX77=1,AZ77=1),1,IF(AND(AX77=1,AZ77=2),2,IF(AND(AX77=1,AZ77=3),3,IF(AND(AX77=1,AZ77=4),4,IF(AND(AX77=1,AZ77=5),5,IF(AND(AX77=2,AZ77=1),6,IF(AND(AX77=2,AZ77=2),7,IF(AND(AX77=2,AZ77=3),8,IF(AND(AX77=2,AZ77=4),9,IF(AND(AX77=2,AZ77=5),10,IF(AND(AX77=3,AZ77=1),11,IF(AND(AX77=3,AZ77=2),12,IF(AND(AX77=3,AZ77=3),13,IF(AND(AX77=3,AZ77=4),14,IF(AND(AX77=3,AZ77=5),15,IF(AND(AX77=4,AZ77=1),16,IF(AND(AX77=4,AZ77=2),17,IF(AND(AX77=4,AZ77=3),18,IF(AND(AX77=4,AZ77=4),19,IF(AND(AX77=4,AZ77=5),20,IF(AND(AX77=5,AZ77=1),21,IF(AND(AX77=5,AZ77=2),22,IF(AND(AX77=5,AZ77=3),23,IF(AND(AX77=5,AZ77=4),24,IF(AND(AX77=5,AZ77=5),25,"")))))))))))))))))))))))))</f>
        <v/>
      </c>
      <c r="B77" s="258">
        <f>IF(A77="","",(COUNTIF($A$8:A77,A77))/100)</f>
        <v/>
      </c>
      <c r="C77" s="258">
        <f>IFERROR(A77+B77,"")</f>
        <v/>
      </c>
      <c r="D77" s="276" t="n">
        <v>25</v>
      </c>
      <c r="E77" s="481" t="n"/>
      <c r="F77" s="481" t="n"/>
      <c r="G77" s="481" t="n"/>
      <c r="H77" s="481" t="n"/>
      <c r="I77" s="504" t="n"/>
      <c r="J77" s="481" t="n"/>
      <c r="K77" s="504" t="n"/>
      <c r="L77" s="504" t="n"/>
      <c r="M77" s="504" t="n"/>
      <c r="N77" s="504" t="n"/>
      <c r="O77" s="504" t="n"/>
      <c r="P77" s="274">
        <f>IF(OR(I77="",M77=""),"",I77*M77)</f>
        <v/>
      </c>
      <c r="Q77" s="481" t="n"/>
      <c r="R77" s="481" t="n"/>
      <c r="S77" s="481" t="n"/>
      <c r="T77" s="481" t="n"/>
      <c r="U77" s="504" t="n"/>
      <c r="V77" s="504" t="n"/>
      <c r="W77" s="504">
        <f>IF(OR(U77="PREVENTIVO",U77="DETECTIVO"),"PROBABILIDAD",IF(U77="CORRECTIVO","IMPACTO",""))</f>
        <v/>
      </c>
      <c r="X77" s="504">
        <f>IF(AND(U77="PREVENTIVO",V77="AUTOMÁTICO"),"50%",IF(AND(U77="PREVENTIVO",V77="MANUAL"),"40%",IF(AND(U77="DETECTIVO",V77="AUTOMÁTICO"),"40%",IF(AND(U77="DETECTIVO",V77="MANUAL"),"30%",IF(AND(U77="CORRECTIVO",V77="AUTOMÁTICO"),"35%",IF(AND(U77="CORRECTIVO",V77="MANUAL"),"25%",""))))))</f>
        <v/>
      </c>
      <c r="Y77" s="275" t="n"/>
      <c r="Z77" s="273">
        <f>IFERROR(IF(Y77="","",IF(Y77&lt;=0.2,"MUY BAJA",IF(Y77&lt;=0.4,"BAJA",IF(Y77&lt;=0.6,"MEDIA",IF(Y77&lt;=0.8,"ALTA",IF(Y77=1,"MUY ALTA")))))),"")</f>
        <v/>
      </c>
      <c r="AA77" s="481" t="n"/>
      <c r="AB77" s="273">
        <f>IFERROR(IF(AA77="","",IF(AA77&lt;=0.2,"LEVE",IF(AA77&lt;=0.4,"MENOR",IF(AA77&lt;=0.6,"MODERADO",IF(AA77&lt;=0.8,"MAYOR",IF(AA77=1,"CATASTRÓFICO")))))),"")</f>
        <v/>
      </c>
      <c r="AC77" s="274">
        <f>IFERROR(IF(OR(AND(Z77="Muy Baja",AB77="Leve"),AND(Z77="Muy Baja",AB77="Menor"),AND(Z77="Baja",AB77="Leve")),"BAJO",IF(OR(AND(Z77="Muy baja",AB77="Moderado"),AND(Z77="Baja",AB77="Menor"),AND(Z77="Baja",AB77="Moderado"),AND(Z77="Media",AB77="Leve"),AND(Z77="Media",AB77="Menor"),AND(Z77="Media",AB77="Moderado"),AND(Z77="Alta",AB77="Leve"),AND(Z77="Alta",AB77="Menor")),"MODERADO",IF(OR(AND(Z77="Muy Baja",AB77="Mayor"),AND(Z77="Baja",AB77="Mayor"),AND(Z77="Media",AB77="Mayor"),AND(Z77="Alta",AB77="Moderado"),AND(Z77="Alta",AB77="Mayor"),AND(Z77="Muy Alta",AB77="Leve"),AND(Z77="Muy Alta",AB77="Menor"),AND(Z77="Muy Alta",AB77="Moderado"),AND(Z77="Muy Alta",AB77="Mayor")),"ALTO",IF(OR(AND(Z77="Muy Baja",AB77="Catastrófico"),AND(Z77="Baja",AB77="Catastrófico"),AND(Z77="Media",AB77="Catastrófico"),AND(Z77="Alta",AB77="Catastrófico"),AND(Z77="Muy Alta",AB77="Catastrófico")),"EXTREMO","")))),"")</f>
        <v/>
      </c>
      <c r="AD77" s="274" t="n"/>
      <c r="AE77" s="274" t="n"/>
      <c r="AF77" s="274" t="n"/>
      <c r="AG77" s="274" t="n"/>
      <c r="AH77" s="274" t="n"/>
      <c r="AI77" s="274" t="n"/>
      <c r="AJ77" s="274" t="n"/>
      <c r="AK77" s="274" t="n"/>
      <c r="AL77" s="274" t="n"/>
      <c r="AM77" s="274" t="n"/>
      <c r="AN77" s="274" t="n"/>
      <c r="AO77" s="274" t="n"/>
      <c r="AP77" s="274" t="n"/>
      <c r="AQ77" s="274" t="n"/>
      <c r="AR77" s="274" t="n"/>
      <c r="AS77" s="274" t="n"/>
      <c r="AT77" s="274" t="n"/>
      <c r="AU77" s="274" t="n"/>
      <c r="AV77" s="274" t="n"/>
      <c r="AW77" s="274" t="n"/>
      <c r="AX77" s="481">
        <f>IF(Y77="","",IF(Y77&gt;=90,I77-2,IF(Y77&gt;=70,I77-1,I77)))</f>
        <v/>
      </c>
      <c r="AY77" s="481">
        <f>IF(AY37="","",IF(AY37&gt;=90,J77-2,IF(AY37&gt;=70,J77-1,J77)))</f>
        <v/>
      </c>
      <c r="AZ77" s="481" t="n"/>
      <c r="BA77" s="481" t="n"/>
      <c r="BB77" s="277" t="n"/>
      <c r="BC77" s="169" t="n"/>
      <c r="BD77" s="481" t="n"/>
      <c r="BE77" s="169" t="n"/>
      <c r="BF77" s="481" t="n"/>
      <c r="BG77" s="169" t="n"/>
      <c r="BH77" s="481" t="n"/>
      <c r="BI77" s="169" t="n"/>
      <c r="BJ77" s="481" t="n"/>
      <c r="BK77" s="169" t="n"/>
      <c r="BL77" s="481" t="n"/>
      <c r="BM77" s="481" t="n"/>
      <c r="BN77" s="481" t="n"/>
      <c r="BO77" s="481" t="n"/>
      <c r="BP77" s="481" t="n"/>
      <c r="BQ77" s="481" t="n"/>
      <c r="BR77" s="481" t="n"/>
      <c r="BS77" s="481" t="n"/>
      <c r="BT77" s="481" t="n"/>
      <c r="BU77" s="481" t="n"/>
      <c r="BV77" s="481" t="n"/>
      <c r="BW77" s="169" t="n"/>
      <c r="BX77" s="481" t="n"/>
      <c r="BY77" s="325" t="n"/>
    </row>
    <row r="78" ht="18.75" customHeight="1">
      <c r="A78" s="258">
        <f>IF(AND(AX78=1,AZ78=1),1,IF(AND(AX78=1,AZ78=2),2,IF(AND(AX78=1,AZ78=3),3,IF(AND(AX78=1,AZ78=4),4,IF(AND(AX78=1,AZ78=5),5,IF(AND(AX78=2,AZ78=1),6,IF(AND(AX78=2,AZ78=2),7,IF(AND(AX78=2,AZ78=3),8,IF(AND(AX78=2,AZ78=4),9,IF(AND(AX78=2,AZ78=5),10,IF(AND(AX78=3,AZ78=1),11,IF(AND(AX78=3,AZ78=2),12,IF(AND(AX78=3,AZ78=3),13,IF(AND(AX78=3,AZ78=4),14,IF(AND(AX78=3,AZ78=5),15,IF(AND(AX78=4,AZ78=1),16,IF(AND(AX78=4,AZ78=2),17,IF(AND(AX78=4,AZ78=3),18,IF(AND(AX78=4,AZ78=4),19,IF(AND(AX78=4,AZ78=5),20,IF(AND(AX78=5,AZ78=1),21,IF(AND(AX78=5,AZ78=2),22,IF(AND(AX78=5,AZ78=3),23,IF(AND(AX78=5,AZ78=4),24,IF(AND(AX78=5,AZ78=5),25,"")))))))))))))))))))))))))</f>
        <v/>
      </c>
      <c r="B78" s="258">
        <f>IF(A78="","",(COUNTIF($A$8:A78,A78))/100)</f>
        <v/>
      </c>
      <c r="C78" s="258">
        <f>IFERROR(A78+B78,"")</f>
        <v/>
      </c>
      <c r="D78" s="276" t="n">
        <v>26</v>
      </c>
      <c r="E78" s="481" t="n"/>
      <c r="F78" s="481" t="n"/>
      <c r="G78" s="481" t="n"/>
      <c r="H78" s="481" t="n"/>
      <c r="I78" s="504" t="n"/>
      <c r="J78" s="481" t="n"/>
      <c r="K78" s="504" t="n"/>
      <c r="L78" s="504" t="n"/>
      <c r="M78" s="504" t="n"/>
      <c r="N78" s="504" t="n"/>
      <c r="O78" s="504" t="n"/>
      <c r="P78" s="274">
        <f>IF(OR(I78="",M78=""),"",I78*M78)</f>
        <v/>
      </c>
      <c r="Q78" s="481" t="n"/>
      <c r="R78" s="481" t="n"/>
      <c r="S78" s="481" t="n"/>
      <c r="T78" s="481" t="n"/>
      <c r="U78" s="504" t="n"/>
      <c r="V78" s="504" t="n"/>
      <c r="W78" s="504">
        <f>IF(OR(U78="PREVENTIVO",U78="DETECTIVO"),"PROBABILIDAD",IF(U78="CORRECTIVO","IMPACTO",""))</f>
        <v/>
      </c>
      <c r="X78" s="504">
        <f>IF(AND(U78="PREVENTIVO",V78="AUTOMÁTICO"),"50%",IF(AND(U78="PREVENTIVO",V78="MANUAL"),"40%",IF(AND(U78="DETECTIVO",V78="AUTOMÁTICO"),"40%",IF(AND(U78="DETECTIVO",V78="MANUAL"),"30%",IF(AND(U78="CORRECTIVO",V78="AUTOMÁTICO"),"35%",IF(AND(U78="CORRECTIVO",V78="MANUAL"),"25%",""))))))</f>
        <v/>
      </c>
      <c r="Y78" s="275" t="n"/>
      <c r="Z78" s="273">
        <f>IFERROR(IF(Y78="","",IF(Y78&lt;=0.2,"MUY BAJA",IF(Y78&lt;=0.4,"BAJA",IF(Y78&lt;=0.6,"MEDIA",IF(Y78&lt;=0.8,"ALTA",IF(Y78=1,"MUY ALTA")))))),"")</f>
        <v/>
      </c>
      <c r="AA78" s="481" t="n"/>
      <c r="AB78" s="273">
        <f>IFERROR(IF(AA78="","",IF(AA78&lt;=0.2,"LEVE",IF(AA78&lt;=0.4,"MENOR",IF(AA78&lt;=0.6,"MODERADO",IF(AA78&lt;=0.8,"MAYOR",IF(AA78=1,"CATASTRÓFICO")))))),"")</f>
        <v/>
      </c>
      <c r="AC78" s="274">
        <f>IFERROR(IF(OR(AND(Z78="Muy Baja",AB78="Leve"),AND(Z78="Muy Baja",AB78="Menor"),AND(Z78="Baja",AB78="Leve")),"BAJO",IF(OR(AND(Z78="Muy baja",AB78="Moderado"),AND(Z78="Baja",AB78="Menor"),AND(Z78="Baja",AB78="Moderado"),AND(Z78="Media",AB78="Leve"),AND(Z78="Media",AB78="Menor"),AND(Z78="Media",AB78="Moderado"),AND(Z78="Alta",AB78="Leve"),AND(Z78="Alta",AB78="Menor")),"MODERADO",IF(OR(AND(Z78="Muy Baja",AB78="Mayor"),AND(Z78="Baja",AB78="Mayor"),AND(Z78="Media",AB78="Mayor"),AND(Z78="Alta",AB78="Moderado"),AND(Z78="Alta",AB78="Mayor"),AND(Z78="Muy Alta",AB78="Leve"),AND(Z78="Muy Alta",AB78="Menor"),AND(Z78="Muy Alta",AB78="Moderado"),AND(Z78="Muy Alta",AB78="Mayor")),"ALTO",IF(OR(AND(Z78="Muy Baja",AB78="Catastrófico"),AND(Z78="Baja",AB78="Catastrófico"),AND(Z78="Media",AB78="Catastrófico"),AND(Z78="Alta",AB78="Catastrófico"),AND(Z78="Muy Alta",AB78="Catastrófico")),"EXTREMO","")))),"")</f>
        <v/>
      </c>
      <c r="AD78" s="274" t="n"/>
      <c r="AE78" s="274" t="n"/>
      <c r="AF78" s="274" t="n"/>
      <c r="AG78" s="274" t="n"/>
      <c r="AH78" s="274" t="n"/>
      <c r="AI78" s="274" t="n"/>
      <c r="AJ78" s="274" t="n"/>
      <c r="AK78" s="274" t="n"/>
      <c r="AL78" s="274" t="n"/>
      <c r="AM78" s="274" t="n"/>
      <c r="AN78" s="274" t="n"/>
      <c r="AO78" s="274" t="n"/>
      <c r="AP78" s="274" t="n"/>
      <c r="AQ78" s="274" t="n"/>
      <c r="AR78" s="274" t="n"/>
      <c r="AS78" s="274" t="n"/>
      <c r="AT78" s="274" t="n"/>
      <c r="AU78" s="274" t="n"/>
      <c r="AV78" s="274" t="n"/>
      <c r="AW78" s="274" t="n"/>
      <c r="AX78" s="481">
        <f>IF(Y78="","",IF(Y78&gt;=90,I78-2,IF(Y78&gt;=70,I78-1,I78)))</f>
        <v/>
      </c>
      <c r="AY78" s="481">
        <f>IF(AY38="","",IF(AY38&gt;=90,J78-2,IF(AY38&gt;=70,J78-1,J78)))</f>
        <v/>
      </c>
      <c r="AZ78" s="481" t="n"/>
      <c r="BA78" s="481" t="n"/>
      <c r="BB78" s="277" t="n"/>
      <c r="BC78" s="169" t="n"/>
      <c r="BD78" s="481" t="n"/>
      <c r="BE78" s="169" t="n"/>
      <c r="BF78" s="481" t="n"/>
      <c r="BG78" s="169" t="n"/>
      <c r="BH78" s="481" t="n"/>
      <c r="BI78" s="169" t="n"/>
      <c r="BJ78" s="481" t="n"/>
      <c r="BK78" s="169" t="n"/>
      <c r="BL78" s="481" t="n"/>
      <c r="BM78" s="481" t="n"/>
      <c r="BN78" s="481" t="n"/>
      <c r="BO78" s="481" t="n"/>
      <c r="BP78" s="481" t="n"/>
      <c r="BQ78" s="481" t="n"/>
      <c r="BR78" s="481" t="n"/>
      <c r="BS78" s="481" t="n"/>
      <c r="BT78" s="481" t="n"/>
      <c r="BU78" s="481" t="n"/>
      <c r="BV78" s="481" t="n"/>
      <c r="BW78" s="169" t="n"/>
      <c r="BX78" s="481" t="n"/>
      <c r="BY78" s="325" t="n"/>
    </row>
    <row r="79" ht="18.75" customHeight="1">
      <c r="A79" s="258">
        <f>IF(AND(AX79=1,AZ79=1),1,IF(AND(AX79=1,AZ79=2),2,IF(AND(AX79=1,AZ79=3),3,IF(AND(AX79=1,AZ79=4),4,IF(AND(AX79=1,AZ79=5),5,IF(AND(AX79=2,AZ79=1),6,IF(AND(AX79=2,AZ79=2),7,IF(AND(AX79=2,AZ79=3),8,IF(AND(AX79=2,AZ79=4),9,IF(AND(AX79=2,AZ79=5),10,IF(AND(AX79=3,AZ79=1),11,IF(AND(AX79=3,AZ79=2),12,IF(AND(AX79=3,AZ79=3),13,IF(AND(AX79=3,AZ79=4),14,IF(AND(AX79=3,AZ79=5),15,IF(AND(AX79=4,AZ79=1),16,IF(AND(AX79=4,AZ79=2),17,IF(AND(AX79=4,AZ79=3),18,IF(AND(AX79=4,AZ79=4),19,IF(AND(AX79=4,AZ79=5),20,IF(AND(AX79=5,AZ79=1),21,IF(AND(AX79=5,AZ79=2),22,IF(AND(AX79=5,AZ79=3),23,IF(AND(AX79=5,AZ79=4),24,IF(AND(AX79=5,AZ79=5),25,"")))))))))))))))))))))))))</f>
        <v/>
      </c>
      <c r="B79" s="258">
        <f>IF(A79="","",(COUNTIF($A$8:A79,A79))/100)</f>
        <v/>
      </c>
      <c r="C79" s="258">
        <f>IFERROR(A79+B79,"")</f>
        <v/>
      </c>
      <c r="D79" s="276" t="n">
        <v>27</v>
      </c>
      <c r="E79" s="481" t="n"/>
      <c r="F79" s="481" t="n"/>
      <c r="G79" s="481" t="n"/>
      <c r="H79" s="481" t="n"/>
      <c r="I79" s="504" t="n"/>
      <c r="J79" s="481" t="n"/>
      <c r="K79" s="504" t="n"/>
      <c r="L79" s="504" t="n"/>
      <c r="M79" s="504" t="n"/>
      <c r="N79" s="504" t="n"/>
      <c r="O79" s="504" t="n"/>
      <c r="P79" s="274">
        <f>IF(OR(I79="",M79=""),"",I79*M79)</f>
        <v/>
      </c>
      <c r="Q79" s="481" t="n"/>
      <c r="R79" s="481" t="n"/>
      <c r="S79" s="481" t="n"/>
      <c r="T79" s="481" t="n"/>
      <c r="U79" s="504" t="n"/>
      <c r="V79" s="504" t="n"/>
      <c r="W79" s="504">
        <f>IF(OR(U79="PREVENTIVO",U79="DETECTIVO"),"PROBABILIDAD",IF(U79="CORRECTIVO","IMPACTO",""))</f>
        <v/>
      </c>
      <c r="X79" s="504">
        <f>IF(AND(U79="PREVENTIVO",V79="AUTOMÁTICO"),"50%",IF(AND(U79="PREVENTIVO",V79="MANUAL"),"40%",IF(AND(U79="DETECTIVO",V79="AUTOMÁTICO"),"40%",IF(AND(U79="DETECTIVO",V79="MANUAL"),"30%",IF(AND(U79="CORRECTIVO",V79="AUTOMÁTICO"),"35%",IF(AND(U79="CORRECTIVO",V79="MANUAL"),"25%",""))))))</f>
        <v/>
      </c>
      <c r="Y79" s="275" t="n"/>
      <c r="Z79" s="273">
        <f>IFERROR(IF(Y79="","",IF(Y79&lt;=0.2,"MUY BAJA",IF(Y79&lt;=0.4,"BAJA",IF(Y79&lt;=0.6,"MEDIA",IF(Y79&lt;=0.8,"ALTA",IF(Y79=1,"MUY ALTA")))))),"")</f>
        <v/>
      </c>
      <c r="AA79" s="481" t="n"/>
      <c r="AB79" s="273">
        <f>IFERROR(IF(AA79="","",IF(AA79&lt;=0.2,"LEVE",IF(AA79&lt;=0.4,"MENOR",IF(AA79&lt;=0.6,"MODERADO",IF(AA79&lt;=0.8,"MAYOR",IF(AA79=1,"CATASTRÓFICO")))))),"")</f>
        <v/>
      </c>
      <c r="AC79" s="274">
        <f>IFERROR(IF(OR(AND(Z79="Muy Baja",AB79="Leve"),AND(Z79="Muy Baja",AB79="Menor"),AND(Z79="Baja",AB79="Leve")),"BAJO",IF(OR(AND(Z79="Muy baja",AB79="Moderado"),AND(Z79="Baja",AB79="Menor"),AND(Z79="Baja",AB79="Moderado"),AND(Z79="Media",AB79="Leve"),AND(Z79="Media",AB79="Menor"),AND(Z79="Media",AB79="Moderado"),AND(Z79="Alta",AB79="Leve"),AND(Z79="Alta",AB79="Menor")),"MODERADO",IF(OR(AND(Z79="Muy Baja",AB79="Mayor"),AND(Z79="Baja",AB79="Mayor"),AND(Z79="Media",AB79="Mayor"),AND(Z79="Alta",AB79="Moderado"),AND(Z79="Alta",AB79="Mayor"),AND(Z79="Muy Alta",AB79="Leve"),AND(Z79="Muy Alta",AB79="Menor"),AND(Z79="Muy Alta",AB79="Moderado"),AND(Z79="Muy Alta",AB79="Mayor")),"ALTO",IF(OR(AND(Z79="Muy Baja",AB79="Catastrófico"),AND(Z79="Baja",AB79="Catastrófico"),AND(Z79="Media",AB79="Catastrófico"),AND(Z79="Alta",AB79="Catastrófico"),AND(Z79="Muy Alta",AB79="Catastrófico")),"EXTREMO","")))),"")</f>
        <v/>
      </c>
      <c r="AD79" s="274" t="n"/>
      <c r="AE79" s="274" t="n"/>
      <c r="AF79" s="274" t="n"/>
      <c r="AG79" s="274" t="n"/>
      <c r="AH79" s="274" t="n"/>
      <c r="AI79" s="274" t="n"/>
      <c r="AJ79" s="274" t="n"/>
      <c r="AK79" s="274" t="n"/>
      <c r="AL79" s="274" t="n"/>
      <c r="AM79" s="274" t="n"/>
      <c r="AN79" s="274" t="n"/>
      <c r="AO79" s="274" t="n"/>
      <c r="AP79" s="274" t="n"/>
      <c r="AQ79" s="274" t="n"/>
      <c r="AR79" s="274" t="n"/>
      <c r="AS79" s="274" t="n"/>
      <c r="AT79" s="274" t="n"/>
      <c r="AU79" s="274" t="n"/>
      <c r="AV79" s="274" t="n"/>
      <c r="AW79" s="274" t="n"/>
      <c r="AX79" s="481">
        <f>IF(Y79="","",IF(Y79&gt;=90,I79-2,IF(Y79&gt;=70,I79-1,I79)))</f>
        <v/>
      </c>
      <c r="AY79" s="481">
        <f>IF(Z79="","",IF(Z79&gt;=90,J79-2,IF(Z79&gt;=70,J79-1,J79)))</f>
        <v/>
      </c>
      <c r="AZ79" s="481" t="n"/>
      <c r="BA79" s="481" t="n"/>
      <c r="BB79" s="277" t="n"/>
      <c r="BC79" s="169" t="n"/>
      <c r="BD79" s="481" t="n"/>
      <c r="BE79" s="169" t="n"/>
      <c r="BF79" s="481" t="n"/>
      <c r="BG79" s="169" t="n"/>
      <c r="BH79" s="481" t="n"/>
      <c r="BI79" s="169" t="n"/>
      <c r="BJ79" s="481" t="n"/>
      <c r="BK79" s="169" t="n"/>
      <c r="BL79" s="481" t="n"/>
      <c r="BM79" s="481" t="n"/>
      <c r="BN79" s="481" t="n"/>
      <c r="BO79" s="481" t="n"/>
      <c r="BP79" s="481" t="n"/>
      <c r="BQ79" s="481" t="n"/>
      <c r="BR79" s="481" t="n"/>
      <c r="BS79" s="481" t="n"/>
      <c r="BT79" s="481" t="n"/>
      <c r="BU79" s="481" t="n"/>
      <c r="BV79" s="481" t="n"/>
      <c r="BW79" s="169" t="n"/>
      <c r="BX79" s="481" t="n"/>
      <c r="BY79" s="325" t="n"/>
    </row>
    <row r="80" ht="18.75" customHeight="1">
      <c r="A80" s="258">
        <f>IF(AND(AX80=1,AZ80=1),1,IF(AND(AX80=1,AZ80=2),2,IF(AND(AX80=1,AZ80=3),3,IF(AND(AX80=1,AZ80=4),4,IF(AND(AX80=1,AZ80=5),5,IF(AND(AX80=2,AZ80=1),6,IF(AND(AX80=2,AZ80=2),7,IF(AND(AX80=2,AZ80=3),8,IF(AND(AX80=2,AZ80=4),9,IF(AND(AX80=2,AZ80=5),10,IF(AND(AX80=3,AZ80=1),11,IF(AND(AX80=3,AZ80=2),12,IF(AND(AX80=3,AZ80=3),13,IF(AND(AX80=3,AZ80=4),14,IF(AND(AX80=3,AZ80=5),15,IF(AND(AX80=4,AZ80=1),16,IF(AND(AX80=4,AZ80=2),17,IF(AND(AX80=4,AZ80=3),18,IF(AND(AX80=4,AZ80=4),19,IF(AND(AX80=4,AZ80=5),20,IF(AND(AX80=5,AZ80=1),21,IF(AND(AX80=5,AZ80=2),22,IF(AND(AX80=5,AZ80=3),23,IF(AND(AX80=5,AZ80=4),24,IF(AND(AX80=5,AZ80=5),25,"")))))))))))))))))))))))))</f>
        <v/>
      </c>
      <c r="B80" s="258">
        <f>IF(A80="","",(COUNTIF($A$8:A80,A80))/100)</f>
        <v/>
      </c>
      <c r="C80" s="258">
        <f>IFERROR(A80+B80,"")</f>
        <v/>
      </c>
      <c r="D80" s="276" t="n">
        <v>28</v>
      </c>
      <c r="E80" s="481" t="n"/>
      <c r="F80" s="481" t="n"/>
      <c r="G80" s="481" t="n"/>
      <c r="H80" s="481" t="n"/>
      <c r="I80" s="504" t="n"/>
      <c r="J80" s="481" t="n"/>
      <c r="K80" s="504" t="n"/>
      <c r="L80" s="504" t="n"/>
      <c r="M80" s="504" t="n"/>
      <c r="N80" s="504" t="n"/>
      <c r="O80" s="504" t="n"/>
      <c r="P80" s="274">
        <f>IF(OR(I80="",M80=""),"",I80*M80)</f>
        <v/>
      </c>
      <c r="Q80" s="481" t="n"/>
      <c r="R80" s="481" t="n"/>
      <c r="S80" s="481" t="n"/>
      <c r="T80" s="481" t="n"/>
      <c r="U80" s="504" t="n"/>
      <c r="V80" s="504" t="n"/>
      <c r="W80" s="504">
        <f>IF(OR(U80="PREVENTIVO",U80="DETECTIVO"),"PROBABILIDAD",IF(U80="CORRECTIVO","IMPACTO",""))</f>
        <v/>
      </c>
      <c r="X80" s="504">
        <f>IF(AND(U80="PREVENTIVO",V80="AUTOMÁTICO"),"50%",IF(AND(U80="PREVENTIVO",V80="MANUAL"),"40%",IF(AND(U80="DETECTIVO",V80="AUTOMÁTICO"),"40%",IF(AND(U80="DETECTIVO",V80="MANUAL"),"30%",IF(AND(U80="CORRECTIVO",V80="AUTOMÁTICO"),"35%",IF(AND(U80="CORRECTIVO",V80="MANUAL"),"25%",""))))))</f>
        <v/>
      </c>
      <c r="Y80" s="275" t="n"/>
      <c r="Z80" s="273">
        <f>IFERROR(IF(Y80="","",IF(Y80&lt;=0.2,"MUY BAJA",IF(Y80&lt;=0.4,"BAJA",IF(Y80&lt;=0.6,"MEDIA",IF(Y80&lt;=0.8,"ALTA",IF(Y80=1,"MUY ALTA")))))),"")</f>
        <v/>
      </c>
      <c r="AA80" s="481" t="n"/>
      <c r="AB80" s="273">
        <f>IFERROR(IF(AA80="","",IF(AA80&lt;=0.2,"LEVE",IF(AA80&lt;=0.4,"MENOR",IF(AA80&lt;=0.6,"MODERADO",IF(AA80&lt;=0.8,"MAYOR",IF(AA80=1,"CATASTRÓFICO")))))),"")</f>
        <v/>
      </c>
      <c r="AC80" s="274">
        <f>IFERROR(IF(OR(AND(Z80="Muy Baja",AB80="Leve"),AND(Z80="Muy Baja",AB80="Menor"),AND(Z80="Baja",AB80="Leve")),"BAJO",IF(OR(AND(Z80="Muy baja",AB80="Moderado"),AND(Z80="Baja",AB80="Menor"),AND(Z80="Baja",AB80="Moderado"),AND(Z80="Media",AB80="Leve"),AND(Z80="Media",AB80="Menor"),AND(Z80="Media",AB80="Moderado"),AND(Z80="Alta",AB80="Leve"),AND(Z80="Alta",AB80="Menor")),"MODERADO",IF(OR(AND(Z80="Muy Baja",AB80="Mayor"),AND(Z80="Baja",AB80="Mayor"),AND(Z80="Media",AB80="Mayor"),AND(Z80="Alta",AB80="Moderado"),AND(Z80="Alta",AB80="Mayor"),AND(Z80="Muy Alta",AB80="Leve"),AND(Z80="Muy Alta",AB80="Menor"),AND(Z80="Muy Alta",AB80="Moderado"),AND(Z80="Muy Alta",AB80="Mayor")),"ALTO",IF(OR(AND(Z80="Muy Baja",AB80="Catastrófico"),AND(Z80="Baja",AB80="Catastrófico"),AND(Z80="Media",AB80="Catastrófico"),AND(Z80="Alta",AB80="Catastrófico"),AND(Z80="Muy Alta",AB80="Catastrófico")),"EXTREMO","")))),"")</f>
        <v/>
      </c>
      <c r="AD80" s="274" t="n"/>
      <c r="AE80" s="274" t="n"/>
      <c r="AF80" s="274" t="n"/>
      <c r="AG80" s="274" t="n"/>
      <c r="AH80" s="274" t="n"/>
      <c r="AI80" s="274" t="n"/>
      <c r="AJ80" s="274" t="n"/>
      <c r="AK80" s="274" t="n"/>
      <c r="AL80" s="274" t="n"/>
      <c r="AM80" s="274" t="n"/>
      <c r="AN80" s="274" t="n"/>
      <c r="AO80" s="274" t="n"/>
      <c r="AP80" s="274" t="n"/>
      <c r="AQ80" s="274" t="n"/>
      <c r="AR80" s="274" t="n"/>
      <c r="AS80" s="274" t="n"/>
      <c r="AT80" s="274" t="n"/>
      <c r="AU80" s="274" t="n"/>
      <c r="AV80" s="274" t="n"/>
      <c r="AW80" s="274" t="n"/>
      <c r="AX80" s="481">
        <f>IF(Y80="","",IF(Y80&gt;=90,I80-2,IF(Y80&gt;=70,I80-1,I80)))</f>
        <v/>
      </c>
      <c r="AY80" s="481">
        <f>IF(Z80="","",IF(Z80&gt;=90,J80-2,IF(Z80&gt;=70,J80-1,J80)))</f>
        <v/>
      </c>
      <c r="AZ80" s="481" t="n"/>
      <c r="BA80" s="481" t="n"/>
      <c r="BB80" s="277" t="n"/>
      <c r="BC80" s="169" t="n"/>
      <c r="BD80" s="481" t="n"/>
      <c r="BE80" s="169" t="n"/>
      <c r="BF80" s="481" t="n"/>
      <c r="BG80" s="169" t="n"/>
      <c r="BH80" s="481" t="n"/>
      <c r="BI80" s="169" t="n"/>
      <c r="BJ80" s="481" t="n"/>
      <c r="BK80" s="169" t="n"/>
      <c r="BL80" s="481" t="n"/>
      <c r="BM80" s="481" t="n"/>
      <c r="BN80" s="481" t="n"/>
      <c r="BO80" s="481" t="n"/>
      <c r="BP80" s="481" t="n"/>
      <c r="BQ80" s="481" t="n"/>
      <c r="BR80" s="481" t="n"/>
      <c r="BS80" s="481" t="n"/>
      <c r="BT80" s="481" t="n"/>
      <c r="BU80" s="481" t="n"/>
      <c r="BV80" s="481" t="n"/>
      <c r="BW80" s="169" t="n"/>
      <c r="BX80" s="481" t="n"/>
      <c r="BY80" s="325" t="n"/>
    </row>
    <row r="81" ht="18.75" customHeight="1">
      <c r="A81" s="258">
        <f>IF(AND(AX81=1,AZ81=1),1,IF(AND(AX81=1,AZ81=2),2,IF(AND(AX81=1,AZ81=3),3,IF(AND(AX81=1,AZ81=4),4,IF(AND(AX81=1,AZ81=5),5,IF(AND(AX81=2,AZ81=1),6,IF(AND(AX81=2,AZ81=2),7,IF(AND(AX81=2,AZ81=3),8,IF(AND(AX81=2,AZ81=4),9,IF(AND(AX81=2,AZ81=5),10,IF(AND(AX81=3,AZ81=1),11,IF(AND(AX81=3,AZ81=2),12,IF(AND(AX81=3,AZ81=3),13,IF(AND(AX81=3,AZ81=4),14,IF(AND(AX81=3,AZ81=5),15,IF(AND(AX81=4,AZ81=1),16,IF(AND(AX81=4,AZ81=2),17,IF(AND(AX81=4,AZ81=3),18,IF(AND(AX81=4,AZ81=4),19,IF(AND(AX81=4,AZ81=5),20,IF(AND(AX81=5,AZ81=1),21,IF(AND(AX81=5,AZ81=2),22,IF(AND(AX81=5,AZ81=3),23,IF(AND(AX81=5,AZ81=4),24,IF(AND(AX81=5,AZ81=5),25,"")))))))))))))))))))))))))</f>
        <v/>
      </c>
      <c r="B81" s="258">
        <f>IF(A81="","",(COUNTIF($A$8:A81,A81))/100)</f>
        <v/>
      </c>
      <c r="C81" s="258">
        <f>IFERROR(A81+B81,"")</f>
        <v/>
      </c>
      <c r="D81" s="276" t="n">
        <v>29</v>
      </c>
      <c r="E81" s="481" t="n"/>
      <c r="F81" s="481" t="n"/>
      <c r="G81" s="481" t="n"/>
      <c r="H81" s="481" t="n"/>
      <c r="I81" s="504" t="n"/>
      <c r="J81" s="481" t="n"/>
      <c r="K81" s="504" t="n"/>
      <c r="L81" s="504" t="n"/>
      <c r="M81" s="504" t="n"/>
      <c r="N81" s="504" t="n"/>
      <c r="O81" s="504" t="n"/>
      <c r="P81" s="274">
        <f>IF(OR(I81="",M81=""),"",I81*M81)</f>
        <v/>
      </c>
      <c r="Q81" s="481" t="n"/>
      <c r="R81" s="481" t="n"/>
      <c r="S81" s="481" t="n"/>
      <c r="T81" s="481" t="n"/>
      <c r="U81" s="504" t="n"/>
      <c r="V81" s="504" t="n"/>
      <c r="W81" s="504">
        <f>IF(OR(U81="PREVENTIVO",U81="DETECTIVO"),"PROBABILIDAD",IF(U81="CORRECTIVO","IMPACTO",""))</f>
        <v/>
      </c>
      <c r="X81" s="504">
        <f>IF(AND(U81="PREVENTIVO",V81="AUTOMÁTICO"),"50%",IF(AND(U81="PREVENTIVO",V81="MANUAL"),"40%",IF(AND(U81="DETECTIVO",V81="AUTOMÁTICO"),"40%",IF(AND(U81="DETECTIVO",V81="MANUAL"),"30%",IF(AND(U81="CORRECTIVO",V81="AUTOMÁTICO"),"35%",IF(AND(U81="CORRECTIVO",V81="MANUAL"),"25%",""))))))</f>
        <v/>
      </c>
      <c r="Y81" s="275" t="n"/>
      <c r="Z81" s="273">
        <f>IFERROR(IF(Y81="","",IF(Y81&lt;=0.2,"MUY BAJA",IF(Y81&lt;=0.4,"BAJA",IF(Y81&lt;=0.6,"MEDIA",IF(Y81&lt;=0.8,"ALTA",IF(Y81=1,"MUY ALTA")))))),"")</f>
        <v/>
      </c>
      <c r="AA81" s="481" t="n"/>
      <c r="AB81" s="273">
        <f>IFERROR(IF(AA81="","",IF(AA81&lt;=0.2,"LEVE",IF(AA81&lt;=0.4,"MENOR",IF(AA81&lt;=0.6,"MODERADO",IF(AA81&lt;=0.8,"MAYOR",IF(AA81=1,"CATASTRÓFICO")))))),"")</f>
        <v/>
      </c>
      <c r="AC81" s="274">
        <f>IFERROR(IF(OR(AND(Z81="Muy Baja",AB81="Leve"),AND(Z81="Muy Baja",AB81="Menor"),AND(Z81="Baja",AB81="Leve")),"BAJO",IF(OR(AND(Z81="Muy baja",AB81="Moderado"),AND(Z81="Baja",AB81="Menor"),AND(Z81="Baja",AB81="Moderado"),AND(Z81="Media",AB81="Leve"),AND(Z81="Media",AB81="Menor"),AND(Z81="Media",AB81="Moderado"),AND(Z81="Alta",AB81="Leve"),AND(Z81="Alta",AB81="Menor")),"MODERADO",IF(OR(AND(Z81="Muy Baja",AB81="Mayor"),AND(Z81="Baja",AB81="Mayor"),AND(Z81="Media",AB81="Mayor"),AND(Z81="Alta",AB81="Moderado"),AND(Z81="Alta",AB81="Mayor"),AND(Z81="Muy Alta",AB81="Leve"),AND(Z81="Muy Alta",AB81="Menor"),AND(Z81="Muy Alta",AB81="Moderado"),AND(Z81="Muy Alta",AB81="Mayor")),"ALTO",IF(OR(AND(Z81="Muy Baja",AB81="Catastrófico"),AND(Z81="Baja",AB81="Catastrófico"),AND(Z81="Media",AB81="Catastrófico"),AND(Z81="Alta",AB81="Catastrófico"),AND(Z81="Muy Alta",AB81="Catastrófico")),"EXTREMO","")))),"")</f>
        <v/>
      </c>
      <c r="AD81" s="274" t="n"/>
      <c r="AE81" s="274" t="n"/>
      <c r="AF81" s="274" t="n"/>
      <c r="AG81" s="274" t="n"/>
      <c r="AH81" s="274" t="n"/>
      <c r="AI81" s="274" t="n"/>
      <c r="AJ81" s="274" t="n"/>
      <c r="AK81" s="274" t="n"/>
      <c r="AL81" s="274" t="n"/>
      <c r="AM81" s="274" t="n"/>
      <c r="AN81" s="274" t="n"/>
      <c r="AO81" s="274" t="n"/>
      <c r="AP81" s="274" t="n"/>
      <c r="AQ81" s="274" t="n"/>
      <c r="AR81" s="274" t="n"/>
      <c r="AS81" s="274" t="n"/>
      <c r="AT81" s="274" t="n"/>
      <c r="AU81" s="274" t="n"/>
      <c r="AV81" s="274" t="n"/>
      <c r="AW81" s="274" t="n"/>
      <c r="AX81" s="481">
        <f>IF(Y81="","",IF(Y81&gt;=90,I81-2,IF(Y81&gt;=70,I81-1,I81)))</f>
        <v/>
      </c>
      <c r="AY81" s="481">
        <f>IF(Z81="","",IF(Z81&gt;=90,J81-2,IF(Z81&gt;=70,J81-1,J81)))</f>
        <v/>
      </c>
      <c r="AZ81" s="481" t="n"/>
      <c r="BA81" s="481" t="n"/>
      <c r="BB81" s="277" t="n"/>
      <c r="BC81" s="169" t="n"/>
      <c r="BD81" s="481" t="n"/>
      <c r="BE81" s="169" t="n"/>
      <c r="BF81" s="481" t="n"/>
      <c r="BG81" s="169" t="n"/>
      <c r="BH81" s="481" t="n"/>
      <c r="BI81" s="169" t="n"/>
      <c r="BJ81" s="481" t="n"/>
      <c r="BK81" s="169" t="n"/>
      <c r="BL81" s="481" t="n"/>
      <c r="BM81" s="481" t="n"/>
      <c r="BN81" s="481" t="n"/>
      <c r="BO81" s="481" t="n"/>
      <c r="BP81" s="481" t="n"/>
      <c r="BQ81" s="481" t="n"/>
      <c r="BR81" s="481" t="n"/>
      <c r="BS81" s="481" t="n"/>
      <c r="BT81" s="481" t="n"/>
      <c r="BU81" s="481" t="n"/>
      <c r="BV81" s="481" t="n"/>
      <c r="BW81" s="169" t="n"/>
      <c r="BX81" s="481" t="n"/>
      <c r="BY81" s="325" t="n"/>
    </row>
    <row r="82" ht="18.75" customHeight="1">
      <c r="A82" s="258">
        <f>IF(AND(AX82=1,AZ82=1),1,IF(AND(AX82=1,AZ82=2),2,IF(AND(AX82=1,AZ82=3),3,IF(AND(AX82=1,AZ82=4),4,IF(AND(AX82=1,AZ82=5),5,IF(AND(AX82=2,AZ82=1),6,IF(AND(AX82=2,AZ82=2),7,IF(AND(AX82=2,AZ82=3),8,IF(AND(AX82=2,AZ82=4),9,IF(AND(AX82=2,AZ82=5),10,IF(AND(AX82=3,AZ82=1),11,IF(AND(AX82=3,AZ82=2),12,IF(AND(AX82=3,AZ82=3),13,IF(AND(AX82=3,AZ82=4),14,IF(AND(AX82=3,AZ82=5),15,IF(AND(AX82=4,AZ82=1),16,IF(AND(AX82=4,AZ82=2),17,IF(AND(AX82=4,AZ82=3),18,IF(AND(AX82=4,AZ82=4),19,IF(AND(AX82=4,AZ82=5),20,IF(AND(AX82=5,AZ82=1),21,IF(AND(AX82=5,AZ82=2),22,IF(AND(AX82=5,AZ82=3),23,IF(AND(AX82=5,AZ82=4),24,IF(AND(AX82=5,AZ82=5),25,"")))))))))))))))))))))))))</f>
        <v/>
      </c>
      <c r="B82" s="258">
        <f>IF(A82="","",(COUNTIF($A$8:A82,A82))/100)</f>
        <v/>
      </c>
      <c r="C82" s="258">
        <f>IFERROR(A82+B82,"")</f>
        <v/>
      </c>
      <c r="D82" s="276" t="n">
        <v>30</v>
      </c>
      <c r="E82" s="481" t="n"/>
      <c r="F82" s="481" t="n"/>
      <c r="G82" s="481" t="n"/>
      <c r="H82" s="481" t="n"/>
      <c r="I82" s="504" t="n"/>
      <c r="J82" s="481" t="n"/>
      <c r="K82" s="504" t="n"/>
      <c r="L82" s="504" t="n"/>
      <c r="M82" s="504" t="n"/>
      <c r="N82" s="504" t="n"/>
      <c r="O82" s="504" t="n"/>
      <c r="P82" s="274">
        <f>IF(OR(I82="",M82=""),"",I82*M82)</f>
        <v/>
      </c>
      <c r="Q82" s="481" t="n"/>
      <c r="R82" s="481" t="n"/>
      <c r="S82" s="481" t="n"/>
      <c r="T82" s="481" t="n"/>
      <c r="U82" s="504" t="n"/>
      <c r="V82" s="504" t="n"/>
      <c r="W82" s="504" t="n"/>
      <c r="X82" s="504">
        <f>IF(AND(U82="PREVENTIVO",V82="AUTOMÁTICO"),"50%",IF(AND(U82="PREVENTIVO",V82="MANUAL"),"40%",IF(AND(U82="DETECTIVO",V82="AUTOMÁTICO"),"40%",IF(AND(U82="DETECTIVO",V82="MANUAL"),"30%",IF(AND(U82="CORRECTIVO",V82="AUTOMÁTICO"),"35%",IF(AND(U82="CORRECTIVO",V82="MANUAL"),"25%",""))))))</f>
        <v/>
      </c>
      <c r="Y82" s="275" t="n"/>
      <c r="Z82" s="273">
        <f>IFERROR(IF(Y82="","",IF(Y82&lt;=0.2,"MUY BAJA",IF(Y82&lt;=0.4,"BAJA",IF(Y82&lt;=0.6,"MEDIA",IF(Y82&lt;=0.8,"ALTA",IF(Y82=1,"MUY ALTA")))))),"")</f>
        <v/>
      </c>
      <c r="AA82" s="481" t="n"/>
      <c r="AB82" s="273">
        <f>IFERROR(IF(AA82="","",IF(AA82&lt;=0.2,"LEVE",IF(AA82&lt;=0.4,"MENOR",IF(AA82&lt;=0.6,"MODERADO",IF(AA82&lt;=0.8,"MAYOR",IF(AA82=1,"CATASTRÓFICO")))))),"")</f>
        <v/>
      </c>
      <c r="AC82" s="274">
        <f>IFERROR(IF(OR(AND(Z82="Muy Baja",AB82="Leve"),AND(Z82="Muy Baja",AB82="Menor"),AND(Z82="Baja",AB82="Leve")),"BAJO",IF(OR(AND(Z82="Muy baja",AB82="Moderado"),AND(Z82="Baja",AB82="Menor"),AND(Z82="Baja",AB82="Moderado"),AND(Z82="Media",AB82="Leve"),AND(Z82="Media",AB82="Menor"),AND(Z82="Media",AB82="Moderado"),AND(Z82="Alta",AB82="Leve"),AND(Z82="Alta",AB82="Menor")),"MODERADO",IF(OR(AND(Z82="Muy Baja",AB82="Mayor"),AND(Z82="Baja",AB82="Mayor"),AND(Z82="Media",AB82="Mayor"),AND(Z82="Alta",AB82="Moderado"),AND(Z82="Alta",AB82="Mayor"),AND(Z82="Muy Alta",AB82="Leve"),AND(Z82="Muy Alta",AB82="Menor"),AND(Z82="Muy Alta",AB82="Moderado"),AND(Z82="Muy Alta",AB82="Mayor")),"ALTO",IF(OR(AND(Z82="Muy Baja",AB82="Catastrófico"),AND(Z82="Baja",AB82="Catastrófico"),AND(Z82="Media",AB82="Catastrófico"),AND(Z82="Alta",AB82="Catastrófico"),AND(Z82="Muy Alta",AB82="Catastrófico")),"EXTREMO","")))),"")</f>
        <v/>
      </c>
      <c r="AD82" s="274" t="n"/>
      <c r="AE82" s="274" t="n"/>
      <c r="AF82" s="274" t="n"/>
      <c r="AG82" s="274" t="n"/>
      <c r="AH82" s="274" t="n"/>
      <c r="AI82" s="274" t="n"/>
      <c r="AJ82" s="274" t="n"/>
      <c r="AK82" s="274" t="n"/>
      <c r="AL82" s="274" t="n"/>
      <c r="AM82" s="274" t="n"/>
      <c r="AN82" s="274" t="n"/>
      <c r="AO82" s="274" t="n"/>
      <c r="AP82" s="274" t="n"/>
      <c r="AQ82" s="274" t="n"/>
      <c r="AR82" s="274" t="n"/>
      <c r="AS82" s="274" t="n"/>
      <c r="AT82" s="274" t="n"/>
      <c r="AU82" s="274" t="n"/>
      <c r="AV82" s="274" t="n"/>
      <c r="AW82" s="274" t="n"/>
      <c r="AX82" s="481">
        <f>IF(Y82="","",IF(Y82&gt;=90,I82-2,IF(Y82&gt;=70,I82-1,I82)))</f>
        <v/>
      </c>
      <c r="AY82" s="481">
        <f>IF(Z82="","",IF(Z82&gt;=90,J82-2,IF(Z82&gt;=70,J82-1,J82)))</f>
        <v/>
      </c>
      <c r="AZ82" s="481" t="n"/>
      <c r="BA82" s="481" t="n"/>
      <c r="BB82" s="277" t="n"/>
      <c r="BC82" s="169" t="n"/>
      <c r="BD82" s="481" t="n"/>
      <c r="BE82" s="169" t="n"/>
      <c r="BF82" s="481" t="n"/>
      <c r="BG82" s="169" t="n"/>
      <c r="BH82" s="481" t="n"/>
      <c r="BI82" s="169" t="n"/>
      <c r="BJ82" s="481" t="n"/>
      <c r="BK82" s="169" t="n"/>
      <c r="BL82" s="481" t="n"/>
      <c r="BM82" s="481" t="n"/>
      <c r="BN82" s="481" t="n"/>
      <c r="BO82" s="481" t="n"/>
      <c r="BP82" s="481" t="n"/>
      <c r="BQ82" s="481" t="n"/>
      <c r="BR82" s="481" t="n"/>
      <c r="BS82" s="481" t="n"/>
      <c r="BT82" s="481" t="n"/>
      <c r="BU82" s="481" t="n"/>
      <c r="BV82" s="481" t="n"/>
      <c r="BW82" s="169" t="n"/>
      <c r="BX82" s="481" t="n"/>
      <c r="BY82" s="325" t="n"/>
    </row>
    <row r="83" ht="18.75" customHeight="1">
      <c r="A83" s="258">
        <f>IF(AND(AX83=1,AZ83=1),1,IF(AND(AX83=1,AZ83=2),2,IF(AND(AX83=1,AZ83=3),3,IF(AND(AX83=1,AZ83=4),4,IF(AND(AX83=1,AZ83=5),5,IF(AND(AX83=2,AZ83=1),6,IF(AND(AX83=2,AZ83=2),7,IF(AND(AX83=2,AZ83=3),8,IF(AND(AX83=2,AZ83=4),9,IF(AND(AX83=2,AZ83=5),10,IF(AND(AX83=3,AZ83=1),11,IF(AND(AX83=3,AZ83=2),12,IF(AND(AX83=3,AZ83=3),13,IF(AND(AX83=3,AZ83=4),14,IF(AND(AX83=3,AZ83=5),15,IF(AND(AX83=4,AZ83=1),16,IF(AND(AX83=4,AZ83=2),17,IF(AND(AX83=4,AZ83=3),18,IF(AND(AX83=4,AZ83=4),19,IF(AND(AX83=4,AZ83=5),20,IF(AND(AX83=5,AZ83=1),21,IF(AND(AX83=5,AZ83=2),22,IF(AND(AX83=5,AZ83=3),23,IF(AND(AX83=5,AZ83=4),24,IF(AND(AX83=5,AZ83=5),25,"")))))))))))))))))))))))))</f>
        <v/>
      </c>
      <c r="B83" s="258">
        <f>IF(A83="","",(COUNTIF($A$8:A83,A83))/100)</f>
        <v/>
      </c>
      <c r="C83" s="258">
        <f>IFERROR(A83+B83,"")</f>
        <v/>
      </c>
      <c r="D83" s="276" t="n">
        <v>31</v>
      </c>
      <c r="E83" s="481" t="n"/>
      <c r="F83" s="481" t="n"/>
      <c r="G83" s="481" t="n"/>
      <c r="H83" s="481" t="n"/>
      <c r="I83" s="504" t="n"/>
      <c r="J83" s="481" t="n"/>
      <c r="K83" s="504" t="n"/>
      <c r="L83" s="504" t="n"/>
      <c r="M83" s="504" t="n"/>
      <c r="N83" s="504" t="n"/>
      <c r="O83" s="504" t="n"/>
      <c r="P83" s="274">
        <f>IF(OR(I83="",M83=""),"",I83*M83)</f>
        <v/>
      </c>
      <c r="Q83" s="481" t="n"/>
      <c r="R83" s="481" t="n"/>
      <c r="S83" s="481" t="n"/>
      <c r="T83" s="481" t="n"/>
      <c r="U83" s="504" t="n"/>
      <c r="V83" s="504" t="n"/>
      <c r="W83" s="504" t="n"/>
      <c r="X83" s="504">
        <f>IF(AND(U83="PREVENTIVO",V83="AUTOMÁTICO"),"50%",IF(AND(U83="PREVENTIVO",V83="MANUAL"),"40%",IF(AND(U83="DETECTIVO",V83="AUTOMÁTICO"),"40%",IF(AND(U83="DETECTIVO",V83="MANUAL"),"30%",IF(AND(U83="CORRECTIVO",V83="AUTOMÁTICO"),"35%",IF(AND(U83="CORRECTIVO",V83="MANUAL"),"25%",""))))))</f>
        <v/>
      </c>
      <c r="Y83" s="275" t="n"/>
      <c r="Z83" s="273">
        <f>IFERROR(IF(Y83="","",IF(Y83&lt;=0.2,"MUY BAJA",IF(Y83&lt;=0.4,"BAJA",IF(Y83&lt;=0.6,"MEDIA",IF(Y83&lt;=0.8,"ALTA",IF(Y83=1,"MUY ALTA")))))),"")</f>
        <v/>
      </c>
      <c r="AA83" s="481" t="n"/>
      <c r="AB83" s="273">
        <f>IFERROR(IF(AA83="","",IF(AA83&lt;=0.2,"LEVE",IF(AA83&lt;=0.4,"MENOR",IF(AA83&lt;=0.6,"MODERADO",IF(AA83&lt;=0.8,"MAYOR",IF(AA83=1,"CATASTRÓFICO")))))),"")</f>
        <v/>
      </c>
      <c r="AC83" s="274">
        <f>IFERROR(IF(OR(AND(Z83="Muy Baja",AB83="Leve"),AND(Z83="Muy Baja",AB83="Menor"),AND(Z83="Baja",AB83="Leve")),"BAJO",IF(OR(AND(Z83="Muy baja",AB83="Moderado"),AND(Z83="Baja",AB83="Menor"),AND(Z83="Baja",AB83="Moderado"),AND(Z83="Media",AB83="Leve"),AND(Z83="Media",AB83="Menor"),AND(Z83="Media",AB83="Moderado"),AND(Z83="Alta",AB83="Leve"),AND(Z83="Alta",AB83="Menor")),"MODERADO",IF(OR(AND(Z83="Muy Baja",AB83="Mayor"),AND(Z83="Baja",AB83="Mayor"),AND(Z83="Media",AB83="Mayor"),AND(Z83="Alta",AB83="Moderado"),AND(Z83="Alta",AB83="Mayor"),AND(Z83="Muy Alta",AB83="Leve"),AND(Z83="Muy Alta",AB83="Menor"),AND(Z83="Muy Alta",AB83="Moderado"),AND(Z83="Muy Alta",AB83="Mayor")),"ALTO",IF(OR(AND(Z83="Muy Baja",AB83="Catastrófico"),AND(Z83="Baja",AB83="Catastrófico"),AND(Z83="Media",AB83="Catastrófico"),AND(Z83="Alta",AB83="Catastrófico"),AND(Z83="Muy Alta",AB83="Catastrófico")),"EXTREMO","")))),"")</f>
        <v/>
      </c>
      <c r="AD83" s="274" t="n"/>
      <c r="AE83" s="274" t="n"/>
      <c r="AF83" s="274" t="n"/>
      <c r="AG83" s="274" t="n"/>
      <c r="AH83" s="274" t="n"/>
      <c r="AI83" s="274" t="n"/>
      <c r="AJ83" s="274" t="n"/>
      <c r="AK83" s="274" t="n"/>
      <c r="AL83" s="274" t="n"/>
      <c r="AM83" s="274" t="n"/>
      <c r="AN83" s="274" t="n"/>
      <c r="AO83" s="274" t="n"/>
      <c r="AP83" s="274" t="n"/>
      <c r="AQ83" s="274" t="n"/>
      <c r="AR83" s="274" t="n"/>
      <c r="AS83" s="274" t="n"/>
      <c r="AT83" s="274" t="n"/>
      <c r="AU83" s="274" t="n"/>
      <c r="AV83" s="274" t="n"/>
      <c r="AW83" s="274" t="n"/>
      <c r="AX83" s="481">
        <f>IF(Y83="","",IF(Y83&gt;=90,I83-2,IF(Y83&gt;=70,I83-1,I83)))</f>
        <v/>
      </c>
      <c r="AY83" s="481">
        <f>IF(Z83="","",IF(Z83&gt;=90,J83-2,IF(Z83&gt;=70,J83-1,J83)))</f>
        <v/>
      </c>
      <c r="AZ83" s="481" t="n"/>
      <c r="BA83" s="481" t="n"/>
      <c r="BB83" s="277" t="n"/>
      <c r="BC83" s="169" t="n"/>
      <c r="BD83" s="481" t="n"/>
      <c r="BE83" s="169" t="n"/>
      <c r="BF83" s="481" t="n"/>
      <c r="BG83" s="169" t="n"/>
      <c r="BH83" s="481" t="n"/>
      <c r="BI83" s="169" t="n"/>
      <c r="BJ83" s="481" t="n"/>
      <c r="BK83" s="169" t="n"/>
      <c r="BL83" s="481" t="n"/>
      <c r="BM83" s="481" t="n"/>
      <c r="BN83" s="481" t="n"/>
      <c r="BO83" s="481" t="n"/>
      <c r="BP83" s="481" t="n"/>
      <c r="BQ83" s="481" t="n"/>
      <c r="BR83" s="481" t="n"/>
      <c r="BS83" s="481" t="n"/>
      <c r="BT83" s="481" t="n"/>
      <c r="BU83" s="481" t="n"/>
      <c r="BV83" s="481" t="n"/>
      <c r="BW83" s="169" t="n"/>
      <c r="BX83" s="481" t="n"/>
      <c r="BY83" s="325" t="n"/>
    </row>
    <row r="84" ht="18.75" customHeight="1">
      <c r="A84" s="258">
        <f>IF(AND(AX84=1,AZ84=1),1,IF(AND(AX84=1,AZ84=2),2,IF(AND(AX84=1,AZ84=3),3,IF(AND(AX84=1,AZ84=4),4,IF(AND(AX84=1,AZ84=5),5,IF(AND(AX84=2,AZ84=1),6,IF(AND(AX84=2,AZ84=2),7,IF(AND(AX84=2,AZ84=3),8,IF(AND(AX84=2,AZ84=4),9,IF(AND(AX84=2,AZ84=5),10,IF(AND(AX84=3,AZ84=1),11,IF(AND(AX84=3,AZ84=2),12,IF(AND(AX84=3,AZ84=3),13,IF(AND(AX84=3,AZ84=4),14,IF(AND(AX84=3,AZ84=5),15,IF(AND(AX84=4,AZ84=1),16,IF(AND(AX84=4,AZ84=2),17,IF(AND(AX84=4,AZ84=3),18,IF(AND(AX84=4,AZ84=4),19,IF(AND(AX84=4,AZ84=5),20,IF(AND(AX84=5,AZ84=1),21,IF(AND(AX84=5,AZ84=2),22,IF(AND(AX84=5,AZ84=3),23,IF(AND(AX84=5,AZ84=4),24,IF(AND(AX84=5,AZ84=5),25,"")))))))))))))))))))))))))</f>
        <v/>
      </c>
      <c r="B84" s="258">
        <f>IF(A84="","",(COUNTIF($A$8:A84,A84))/100)</f>
        <v/>
      </c>
      <c r="C84" s="258">
        <f>IFERROR(A84+B84,"")</f>
        <v/>
      </c>
      <c r="D84" s="276" t="n">
        <v>32</v>
      </c>
      <c r="E84" s="481" t="n"/>
      <c r="F84" s="481" t="n"/>
      <c r="G84" s="481" t="n"/>
      <c r="H84" s="481" t="n"/>
      <c r="I84" s="504" t="n"/>
      <c r="J84" s="481" t="n"/>
      <c r="K84" s="504" t="n"/>
      <c r="L84" s="504" t="n"/>
      <c r="M84" s="504" t="n"/>
      <c r="N84" s="504" t="n"/>
      <c r="O84" s="504" t="n"/>
      <c r="P84" s="274">
        <f>IF(OR(I84="",M84=""),"",I84*M84)</f>
        <v/>
      </c>
      <c r="Q84" s="481" t="n"/>
      <c r="R84" s="481" t="n"/>
      <c r="S84" s="481" t="n"/>
      <c r="T84" s="481" t="n"/>
      <c r="U84" s="504" t="n"/>
      <c r="V84" s="504" t="n"/>
      <c r="W84" s="504" t="n"/>
      <c r="X84" s="504">
        <f>IF(AND(U84="PREVENTIVO",V84="AUTOMÁTICO"),"50%",IF(AND(U84="PREVENTIVO",V84="MANUAL"),"40%",IF(AND(U84="DETECTIVO",V84="AUTOMÁTICO"),"40%",IF(AND(U84="DETECTIVO",V84="MANUAL"),"30%",IF(AND(U84="CORRECTIVO",V84="AUTOMÁTICO"),"35%",IF(AND(U84="CORRECTIVO",V84="MANUAL"),"25%",""))))))</f>
        <v/>
      </c>
      <c r="Y84" s="275" t="n"/>
      <c r="Z84" s="273">
        <f>IFERROR(IF(Y84="","",IF(Y84&lt;=0.2,"MUY BAJA",IF(Y84&lt;=0.4,"BAJA",IF(Y84&lt;=0.6,"MEDIA",IF(Y84&lt;=0.8,"ALTA",IF(Y84=1,"MUY ALTA")))))),"")</f>
        <v/>
      </c>
      <c r="AA84" s="481" t="n"/>
      <c r="AB84" s="273">
        <f>IFERROR(IF(AA84="","",IF(AA84&lt;=0.2,"LEVE",IF(AA84&lt;=0.4,"MENOR",IF(AA84&lt;=0.6,"MODERADO",IF(AA84&lt;=0.8,"MAYOR",IF(AA84=1,"CATASTRÓFICO")))))),"")</f>
        <v/>
      </c>
      <c r="AC84" s="274">
        <f>IFERROR(IF(OR(AND(Z84="Muy Baja",AB84="Leve"),AND(Z84="Muy Baja",AB84="Menor"),AND(Z84="Baja",AB84="Leve")),"BAJO",IF(OR(AND(Z84="Muy baja",AB84="Moderado"),AND(Z84="Baja",AB84="Menor"),AND(Z84="Baja",AB84="Moderado"),AND(Z84="Media",AB84="Leve"),AND(Z84="Media",AB84="Menor"),AND(Z84="Media",AB84="Moderado"),AND(Z84="Alta",AB84="Leve"),AND(Z84="Alta",AB84="Menor")),"MODERADO",IF(OR(AND(Z84="Muy Baja",AB84="Mayor"),AND(Z84="Baja",AB84="Mayor"),AND(Z84="Media",AB84="Mayor"),AND(Z84="Alta",AB84="Moderado"),AND(Z84="Alta",AB84="Mayor"),AND(Z84="Muy Alta",AB84="Leve"),AND(Z84="Muy Alta",AB84="Menor"),AND(Z84="Muy Alta",AB84="Moderado"),AND(Z84="Muy Alta",AB84="Mayor")),"ALTO",IF(OR(AND(Z84="Muy Baja",AB84="Catastrófico"),AND(Z84="Baja",AB84="Catastrófico"),AND(Z84="Media",AB84="Catastrófico"),AND(Z84="Alta",AB84="Catastrófico"),AND(Z84="Muy Alta",AB84="Catastrófico")),"EXTREMO","")))),"")</f>
        <v/>
      </c>
      <c r="AD84" s="274" t="n"/>
      <c r="AE84" s="274" t="n"/>
      <c r="AF84" s="274" t="n"/>
      <c r="AG84" s="274" t="n"/>
      <c r="AH84" s="274" t="n"/>
      <c r="AI84" s="274" t="n"/>
      <c r="AJ84" s="274" t="n"/>
      <c r="AK84" s="274" t="n"/>
      <c r="AL84" s="274" t="n"/>
      <c r="AM84" s="274" t="n"/>
      <c r="AN84" s="274" t="n"/>
      <c r="AO84" s="274" t="n"/>
      <c r="AP84" s="274" t="n"/>
      <c r="AQ84" s="274" t="n"/>
      <c r="AR84" s="274" t="n"/>
      <c r="AS84" s="274" t="n"/>
      <c r="AT84" s="274" t="n"/>
      <c r="AU84" s="274" t="n"/>
      <c r="AV84" s="274" t="n"/>
      <c r="AW84" s="274" t="n"/>
      <c r="AX84" s="481">
        <f>IF(Y84="","",IF(Y84&gt;=90,I84-2,IF(Y84&gt;=70,I84-1,I84)))</f>
        <v/>
      </c>
      <c r="AY84" s="481">
        <f>IF(Z84="","",IF(Z84&gt;=90,J84-2,IF(Z84&gt;=70,J84-1,J84)))</f>
        <v/>
      </c>
      <c r="AZ84" s="481" t="n"/>
      <c r="BA84" s="481" t="n"/>
      <c r="BB84" s="277" t="n"/>
      <c r="BC84" s="169" t="n"/>
      <c r="BD84" s="481" t="n"/>
      <c r="BE84" s="169" t="n"/>
      <c r="BF84" s="481" t="n"/>
      <c r="BG84" s="169" t="n"/>
      <c r="BH84" s="481" t="n"/>
      <c r="BI84" s="169" t="n"/>
      <c r="BJ84" s="481" t="n"/>
      <c r="BK84" s="169" t="n"/>
      <c r="BL84" s="481" t="n"/>
      <c r="BM84" s="481" t="n"/>
      <c r="BN84" s="481" t="n"/>
      <c r="BO84" s="481" t="n"/>
      <c r="BP84" s="481" t="n"/>
      <c r="BQ84" s="481" t="n"/>
      <c r="BR84" s="481" t="n"/>
      <c r="BS84" s="481" t="n"/>
      <c r="BT84" s="481" t="n"/>
      <c r="BU84" s="481" t="n"/>
      <c r="BV84" s="481" t="n"/>
      <c r="BW84" s="169" t="n"/>
      <c r="BX84" s="481" t="n"/>
      <c r="BY84" s="325" t="n"/>
    </row>
    <row r="85" ht="18.75" customHeight="1">
      <c r="A85" s="258">
        <f>IF(AND(AX85=1,AZ85=1),1,IF(AND(AX85=1,AZ85=2),2,IF(AND(AX85=1,AZ85=3),3,IF(AND(AX85=1,AZ85=4),4,IF(AND(AX85=1,AZ85=5),5,IF(AND(AX85=2,AZ85=1),6,IF(AND(AX85=2,AZ85=2),7,IF(AND(AX85=2,AZ85=3),8,IF(AND(AX85=2,AZ85=4),9,IF(AND(AX85=2,AZ85=5),10,IF(AND(AX85=3,AZ85=1),11,IF(AND(AX85=3,AZ85=2),12,IF(AND(AX85=3,AZ85=3),13,IF(AND(AX85=3,AZ85=4),14,IF(AND(AX85=3,AZ85=5),15,IF(AND(AX85=4,AZ85=1),16,IF(AND(AX85=4,AZ85=2),17,IF(AND(AX85=4,AZ85=3),18,IF(AND(AX85=4,AZ85=4),19,IF(AND(AX85=4,AZ85=5),20,IF(AND(AX85=5,AZ85=1),21,IF(AND(AX85=5,AZ85=2),22,IF(AND(AX85=5,AZ85=3),23,IF(AND(AX85=5,AZ85=4),24,IF(AND(AX85=5,AZ85=5),25,"")))))))))))))))))))))))))</f>
        <v/>
      </c>
      <c r="B85" s="258">
        <f>IF(A85="","",(COUNTIF($A$8:A85,A85))/100)</f>
        <v/>
      </c>
      <c r="C85" s="258">
        <f>IFERROR(A85+B85,"")</f>
        <v/>
      </c>
      <c r="D85" s="276" t="n">
        <v>33</v>
      </c>
      <c r="E85" s="481" t="n"/>
      <c r="F85" s="481" t="n"/>
      <c r="G85" s="481" t="n"/>
      <c r="H85" s="481" t="n"/>
      <c r="I85" s="504" t="n"/>
      <c r="J85" s="481" t="n"/>
      <c r="K85" s="504" t="n"/>
      <c r="L85" s="504" t="n"/>
      <c r="M85" s="504" t="n"/>
      <c r="N85" s="504" t="n"/>
      <c r="O85" s="504" t="n"/>
      <c r="P85" s="274">
        <f>IF(OR(I85="",M85=""),"",I85*M85)</f>
        <v/>
      </c>
      <c r="Q85" s="481" t="n"/>
      <c r="R85" s="481" t="n"/>
      <c r="S85" s="481" t="n"/>
      <c r="T85" s="481" t="n"/>
      <c r="U85" s="504" t="n"/>
      <c r="V85" s="504" t="n"/>
      <c r="W85" s="504" t="n"/>
      <c r="X85" s="504">
        <f>IF(AND(U85="PREVENTIVO",V85="AUTOMÁTICO"),"50%",IF(AND(U85="PREVENTIVO",V85="MANUAL"),"40%",IF(AND(U85="DETECTIVO",V85="AUTOMÁTICO"),"40%",IF(AND(U85="DETECTIVO",V85="MANUAL"),"30%",IF(AND(U85="CORRECTIVO",V85="AUTOMÁTICO"),"35%",IF(AND(U85="CORRECTIVO",V85="MANUAL"),"25%",""))))))</f>
        <v/>
      </c>
      <c r="Y85" s="275" t="n"/>
      <c r="Z85" s="273">
        <f>IFERROR(IF(Y85="","",IF(Y85&lt;=0.2,"MUY BAJA",IF(Y85&lt;=0.4,"BAJA",IF(Y85&lt;=0.6,"MEDIA",IF(Y85&lt;=0.8,"ALTA",IF(Y85=1,"MUY ALTA")))))),"")</f>
        <v/>
      </c>
      <c r="AA85" s="481" t="n"/>
      <c r="AB85" s="273">
        <f>IFERROR(IF(AA85="","",IF(AA85&lt;=0.2,"LEVE",IF(AA85&lt;=0.4,"MENOR",IF(AA85&lt;=0.6,"MODERADO",IF(AA85&lt;=0.8,"MAYOR",IF(AA85=1,"CATASTRÓFICO")))))),"")</f>
        <v/>
      </c>
      <c r="AC85" s="274">
        <f>IFERROR(IF(OR(AND(Z85="Muy Baja",AB85="Leve"),AND(Z85="Muy Baja",AB85="Menor"),AND(Z85="Baja",AB85="Leve")),"BAJO",IF(OR(AND(Z85="Muy baja",AB85="Moderado"),AND(Z85="Baja",AB85="Menor"),AND(Z85="Baja",AB85="Moderado"),AND(Z85="Media",AB85="Leve"),AND(Z85="Media",AB85="Menor"),AND(Z85="Media",AB85="Moderado"),AND(Z85="Alta",AB85="Leve"),AND(Z85="Alta",AB85="Menor")),"MODERADO",IF(OR(AND(Z85="Muy Baja",AB85="Mayor"),AND(Z85="Baja",AB85="Mayor"),AND(Z85="Media",AB85="Mayor"),AND(Z85="Alta",AB85="Moderado"),AND(Z85="Alta",AB85="Mayor"),AND(Z85="Muy Alta",AB85="Leve"),AND(Z85="Muy Alta",AB85="Menor"),AND(Z85="Muy Alta",AB85="Moderado"),AND(Z85="Muy Alta",AB85="Mayor")),"ALTO",IF(OR(AND(Z85="Muy Baja",AB85="Catastrófico"),AND(Z85="Baja",AB85="Catastrófico"),AND(Z85="Media",AB85="Catastrófico"),AND(Z85="Alta",AB85="Catastrófico"),AND(Z85="Muy Alta",AB85="Catastrófico")),"EXTREMO","")))),"")</f>
        <v/>
      </c>
      <c r="AD85" s="274" t="n"/>
      <c r="AE85" s="274" t="n"/>
      <c r="AF85" s="274" t="n"/>
      <c r="AG85" s="274" t="n"/>
      <c r="AH85" s="274" t="n"/>
      <c r="AI85" s="274" t="n"/>
      <c r="AJ85" s="274" t="n"/>
      <c r="AK85" s="274" t="n"/>
      <c r="AL85" s="274" t="n"/>
      <c r="AM85" s="274" t="n"/>
      <c r="AN85" s="274" t="n"/>
      <c r="AO85" s="274" t="n"/>
      <c r="AP85" s="274" t="n"/>
      <c r="AQ85" s="274" t="n"/>
      <c r="AR85" s="274" t="n"/>
      <c r="AS85" s="274" t="n"/>
      <c r="AT85" s="274" t="n"/>
      <c r="AU85" s="274" t="n"/>
      <c r="AV85" s="274" t="n"/>
      <c r="AW85" s="274" t="n"/>
      <c r="AX85" s="481">
        <f>IF(Y85="","",IF(Y85&gt;=90,I85-2,IF(Y85&gt;=70,I85-1,I85)))</f>
        <v/>
      </c>
      <c r="AY85" s="481">
        <f>IF(Z85="","",IF(Z85&gt;=90,J85-2,IF(Z85&gt;=70,J85-1,J85)))</f>
        <v/>
      </c>
      <c r="AZ85" s="481" t="n"/>
      <c r="BA85" s="481" t="n"/>
      <c r="BB85" s="277" t="n"/>
      <c r="BC85" s="169" t="n"/>
      <c r="BD85" s="481" t="n"/>
      <c r="BE85" s="169" t="n"/>
      <c r="BF85" s="481" t="n"/>
      <c r="BG85" s="169" t="n"/>
      <c r="BH85" s="481" t="n"/>
      <c r="BI85" s="169" t="n"/>
      <c r="BJ85" s="481" t="n"/>
      <c r="BK85" s="169" t="n"/>
      <c r="BL85" s="481" t="n"/>
      <c r="BM85" s="481" t="n"/>
      <c r="BN85" s="481" t="n"/>
      <c r="BO85" s="481" t="n"/>
      <c r="BP85" s="481" t="n"/>
      <c r="BQ85" s="481" t="n"/>
      <c r="BR85" s="481" t="n"/>
      <c r="BS85" s="481" t="n"/>
      <c r="BT85" s="481" t="n"/>
      <c r="BU85" s="481" t="n"/>
      <c r="BV85" s="481" t="n"/>
      <c r="BW85" s="169" t="n"/>
      <c r="BX85" s="481" t="n"/>
      <c r="BY85" s="325" t="n"/>
    </row>
    <row r="86" ht="18.75" customHeight="1">
      <c r="A86" s="258">
        <f>IF(AND(AX86=1,AZ86=1),1,IF(AND(AX86=1,AZ86=2),2,IF(AND(AX86=1,AZ86=3),3,IF(AND(AX86=1,AZ86=4),4,IF(AND(AX86=1,AZ86=5),5,IF(AND(AX86=2,AZ86=1),6,IF(AND(AX86=2,AZ86=2),7,IF(AND(AX86=2,AZ86=3),8,IF(AND(AX86=2,AZ86=4),9,IF(AND(AX86=2,AZ86=5),10,IF(AND(AX86=3,AZ86=1),11,IF(AND(AX86=3,AZ86=2),12,IF(AND(AX86=3,AZ86=3),13,IF(AND(AX86=3,AZ86=4),14,IF(AND(AX86=3,AZ86=5),15,IF(AND(AX86=4,AZ86=1),16,IF(AND(AX86=4,AZ86=2),17,IF(AND(AX86=4,AZ86=3),18,IF(AND(AX86=4,AZ86=4),19,IF(AND(AX86=4,AZ86=5),20,IF(AND(AX86=5,AZ86=1),21,IF(AND(AX86=5,AZ86=2),22,IF(AND(AX86=5,AZ86=3),23,IF(AND(AX86=5,AZ86=4),24,IF(AND(AX86=5,AZ86=5),25,"")))))))))))))))))))))))))</f>
        <v/>
      </c>
      <c r="B86" s="258">
        <f>IF(A86="","",(COUNTIF($A$8:A86,A86))/100)</f>
        <v/>
      </c>
      <c r="C86" s="258">
        <f>IFERROR(A86+B86,"")</f>
        <v/>
      </c>
      <c r="D86" s="276" t="n">
        <v>34</v>
      </c>
      <c r="E86" s="481" t="n"/>
      <c r="F86" s="481" t="n"/>
      <c r="G86" s="481" t="n"/>
      <c r="H86" s="481" t="n"/>
      <c r="I86" s="504" t="n"/>
      <c r="J86" s="481" t="n"/>
      <c r="K86" s="504" t="n"/>
      <c r="L86" s="504" t="n"/>
      <c r="M86" s="504" t="n"/>
      <c r="N86" s="504" t="n"/>
      <c r="O86" s="504" t="n"/>
      <c r="P86" s="274">
        <f>IF(OR(I86="",M86=""),"",I86*M86)</f>
        <v/>
      </c>
      <c r="Q86" s="481" t="n"/>
      <c r="R86" s="481" t="n"/>
      <c r="S86" s="481" t="n"/>
      <c r="T86" s="481" t="n"/>
      <c r="U86" s="504" t="n"/>
      <c r="V86" s="504" t="n"/>
      <c r="W86" s="504" t="n"/>
      <c r="X86" s="504">
        <f>IF(AND(U86="PREVENTIVO",V86="AUTOMÁTICO"),"50%",IF(AND(U86="PREVENTIVO",V86="MANUAL"),"40%",IF(AND(U86="DETECTIVO",V86="AUTOMÁTICO"),"40%",IF(AND(U86="DETECTIVO",V86="MANUAL"),"30%",IF(AND(U86="CORRECTIVO",V86="AUTOMÁTICO"),"35%",IF(AND(U86="CORRECTIVO",V86="MANUAL"),"25%",""))))))</f>
        <v/>
      </c>
      <c r="Y86" s="275" t="n"/>
      <c r="Z86" s="273">
        <f>IFERROR(IF(Y86="","",IF(Y86&lt;=0.2,"MUY BAJA",IF(Y86&lt;=0.4,"BAJA",IF(Y86&lt;=0.6,"MEDIA",IF(Y86&lt;=0.8,"ALTA",IF(Y86=1,"MUY ALTA")))))),"")</f>
        <v/>
      </c>
      <c r="AA86" s="481" t="n"/>
      <c r="AB86" s="273">
        <f>IFERROR(IF(AA86="","",IF(AA86&lt;=0.2,"LEVE",IF(AA86&lt;=0.4,"MENOR",IF(AA86&lt;=0.6,"MODERADO",IF(AA86&lt;=0.8,"MAYOR",IF(AA86=1,"CATASTRÓFICO")))))),"")</f>
        <v/>
      </c>
      <c r="AC86" s="274">
        <f>IFERROR(IF(OR(AND(Z86="Muy Baja",AB86="Leve"),AND(Z86="Muy Baja",AB86="Menor"),AND(Z86="Baja",AB86="Leve")),"BAJO",IF(OR(AND(Z86="Muy baja",AB86="Moderado"),AND(Z86="Baja",AB86="Menor"),AND(Z86="Baja",AB86="Moderado"),AND(Z86="Media",AB86="Leve"),AND(Z86="Media",AB86="Menor"),AND(Z86="Media",AB86="Moderado"),AND(Z86="Alta",AB86="Leve"),AND(Z86="Alta",AB86="Menor")),"MODERADO",IF(OR(AND(Z86="Muy Baja",AB86="Mayor"),AND(Z86="Baja",AB86="Mayor"),AND(Z86="Media",AB86="Mayor"),AND(Z86="Alta",AB86="Moderado"),AND(Z86="Alta",AB86="Mayor"),AND(Z86="Muy Alta",AB86="Leve"),AND(Z86="Muy Alta",AB86="Menor"),AND(Z86="Muy Alta",AB86="Moderado"),AND(Z86="Muy Alta",AB86="Mayor")),"ALTO",IF(OR(AND(Z86="Muy Baja",AB86="Catastrófico"),AND(Z86="Baja",AB86="Catastrófico"),AND(Z86="Media",AB86="Catastrófico"),AND(Z86="Alta",AB86="Catastrófico"),AND(Z86="Muy Alta",AB86="Catastrófico")),"EXTREMO","")))),"")</f>
        <v/>
      </c>
      <c r="AD86" s="274" t="n"/>
      <c r="AE86" s="274" t="n"/>
      <c r="AF86" s="274" t="n"/>
      <c r="AG86" s="274" t="n"/>
      <c r="AH86" s="274" t="n"/>
      <c r="AI86" s="274" t="n"/>
      <c r="AJ86" s="274" t="n"/>
      <c r="AK86" s="274" t="n"/>
      <c r="AL86" s="274" t="n"/>
      <c r="AM86" s="274" t="n"/>
      <c r="AN86" s="274" t="n"/>
      <c r="AO86" s="274" t="n"/>
      <c r="AP86" s="274" t="n"/>
      <c r="AQ86" s="274" t="n"/>
      <c r="AR86" s="274" t="n"/>
      <c r="AS86" s="274" t="n"/>
      <c r="AT86" s="274" t="n"/>
      <c r="AU86" s="274" t="n"/>
      <c r="AV86" s="274" t="n"/>
      <c r="AW86" s="274" t="n"/>
      <c r="AX86" s="481">
        <f>IF(Y86="","",IF(Y86&gt;=90,I86-2,IF(Y86&gt;=70,I86-1,I86)))</f>
        <v/>
      </c>
      <c r="AY86" s="481">
        <f>IF(Z86="","",IF(Z86&gt;=90,J86-2,IF(Z86&gt;=70,J86-1,J86)))</f>
        <v/>
      </c>
      <c r="AZ86" s="481" t="n"/>
      <c r="BA86" s="481" t="n"/>
      <c r="BB86" s="277" t="n"/>
      <c r="BC86" s="169" t="n"/>
      <c r="BD86" s="481" t="n"/>
      <c r="BE86" s="169" t="n"/>
      <c r="BF86" s="481" t="n"/>
      <c r="BG86" s="169" t="n"/>
      <c r="BH86" s="481" t="n"/>
      <c r="BI86" s="169" t="n"/>
      <c r="BJ86" s="481" t="n"/>
      <c r="BK86" s="169" t="n"/>
      <c r="BL86" s="481" t="n"/>
      <c r="BM86" s="481" t="n"/>
      <c r="BN86" s="481" t="n"/>
      <c r="BO86" s="481" t="n"/>
      <c r="BP86" s="481" t="n"/>
      <c r="BQ86" s="481" t="n"/>
      <c r="BR86" s="481" t="n"/>
      <c r="BS86" s="481" t="n"/>
      <c r="BT86" s="481" t="n"/>
      <c r="BU86" s="481" t="n"/>
      <c r="BV86" s="481" t="n"/>
      <c r="BW86" s="169" t="n"/>
      <c r="BX86" s="481" t="n"/>
      <c r="BY86" s="325" t="n"/>
    </row>
    <row r="87" ht="18.75" customHeight="1">
      <c r="A87" s="258">
        <f>IF(AND(AX87=1,AZ87=1),1,IF(AND(AX87=1,AZ87=2),2,IF(AND(AX87=1,AZ87=3),3,IF(AND(AX87=1,AZ87=4),4,IF(AND(AX87=1,AZ87=5),5,IF(AND(AX87=2,AZ87=1),6,IF(AND(AX87=2,AZ87=2),7,IF(AND(AX87=2,AZ87=3),8,IF(AND(AX87=2,AZ87=4),9,IF(AND(AX87=2,AZ87=5),10,IF(AND(AX87=3,AZ87=1),11,IF(AND(AX87=3,AZ87=2),12,IF(AND(AX87=3,AZ87=3),13,IF(AND(AX87=3,AZ87=4),14,IF(AND(AX87=3,AZ87=5),15,IF(AND(AX87=4,AZ87=1),16,IF(AND(AX87=4,AZ87=2),17,IF(AND(AX87=4,AZ87=3),18,IF(AND(AX87=4,AZ87=4),19,IF(AND(AX87=4,AZ87=5),20,IF(AND(AX87=5,AZ87=1),21,IF(AND(AX87=5,AZ87=2),22,IF(AND(AX87=5,AZ87=3),23,IF(AND(AX87=5,AZ87=4),24,IF(AND(AX87=5,AZ87=5),25,"")))))))))))))))))))))))))</f>
        <v/>
      </c>
      <c r="B87" s="258">
        <f>IF(A87="","",(COUNTIF($A$8:A87,A87))/100)</f>
        <v/>
      </c>
      <c r="C87" s="258">
        <f>IFERROR(A87+B87,"")</f>
        <v/>
      </c>
      <c r="D87" s="276" t="n">
        <v>35</v>
      </c>
      <c r="E87" s="481" t="n"/>
      <c r="F87" s="481" t="n"/>
      <c r="G87" s="481" t="n"/>
      <c r="H87" s="481" t="n"/>
      <c r="I87" s="504" t="n"/>
      <c r="J87" s="481" t="n"/>
      <c r="K87" s="504" t="n"/>
      <c r="L87" s="504" t="n"/>
      <c r="M87" s="504" t="n"/>
      <c r="N87" s="504" t="n"/>
      <c r="O87" s="504" t="n"/>
      <c r="P87" s="274">
        <f>IF(OR(I87="",M87=""),"",I87*M87)</f>
        <v/>
      </c>
      <c r="Q87" s="481" t="n"/>
      <c r="R87" s="481" t="n"/>
      <c r="S87" s="481" t="n"/>
      <c r="T87" s="481" t="n"/>
      <c r="U87" s="504" t="n"/>
      <c r="V87" s="504" t="n"/>
      <c r="W87" s="504" t="n"/>
      <c r="X87" s="504">
        <f>IF(AND(U87="PREVENTIVO",V87="AUTOMÁTICO"),"50%",IF(AND(U87="PREVENTIVO",V87="MANUAL"),"40%",IF(AND(U87="DETECTIVO",V87="AUTOMÁTICO"),"40%",IF(AND(U87="DETECTIVO",V87="MANUAL"),"30%",IF(AND(U87="CORRECTIVO",V87="AUTOMÁTICO"),"35%",IF(AND(U87="CORRECTIVO",V87="MANUAL"),"25%",""))))))</f>
        <v/>
      </c>
      <c r="Y87" s="275" t="n"/>
      <c r="Z87" s="273">
        <f>IFERROR(IF(Y87="","",IF(Y87&lt;=0.2,"MUY BAJA",IF(Y87&lt;=0.4,"BAJA",IF(Y87&lt;=0.6,"MEDIA",IF(Y87&lt;=0.8,"ALTA",IF(Y87=1,"MUY ALTA")))))),"")</f>
        <v/>
      </c>
      <c r="AA87" s="481" t="n"/>
      <c r="AB87" s="273">
        <f>IFERROR(IF(AA87="","",IF(AA87&lt;=0.2,"LEVE",IF(AA87&lt;=0.4,"MENOR",IF(AA87&lt;=0.6,"MODERADO",IF(AA87&lt;=0.8,"MAYOR",IF(AA87=1,"CATASTRÓFICO")))))),"")</f>
        <v/>
      </c>
      <c r="AC87" s="274">
        <f>IFERROR(IF(OR(AND(Z87="Muy Baja",AB87="Leve"),AND(Z87="Muy Baja",AB87="Menor"),AND(Z87="Baja",AB87="Leve")),"BAJO",IF(OR(AND(Z87="Muy baja",AB87="Moderado"),AND(Z87="Baja",AB87="Menor"),AND(Z87="Baja",AB87="Moderado"),AND(Z87="Media",AB87="Leve"),AND(Z87="Media",AB87="Menor"),AND(Z87="Media",AB87="Moderado"),AND(Z87="Alta",AB87="Leve"),AND(Z87="Alta",AB87="Menor")),"MODERADO",IF(OR(AND(Z87="Muy Baja",AB87="Mayor"),AND(Z87="Baja",AB87="Mayor"),AND(Z87="Media",AB87="Mayor"),AND(Z87="Alta",AB87="Moderado"),AND(Z87="Alta",AB87="Mayor"),AND(Z87="Muy Alta",AB87="Leve"),AND(Z87="Muy Alta",AB87="Menor"),AND(Z87="Muy Alta",AB87="Moderado"),AND(Z87="Muy Alta",AB87="Mayor")),"ALTO",IF(OR(AND(Z87="Muy Baja",AB87="Catastrófico"),AND(Z87="Baja",AB87="Catastrófico"),AND(Z87="Media",AB87="Catastrófico"),AND(Z87="Alta",AB87="Catastrófico"),AND(Z87="Muy Alta",AB87="Catastrófico")),"EXTREMO","")))),"")</f>
        <v/>
      </c>
      <c r="AD87" s="274" t="n"/>
      <c r="AE87" s="274" t="n"/>
      <c r="AF87" s="274" t="n"/>
      <c r="AG87" s="274" t="n"/>
      <c r="AH87" s="274" t="n"/>
      <c r="AI87" s="274" t="n"/>
      <c r="AJ87" s="274" t="n"/>
      <c r="AK87" s="274" t="n"/>
      <c r="AL87" s="274" t="n"/>
      <c r="AM87" s="274" t="n"/>
      <c r="AN87" s="274" t="n"/>
      <c r="AO87" s="274" t="n"/>
      <c r="AP87" s="274" t="n"/>
      <c r="AQ87" s="274" t="n"/>
      <c r="AR87" s="274" t="n"/>
      <c r="AS87" s="274" t="n"/>
      <c r="AT87" s="274" t="n"/>
      <c r="AU87" s="274" t="n"/>
      <c r="AV87" s="274" t="n"/>
      <c r="AW87" s="274" t="n"/>
      <c r="AX87" s="481">
        <f>IF(Y87="","",IF(Y87&gt;=90,I87-2,IF(Y87&gt;=70,I87-1,I87)))</f>
        <v/>
      </c>
      <c r="AY87" s="481">
        <f>IF(Z87="","",IF(Z87&gt;=90,J87-2,IF(Z87&gt;=70,J87-1,J87)))</f>
        <v/>
      </c>
      <c r="AZ87" s="481" t="n"/>
      <c r="BA87" s="481" t="n"/>
      <c r="BB87" s="277" t="n"/>
      <c r="BC87" s="169" t="n"/>
      <c r="BD87" s="481" t="n"/>
      <c r="BE87" s="169" t="n"/>
      <c r="BF87" s="481" t="n"/>
      <c r="BG87" s="169" t="n"/>
      <c r="BH87" s="481" t="n"/>
      <c r="BI87" s="169" t="n"/>
      <c r="BJ87" s="481" t="n"/>
      <c r="BK87" s="169" t="n"/>
      <c r="BL87" s="481" t="n"/>
      <c r="BM87" s="481" t="n"/>
      <c r="BN87" s="481" t="n"/>
      <c r="BO87" s="481" t="n"/>
      <c r="BP87" s="481" t="n"/>
      <c r="BQ87" s="481" t="n"/>
      <c r="BR87" s="481" t="n"/>
      <c r="BS87" s="481" t="n"/>
      <c r="BT87" s="481" t="n"/>
      <c r="BU87" s="481" t="n"/>
      <c r="BV87" s="481" t="n"/>
      <c r="BW87" s="169" t="n"/>
      <c r="BX87" s="481" t="n"/>
      <c r="BY87" s="325" t="n"/>
    </row>
    <row r="88" ht="18.75" customHeight="1">
      <c r="A88" s="258">
        <f>IF(AND(AX88=1,AZ88=1),1,IF(AND(AX88=1,AZ88=2),2,IF(AND(AX88=1,AZ88=3),3,IF(AND(AX88=1,AZ88=4),4,IF(AND(AX88=1,AZ88=5),5,IF(AND(AX88=2,AZ88=1),6,IF(AND(AX88=2,AZ88=2),7,IF(AND(AX88=2,AZ88=3),8,IF(AND(AX88=2,AZ88=4),9,IF(AND(AX88=2,AZ88=5),10,IF(AND(AX88=3,AZ88=1),11,IF(AND(AX88=3,AZ88=2),12,IF(AND(AX88=3,AZ88=3),13,IF(AND(AX88=3,AZ88=4),14,IF(AND(AX88=3,AZ88=5),15,IF(AND(AX88=4,AZ88=1),16,IF(AND(AX88=4,AZ88=2),17,IF(AND(AX88=4,AZ88=3),18,IF(AND(AX88=4,AZ88=4),19,IF(AND(AX88=4,AZ88=5),20,IF(AND(AX88=5,AZ88=1),21,IF(AND(AX88=5,AZ88=2),22,IF(AND(AX88=5,AZ88=3),23,IF(AND(AX88=5,AZ88=4),24,IF(AND(AX88=5,AZ88=5),25,"")))))))))))))))))))))))))</f>
        <v/>
      </c>
      <c r="B88" s="258">
        <f>IF(A88="","",(COUNTIF($A$8:A88,A88))/100)</f>
        <v/>
      </c>
      <c r="C88" s="258">
        <f>IFERROR(A88+B88,"")</f>
        <v/>
      </c>
      <c r="D88" s="276" t="n">
        <v>36</v>
      </c>
      <c r="E88" s="481" t="n"/>
      <c r="F88" s="481" t="n"/>
      <c r="G88" s="481" t="n"/>
      <c r="H88" s="481" t="n"/>
      <c r="I88" s="504" t="n"/>
      <c r="J88" s="481" t="n"/>
      <c r="K88" s="504" t="n"/>
      <c r="L88" s="504" t="n"/>
      <c r="M88" s="504" t="n"/>
      <c r="N88" s="504" t="n"/>
      <c r="O88" s="504" t="n"/>
      <c r="P88" s="274">
        <f>IF(OR(I88="",M88=""),"",I88*M88)</f>
        <v/>
      </c>
      <c r="Q88" s="481" t="n"/>
      <c r="R88" s="481" t="n"/>
      <c r="S88" s="481" t="n"/>
      <c r="T88" s="481" t="n"/>
      <c r="U88" s="504" t="n"/>
      <c r="V88" s="504" t="n"/>
      <c r="W88" s="504" t="n"/>
      <c r="X88" s="504">
        <f>IF(AND(U88="PREVENTIVO",V88="AUTOMÁTICO"),"50%",IF(AND(U88="PREVENTIVO",V88="MANUAL"),"40%",IF(AND(U88="DETECTIVO",V88="AUTOMÁTICO"),"40%",IF(AND(U88="DETECTIVO",V88="MANUAL"),"30%",IF(AND(U88="CORRECTIVO",V88="AUTOMÁTICO"),"35%",IF(AND(U88="CORRECTIVO",V88="MANUAL"),"25%",""))))))</f>
        <v/>
      </c>
      <c r="Y88" s="275" t="n"/>
      <c r="Z88" s="273">
        <f>IFERROR(IF(Y88="","",IF(Y88&lt;=0.2,"MUY BAJA",IF(Y88&lt;=0.4,"BAJA",IF(Y88&lt;=0.6,"MEDIA",IF(Y88&lt;=0.8,"ALTA",IF(Y88=1,"MUY ALTA")))))),"")</f>
        <v/>
      </c>
      <c r="AA88" s="481" t="n"/>
      <c r="AB88" s="273">
        <f>IFERROR(IF(AA88="","",IF(AA88&lt;=0.2,"LEVE",IF(AA88&lt;=0.4,"MENOR",IF(AA88&lt;=0.6,"MODERADO",IF(AA88&lt;=0.8,"MAYOR",IF(AA88=1,"CATASTRÓFICO")))))),"")</f>
        <v/>
      </c>
      <c r="AC88" s="274">
        <f>IFERROR(IF(OR(AND(Z88="Muy Baja",AB88="Leve"),AND(Z88="Muy Baja",AB88="Menor"),AND(Z88="Baja",AB88="Leve")),"BAJO",IF(OR(AND(Z88="Muy baja",AB88="Moderado"),AND(Z88="Baja",AB88="Menor"),AND(Z88="Baja",AB88="Moderado"),AND(Z88="Media",AB88="Leve"),AND(Z88="Media",AB88="Menor"),AND(Z88="Media",AB88="Moderado"),AND(Z88="Alta",AB88="Leve"),AND(Z88="Alta",AB88="Menor")),"MODERADO",IF(OR(AND(Z88="Muy Baja",AB88="Mayor"),AND(Z88="Baja",AB88="Mayor"),AND(Z88="Media",AB88="Mayor"),AND(Z88="Alta",AB88="Moderado"),AND(Z88="Alta",AB88="Mayor"),AND(Z88="Muy Alta",AB88="Leve"),AND(Z88="Muy Alta",AB88="Menor"),AND(Z88="Muy Alta",AB88="Moderado"),AND(Z88="Muy Alta",AB88="Mayor")),"ALTO",IF(OR(AND(Z88="Muy Baja",AB88="Catastrófico"),AND(Z88="Baja",AB88="Catastrófico"),AND(Z88="Media",AB88="Catastrófico"),AND(Z88="Alta",AB88="Catastrófico"),AND(Z88="Muy Alta",AB88="Catastrófico")),"EXTREMO","")))),"")</f>
        <v/>
      </c>
      <c r="AD88" s="274" t="n"/>
      <c r="AE88" s="274" t="n"/>
      <c r="AF88" s="274" t="n"/>
      <c r="AG88" s="274" t="n"/>
      <c r="AH88" s="274" t="n"/>
      <c r="AI88" s="274" t="n"/>
      <c r="AJ88" s="274" t="n"/>
      <c r="AK88" s="274" t="n"/>
      <c r="AL88" s="274" t="n"/>
      <c r="AM88" s="274" t="n"/>
      <c r="AN88" s="274" t="n"/>
      <c r="AO88" s="274" t="n"/>
      <c r="AP88" s="274" t="n"/>
      <c r="AQ88" s="274" t="n"/>
      <c r="AR88" s="274" t="n"/>
      <c r="AS88" s="274" t="n"/>
      <c r="AT88" s="274" t="n"/>
      <c r="AU88" s="274" t="n"/>
      <c r="AV88" s="274" t="n"/>
      <c r="AW88" s="274" t="n"/>
      <c r="AX88" s="481">
        <f>IF(Y88="","",IF(Y88&gt;=90,I88-2,IF(Y88&gt;=70,I88-1,I88)))</f>
        <v/>
      </c>
      <c r="AY88" s="481">
        <f>IF(Z88="","",IF(Z88&gt;=90,J88-2,IF(Z88&gt;=70,J88-1,J88)))</f>
        <v/>
      </c>
      <c r="AZ88" s="481" t="n"/>
      <c r="BA88" s="481" t="n"/>
      <c r="BB88" s="277" t="n"/>
      <c r="BC88" s="169" t="n"/>
      <c r="BD88" s="481" t="n"/>
      <c r="BE88" s="169" t="n"/>
      <c r="BF88" s="481" t="n"/>
      <c r="BG88" s="169" t="n"/>
      <c r="BH88" s="481" t="n"/>
      <c r="BI88" s="169" t="n"/>
      <c r="BJ88" s="481" t="n"/>
      <c r="BK88" s="169" t="n"/>
      <c r="BL88" s="481" t="n"/>
      <c r="BM88" s="481" t="n"/>
      <c r="BN88" s="481" t="n"/>
      <c r="BO88" s="481" t="n"/>
      <c r="BP88" s="481" t="n"/>
      <c r="BQ88" s="481" t="n"/>
      <c r="BR88" s="481" t="n"/>
      <c r="BS88" s="481" t="n"/>
      <c r="BT88" s="481" t="n"/>
      <c r="BU88" s="481" t="n"/>
      <c r="BV88" s="481" t="n"/>
      <c r="BW88" s="169" t="n"/>
      <c r="BX88" s="481" t="n"/>
      <c r="BY88" s="325" t="n"/>
    </row>
    <row r="89" ht="18.75" customHeight="1">
      <c r="A89" s="258">
        <f>IF(AND(AX89=1,AZ89=1),1,IF(AND(AX89=1,AZ89=2),2,IF(AND(AX89=1,AZ89=3),3,IF(AND(AX89=1,AZ89=4),4,IF(AND(AX89=1,AZ89=5),5,IF(AND(AX89=2,AZ89=1),6,IF(AND(AX89=2,AZ89=2),7,IF(AND(AX89=2,AZ89=3),8,IF(AND(AX89=2,AZ89=4),9,IF(AND(AX89=2,AZ89=5),10,IF(AND(AX89=3,AZ89=1),11,IF(AND(AX89=3,AZ89=2),12,IF(AND(AX89=3,AZ89=3),13,IF(AND(AX89=3,AZ89=4),14,IF(AND(AX89=3,AZ89=5),15,IF(AND(AX89=4,AZ89=1),16,IF(AND(AX89=4,AZ89=2),17,IF(AND(AX89=4,AZ89=3),18,IF(AND(AX89=4,AZ89=4),19,IF(AND(AX89=4,AZ89=5),20,IF(AND(AX89=5,AZ89=1),21,IF(AND(AX89=5,AZ89=2),22,IF(AND(AX89=5,AZ89=3),23,IF(AND(AX89=5,AZ89=4),24,IF(AND(AX89=5,AZ89=5),25,"")))))))))))))))))))))))))</f>
        <v/>
      </c>
      <c r="B89" s="258">
        <f>IF(A89="","",(COUNTIF($A$8:A89,A89))/100)</f>
        <v/>
      </c>
      <c r="C89" s="258">
        <f>IFERROR(A89+B89,"")</f>
        <v/>
      </c>
      <c r="D89" s="276" t="n">
        <v>37</v>
      </c>
      <c r="E89" s="481" t="n"/>
      <c r="F89" s="481" t="n"/>
      <c r="G89" s="481" t="n"/>
      <c r="H89" s="481" t="n"/>
      <c r="I89" s="504" t="n"/>
      <c r="J89" s="481" t="n"/>
      <c r="K89" s="504" t="n"/>
      <c r="L89" s="504" t="n"/>
      <c r="M89" s="504" t="n"/>
      <c r="N89" s="504" t="n"/>
      <c r="O89" s="504" t="n"/>
      <c r="P89" s="274">
        <f>IF(OR(I89="",M89=""),"",I89*M89)</f>
        <v/>
      </c>
      <c r="Q89" s="481" t="n"/>
      <c r="R89" s="481" t="n"/>
      <c r="S89" s="481" t="n"/>
      <c r="T89" s="481" t="n"/>
      <c r="U89" s="504" t="n"/>
      <c r="V89" s="504" t="n"/>
      <c r="W89" s="504" t="n"/>
      <c r="X89" s="504">
        <f>IF(AND(U89="PREVENTIVO",V89="AUTOMÁTICO"),"50%",IF(AND(U89="PREVENTIVO",V89="MANUAL"),"40%",IF(AND(U89="DETECTIVO",V89="AUTOMÁTICO"),"40%",IF(AND(U89="DETECTIVO",V89="MANUAL"),"30%",IF(AND(U89="CORRECTIVO",V89="AUTOMÁTICO"),"35%",IF(AND(U89="CORRECTIVO",V89="MANUAL"),"25%",""))))))</f>
        <v/>
      </c>
      <c r="Y89" s="275" t="n"/>
      <c r="Z89" s="273">
        <f>IFERROR(IF(Y89="","",IF(Y89&lt;=0.2,"MUY BAJA",IF(Y89&lt;=0.4,"BAJA",IF(Y89&lt;=0.6,"MEDIA",IF(Y89&lt;=0.8,"ALTA",IF(Y89=1,"MUY ALTA")))))),"")</f>
        <v/>
      </c>
      <c r="AA89" s="481" t="n"/>
      <c r="AB89" s="273">
        <f>IFERROR(IF(AA89="","",IF(AA89&lt;=0.2,"LEVE",IF(AA89&lt;=0.4,"MENOR",IF(AA89&lt;=0.6,"MODERADO",IF(AA89&lt;=0.8,"MAYOR",IF(AA89=1,"CATASTRÓFICO")))))),"")</f>
        <v/>
      </c>
      <c r="AC89" s="274">
        <f>IFERROR(IF(OR(AND(Z89="Muy Baja",AB89="Leve"),AND(Z89="Muy Baja",AB89="Menor"),AND(Z89="Baja",AB89="Leve")),"BAJO",IF(OR(AND(Z89="Muy baja",AB89="Moderado"),AND(Z89="Baja",AB89="Menor"),AND(Z89="Baja",AB89="Moderado"),AND(Z89="Media",AB89="Leve"),AND(Z89="Media",AB89="Menor"),AND(Z89="Media",AB89="Moderado"),AND(Z89="Alta",AB89="Leve"),AND(Z89="Alta",AB89="Menor")),"MODERADO",IF(OR(AND(Z89="Muy Baja",AB89="Mayor"),AND(Z89="Baja",AB89="Mayor"),AND(Z89="Media",AB89="Mayor"),AND(Z89="Alta",AB89="Moderado"),AND(Z89="Alta",AB89="Mayor"),AND(Z89="Muy Alta",AB89="Leve"),AND(Z89="Muy Alta",AB89="Menor"),AND(Z89="Muy Alta",AB89="Moderado"),AND(Z89="Muy Alta",AB89="Mayor")),"ALTO",IF(OR(AND(Z89="Muy Baja",AB89="Catastrófico"),AND(Z89="Baja",AB89="Catastrófico"),AND(Z89="Media",AB89="Catastrófico"),AND(Z89="Alta",AB89="Catastrófico"),AND(Z89="Muy Alta",AB89="Catastrófico")),"EXTREMO","")))),"")</f>
        <v/>
      </c>
      <c r="AD89" s="274" t="n"/>
      <c r="AE89" s="274" t="n"/>
      <c r="AF89" s="274" t="n"/>
      <c r="AG89" s="274" t="n"/>
      <c r="AH89" s="274" t="n"/>
      <c r="AI89" s="274" t="n"/>
      <c r="AJ89" s="274" t="n"/>
      <c r="AK89" s="274" t="n"/>
      <c r="AL89" s="274" t="n"/>
      <c r="AM89" s="274" t="n"/>
      <c r="AN89" s="274" t="n"/>
      <c r="AO89" s="274" t="n"/>
      <c r="AP89" s="274" t="n"/>
      <c r="AQ89" s="274" t="n"/>
      <c r="AR89" s="274" t="n"/>
      <c r="AS89" s="274" t="n"/>
      <c r="AT89" s="274" t="n"/>
      <c r="AU89" s="274" t="n"/>
      <c r="AV89" s="274" t="n"/>
      <c r="AW89" s="274" t="n"/>
      <c r="AX89" s="481">
        <f>IF(Y89="","",IF(Y89&gt;=90,I89-2,IF(Y89&gt;=70,I89-1,I89)))</f>
        <v/>
      </c>
      <c r="AY89" s="481">
        <f>IF(Z89="","",IF(Z89&gt;=90,J89-2,IF(Z89&gt;=70,J89-1,J89)))</f>
        <v/>
      </c>
      <c r="AZ89" s="481" t="n"/>
      <c r="BA89" s="481" t="n"/>
      <c r="BB89" s="277" t="n"/>
      <c r="BC89" s="169" t="n"/>
      <c r="BD89" s="481" t="n"/>
      <c r="BE89" s="169" t="n"/>
      <c r="BF89" s="481" t="n"/>
      <c r="BG89" s="169" t="n"/>
      <c r="BH89" s="481" t="n"/>
      <c r="BI89" s="169" t="n"/>
      <c r="BJ89" s="481" t="n"/>
      <c r="BK89" s="169" t="n"/>
      <c r="BL89" s="481" t="n"/>
      <c r="BM89" s="481" t="n"/>
      <c r="BN89" s="481" t="n"/>
      <c r="BO89" s="481" t="n"/>
      <c r="BP89" s="481" t="n"/>
      <c r="BQ89" s="481" t="n"/>
      <c r="BR89" s="481" t="n"/>
      <c r="BS89" s="481" t="n"/>
      <c r="BT89" s="481" t="n"/>
      <c r="BU89" s="481" t="n"/>
      <c r="BV89" s="481" t="n"/>
      <c r="BW89" s="169" t="n"/>
      <c r="BX89" s="481" t="n"/>
      <c r="BY89" s="325" t="n"/>
    </row>
    <row r="90" ht="18.75" customHeight="1">
      <c r="A90" s="258">
        <f>IF(AND(AX90=1,AZ90=1),1,IF(AND(AX90=1,AZ90=2),2,IF(AND(AX90=1,AZ90=3),3,IF(AND(AX90=1,AZ90=4),4,IF(AND(AX90=1,AZ90=5),5,IF(AND(AX90=2,AZ90=1),6,IF(AND(AX90=2,AZ90=2),7,IF(AND(AX90=2,AZ90=3),8,IF(AND(AX90=2,AZ90=4),9,IF(AND(AX90=2,AZ90=5),10,IF(AND(AX90=3,AZ90=1),11,IF(AND(AX90=3,AZ90=2),12,IF(AND(AX90=3,AZ90=3),13,IF(AND(AX90=3,AZ90=4),14,IF(AND(AX90=3,AZ90=5),15,IF(AND(AX90=4,AZ90=1),16,IF(AND(AX90=4,AZ90=2),17,IF(AND(AX90=4,AZ90=3),18,IF(AND(AX90=4,AZ90=4),19,IF(AND(AX90=4,AZ90=5),20,IF(AND(AX90=5,AZ90=1),21,IF(AND(AX90=5,AZ90=2),22,IF(AND(AX90=5,AZ90=3),23,IF(AND(AX90=5,AZ90=4),24,IF(AND(AX90=5,AZ90=5),25,"")))))))))))))))))))))))))</f>
        <v/>
      </c>
      <c r="B90" s="258">
        <f>IF(A90="","",(COUNTIF($A$8:A90,A90))/100)</f>
        <v/>
      </c>
      <c r="C90" s="258">
        <f>IFERROR(A90+B90,"")</f>
        <v/>
      </c>
      <c r="D90" s="276" t="n">
        <v>38</v>
      </c>
      <c r="E90" s="481" t="n"/>
      <c r="F90" s="481" t="n"/>
      <c r="G90" s="481" t="n"/>
      <c r="H90" s="481" t="n"/>
      <c r="I90" s="504" t="n"/>
      <c r="J90" s="481" t="n"/>
      <c r="K90" s="504" t="n"/>
      <c r="L90" s="504" t="n"/>
      <c r="M90" s="504" t="n"/>
      <c r="N90" s="504" t="n"/>
      <c r="O90" s="504" t="n"/>
      <c r="P90" s="274">
        <f>IF(OR(I90="",M90=""),"",I90*M90)</f>
        <v/>
      </c>
      <c r="Q90" s="481" t="n"/>
      <c r="R90" s="481" t="n"/>
      <c r="S90" s="481" t="n"/>
      <c r="T90" s="481" t="n"/>
      <c r="U90" s="504" t="n"/>
      <c r="V90" s="504" t="n"/>
      <c r="W90" s="504" t="n"/>
      <c r="X90" s="504">
        <f>IF(AND(U90="PREVENTIVO",V90="AUTOMÁTICO"),"50%",IF(AND(U90="PREVENTIVO",V90="MANUAL"),"40%",IF(AND(U90="DETECTIVO",V90="AUTOMÁTICO"),"40%",IF(AND(U90="DETECTIVO",V90="MANUAL"),"30%",IF(AND(U90="CORRECTIVO",V90="AUTOMÁTICO"),"35%",IF(AND(U90="CORRECTIVO",V90="MANUAL"),"25%",""))))))</f>
        <v/>
      </c>
      <c r="Y90" s="275" t="n"/>
      <c r="Z90" s="273">
        <f>IFERROR(IF(Y90="","",IF(Y90&lt;=0.2,"MUY BAJA",IF(Y90&lt;=0.4,"BAJA",IF(Y90&lt;=0.6,"MEDIA",IF(Y90&lt;=0.8,"ALTA",IF(Y90=1,"MUY ALTA")))))),"")</f>
        <v/>
      </c>
      <c r="AA90" s="481" t="n"/>
      <c r="AB90" s="273">
        <f>IFERROR(IF(AA90="","",IF(AA90&lt;=0.2,"LEVE",IF(AA90&lt;=0.4,"MENOR",IF(AA90&lt;=0.6,"MODERADO",IF(AA90&lt;=0.8,"MAYOR",IF(AA90=1,"CATASTRÓFICO")))))),"")</f>
        <v/>
      </c>
      <c r="AC90" s="274">
        <f>IFERROR(IF(OR(AND(Z90="Muy Baja",AB90="Leve"),AND(Z90="Muy Baja",AB90="Menor"),AND(Z90="Baja",AB90="Leve")),"BAJO",IF(OR(AND(Z90="Muy baja",AB90="Moderado"),AND(Z90="Baja",AB90="Menor"),AND(Z90="Baja",AB90="Moderado"),AND(Z90="Media",AB90="Leve"),AND(Z90="Media",AB90="Menor"),AND(Z90="Media",AB90="Moderado"),AND(Z90="Alta",AB90="Leve"),AND(Z90="Alta",AB90="Menor")),"MODERADO",IF(OR(AND(Z90="Muy Baja",AB90="Mayor"),AND(Z90="Baja",AB90="Mayor"),AND(Z90="Media",AB90="Mayor"),AND(Z90="Alta",AB90="Moderado"),AND(Z90="Alta",AB90="Mayor"),AND(Z90="Muy Alta",AB90="Leve"),AND(Z90="Muy Alta",AB90="Menor"),AND(Z90="Muy Alta",AB90="Moderado"),AND(Z90="Muy Alta",AB90="Mayor")),"ALTO",IF(OR(AND(Z90="Muy Baja",AB90="Catastrófico"),AND(Z90="Baja",AB90="Catastrófico"),AND(Z90="Media",AB90="Catastrófico"),AND(Z90="Alta",AB90="Catastrófico"),AND(Z90="Muy Alta",AB90="Catastrófico")),"EXTREMO","")))),"")</f>
        <v/>
      </c>
      <c r="AD90" s="274" t="n"/>
      <c r="AE90" s="274" t="n"/>
      <c r="AF90" s="274" t="n"/>
      <c r="AG90" s="274" t="n"/>
      <c r="AH90" s="274" t="n"/>
      <c r="AI90" s="274" t="n"/>
      <c r="AJ90" s="274" t="n"/>
      <c r="AK90" s="274" t="n"/>
      <c r="AL90" s="274" t="n"/>
      <c r="AM90" s="274" t="n"/>
      <c r="AN90" s="274" t="n"/>
      <c r="AO90" s="274" t="n"/>
      <c r="AP90" s="274" t="n"/>
      <c r="AQ90" s="274" t="n"/>
      <c r="AR90" s="274" t="n"/>
      <c r="AS90" s="274" t="n"/>
      <c r="AT90" s="274" t="n"/>
      <c r="AU90" s="274" t="n"/>
      <c r="AV90" s="274" t="n"/>
      <c r="AW90" s="274" t="n"/>
      <c r="AX90" s="481">
        <f>IF(Y90="","",IF(Y90&gt;=90,I90-2,IF(Y90&gt;=70,I90-1,I90)))</f>
        <v/>
      </c>
      <c r="AY90" s="481">
        <f>IF(Z90="","",IF(Z90&gt;=90,J90-2,IF(Z90&gt;=70,J90-1,J90)))</f>
        <v/>
      </c>
      <c r="AZ90" s="481" t="n"/>
      <c r="BA90" s="481" t="n"/>
      <c r="BB90" s="277" t="n"/>
      <c r="BC90" s="169" t="n"/>
      <c r="BD90" s="481" t="n"/>
      <c r="BE90" s="169" t="n"/>
      <c r="BF90" s="481" t="n"/>
      <c r="BG90" s="169" t="n"/>
      <c r="BH90" s="481" t="n"/>
      <c r="BI90" s="169" t="n"/>
      <c r="BJ90" s="481" t="n"/>
      <c r="BK90" s="169" t="n"/>
      <c r="BL90" s="481" t="n"/>
      <c r="BM90" s="481" t="n"/>
      <c r="BN90" s="481" t="n"/>
      <c r="BO90" s="481" t="n"/>
      <c r="BP90" s="481" t="n"/>
      <c r="BQ90" s="481" t="n"/>
      <c r="BR90" s="481" t="n"/>
      <c r="BS90" s="481" t="n"/>
      <c r="BT90" s="481" t="n"/>
      <c r="BU90" s="481" t="n"/>
      <c r="BV90" s="481" t="n"/>
      <c r="BW90" s="169" t="n"/>
      <c r="BX90" s="481" t="n"/>
      <c r="BY90" s="325" t="n"/>
    </row>
    <row r="91" ht="18.75" customHeight="1">
      <c r="A91" s="258">
        <f>IF(AND(AX91=1,AZ91=1),1,IF(AND(AX91=1,AZ91=2),2,IF(AND(AX91=1,AZ91=3),3,IF(AND(AX91=1,AZ91=4),4,IF(AND(AX91=1,AZ91=5),5,IF(AND(AX91=2,AZ91=1),6,IF(AND(AX91=2,AZ91=2),7,IF(AND(AX91=2,AZ91=3),8,IF(AND(AX91=2,AZ91=4),9,IF(AND(AX91=2,AZ91=5),10,IF(AND(AX91=3,AZ91=1),11,IF(AND(AX91=3,AZ91=2),12,IF(AND(AX91=3,AZ91=3),13,IF(AND(AX91=3,AZ91=4),14,IF(AND(AX91=3,AZ91=5),15,IF(AND(AX91=4,AZ91=1),16,IF(AND(AX91=4,AZ91=2),17,IF(AND(AX91=4,AZ91=3),18,IF(AND(AX91=4,AZ91=4),19,IF(AND(AX91=4,AZ91=5),20,IF(AND(AX91=5,AZ91=1),21,IF(AND(AX91=5,AZ91=2),22,IF(AND(AX91=5,AZ91=3),23,IF(AND(AX91=5,AZ91=4),24,IF(AND(AX91=5,AZ91=5),25,"")))))))))))))))))))))))))</f>
        <v/>
      </c>
      <c r="B91" s="258">
        <f>IF(A91="","",(COUNTIF($A$8:A91,A91))/100)</f>
        <v/>
      </c>
      <c r="C91" s="258">
        <f>IFERROR(A91+B91,"")</f>
        <v/>
      </c>
      <c r="D91" s="276" t="n">
        <v>39</v>
      </c>
      <c r="E91" s="481" t="n"/>
      <c r="F91" s="481" t="n"/>
      <c r="G91" s="481" t="n"/>
      <c r="H91" s="481" t="n"/>
      <c r="I91" s="504" t="n"/>
      <c r="J91" s="481" t="n"/>
      <c r="K91" s="504" t="n"/>
      <c r="L91" s="504" t="n"/>
      <c r="M91" s="504" t="n"/>
      <c r="N91" s="504" t="n"/>
      <c r="O91" s="504" t="n"/>
      <c r="P91" s="274">
        <f>IF(OR(I91="",M91=""),"",I91*M91)</f>
        <v/>
      </c>
      <c r="Q91" s="481" t="n"/>
      <c r="R91" s="481" t="n"/>
      <c r="S91" s="481" t="n"/>
      <c r="T91" s="481" t="n"/>
      <c r="U91" s="504" t="n"/>
      <c r="V91" s="504" t="n"/>
      <c r="W91" s="504" t="n"/>
      <c r="X91" s="504">
        <f>IF(AND(U91="PREVENTIVO",V91="AUTOMÁTICO"),"50%",IF(AND(U91="PREVENTIVO",V91="MANUAL"),"40%",IF(AND(U91="DETECTIVO",V91="AUTOMÁTICO"),"40%",IF(AND(U91="DETECTIVO",V91="MANUAL"),"30%",IF(AND(U91="CORRECTIVO",V91="AUTOMÁTICO"),"35%",IF(AND(U91="CORRECTIVO",V91="MANUAL"),"25%",""))))))</f>
        <v/>
      </c>
      <c r="Y91" s="275" t="n"/>
      <c r="Z91" s="273">
        <f>IFERROR(IF(Y91="","",IF(Y91&lt;=0.2,"MUY BAJA",IF(Y91&lt;=0.4,"BAJA",IF(Y91&lt;=0.6,"MEDIA",IF(Y91&lt;=0.8,"ALTA",IF(Y91=1,"MUY ALTA")))))),"")</f>
        <v/>
      </c>
      <c r="AA91" s="481" t="n"/>
      <c r="AB91" s="273">
        <f>IFERROR(IF(AA91="","",IF(AA91&lt;=0.2,"LEVE",IF(AA91&lt;=0.4,"MENOR",IF(AA91&lt;=0.6,"MODERADO",IF(AA91&lt;=0.8,"MAYOR",IF(AA91=1,"CATASTRÓFICO")))))),"")</f>
        <v/>
      </c>
      <c r="AC91" s="274">
        <f>IFERROR(IF(OR(AND(Z91="Muy Baja",AB91="Leve"),AND(Z91="Muy Baja",AB91="Menor"),AND(Z91="Baja",AB91="Leve")),"BAJO",IF(OR(AND(Z91="Muy baja",AB91="Moderado"),AND(Z91="Baja",AB91="Menor"),AND(Z91="Baja",AB91="Moderado"),AND(Z91="Media",AB91="Leve"),AND(Z91="Media",AB91="Menor"),AND(Z91="Media",AB91="Moderado"),AND(Z91="Alta",AB91="Leve"),AND(Z91="Alta",AB91="Menor")),"MODERADO",IF(OR(AND(Z91="Muy Baja",AB91="Mayor"),AND(Z91="Baja",AB91="Mayor"),AND(Z91="Media",AB91="Mayor"),AND(Z91="Alta",AB91="Moderado"),AND(Z91="Alta",AB91="Mayor"),AND(Z91="Muy Alta",AB91="Leve"),AND(Z91="Muy Alta",AB91="Menor"),AND(Z91="Muy Alta",AB91="Moderado"),AND(Z91="Muy Alta",AB91="Mayor")),"ALTO",IF(OR(AND(Z91="Muy Baja",AB91="Catastrófico"),AND(Z91="Baja",AB91="Catastrófico"),AND(Z91="Media",AB91="Catastrófico"),AND(Z91="Alta",AB91="Catastrófico"),AND(Z91="Muy Alta",AB91="Catastrófico")),"EXTREMO","")))),"")</f>
        <v/>
      </c>
      <c r="AD91" s="274" t="n"/>
      <c r="AE91" s="274" t="n"/>
      <c r="AF91" s="274" t="n"/>
      <c r="AG91" s="274" t="n"/>
      <c r="AH91" s="274" t="n"/>
      <c r="AI91" s="274" t="n"/>
      <c r="AJ91" s="274" t="n"/>
      <c r="AK91" s="274" t="n"/>
      <c r="AL91" s="274" t="n"/>
      <c r="AM91" s="274" t="n"/>
      <c r="AN91" s="274" t="n"/>
      <c r="AO91" s="274" t="n"/>
      <c r="AP91" s="274" t="n"/>
      <c r="AQ91" s="274" t="n"/>
      <c r="AR91" s="274" t="n"/>
      <c r="AS91" s="274" t="n"/>
      <c r="AT91" s="274" t="n"/>
      <c r="AU91" s="274" t="n"/>
      <c r="AV91" s="274" t="n"/>
      <c r="AW91" s="274" t="n"/>
      <c r="AX91" s="481">
        <f>IF(Y91="","",IF(Y91&gt;=90,I91-2,IF(Y91&gt;=70,I91-1,I91)))</f>
        <v/>
      </c>
      <c r="AY91" s="481">
        <f>IF(Z91="","",IF(Z91&gt;=90,J91-2,IF(Z91&gt;=70,J91-1,J91)))</f>
        <v/>
      </c>
      <c r="AZ91" s="481" t="n"/>
      <c r="BA91" s="481" t="n"/>
      <c r="BB91" s="277" t="n"/>
      <c r="BC91" s="169" t="n"/>
      <c r="BD91" s="481" t="n"/>
      <c r="BE91" s="169" t="n"/>
      <c r="BF91" s="481" t="n"/>
      <c r="BG91" s="169" t="n"/>
      <c r="BH91" s="481" t="n"/>
      <c r="BI91" s="169" t="n"/>
      <c r="BJ91" s="481" t="n"/>
      <c r="BK91" s="169" t="n"/>
      <c r="BL91" s="481" t="n"/>
      <c r="BM91" s="481" t="n"/>
      <c r="BN91" s="481" t="n"/>
      <c r="BO91" s="481" t="n"/>
      <c r="BP91" s="481" t="n"/>
      <c r="BQ91" s="481" t="n"/>
      <c r="BR91" s="481" t="n"/>
      <c r="BS91" s="481" t="n"/>
      <c r="BT91" s="481" t="n"/>
      <c r="BU91" s="481" t="n"/>
      <c r="BV91" s="481" t="n"/>
      <c r="BW91" s="169" t="n"/>
      <c r="BX91" s="481" t="n"/>
      <c r="BY91" s="325" t="n"/>
    </row>
    <row r="92" ht="18.75" customHeight="1">
      <c r="A92" s="258">
        <f>IF(AND(AX92=1,AZ92=1),1,IF(AND(AX92=1,AZ92=2),2,IF(AND(AX92=1,AZ92=3),3,IF(AND(AX92=1,AZ92=4),4,IF(AND(AX92=1,AZ92=5),5,IF(AND(AX92=2,AZ92=1),6,IF(AND(AX92=2,AZ92=2),7,IF(AND(AX92=2,AZ92=3),8,IF(AND(AX92=2,AZ92=4),9,IF(AND(AX92=2,AZ92=5),10,IF(AND(AX92=3,AZ92=1),11,IF(AND(AX92=3,AZ92=2),12,IF(AND(AX92=3,AZ92=3),13,IF(AND(AX92=3,AZ92=4),14,IF(AND(AX92=3,AZ92=5),15,IF(AND(AX92=4,AZ92=1),16,IF(AND(AX92=4,AZ92=2),17,IF(AND(AX92=4,AZ92=3),18,IF(AND(AX92=4,AZ92=4),19,IF(AND(AX92=4,AZ92=5),20,IF(AND(AX92=5,AZ92=1),21,IF(AND(AX92=5,AZ92=2),22,IF(AND(AX92=5,AZ92=3),23,IF(AND(AX92=5,AZ92=4),24,IF(AND(AX92=5,AZ92=5),25,"")))))))))))))))))))))))))</f>
        <v/>
      </c>
      <c r="B92" s="258">
        <f>IF(A92="","",(COUNTIF($A$8:A92,A92))/100)</f>
        <v/>
      </c>
      <c r="C92" s="258">
        <f>IFERROR(A92+B92,"")</f>
        <v/>
      </c>
      <c r="D92" s="276" t="n">
        <v>40</v>
      </c>
      <c r="E92" s="481" t="n"/>
      <c r="F92" s="481" t="n"/>
      <c r="G92" s="481" t="n"/>
      <c r="H92" s="481" t="n"/>
      <c r="I92" s="504" t="n"/>
      <c r="J92" s="481" t="n"/>
      <c r="K92" s="504" t="n"/>
      <c r="L92" s="504" t="n"/>
      <c r="M92" s="504" t="n"/>
      <c r="N92" s="504" t="n"/>
      <c r="O92" s="504" t="n"/>
      <c r="P92" s="274">
        <f>IF(OR(I92="",M92=""),"",I92*M92)</f>
        <v/>
      </c>
      <c r="Q92" s="481" t="n"/>
      <c r="R92" s="481" t="n"/>
      <c r="S92" s="481" t="n"/>
      <c r="T92" s="481" t="n"/>
      <c r="U92" s="504" t="n"/>
      <c r="V92" s="504" t="n"/>
      <c r="W92" s="504" t="n"/>
      <c r="X92" s="504">
        <f>IF(AND(U92="PREVENTIVO",V92="AUTOMÁTICO"),"50%",IF(AND(U92="PREVENTIVO",V92="MANUAL"),"40%",IF(AND(U92="DETECTIVO",V92="AUTOMÁTICO"),"40%",IF(AND(U92="DETECTIVO",V92="MANUAL"),"30%",IF(AND(U92="CORRECTIVO",V92="AUTOMÁTICO"),"35%",IF(AND(U92="CORRECTIVO",V92="MANUAL"),"25%",""))))))</f>
        <v/>
      </c>
      <c r="Y92" s="275" t="n"/>
      <c r="Z92" s="273">
        <f>IFERROR(IF(Y92="","",IF(Y92&lt;=0.2,"MUY BAJA",IF(Y92&lt;=0.4,"BAJA",IF(Y92&lt;=0.6,"MEDIA",IF(Y92&lt;=0.8,"ALTA",IF(Y92=1,"MUY ALTA")))))),"")</f>
        <v/>
      </c>
      <c r="AA92" s="481" t="n"/>
      <c r="AB92" s="273">
        <f>IFERROR(IF(AA92="","",IF(AA92&lt;=0.2,"LEVE",IF(AA92&lt;=0.4,"MENOR",IF(AA92&lt;=0.6,"MODERADO",IF(AA92&lt;=0.8,"MAYOR",IF(AA92=1,"CATASTRÓFICO")))))),"")</f>
        <v/>
      </c>
      <c r="AC92" s="274">
        <f>IFERROR(IF(OR(AND(Z92="Muy Baja",AB92="Leve"),AND(Z92="Muy Baja",AB92="Menor"),AND(Z92="Baja",AB92="Leve")),"BAJO",IF(OR(AND(Z92="Muy baja",AB92="Moderado"),AND(Z92="Baja",AB92="Menor"),AND(Z92="Baja",AB92="Moderado"),AND(Z92="Media",AB92="Leve"),AND(Z92="Media",AB92="Menor"),AND(Z92="Media",AB92="Moderado"),AND(Z92="Alta",AB92="Leve"),AND(Z92="Alta",AB92="Menor")),"MODERADO",IF(OR(AND(Z92="Muy Baja",AB92="Mayor"),AND(Z92="Baja",AB92="Mayor"),AND(Z92="Media",AB92="Mayor"),AND(Z92="Alta",AB92="Moderado"),AND(Z92="Alta",AB92="Mayor"),AND(Z92="Muy Alta",AB92="Leve"),AND(Z92="Muy Alta",AB92="Menor"),AND(Z92="Muy Alta",AB92="Moderado"),AND(Z92="Muy Alta",AB92="Mayor")),"ALTO",IF(OR(AND(Z92="Muy Baja",AB92="Catastrófico"),AND(Z92="Baja",AB92="Catastrófico"),AND(Z92="Media",AB92="Catastrófico"),AND(Z92="Alta",AB92="Catastrófico"),AND(Z92="Muy Alta",AB92="Catastrófico")),"EXTREMO","")))),"")</f>
        <v/>
      </c>
      <c r="AD92" s="274" t="n"/>
      <c r="AE92" s="274" t="n"/>
      <c r="AF92" s="274" t="n"/>
      <c r="AG92" s="274" t="n"/>
      <c r="AH92" s="274" t="n"/>
      <c r="AI92" s="274" t="n"/>
      <c r="AJ92" s="274" t="n"/>
      <c r="AK92" s="274" t="n"/>
      <c r="AL92" s="274" t="n"/>
      <c r="AM92" s="274" t="n"/>
      <c r="AN92" s="274" t="n"/>
      <c r="AO92" s="274" t="n"/>
      <c r="AP92" s="274" t="n"/>
      <c r="AQ92" s="274" t="n"/>
      <c r="AR92" s="274" t="n"/>
      <c r="AS92" s="274" t="n"/>
      <c r="AT92" s="274" t="n"/>
      <c r="AU92" s="274" t="n"/>
      <c r="AV92" s="274" t="n"/>
      <c r="AW92" s="274" t="n"/>
      <c r="AX92" s="481">
        <f>IF(Y92="","",IF(Y92&gt;=90,I92-2,IF(Y92&gt;=70,I92-1,I92)))</f>
        <v/>
      </c>
      <c r="AY92" s="481">
        <f>IF(Z92="","",IF(Z92&gt;=90,J92-2,IF(Z92&gt;=70,J92-1,J92)))</f>
        <v/>
      </c>
      <c r="AZ92" s="481" t="n"/>
      <c r="BA92" s="481" t="n"/>
      <c r="BB92" s="277" t="n"/>
      <c r="BC92" s="169" t="n"/>
      <c r="BD92" s="481" t="n"/>
      <c r="BE92" s="169" t="n"/>
      <c r="BF92" s="481" t="n"/>
      <c r="BG92" s="169" t="n"/>
      <c r="BH92" s="481" t="n"/>
      <c r="BI92" s="169" t="n"/>
      <c r="BJ92" s="481" t="n"/>
      <c r="BK92" s="169" t="n"/>
      <c r="BL92" s="481" t="n"/>
      <c r="BM92" s="481" t="n"/>
      <c r="BN92" s="481" t="n"/>
      <c r="BO92" s="481" t="n"/>
      <c r="BP92" s="481" t="n"/>
      <c r="BQ92" s="481" t="n"/>
      <c r="BR92" s="481" t="n"/>
      <c r="BS92" s="481" t="n"/>
      <c r="BT92" s="481" t="n"/>
      <c r="BU92" s="481" t="n"/>
      <c r="BV92" s="481" t="n"/>
      <c r="BW92" s="169" t="n"/>
      <c r="BX92" s="481" t="n"/>
      <c r="BY92" s="325" t="n"/>
    </row>
    <row r="93" ht="18.75" customHeight="1">
      <c r="A93" s="258">
        <f>IF(AND(AX93=1,AZ93=1),1,IF(AND(AX93=1,AZ93=2),2,IF(AND(AX93=1,AZ93=3),3,IF(AND(AX93=1,AZ93=4),4,IF(AND(AX93=1,AZ93=5),5,IF(AND(AX93=2,AZ93=1),6,IF(AND(AX93=2,AZ93=2),7,IF(AND(AX93=2,AZ93=3),8,IF(AND(AX93=2,AZ93=4),9,IF(AND(AX93=2,AZ93=5),10,IF(AND(AX93=3,AZ93=1),11,IF(AND(AX93=3,AZ93=2),12,IF(AND(AX93=3,AZ93=3),13,IF(AND(AX93=3,AZ93=4),14,IF(AND(AX93=3,AZ93=5),15,IF(AND(AX93=4,AZ93=1),16,IF(AND(AX93=4,AZ93=2),17,IF(AND(AX93=4,AZ93=3),18,IF(AND(AX93=4,AZ93=4),19,IF(AND(AX93=4,AZ93=5),20,IF(AND(AX93=5,AZ93=1),21,IF(AND(AX93=5,AZ93=2),22,IF(AND(AX93=5,AZ93=3),23,IF(AND(AX93=5,AZ93=4),24,IF(AND(AX93=5,AZ93=5),25,"")))))))))))))))))))))))))</f>
        <v/>
      </c>
      <c r="B93" s="258">
        <f>IF(A93="","",(COUNTIF($A$8:A93,A93))/100)</f>
        <v/>
      </c>
      <c r="C93" s="258">
        <f>IFERROR(A93+B93,"")</f>
        <v/>
      </c>
      <c r="D93" s="276" t="n">
        <v>41</v>
      </c>
      <c r="E93" s="481" t="n"/>
      <c r="F93" s="481" t="n"/>
      <c r="G93" s="481" t="n"/>
      <c r="H93" s="481" t="n"/>
      <c r="I93" s="504" t="n"/>
      <c r="J93" s="481" t="n"/>
      <c r="K93" s="504" t="n"/>
      <c r="L93" s="504" t="n"/>
      <c r="M93" s="504" t="n"/>
      <c r="N93" s="504" t="n"/>
      <c r="O93" s="504" t="n"/>
      <c r="P93" s="274">
        <f>IF(OR(I93="",M93=""),"",I93*M93)</f>
        <v/>
      </c>
      <c r="Q93" s="481" t="n"/>
      <c r="R93" s="481" t="n"/>
      <c r="S93" s="481" t="n"/>
      <c r="T93" s="481" t="n"/>
      <c r="U93" s="504" t="n"/>
      <c r="V93" s="504" t="n"/>
      <c r="W93" s="504" t="n"/>
      <c r="X93" s="504">
        <f>IF(AND(U93="PREVENTIVO",V93="AUTOMÁTICO"),"50%",IF(AND(U93="PREVENTIVO",V93="MANUAL"),"40%",IF(AND(U93="DETECTIVO",V93="AUTOMÁTICO"),"40%",IF(AND(U93="DETECTIVO",V93="MANUAL"),"30%",IF(AND(U93="CORRECTIVO",V93="AUTOMÁTICO"),"35%",IF(AND(U93="CORRECTIVO",V93="MANUAL"),"25%",""))))))</f>
        <v/>
      </c>
      <c r="Y93" s="275" t="n"/>
      <c r="Z93" s="273">
        <f>IFERROR(IF(Y93="","",IF(Y93&lt;=0.2,"MUY BAJA",IF(Y93&lt;=0.4,"BAJA",IF(Y93&lt;=0.6,"MEDIA",IF(Y93&lt;=0.8,"ALTA",IF(Y93=1,"MUY ALTA")))))),"")</f>
        <v/>
      </c>
      <c r="AA93" s="481" t="n"/>
      <c r="AB93" s="273">
        <f>IFERROR(IF(AA93="","",IF(AA93&lt;=0.2,"LEVE",IF(AA93&lt;=0.4,"MENOR",IF(AA93&lt;=0.6,"MODERADO",IF(AA93&lt;=0.8,"MAYOR",IF(AA93=1,"CATASTRÓFICO")))))),"")</f>
        <v/>
      </c>
      <c r="AC93" s="274">
        <f>IFERROR(IF(OR(AND(Z93="Muy Baja",AB93="Leve"),AND(Z93="Muy Baja",AB93="Menor"),AND(Z93="Baja",AB93="Leve")),"BAJO",IF(OR(AND(Z93="Muy baja",AB93="Moderado"),AND(Z93="Baja",AB93="Menor"),AND(Z93="Baja",AB93="Moderado"),AND(Z93="Media",AB93="Leve"),AND(Z93="Media",AB93="Menor"),AND(Z93="Media",AB93="Moderado"),AND(Z93="Alta",AB93="Leve"),AND(Z93="Alta",AB93="Menor")),"MODERADO",IF(OR(AND(Z93="Muy Baja",AB93="Mayor"),AND(Z93="Baja",AB93="Mayor"),AND(Z93="Media",AB93="Mayor"),AND(Z93="Alta",AB93="Moderado"),AND(Z93="Alta",AB93="Mayor"),AND(Z93="Muy Alta",AB93="Leve"),AND(Z93="Muy Alta",AB93="Menor"),AND(Z93="Muy Alta",AB93="Moderado"),AND(Z93="Muy Alta",AB93="Mayor")),"ALTO",IF(OR(AND(Z93="Muy Baja",AB93="Catastrófico"),AND(Z93="Baja",AB93="Catastrófico"),AND(Z93="Media",AB93="Catastrófico"),AND(Z93="Alta",AB93="Catastrófico"),AND(Z93="Muy Alta",AB93="Catastrófico")),"EXTREMO","")))),"")</f>
        <v/>
      </c>
      <c r="AD93" s="274" t="n"/>
      <c r="AE93" s="274" t="n"/>
      <c r="AF93" s="274" t="n"/>
      <c r="AG93" s="274" t="n"/>
      <c r="AH93" s="274" t="n"/>
      <c r="AI93" s="274" t="n"/>
      <c r="AJ93" s="274" t="n"/>
      <c r="AK93" s="274" t="n"/>
      <c r="AL93" s="274" t="n"/>
      <c r="AM93" s="274" t="n"/>
      <c r="AN93" s="274" t="n"/>
      <c r="AO93" s="274" t="n"/>
      <c r="AP93" s="274" t="n"/>
      <c r="AQ93" s="274" t="n"/>
      <c r="AR93" s="274" t="n"/>
      <c r="AS93" s="274" t="n"/>
      <c r="AT93" s="274" t="n"/>
      <c r="AU93" s="274" t="n"/>
      <c r="AV93" s="274" t="n"/>
      <c r="AW93" s="274" t="n"/>
      <c r="AX93" s="481">
        <f>IF(Y93="","",IF(Y93&gt;=90,I93-2,IF(Y93&gt;=70,I93-1,I93)))</f>
        <v/>
      </c>
      <c r="AY93" s="481">
        <f>IF(Z93="","",IF(Z93&gt;=90,J93-2,IF(Z93&gt;=70,J93-1,J93)))</f>
        <v/>
      </c>
      <c r="AZ93" s="481" t="n"/>
      <c r="BA93" s="481" t="n"/>
      <c r="BB93" s="277" t="n"/>
      <c r="BC93" s="169" t="n"/>
      <c r="BD93" s="481" t="n"/>
      <c r="BE93" s="169" t="n"/>
      <c r="BF93" s="481" t="n"/>
      <c r="BG93" s="169" t="n"/>
      <c r="BH93" s="481" t="n"/>
      <c r="BI93" s="169" t="n"/>
      <c r="BJ93" s="481" t="n"/>
      <c r="BK93" s="169" t="n"/>
      <c r="BL93" s="481" t="n"/>
      <c r="BM93" s="481" t="n"/>
      <c r="BN93" s="481" t="n"/>
      <c r="BO93" s="481" t="n"/>
      <c r="BP93" s="481" t="n"/>
      <c r="BQ93" s="481" t="n"/>
      <c r="BR93" s="481" t="n"/>
      <c r="BS93" s="481" t="n"/>
      <c r="BT93" s="481" t="n"/>
      <c r="BU93" s="481" t="n"/>
      <c r="BV93" s="481" t="n"/>
      <c r="BW93" s="169" t="n"/>
      <c r="BX93" s="481" t="n"/>
      <c r="BY93" s="325" t="n"/>
    </row>
    <row r="94" ht="18.75" customHeight="1">
      <c r="A94" s="258">
        <f>IF(AND(AX94=1,AZ94=1),1,IF(AND(AX94=1,AZ94=2),2,IF(AND(AX94=1,AZ94=3),3,IF(AND(AX94=1,AZ94=4),4,IF(AND(AX94=1,AZ94=5),5,IF(AND(AX94=2,AZ94=1),6,IF(AND(AX94=2,AZ94=2),7,IF(AND(AX94=2,AZ94=3),8,IF(AND(AX94=2,AZ94=4),9,IF(AND(AX94=2,AZ94=5),10,IF(AND(AX94=3,AZ94=1),11,IF(AND(AX94=3,AZ94=2),12,IF(AND(AX94=3,AZ94=3),13,IF(AND(AX94=3,AZ94=4),14,IF(AND(AX94=3,AZ94=5),15,IF(AND(AX94=4,AZ94=1),16,IF(AND(AX94=4,AZ94=2),17,IF(AND(AX94=4,AZ94=3),18,IF(AND(AX94=4,AZ94=4),19,IF(AND(AX94=4,AZ94=5),20,IF(AND(AX94=5,AZ94=1),21,IF(AND(AX94=5,AZ94=2),22,IF(AND(AX94=5,AZ94=3),23,IF(AND(AX94=5,AZ94=4),24,IF(AND(AX94=5,AZ94=5),25,"")))))))))))))))))))))))))</f>
        <v/>
      </c>
      <c r="B94" s="258">
        <f>IF(A94="","",(COUNTIF($A$8:A94,A94))/100)</f>
        <v/>
      </c>
      <c r="C94" s="258">
        <f>IFERROR(A94+B94,"")</f>
        <v/>
      </c>
      <c r="D94" s="276" t="n">
        <v>42</v>
      </c>
      <c r="E94" s="481" t="n"/>
      <c r="F94" s="481" t="n"/>
      <c r="G94" s="481" t="n"/>
      <c r="H94" s="481" t="n"/>
      <c r="I94" s="504" t="n"/>
      <c r="J94" s="481" t="n"/>
      <c r="K94" s="504" t="n"/>
      <c r="L94" s="504" t="n"/>
      <c r="M94" s="504" t="n"/>
      <c r="N94" s="504" t="n"/>
      <c r="O94" s="504" t="n"/>
      <c r="P94" s="274">
        <f>IF(OR(I94="",M94=""),"",I94*M94)</f>
        <v/>
      </c>
      <c r="Q94" s="481" t="n"/>
      <c r="R94" s="481" t="n"/>
      <c r="S94" s="481" t="n"/>
      <c r="T94" s="481" t="n"/>
      <c r="U94" s="504" t="n"/>
      <c r="V94" s="504" t="n"/>
      <c r="W94" s="504" t="n"/>
      <c r="X94" s="504">
        <f>IF(AND(U94="PREVENTIVO",V94="AUTOMÁTICO"),"50%",IF(AND(U94="PREVENTIVO",V94="MANUAL"),"40%",IF(AND(U94="DETECTIVO",V94="AUTOMÁTICO"),"40%",IF(AND(U94="DETECTIVO",V94="MANUAL"),"30%",IF(AND(U94="CORRECTIVO",V94="AUTOMÁTICO"),"35%",IF(AND(U94="CORRECTIVO",V94="MANUAL"),"25%",""))))))</f>
        <v/>
      </c>
      <c r="Y94" s="275" t="n"/>
      <c r="Z94" s="273">
        <f>IFERROR(IF(Y94="","",IF(Y94&lt;=0.2,"MUY BAJA",IF(Y94&lt;=0.4,"BAJA",IF(Y94&lt;=0.6,"MEDIA",IF(Y94&lt;=0.8,"ALTA",IF(Y94=1,"MUY ALTA")))))),"")</f>
        <v/>
      </c>
      <c r="AA94" s="481" t="n"/>
      <c r="AB94" s="273">
        <f>IFERROR(IF(AA94="","",IF(AA94&lt;=0.2,"LEVE",IF(AA94&lt;=0.4,"MENOR",IF(AA94&lt;=0.6,"MODERADO",IF(AA94&lt;=0.8,"MAYOR",IF(AA94=1,"CATASTRÓFICO")))))),"")</f>
        <v/>
      </c>
      <c r="AC94" s="274">
        <f>IFERROR(IF(OR(AND(Z94="Muy Baja",AB94="Leve"),AND(Z94="Muy Baja",AB94="Menor"),AND(Z94="Baja",AB94="Leve")),"BAJO",IF(OR(AND(Z94="Muy baja",AB94="Moderado"),AND(Z94="Baja",AB94="Menor"),AND(Z94="Baja",AB94="Moderado"),AND(Z94="Media",AB94="Leve"),AND(Z94="Media",AB94="Menor"),AND(Z94="Media",AB94="Moderado"),AND(Z94="Alta",AB94="Leve"),AND(Z94="Alta",AB94="Menor")),"MODERADO",IF(OR(AND(Z94="Muy Baja",AB94="Mayor"),AND(Z94="Baja",AB94="Mayor"),AND(Z94="Media",AB94="Mayor"),AND(Z94="Alta",AB94="Moderado"),AND(Z94="Alta",AB94="Mayor"),AND(Z94="Muy Alta",AB94="Leve"),AND(Z94="Muy Alta",AB94="Menor"),AND(Z94="Muy Alta",AB94="Moderado"),AND(Z94="Muy Alta",AB94="Mayor")),"ALTO",IF(OR(AND(Z94="Muy Baja",AB94="Catastrófico"),AND(Z94="Baja",AB94="Catastrófico"),AND(Z94="Media",AB94="Catastrófico"),AND(Z94="Alta",AB94="Catastrófico"),AND(Z94="Muy Alta",AB94="Catastrófico")),"EXTREMO","")))),"")</f>
        <v/>
      </c>
      <c r="AD94" s="274" t="n"/>
      <c r="AE94" s="274" t="n"/>
      <c r="AF94" s="274" t="n"/>
      <c r="AG94" s="274" t="n"/>
      <c r="AH94" s="274" t="n"/>
      <c r="AI94" s="274" t="n"/>
      <c r="AJ94" s="274" t="n"/>
      <c r="AK94" s="274" t="n"/>
      <c r="AL94" s="274" t="n"/>
      <c r="AM94" s="274" t="n"/>
      <c r="AN94" s="274" t="n"/>
      <c r="AO94" s="274" t="n"/>
      <c r="AP94" s="274" t="n"/>
      <c r="AQ94" s="274" t="n"/>
      <c r="AR94" s="274" t="n"/>
      <c r="AS94" s="274" t="n"/>
      <c r="AT94" s="274" t="n"/>
      <c r="AU94" s="274" t="n"/>
      <c r="AV94" s="274" t="n"/>
      <c r="AW94" s="274" t="n"/>
      <c r="AX94" s="481">
        <f>IF(Y94="","",IF(Y94&gt;=90,I94-2,IF(Y94&gt;=70,I94-1,I94)))</f>
        <v/>
      </c>
      <c r="AY94" s="481">
        <f>IF(Z94="","",IF(Z94&gt;=90,J94-2,IF(Z94&gt;=70,J94-1,J94)))</f>
        <v/>
      </c>
      <c r="AZ94" s="481" t="n"/>
      <c r="BA94" s="481" t="n"/>
      <c r="BB94" s="277" t="n"/>
      <c r="BC94" s="169" t="n"/>
      <c r="BD94" s="481" t="n"/>
      <c r="BE94" s="169" t="n"/>
      <c r="BF94" s="481" t="n"/>
      <c r="BG94" s="169" t="n"/>
      <c r="BH94" s="481" t="n"/>
      <c r="BI94" s="169" t="n"/>
      <c r="BJ94" s="481" t="n"/>
      <c r="BK94" s="169" t="n"/>
      <c r="BL94" s="481" t="n"/>
      <c r="BM94" s="481" t="n"/>
      <c r="BN94" s="481" t="n"/>
      <c r="BO94" s="481" t="n"/>
      <c r="BP94" s="481" t="n"/>
      <c r="BQ94" s="481" t="n"/>
      <c r="BR94" s="481" t="n"/>
      <c r="BS94" s="481" t="n"/>
      <c r="BT94" s="481" t="n"/>
      <c r="BU94" s="481" t="n"/>
      <c r="BV94" s="481" t="n"/>
      <c r="BW94" s="169" t="n"/>
      <c r="BX94" s="481" t="n"/>
      <c r="BY94" s="325" t="n"/>
    </row>
    <row r="95" ht="18.75" customHeight="1">
      <c r="A95" s="258">
        <f>IF(AND(AX95=1,AZ95=1),1,IF(AND(AX95=1,AZ95=2),2,IF(AND(AX95=1,AZ95=3),3,IF(AND(AX95=1,AZ95=4),4,IF(AND(AX95=1,AZ95=5),5,IF(AND(AX95=2,AZ95=1),6,IF(AND(AX95=2,AZ95=2),7,IF(AND(AX95=2,AZ95=3),8,IF(AND(AX95=2,AZ95=4),9,IF(AND(AX95=2,AZ95=5),10,IF(AND(AX95=3,AZ95=1),11,IF(AND(AX95=3,AZ95=2),12,IF(AND(AX95=3,AZ95=3),13,IF(AND(AX95=3,AZ95=4),14,IF(AND(AX95=3,AZ95=5),15,IF(AND(AX95=4,AZ95=1),16,IF(AND(AX95=4,AZ95=2),17,IF(AND(AX95=4,AZ95=3),18,IF(AND(AX95=4,AZ95=4),19,IF(AND(AX95=4,AZ95=5),20,IF(AND(AX95=5,AZ95=1),21,IF(AND(AX95=5,AZ95=2),22,IF(AND(AX95=5,AZ95=3),23,IF(AND(AX95=5,AZ95=4),24,IF(AND(AX95=5,AZ95=5),25,"")))))))))))))))))))))))))</f>
        <v/>
      </c>
      <c r="B95" s="258">
        <f>IF(A95="","",(COUNTIF($A$8:A95,A95))/100)</f>
        <v/>
      </c>
      <c r="C95" s="258">
        <f>IFERROR(A95+B95,"")</f>
        <v/>
      </c>
      <c r="D95" s="276" t="n">
        <v>43</v>
      </c>
      <c r="E95" s="481" t="n"/>
      <c r="F95" s="481" t="n"/>
      <c r="G95" s="481" t="n"/>
      <c r="H95" s="481" t="n"/>
      <c r="I95" s="504" t="n"/>
      <c r="J95" s="481" t="n"/>
      <c r="K95" s="504" t="n"/>
      <c r="L95" s="504" t="n"/>
      <c r="M95" s="504" t="n"/>
      <c r="N95" s="504" t="n"/>
      <c r="O95" s="504" t="n"/>
      <c r="P95" s="274">
        <f>IF(OR(I95="",M95=""),"",I95*M95)</f>
        <v/>
      </c>
      <c r="Q95" s="481" t="n"/>
      <c r="R95" s="481" t="n"/>
      <c r="S95" s="481" t="n"/>
      <c r="T95" s="481" t="n"/>
      <c r="U95" s="504" t="n"/>
      <c r="V95" s="504" t="n"/>
      <c r="W95" s="504" t="n"/>
      <c r="X95" s="504">
        <f>IF(AND(U95="PREVENTIVO",V95="AUTOMÁTICO"),"50%",IF(AND(U95="PREVENTIVO",V95="MANUAL"),"40%",IF(AND(U95="DETECTIVO",V95="AUTOMÁTICO"),"40%",IF(AND(U95="DETECTIVO",V95="MANUAL"),"30%",IF(AND(U95="CORRECTIVO",V95="AUTOMÁTICO"),"35%",IF(AND(U95="CORRECTIVO",V95="MANUAL"),"25%",""))))))</f>
        <v/>
      </c>
      <c r="Y95" s="275" t="n"/>
      <c r="Z95" s="273">
        <f>IFERROR(IF(Y95="","",IF(Y95&lt;=0.2,"MUY BAJA",IF(Y95&lt;=0.4,"BAJA",IF(Y95&lt;=0.6,"MEDIA",IF(Y95&lt;=0.8,"ALTA",IF(Y95=1,"MUY ALTA")))))),"")</f>
        <v/>
      </c>
      <c r="AA95" s="481" t="n"/>
      <c r="AB95" s="273">
        <f>IFERROR(IF(AA95="","",IF(AA95&lt;=0.2,"LEVE",IF(AA95&lt;=0.4,"MENOR",IF(AA95&lt;=0.6,"MODERADO",IF(AA95&lt;=0.8,"MAYOR",IF(AA95=1,"CATASTRÓFICO")))))),"")</f>
        <v/>
      </c>
      <c r="AC95" s="278" t="n"/>
      <c r="AD95" s="278" t="n"/>
      <c r="AE95" s="278" t="n"/>
      <c r="AF95" s="278" t="n"/>
      <c r="AG95" s="278" t="n"/>
      <c r="AH95" s="278" t="n"/>
      <c r="AI95" s="278" t="n"/>
      <c r="AJ95" s="278" t="n"/>
      <c r="AK95" s="278" t="n"/>
      <c r="AL95" s="278" t="n"/>
      <c r="AM95" s="278" t="n"/>
      <c r="AN95" s="278" t="n"/>
      <c r="AO95" s="278" t="n"/>
      <c r="AP95" s="278" t="n"/>
      <c r="AQ95" s="278" t="n"/>
      <c r="AR95" s="278" t="n"/>
      <c r="AS95" s="278" t="n"/>
      <c r="AT95" s="278" t="n"/>
      <c r="AU95" s="278" t="n"/>
      <c r="AV95" s="278" t="n"/>
      <c r="AW95" s="278" t="n"/>
      <c r="AX95" s="481">
        <f>IF(Y95="","",IF(Y95&gt;=90,I95-2,IF(Y95&gt;=70,I95-1,I95)))</f>
        <v/>
      </c>
      <c r="AY95" s="481">
        <f>IF(Z95="","",IF(Z95&gt;=90,J95-2,IF(Z95&gt;=70,J95-1,J95)))</f>
        <v/>
      </c>
      <c r="AZ95" s="481" t="n"/>
      <c r="BA95" s="481" t="n"/>
      <c r="BB95" s="277" t="n"/>
      <c r="BC95" s="169" t="n"/>
      <c r="BD95" s="481" t="n"/>
      <c r="BE95" s="169" t="n"/>
      <c r="BF95" s="481" t="n"/>
      <c r="BG95" s="169" t="n"/>
      <c r="BH95" s="481" t="n"/>
      <c r="BI95" s="169" t="n"/>
      <c r="BJ95" s="481" t="n"/>
      <c r="BK95" s="169" t="n"/>
      <c r="BL95" s="481" t="n"/>
      <c r="BM95" s="481" t="n"/>
      <c r="BN95" s="481" t="n"/>
      <c r="BO95" s="481" t="n"/>
      <c r="BP95" s="481" t="n"/>
      <c r="BQ95" s="481" t="n"/>
      <c r="BR95" s="481" t="n"/>
      <c r="BS95" s="481" t="n"/>
      <c r="BT95" s="481" t="n"/>
      <c r="BU95" s="481" t="n"/>
      <c r="BV95" s="481" t="n"/>
      <c r="BW95" s="169" t="n"/>
      <c r="BX95" s="481" t="n"/>
      <c r="BY95" s="325" t="n"/>
    </row>
    <row r="96" ht="18.75" customHeight="1">
      <c r="A96" s="258">
        <f>IF(AND(AX96=1,AZ96=1),1,IF(AND(AX96=1,AZ96=2),2,IF(AND(AX96=1,AZ96=3),3,IF(AND(AX96=1,AZ96=4),4,IF(AND(AX96=1,AZ96=5),5,IF(AND(AX96=2,AZ96=1),6,IF(AND(AX96=2,AZ96=2),7,IF(AND(AX96=2,AZ96=3),8,IF(AND(AX96=2,AZ96=4),9,IF(AND(AX96=2,AZ96=5),10,IF(AND(AX96=3,AZ96=1),11,IF(AND(AX96=3,AZ96=2),12,IF(AND(AX96=3,AZ96=3),13,IF(AND(AX96=3,AZ96=4),14,IF(AND(AX96=3,AZ96=5),15,IF(AND(AX96=4,AZ96=1),16,IF(AND(AX96=4,AZ96=2),17,IF(AND(AX96=4,AZ96=3),18,IF(AND(AX96=4,AZ96=4),19,IF(AND(AX96=4,AZ96=5),20,IF(AND(AX96=5,AZ96=1),21,IF(AND(AX96=5,AZ96=2),22,IF(AND(AX96=5,AZ96=3),23,IF(AND(AX96=5,AZ96=4),24,IF(AND(AX96=5,AZ96=5),25,"")))))))))))))))))))))))))</f>
        <v/>
      </c>
      <c r="B96" s="258">
        <f>IF(A96="","",(COUNTIF($A$8:A96,A96))/100)</f>
        <v/>
      </c>
      <c r="C96" s="258">
        <f>IFERROR(A96+B96,"")</f>
        <v/>
      </c>
      <c r="D96" s="276" t="n">
        <v>44</v>
      </c>
      <c r="E96" s="481" t="n"/>
      <c r="F96" s="481" t="n"/>
      <c r="G96" s="481" t="n"/>
      <c r="H96" s="481" t="n"/>
      <c r="I96" s="504" t="n"/>
      <c r="J96" s="481" t="n"/>
      <c r="K96" s="504" t="n"/>
      <c r="L96" s="504" t="n"/>
      <c r="M96" s="504" t="n"/>
      <c r="N96" s="504" t="n"/>
      <c r="O96" s="504" t="n"/>
      <c r="P96" s="274">
        <f>IF(OR(I96="",M96=""),"",I96*M96)</f>
        <v/>
      </c>
      <c r="Q96" s="481" t="n"/>
      <c r="R96" s="481" t="n"/>
      <c r="S96" s="481" t="n"/>
      <c r="T96" s="481" t="n"/>
      <c r="U96" s="504" t="n"/>
      <c r="V96" s="504" t="n"/>
      <c r="W96" s="504" t="n"/>
      <c r="X96" s="504">
        <f>IF(AND(U96="PREVENTIVO",V96="AUTOMÁTICO"),"50%",IF(AND(U96="PREVENTIVO",V96="MANUAL"),"40%",IF(AND(U96="DETECTIVO",V96="AUTOMÁTICO"),"40%",IF(AND(U96="DETECTIVO",V96="MANUAL"),"30%",IF(AND(U96="CORRECTIVO",V96="AUTOMÁTICO"),"35%",IF(AND(U96="CORRECTIVO",V96="MANUAL"),"25%",""))))))</f>
        <v/>
      </c>
      <c r="Y96" s="275" t="n"/>
      <c r="Z96" s="273">
        <f>IFERROR(IF(Y96="","",IF(Y96&lt;=0.2,"MUY BAJA",IF(Y96&lt;=0.4,"BAJA",IF(Y96&lt;=0.6,"MEDIA",IF(Y96&lt;=0.8,"ALTA",IF(Y96=1,"MUY ALTA")))))),"")</f>
        <v/>
      </c>
      <c r="AA96" s="481" t="n"/>
      <c r="AB96" s="273">
        <f>IFERROR(IF(AA96="","",IF(AA96&lt;=0.2,"LEVE",IF(AA96&lt;=0.4,"MENOR",IF(AA96&lt;=0.6,"MODERADO",IF(AA96&lt;=0.8,"MAYOR",IF(AA96=1,"CATASTRÓFICO")))))),"")</f>
        <v/>
      </c>
      <c r="AC96" s="278" t="n"/>
      <c r="AD96" s="278" t="n"/>
      <c r="AE96" s="278" t="n"/>
      <c r="AF96" s="278" t="n"/>
      <c r="AG96" s="278" t="n"/>
      <c r="AH96" s="278" t="n"/>
      <c r="AI96" s="278" t="n"/>
      <c r="AJ96" s="278" t="n"/>
      <c r="AK96" s="278" t="n"/>
      <c r="AL96" s="278" t="n"/>
      <c r="AM96" s="278" t="n"/>
      <c r="AN96" s="278" t="n"/>
      <c r="AO96" s="278" t="n"/>
      <c r="AP96" s="278" t="n"/>
      <c r="AQ96" s="278" t="n"/>
      <c r="AR96" s="278" t="n"/>
      <c r="AS96" s="278" t="n"/>
      <c r="AT96" s="278" t="n"/>
      <c r="AU96" s="278" t="n"/>
      <c r="AV96" s="278" t="n"/>
      <c r="AW96" s="278" t="n"/>
      <c r="AX96" s="481">
        <f>IF(Y96="","",IF(Y96&gt;=90,I96-2,IF(Y96&gt;=70,I96-1,I96)))</f>
        <v/>
      </c>
      <c r="AY96" s="481">
        <f>IF(Z96="","",IF(Z96&gt;=90,J96-2,IF(Z96&gt;=70,J96-1,J96)))</f>
        <v/>
      </c>
      <c r="AZ96" s="481" t="n"/>
      <c r="BA96" s="481" t="n"/>
      <c r="BB96" s="277" t="n"/>
      <c r="BC96" s="169" t="n"/>
      <c r="BD96" s="481" t="n"/>
      <c r="BE96" s="169" t="n"/>
      <c r="BF96" s="481" t="n"/>
      <c r="BG96" s="169" t="n"/>
      <c r="BH96" s="481" t="n"/>
      <c r="BI96" s="169" t="n"/>
      <c r="BJ96" s="481" t="n"/>
      <c r="BK96" s="169" t="n"/>
      <c r="BL96" s="481" t="n"/>
      <c r="BM96" s="481" t="n"/>
      <c r="BN96" s="481" t="n"/>
      <c r="BO96" s="481" t="n"/>
      <c r="BP96" s="481" t="n"/>
      <c r="BQ96" s="481" t="n"/>
      <c r="BR96" s="481" t="n"/>
      <c r="BS96" s="481" t="n"/>
      <c r="BT96" s="481" t="n"/>
      <c r="BU96" s="481" t="n"/>
      <c r="BV96" s="481" t="n"/>
      <c r="BW96" s="169" t="n"/>
      <c r="BX96" s="481" t="n"/>
      <c r="BY96" s="325" t="n"/>
    </row>
    <row r="97" ht="18.75" customHeight="1">
      <c r="A97" s="258">
        <f>IF(AND(AX97=1,AZ97=1),1,IF(AND(AX97=1,AZ97=2),2,IF(AND(AX97=1,AZ97=3),3,IF(AND(AX97=1,AZ97=4),4,IF(AND(AX97=1,AZ97=5),5,IF(AND(AX97=2,AZ97=1),6,IF(AND(AX97=2,AZ97=2),7,IF(AND(AX97=2,AZ97=3),8,IF(AND(AX97=2,AZ97=4),9,IF(AND(AX97=2,AZ97=5),10,IF(AND(AX97=3,AZ97=1),11,IF(AND(AX97=3,AZ97=2),12,IF(AND(AX97=3,AZ97=3),13,IF(AND(AX97=3,AZ97=4),14,IF(AND(AX97=3,AZ97=5),15,IF(AND(AX97=4,AZ97=1),16,IF(AND(AX97=4,AZ97=2),17,IF(AND(AX97=4,AZ97=3),18,IF(AND(AX97=4,AZ97=4),19,IF(AND(AX97=4,AZ97=5),20,IF(AND(AX97=5,AZ97=1),21,IF(AND(AX97=5,AZ97=2),22,IF(AND(AX97=5,AZ97=3),23,IF(AND(AX97=5,AZ97=4),24,IF(AND(AX97=5,AZ97=5),25,"")))))))))))))))))))))))))</f>
        <v/>
      </c>
      <c r="B97" s="258">
        <f>IF(A97="","",(COUNTIF($A$8:A97,A97))/100)</f>
        <v/>
      </c>
      <c r="C97" s="258">
        <f>IFERROR(A97+B97,"")</f>
        <v/>
      </c>
      <c r="D97" s="276" t="n">
        <v>45</v>
      </c>
      <c r="E97" s="481" t="n"/>
      <c r="F97" s="481" t="n"/>
      <c r="G97" s="481" t="n"/>
      <c r="H97" s="481" t="n"/>
      <c r="I97" s="504" t="n"/>
      <c r="J97" s="481" t="n"/>
      <c r="K97" s="504" t="n"/>
      <c r="L97" s="504" t="n"/>
      <c r="M97" s="504" t="n"/>
      <c r="N97" s="504" t="n"/>
      <c r="O97" s="504" t="n"/>
      <c r="P97" s="274">
        <f>IF(OR(I97="",M97=""),"",I97*M97)</f>
        <v/>
      </c>
      <c r="Q97" s="481" t="n"/>
      <c r="R97" s="481" t="n"/>
      <c r="S97" s="481" t="n"/>
      <c r="T97" s="481" t="n"/>
      <c r="U97" s="504" t="n"/>
      <c r="V97" s="504" t="n"/>
      <c r="W97" s="504" t="n"/>
      <c r="X97" s="504">
        <f>IF(AND(U97="PREVENTIVO",V97="AUTOMÁTICO"),"50%",IF(AND(U97="PREVENTIVO",V97="MANUAL"),"40%",IF(AND(U97="DETECTIVO",V97="AUTOMÁTICO"),"40%",IF(AND(U97="DETECTIVO",V97="MANUAL"),"30%",IF(AND(U97="CORRECTIVO",V97="AUTOMÁTICO"),"35%",IF(AND(U97="CORRECTIVO",V97="MANUAL"),"25%",""))))))</f>
        <v/>
      </c>
      <c r="Y97" s="275" t="n"/>
      <c r="Z97" s="273">
        <f>IFERROR(IF(Y97="","",IF(Y97&lt;=0.2,"MUY BAJA",IF(Y97&lt;=0.4,"BAJA",IF(Y97&lt;=0.6,"MEDIA",IF(Y97&lt;=0.8,"ALTA",IF(Y97=1,"MUY ALTA")))))),"")</f>
        <v/>
      </c>
      <c r="AA97" s="481" t="n"/>
      <c r="AB97" s="273">
        <f>IFERROR(IF(AA97="","",IF(AA97&lt;=0.2,"LEVE",IF(AA97&lt;=0.4,"MENOR",IF(AA97&lt;=0.6,"MODERADO",IF(AA97&lt;=0.8,"MAYOR",IF(AA97=1,"CATASTRÓFICO")))))),"")</f>
        <v/>
      </c>
      <c r="AC97" s="278" t="n"/>
      <c r="AD97" s="278" t="n"/>
      <c r="AE97" s="278" t="n"/>
      <c r="AF97" s="278" t="n"/>
      <c r="AG97" s="278" t="n"/>
      <c r="AH97" s="278" t="n"/>
      <c r="AI97" s="278" t="n"/>
      <c r="AJ97" s="278" t="n"/>
      <c r="AK97" s="278" t="n"/>
      <c r="AL97" s="278" t="n"/>
      <c r="AM97" s="278" t="n"/>
      <c r="AN97" s="278" t="n"/>
      <c r="AO97" s="278" t="n"/>
      <c r="AP97" s="278" t="n"/>
      <c r="AQ97" s="278" t="n"/>
      <c r="AR97" s="278" t="n"/>
      <c r="AS97" s="278" t="n"/>
      <c r="AT97" s="278" t="n"/>
      <c r="AU97" s="278" t="n"/>
      <c r="AV97" s="278" t="n"/>
      <c r="AW97" s="278" t="n"/>
      <c r="AX97" s="481">
        <f>IF(Y97="","",IF(Y97&gt;=90,I97-2,IF(Y97&gt;=70,I97-1,I97)))</f>
        <v/>
      </c>
      <c r="AY97" s="481">
        <f>IF(Z97="","",IF(Z97&gt;=90,J97-2,IF(Z97&gt;=70,J97-1,J97)))</f>
        <v/>
      </c>
      <c r="AZ97" s="481" t="n"/>
      <c r="BA97" s="481" t="n"/>
      <c r="BB97" s="277" t="n"/>
      <c r="BC97" s="169" t="n"/>
      <c r="BD97" s="481" t="n"/>
      <c r="BE97" s="169" t="n"/>
      <c r="BF97" s="481" t="n"/>
      <c r="BG97" s="169" t="n"/>
      <c r="BH97" s="481" t="n"/>
      <c r="BI97" s="169" t="n"/>
      <c r="BJ97" s="481" t="n"/>
      <c r="BK97" s="169" t="n"/>
      <c r="BL97" s="481" t="n"/>
      <c r="BM97" s="481" t="n"/>
      <c r="BN97" s="481" t="n"/>
      <c r="BO97" s="481" t="n"/>
      <c r="BP97" s="481" t="n"/>
      <c r="BQ97" s="481" t="n"/>
      <c r="BR97" s="481" t="n"/>
      <c r="BS97" s="481" t="n"/>
      <c r="BT97" s="481" t="n"/>
      <c r="BU97" s="481" t="n"/>
      <c r="BV97" s="481" t="n"/>
      <c r="BW97" s="169" t="n"/>
      <c r="BX97" s="481" t="n"/>
      <c r="BY97" s="325" t="n"/>
    </row>
    <row r="98" ht="18.75" customHeight="1">
      <c r="A98" s="258">
        <f>IF(AND(AX98=1,AZ98=1),1,IF(AND(AX98=1,AZ98=2),2,IF(AND(AX98=1,AZ98=3),3,IF(AND(AX98=1,AZ98=4),4,IF(AND(AX98=1,AZ98=5),5,IF(AND(AX98=2,AZ98=1),6,IF(AND(AX98=2,AZ98=2),7,IF(AND(AX98=2,AZ98=3),8,IF(AND(AX98=2,AZ98=4),9,IF(AND(AX98=2,AZ98=5),10,IF(AND(AX98=3,AZ98=1),11,IF(AND(AX98=3,AZ98=2),12,IF(AND(AX98=3,AZ98=3),13,IF(AND(AX98=3,AZ98=4),14,IF(AND(AX98=3,AZ98=5),15,IF(AND(AX98=4,AZ98=1),16,IF(AND(AX98=4,AZ98=2),17,IF(AND(AX98=4,AZ98=3),18,IF(AND(AX98=4,AZ98=4),19,IF(AND(AX98=4,AZ98=5),20,IF(AND(AX98=5,AZ98=1),21,IF(AND(AX98=5,AZ98=2),22,IF(AND(AX98=5,AZ98=3),23,IF(AND(AX98=5,AZ98=4),24,IF(AND(AX98=5,AZ98=5),25,"")))))))))))))))))))))))))</f>
        <v/>
      </c>
      <c r="B98" s="258">
        <f>IF(A98="","",(COUNTIF($A$8:A98,A98))/100)</f>
        <v/>
      </c>
      <c r="C98" s="258">
        <f>IFERROR(A98+B98,"")</f>
        <v/>
      </c>
      <c r="D98" s="276" t="n">
        <v>46</v>
      </c>
      <c r="E98" s="481" t="n"/>
      <c r="F98" s="481" t="n"/>
      <c r="G98" s="481" t="n"/>
      <c r="H98" s="481" t="n"/>
      <c r="I98" s="504" t="n"/>
      <c r="J98" s="481" t="n"/>
      <c r="K98" s="504" t="n"/>
      <c r="L98" s="504" t="n"/>
      <c r="M98" s="504" t="n"/>
      <c r="N98" s="504" t="n"/>
      <c r="O98" s="504" t="n"/>
      <c r="P98" s="274">
        <f>IF(OR(I98="",M98=""),"",I98*M98)</f>
        <v/>
      </c>
      <c r="Q98" s="481" t="n"/>
      <c r="R98" s="481" t="n"/>
      <c r="S98" s="481" t="n"/>
      <c r="T98" s="481" t="n"/>
      <c r="U98" s="504" t="n"/>
      <c r="V98" s="504" t="n"/>
      <c r="W98" s="504" t="n"/>
      <c r="X98" s="504">
        <f>IF(AND(U98="PREVENTIVO",V98="AUTOMÁTICO"),"50%",IF(AND(U98="PREVENTIVO",V98="MANUAL"),"40%",IF(AND(U98="DETECTIVO",V98="AUTOMÁTICO"),"40%",IF(AND(U98="DETECTIVO",V98="MANUAL"),"30%",IF(AND(U98="CORRECTIVO",V98="AUTOMÁTICO"),"35%",IF(AND(U98="CORRECTIVO",V98="MANUAL"),"25%",""))))))</f>
        <v/>
      </c>
      <c r="Y98" s="275" t="n"/>
      <c r="Z98" s="273">
        <f>IFERROR(IF(Y98="","",IF(Y98&lt;=0.2,"MUY BAJA",IF(Y98&lt;=0.4,"BAJA",IF(Y98&lt;=0.6,"MEDIA",IF(Y98&lt;=0.8,"ALTA",IF(Y98=1,"MUY ALTA")))))),"")</f>
        <v/>
      </c>
      <c r="AA98" s="481" t="n"/>
      <c r="AB98" s="273">
        <f>IFERROR(IF(AA98="","",IF(AA98&lt;=0.2,"LEVE",IF(AA98&lt;=0.4,"MENOR",IF(AA98&lt;=0.6,"MODERADO",IF(AA98&lt;=0.8,"MAYOR",IF(AA98=1,"CATASTRÓFICO")))))),"")</f>
        <v/>
      </c>
      <c r="AC98" s="278" t="n"/>
      <c r="AD98" s="278" t="n"/>
      <c r="AE98" s="278" t="n"/>
      <c r="AF98" s="278" t="n"/>
      <c r="AG98" s="278" t="n"/>
      <c r="AH98" s="278" t="n"/>
      <c r="AI98" s="278" t="n"/>
      <c r="AJ98" s="278" t="n"/>
      <c r="AK98" s="278" t="n"/>
      <c r="AL98" s="278" t="n"/>
      <c r="AM98" s="278" t="n"/>
      <c r="AN98" s="278" t="n"/>
      <c r="AO98" s="278" t="n"/>
      <c r="AP98" s="278" t="n"/>
      <c r="AQ98" s="278" t="n"/>
      <c r="AR98" s="278" t="n"/>
      <c r="AS98" s="278" t="n"/>
      <c r="AT98" s="278" t="n"/>
      <c r="AU98" s="278" t="n"/>
      <c r="AV98" s="278" t="n"/>
      <c r="AW98" s="278" t="n"/>
      <c r="AX98" s="481">
        <f>IF(Y98="","",IF(Y98&gt;=90,I98-2,IF(Y98&gt;=70,I98-1,I98)))</f>
        <v/>
      </c>
      <c r="AY98" s="481">
        <f>IF(Z98="","",IF(Z98&gt;=90,J98-2,IF(Z98&gt;=70,J98-1,J98)))</f>
        <v/>
      </c>
      <c r="AZ98" s="481" t="n"/>
      <c r="BA98" s="481" t="n"/>
      <c r="BB98" s="277" t="n"/>
      <c r="BC98" s="169" t="n"/>
      <c r="BD98" s="481" t="n"/>
      <c r="BE98" s="169" t="n"/>
      <c r="BF98" s="481" t="n"/>
      <c r="BG98" s="169" t="n"/>
      <c r="BH98" s="481" t="n"/>
      <c r="BI98" s="169" t="n"/>
      <c r="BJ98" s="481" t="n"/>
      <c r="BK98" s="169" t="n"/>
      <c r="BL98" s="481" t="n"/>
      <c r="BM98" s="481" t="n"/>
      <c r="BN98" s="481" t="n"/>
      <c r="BO98" s="481" t="n"/>
      <c r="BP98" s="481" t="n"/>
      <c r="BQ98" s="481" t="n"/>
      <c r="BR98" s="481" t="n"/>
      <c r="BS98" s="481" t="n"/>
      <c r="BT98" s="481" t="n"/>
      <c r="BU98" s="481" t="n"/>
      <c r="BV98" s="481" t="n"/>
      <c r="BW98" s="169" t="n"/>
      <c r="BX98" s="481" t="n"/>
      <c r="BY98" s="325" t="n"/>
    </row>
    <row r="99" ht="18.75" customHeight="1">
      <c r="A99" s="258">
        <f>IF(AND(AX99=1,AZ99=1),1,IF(AND(AX99=1,AZ99=2),2,IF(AND(AX99=1,AZ99=3),3,IF(AND(AX99=1,AZ99=4),4,IF(AND(AX99=1,AZ99=5),5,IF(AND(AX99=2,AZ99=1),6,IF(AND(AX99=2,AZ99=2),7,IF(AND(AX99=2,AZ99=3),8,IF(AND(AX99=2,AZ99=4),9,IF(AND(AX99=2,AZ99=5),10,IF(AND(AX99=3,AZ99=1),11,IF(AND(AX99=3,AZ99=2),12,IF(AND(AX99=3,AZ99=3),13,IF(AND(AX99=3,AZ99=4),14,IF(AND(AX99=3,AZ99=5),15,IF(AND(AX99=4,AZ99=1),16,IF(AND(AX99=4,AZ99=2),17,IF(AND(AX99=4,AZ99=3),18,IF(AND(AX99=4,AZ99=4),19,IF(AND(AX99=4,AZ99=5),20,IF(AND(AX99=5,AZ99=1),21,IF(AND(AX99=5,AZ99=2),22,IF(AND(AX99=5,AZ99=3),23,IF(AND(AX99=5,AZ99=4),24,IF(AND(AX99=5,AZ99=5),25,"")))))))))))))))))))))))))</f>
        <v/>
      </c>
      <c r="B99" s="258">
        <f>IF(A99="","",(COUNTIF($A$8:A99,A99))/100)</f>
        <v/>
      </c>
      <c r="C99" s="258">
        <f>IFERROR(A99+B99,"")</f>
        <v/>
      </c>
      <c r="D99" s="276" t="n">
        <v>47</v>
      </c>
      <c r="E99" s="481" t="n"/>
      <c r="F99" s="481" t="n"/>
      <c r="G99" s="481" t="n"/>
      <c r="H99" s="481" t="n"/>
      <c r="I99" s="504" t="n"/>
      <c r="J99" s="481" t="n"/>
      <c r="K99" s="504" t="n"/>
      <c r="L99" s="504" t="n"/>
      <c r="M99" s="504" t="n"/>
      <c r="N99" s="504" t="n"/>
      <c r="O99" s="504" t="n"/>
      <c r="P99" s="274">
        <f>IF(OR(I99="",M99=""),"",I99*M99)</f>
        <v/>
      </c>
      <c r="Q99" s="481" t="n"/>
      <c r="R99" s="481" t="n"/>
      <c r="S99" s="481" t="n"/>
      <c r="T99" s="481" t="n"/>
      <c r="U99" s="504" t="n"/>
      <c r="V99" s="504" t="n"/>
      <c r="W99" s="504" t="n"/>
      <c r="X99" s="504">
        <f>IF(AND(U99="PREVENTIVO",V99="AUTOMÁTICO"),"50%",IF(AND(U99="PREVENTIVO",V99="MANUAL"),"40%",IF(AND(U99="DETECTIVO",V99="AUTOMÁTICO"),"40%",IF(AND(U99="DETECTIVO",V99="MANUAL"),"30%",IF(AND(U99="CORRECTIVO",V99="AUTOMÁTICO"),"35%",IF(AND(U99="CORRECTIVO",V99="MANUAL"),"25%",""))))))</f>
        <v/>
      </c>
      <c r="Y99" s="275" t="n"/>
      <c r="Z99" s="273">
        <f>IFERROR(IF(Y99="","",IF(Y99&lt;=0.2,"MUY BAJA",IF(Y99&lt;=0.4,"BAJA",IF(Y99&lt;=0.6,"MEDIA",IF(Y99&lt;=0.8,"ALTA",IF(Y99=1,"MUY ALTA")))))),"")</f>
        <v/>
      </c>
      <c r="AA99" s="481" t="n"/>
      <c r="AB99" s="273">
        <f>IFERROR(IF(AA99="","",IF(AA99&lt;=0.2,"LEVE",IF(AA99&lt;=0.4,"MENOR",IF(AA99&lt;=0.6,"MODERADO",IF(AA99&lt;=0.8,"MAYOR",IF(AA99=1,"CATASTRÓFICO")))))),"")</f>
        <v/>
      </c>
      <c r="AC99" s="278" t="n"/>
      <c r="AD99" s="278" t="n"/>
      <c r="AE99" s="278" t="n"/>
      <c r="AF99" s="278" t="n"/>
      <c r="AG99" s="278" t="n"/>
      <c r="AH99" s="278" t="n"/>
      <c r="AI99" s="278" t="n"/>
      <c r="AJ99" s="278" t="n"/>
      <c r="AK99" s="278" t="n"/>
      <c r="AL99" s="278" t="n"/>
      <c r="AM99" s="278" t="n"/>
      <c r="AN99" s="278" t="n"/>
      <c r="AO99" s="278" t="n"/>
      <c r="AP99" s="278" t="n"/>
      <c r="AQ99" s="278" t="n"/>
      <c r="AR99" s="278" t="n"/>
      <c r="AS99" s="278" t="n"/>
      <c r="AT99" s="278" t="n"/>
      <c r="AU99" s="278" t="n"/>
      <c r="AV99" s="278" t="n"/>
      <c r="AW99" s="278" t="n"/>
      <c r="AX99" s="481">
        <f>IF(Y99="","",IF(Y99&gt;=90,I99-2,IF(Y99&gt;=70,I99-1,I99)))</f>
        <v/>
      </c>
      <c r="AY99" s="481">
        <f>IF(Z99="","",IF(Z99&gt;=90,J99-2,IF(Z99&gt;=70,J99-1,J99)))</f>
        <v/>
      </c>
      <c r="AZ99" s="481" t="n"/>
      <c r="BA99" s="481" t="n"/>
      <c r="BB99" s="277" t="n"/>
      <c r="BC99" s="169" t="n"/>
      <c r="BD99" s="481" t="n"/>
      <c r="BE99" s="169" t="n"/>
      <c r="BF99" s="481" t="n"/>
      <c r="BG99" s="169" t="n"/>
      <c r="BH99" s="481" t="n"/>
      <c r="BI99" s="169" t="n"/>
      <c r="BJ99" s="481" t="n"/>
      <c r="BK99" s="169" t="n"/>
      <c r="BL99" s="481" t="n"/>
      <c r="BM99" s="481" t="n"/>
      <c r="BN99" s="481" t="n"/>
      <c r="BO99" s="481" t="n"/>
      <c r="BP99" s="481" t="n"/>
      <c r="BQ99" s="481" t="n"/>
      <c r="BR99" s="481" t="n"/>
      <c r="BS99" s="481" t="n"/>
      <c r="BT99" s="481" t="n"/>
      <c r="BU99" s="481" t="n"/>
      <c r="BV99" s="481" t="n"/>
      <c r="BW99" s="169" t="n"/>
      <c r="BX99" s="481" t="n"/>
      <c r="BY99" s="325" t="n"/>
    </row>
    <row r="100" ht="18.75" customHeight="1">
      <c r="A100" s="258">
        <f>IF(AND(AX100=1,AZ100=1),1,IF(AND(AX100=1,AZ100=2),2,IF(AND(AX100=1,AZ100=3),3,IF(AND(AX100=1,AZ100=4),4,IF(AND(AX100=1,AZ100=5),5,IF(AND(AX100=2,AZ100=1),6,IF(AND(AX100=2,AZ100=2),7,IF(AND(AX100=2,AZ100=3),8,IF(AND(AX100=2,AZ100=4),9,IF(AND(AX100=2,AZ100=5),10,IF(AND(AX100=3,AZ100=1),11,IF(AND(AX100=3,AZ100=2),12,IF(AND(AX100=3,AZ100=3),13,IF(AND(AX100=3,AZ100=4),14,IF(AND(AX100=3,AZ100=5),15,IF(AND(AX100=4,AZ100=1),16,IF(AND(AX100=4,AZ100=2),17,IF(AND(AX100=4,AZ100=3),18,IF(AND(AX100=4,AZ100=4),19,IF(AND(AX100=4,AZ100=5),20,IF(AND(AX100=5,AZ100=1),21,IF(AND(AX100=5,AZ100=2),22,IF(AND(AX100=5,AZ100=3),23,IF(AND(AX100=5,AZ100=4),24,IF(AND(AX100=5,AZ100=5),25,"")))))))))))))))))))))))))</f>
        <v/>
      </c>
      <c r="B100" s="258">
        <f>IF(A100="","",(COUNTIF($A$8:A100,A100))/100)</f>
        <v/>
      </c>
      <c r="C100" s="258">
        <f>IFERROR(A100+B100,"")</f>
        <v/>
      </c>
      <c r="D100" s="276" t="n">
        <v>48</v>
      </c>
      <c r="E100" s="481" t="n"/>
      <c r="F100" s="481" t="n"/>
      <c r="G100" s="481" t="n"/>
      <c r="H100" s="481" t="n"/>
      <c r="I100" s="504" t="n"/>
      <c r="J100" s="481" t="n"/>
      <c r="K100" s="504" t="n"/>
      <c r="L100" s="504" t="n"/>
      <c r="M100" s="504" t="n"/>
      <c r="N100" s="504" t="n"/>
      <c r="O100" s="504" t="n"/>
      <c r="P100" s="274">
        <f>IF(OR(I100="",M100=""),"",I100*M100)</f>
        <v/>
      </c>
      <c r="Q100" s="481" t="n"/>
      <c r="R100" s="481" t="n"/>
      <c r="S100" s="481" t="n"/>
      <c r="T100" s="481" t="n"/>
      <c r="U100" s="504" t="n"/>
      <c r="V100" s="504" t="n"/>
      <c r="W100" s="504" t="n"/>
      <c r="X100" s="504">
        <f>IF(AND(U100="PREVENTIVO",V100="AUTOMÁTICO"),"50%",IF(AND(U100="PREVENTIVO",V100="MANUAL"),"40%",IF(AND(U100="DETECTIVO",V100="AUTOMÁTICO"),"40%",IF(AND(U100="DETECTIVO",V100="MANUAL"),"30%",IF(AND(U100="CORRECTIVO",V100="AUTOMÁTICO"),"35%",IF(AND(U100="CORRECTIVO",V100="MANUAL"),"25%",""))))))</f>
        <v/>
      </c>
      <c r="Y100" s="275" t="n"/>
      <c r="Z100" s="273">
        <f>IFERROR(IF(Y100="","",IF(Y100&lt;=0.2,"MUY BAJA",IF(Y100&lt;=0.4,"BAJA",IF(Y100&lt;=0.6,"MEDIA",IF(Y100&lt;=0.8,"ALTA",IF(Y100=1,"MUY ALTA")))))),"")</f>
        <v/>
      </c>
      <c r="AA100" s="481" t="n"/>
      <c r="AB100" s="273">
        <f>IFERROR(IF(AA100="","",IF(AA100&lt;=0.2,"LEVE",IF(AA100&lt;=0.4,"MENOR",IF(AA100&lt;=0.6,"MODERADO",IF(AA100&lt;=0.8,"MAYOR",IF(AA100=1,"CATASTRÓFICO")))))),"")</f>
        <v/>
      </c>
      <c r="AC100" s="278" t="n"/>
      <c r="AD100" s="278" t="n"/>
      <c r="AE100" s="278" t="n"/>
      <c r="AF100" s="278" t="n"/>
      <c r="AG100" s="278" t="n"/>
      <c r="AH100" s="278" t="n"/>
      <c r="AI100" s="278" t="n"/>
      <c r="AJ100" s="278" t="n"/>
      <c r="AK100" s="278" t="n"/>
      <c r="AL100" s="278" t="n"/>
      <c r="AM100" s="278" t="n"/>
      <c r="AN100" s="278" t="n"/>
      <c r="AO100" s="278" t="n"/>
      <c r="AP100" s="278" t="n"/>
      <c r="AQ100" s="278" t="n"/>
      <c r="AR100" s="278" t="n"/>
      <c r="AS100" s="278" t="n"/>
      <c r="AT100" s="278" t="n"/>
      <c r="AU100" s="278" t="n"/>
      <c r="AV100" s="278" t="n"/>
      <c r="AW100" s="278" t="n"/>
      <c r="AX100" s="481">
        <f>IF(Y100="","",IF(Y100&gt;=90,I100-2,IF(Y100&gt;=70,I100-1,I100)))</f>
        <v/>
      </c>
      <c r="AY100" s="481">
        <f>IF(Z100="","",IF(Z100&gt;=90,J100-2,IF(Z100&gt;=70,J100-1,J100)))</f>
        <v/>
      </c>
      <c r="AZ100" s="481" t="n"/>
      <c r="BA100" s="481" t="n"/>
      <c r="BB100" s="277" t="n"/>
      <c r="BC100" s="169" t="n"/>
      <c r="BD100" s="481" t="n"/>
      <c r="BE100" s="169" t="n"/>
      <c r="BF100" s="481" t="n"/>
      <c r="BG100" s="169" t="n"/>
      <c r="BH100" s="481" t="n"/>
      <c r="BI100" s="169" t="n"/>
      <c r="BJ100" s="481" t="n"/>
      <c r="BK100" s="169" t="n"/>
      <c r="BL100" s="481" t="n"/>
      <c r="BM100" s="481" t="n"/>
      <c r="BN100" s="481" t="n"/>
      <c r="BO100" s="481" t="n"/>
      <c r="BP100" s="481" t="n"/>
      <c r="BQ100" s="481" t="n"/>
      <c r="BR100" s="481" t="n"/>
      <c r="BS100" s="481" t="n"/>
      <c r="BT100" s="481" t="n"/>
      <c r="BU100" s="481" t="n"/>
      <c r="BV100" s="481" t="n"/>
      <c r="BW100" s="169" t="n"/>
      <c r="BX100" s="481" t="n"/>
      <c r="BY100" s="325" t="n"/>
    </row>
    <row r="101" ht="18.75" customHeight="1">
      <c r="A101" s="258">
        <f>IF(AND(AX101=1,AZ101=1),1,IF(AND(AX101=1,AZ101=2),2,IF(AND(AX101=1,AZ101=3),3,IF(AND(AX101=1,AZ101=4),4,IF(AND(AX101=1,AZ101=5),5,IF(AND(AX101=2,AZ101=1),6,IF(AND(AX101=2,AZ101=2),7,IF(AND(AX101=2,AZ101=3),8,IF(AND(AX101=2,AZ101=4),9,IF(AND(AX101=2,AZ101=5),10,IF(AND(AX101=3,AZ101=1),11,IF(AND(AX101=3,AZ101=2),12,IF(AND(AX101=3,AZ101=3),13,IF(AND(AX101=3,AZ101=4),14,IF(AND(AX101=3,AZ101=5),15,IF(AND(AX101=4,AZ101=1),16,IF(AND(AX101=4,AZ101=2),17,IF(AND(AX101=4,AZ101=3),18,IF(AND(AX101=4,AZ101=4),19,IF(AND(AX101=4,AZ101=5),20,IF(AND(AX101=5,AZ101=1),21,IF(AND(AX101=5,AZ101=2),22,IF(AND(AX101=5,AZ101=3),23,IF(AND(AX101=5,AZ101=4),24,IF(AND(AX101=5,AZ101=5),25,"")))))))))))))))))))))))))</f>
        <v/>
      </c>
      <c r="B101" s="258">
        <f>IF(A101="","",(COUNTIF($A$8:A101,A101))/100)</f>
        <v/>
      </c>
      <c r="C101" s="258">
        <f>IFERROR(A101+B101,"")</f>
        <v/>
      </c>
      <c r="D101" s="276" t="n">
        <v>49</v>
      </c>
      <c r="E101" s="481" t="n"/>
      <c r="F101" s="481" t="n"/>
      <c r="G101" s="481" t="n"/>
      <c r="H101" s="481" t="n"/>
      <c r="I101" s="504" t="n"/>
      <c r="J101" s="481" t="n"/>
      <c r="K101" s="504" t="n"/>
      <c r="L101" s="504" t="n"/>
      <c r="M101" s="504" t="n"/>
      <c r="N101" s="504" t="n"/>
      <c r="O101" s="504" t="n"/>
      <c r="P101" s="274">
        <f>IF(OR(I101="",M101=""),"",I101*M101)</f>
        <v/>
      </c>
      <c r="Q101" s="481" t="n"/>
      <c r="R101" s="481" t="n"/>
      <c r="S101" s="481" t="n"/>
      <c r="T101" s="481" t="n"/>
      <c r="U101" s="504" t="n"/>
      <c r="V101" s="504" t="n"/>
      <c r="W101" s="504" t="n"/>
      <c r="X101" s="504">
        <f>IF(AND(U101="PREVENTIVO",V101="AUTOMÁTICO"),"50%",IF(AND(U101="PREVENTIVO",V101="MANUAL"),"40%",IF(AND(U101="DETECTIVO",V101="AUTOMÁTICO"),"40%",IF(AND(U101="DETECTIVO",V101="MANUAL"),"30%",IF(AND(U101="CORRECTIVO",V101="AUTOMÁTICO"),"35%",IF(AND(U101="CORRECTIVO",V101="MANUAL"),"25%",""))))))</f>
        <v/>
      </c>
      <c r="Y101" s="275" t="n"/>
      <c r="Z101" s="273">
        <f>IFERROR(IF(Y101="","",IF(Y101&lt;=0.2,"MUY BAJA",IF(Y101&lt;=0.4,"BAJA",IF(Y101&lt;=0.6,"MEDIA",IF(Y101&lt;=0.8,"ALTA",IF(Y101=1,"MUY ALTA")))))),"")</f>
        <v/>
      </c>
      <c r="AA101" s="481" t="n"/>
      <c r="AB101" s="273">
        <f>IFERROR(IF(AA101="","",IF(AA101&lt;=0.2,"LEVE",IF(AA101&lt;=0.4,"MENOR",IF(AA101&lt;=0.6,"MODERADO",IF(AA101&lt;=0.8,"MAYOR",IF(AA101=1,"CATASTRÓFICO")))))),"")</f>
        <v/>
      </c>
      <c r="AC101" s="278" t="n"/>
      <c r="AD101" s="278" t="n"/>
      <c r="AE101" s="278" t="n"/>
      <c r="AF101" s="278" t="n"/>
      <c r="AG101" s="278" t="n"/>
      <c r="AH101" s="278" t="n"/>
      <c r="AI101" s="278" t="n"/>
      <c r="AJ101" s="278" t="n"/>
      <c r="AK101" s="278" t="n"/>
      <c r="AL101" s="278" t="n"/>
      <c r="AM101" s="278" t="n"/>
      <c r="AN101" s="278" t="n"/>
      <c r="AO101" s="278" t="n"/>
      <c r="AP101" s="278" t="n"/>
      <c r="AQ101" s="278" t="n"/>
      <c r="AR101" s="278" t="n"/>
      <c r="AS101" s="278" t="n"/>
      <c r="AT101" s="278" t="n"/>
      <c r="AU101" s="278" t="n"/>
      <c r="AV101" s="278" t="n"/>
      <c r="AW101" s="278" t="n"/>
      <c r="AX101" s="481">
        <f>IF(Y101="","",IF(Y101&gt;=90,I101-2,IF(Y101&gt;=70,I101-1,I101)))</f>
        <v/>
      </c>
      <c r="AY101" s="481">
        <f>IF(Z101="","",IF(Z101&gt;=90,J101-2,IF(Z101&gt;=70,J101-1,J101)))</f>
        <v/>
      </c>
      <c r="AZ101" s="481" t="n"/>
      <c r="BA101" s="481" t="n"/>
      <c r="BB101" s="277" t="n"/>
      <c r="BC101" s="169" t="n"/>
      <c r="BD101" s="481" t="n"/>
      <c r="BE101" s="169" t="n"/>
      <c r="BF101" s="481" t="n"/>
      <c r="BG101" s="169" t="n"/>
      <c r="BH101" s="481" t="n"/>
      <c r="BI101" s="169" t="n"/>
      <c r="BJ101" s="481" t="n"/>
      <c r="BK101" s="169" t="n"/>
      <c r="BL101" s="481" t="n"/>
      <c r="BM101" s="481" t="n"/>
      <c r="BN101" s="481" t="n"/>
      <c r="BO101" s="481" t="n"/>
      <c r="BP101" s="481" t="n"/>
      <c r="BQ101" s="481" t="n"/>
      <c r="BR101" s="481" t="n"/>
      <c r="BS101" s="481" t="n"/>
      <c r="BT101" s="481" t="n"/>
      <c r="BU101" s="481" t="n"/>
      <c r="BV101" s="481" t="n"/>
      <c r="BW101" s="169" t="n"/>
      <c r="BX101" s="481" t="n"/>
      <c r="BY101" s="325" t="n"/>
    </row>
    <row r="102" ht="18.75" customHeight="1">
      <c r="A102" s="258">
        <f>IF(AND(AX102=1,AZ102=1),1,IF(AND(AX102=1,AZ102=2),2,IF(AND(AX102=1,AZ102=3),3,IF(AND(AX102=1,AZ102=4),4,IF(AND(AX102=1,AZ102=5),5,IF(AND(AX102=2,AZ102=1),6,IF(AND(AX102=2,AZ102=2),7,IF(AND(AX102=2,AZ102=3),8,IF(AND(AX102=2,AZ102=4),9,IF(AND(AX102=2,AZ102=5),10,IF(AND(AX102=3,AZ102=1),11,IF(AND(AX102=3,AZ102=2),12,IF(AND(AX102=3,AZ102=3),13,IF(AND(AX102=3,AZ102=4),14,IF(AND(AX102=3,AZ102=5),15,IF(AND(AX102=4,AZ102=1),16,IF(AND(AX102=4,AZ102=2),17,IF(AND(AX102=4,AZ102=3),18,IF(AND(AX102=4,AZ102=4),19,IF(AND(AX102=4,AZ102=5),20,IF(AND(AX102=5,AZ102=1),21,IF(AND(AX102=5,AZ102=2),22,IF(AND(AX102=5,AZ102=3),23,IF(AND(AX102=5,AZ102=4),24,IF(AND(AX102=5,AZ102=5),25,"")))))))))))))))))))))))))</f>
        <v/>
      </c>
      <c r="B102" s="258">
        <f>IF(A102="","",(COUNTIF($A$8:A102,A102))/100)</f>
        <v/>
      </c>
      <c r="C102" s="258">
        <f>IFERROR(A102+B102,"")</f>
        <v/>
      </c>
      <c r="D102" s="276" t="n">
        <v>50</v>
      </c>
      <c r="E102" s="481" t="n"/>
      <c r="F102" s="481" t="n"/>
      <c r="G102" s="481" t="n"/>
      <c r="H102" s="481" t="n"/>
      <c r="I102" s="504" t="n"/>
      <c r="J102" s="481" t="n"/>
      <c r="K102" s="504" t="n"/>
      <c r="L102" s="504" t="n"/>
      <c r="M102" s="504" t="n"/>
      <c r="N102" s="504" t="n"/>
      <c r="O102" s="504" t="n"/>
      <c r="P102" s="274">
        <f>IF(OR(I102="",M102=""),"",I102*M102)</f>
        <v/>
      </c>
      <c r="Q102" s="481" t="n"/>
      <c r="R102" s="481" t="n"/>
      <c r="S102" s="481" t="n"/>
      <c r="T102" s="481" t="n"/>
      <c r="U102" s="504" t="n"/>
      <c r="V102" s="504" t="n"/>
      <c r="W102" s="504" t="n"/>
      <c r="X102" s="504">
        <f>IF(AND(U102="PREVENTIVO",V102="AUTOMÁTICO"),"50%",IF(AND(U102="PREVENTIVO",V102="MANUAL"),"40%",IF(AND(U102="DETECTIVO",V102="AUTOMÁTICO"),"40%",IF(AND(U102="DETECTIVO",V102="MANUAL"),"30%",IF(AND(U102="CORRECTIVO",V102="AUTOMÁTICO"),"35%",IF(AND(U102="CORRECTIVO",V102="MANUAL"),"25%",""))))))</f>
        <v/>
      </c>
      <c r="Y102" s="275" t="n"/>
      <c r="Z102" s="273">
        <f>IFERROR(IF(Y102="","",IF(Y102&lt;=0.2,"MUY BAJA",IF(Y102&lt;=0.4,"BAJA",IF(Y102&lt;=0.6,"MEDIA",IF(Y102&lt;=0.8,"ALTA",IF(Y102=1,"MUY ALTA")))))),"")</f>
        <v/>
      </c>
      <c r="AA102" s="481" t="n"/>
      <c r="AB102" s="273">
        <f>IFERROR(IF(AA102="","",IF(AA102&lt;=0.2,"LEVE",IF(AA102&lt;=0.4,"MENOR",IF(AA102&lt;=0.6,"MODERADO",IF(AA102&lt;=0.8,"MAYOR",IF(AA102=1,"CATASTRÓFICO")))))),"")</f>
        <v/>
      </c>
      <c r="AC102" s="278" t="n"/>
      <c r="AD102" s="278" t="n"/>
      <c r="AE102" s="278" t="n"/>
      <c r="AF102" s="278" t="n"/>
      <c r="AG102" s="278" t="n"/>
      <c r="AH102" s="278" t="n"/>
      <c r="AI102" s="278" t="n"/>
      <c r="AJ102" s="278" t="n"/>
      <c r="AK102" s="278" t="n"/>
      <c r="AL102" s="278" t="n"/>
      <c r="AM102" s="278" t="n"/>
      <c r="AN102" s="278" t="n"/>
      <c r="AO102" s="278" t="n"/>
      <c r="AP102" s="278" t="n"/>
      <c r="AQ102" s="278" t="n"/>
      <c r="AR102" s="278" t="n"/>
      <c r="AS102" s="278" t="n"/>
      <c r="AT102" s="278" t="n"/>
      <c r="AU102" s="278" t="n"/>
      <c r="AV102" s="278" t="n"/>
      <c r="AW102" s="278" t="n"/>
      <c r="AX102" s="481">
        <f>IF(Y102="","",IF(Y102&gt;=90,I102-2,IF(Y102&gt;=70,I102-1,I102)))</f>
        <v/>
      </c>
      <c r="AY102" s="481">
        <f>IF(Z102="","",IF(Z102&gt;=90,J102-2,IF(Z102&gt;=70,J102-1,J102)))</f>
        <v/>
      </c>
      <c r="AZ102" s="481" t="n"/>
      <c r="BA102" s="481" t="n"/>
      <c r="BB102" s="277" t="n"/>
      <c r="BC102" s="169" t="n"/>
      <c r="BD102" s="481" t="n"/>
      <c r="BE102" s="169" t="n"/>
      <c r="BF102" s="481" t="n"/>
      <c r="BG102" s="169" t="n"/>
      <c r="BH102" s="481" t="n"/>
      <c r="BI102" s="169" t="n"/>
      <c r="BJ102" s="481" t="n"/>
      <c r="BK102" s="169" t="n"/>
      <c r="BL102" s="481" t="n"/>
      <c r="BM102" s="481" t="n"/>
      <c r="BN102" s="481" t="n"/>
      <c r="BO102" s="481" t="n"/>
      <c r="BP102" s="481" t="n"/>
      <c r="BQ102" s="481" t="n"/>
      <c r="BR102" s="481" t="n"/>
      <c r="BS102" s="481" t="n"/>
      <c r="BT102" s="481" t="n"/>
      <c r="BU102" s="481" t="n"/>
      <c r="BV102" s="481" t="n"/>
      <c r="BW102" s="169" t="n"/>
      <c r="BX102" s="481" t="n"/>
      <c r="BY102" s="325" t="n"/>
    </row>
    <row r="103" ht="18.75" customHeight="1">
      <c r="A103" s="258">
        <f>IF(AND(AX103=1,AZ103=1),1,IF(AND(AX103=1,AZ103=2),2,IF(AND(AX103=1,AZ103=3),3,IF(AND(AX103=1,AZ103=4),4,IF(AND(AX103=1,AZ103=5),5,IF(AND(AX103=2,AZ103=1),6,IF(AND(AX103=2,AZ103=2),7,IF(AND(AX103=2,AZ103=3),8,IF(AND(AX103=2,AZ103=4),9,IF(AND(AX103=2,AZ103=5),10,IF(AND(AX103=3,AZ103=1),11,IF(AND(AX103=3,AZ103=2),12,IF(AND(AX103=3,AZ103=3),13,IF(AND(AX103=3,AZ103=4),14,IF(AND(AX103=3,AZ103=5),15,IF(AND(AX103=4,AZ103=1),16,IF(AND(AX103=4,AZ103=2),17,IF(AND(AX103=4,AZ103=3),18,IF(AND(AX103=4,AZ103=4),19,IF(AND(AX103=4,AZ103=5),20,IF(AND(AX103=5,AZ103=1),21,IF(AND(AX103=5,AZ103=2),22,IF(AND(AX103=5,AZ103=3),23,IF(AND(AX103=5,AZ103=4),24,IF(AND(AX103=5,AZ103=5),25,"")))))))))))))))))))))))))</f>
        <v/>
      </c>
      <c r="B103" s="258">
        <f>IF(A103="","",(COUNTIF($A$8:A103,A103))/100)</f>
        <v/>
      </c>
      <c r="C103" s="258">
        <f>IFERROR(A103+B103,"")</f>
        <v/>
      </c>
      <c r="D103" s="276" t="n">
        <v>51</v>
      </c>
      <c r="E103" s="481" t="n"/>
      <c r="F103" s="481" t="n"/>
      <c r="G103" s="481" t="n"/>
      <c r="H103" s="481" t="n"/>
      <c r="I103" s="504" t="n"/>
      <c r="J103" s="481" t="n"/>
      <c r="K103" s="504" t="n"/>
      <c r="L103" s="504" t="n"/>
      <c r="M103" s="504" t="n"/>
      <c r="N103" s="504" t="n"/>
      <c r="O103" s="504" t="n"/>
      <c r="P103" s="274">
        <f>IF(OR(I103="",M103=""),"",I103*M103)</f>
        <v/>
      </c>
      <c r="Q103" s="481" t="n"/>
      <c r="R103" s="481" t="n"/>
      <c r="S103" s="481" t="n"/>
      <c r="T103" s="481" t="n"/>
      <c r="U103" s="504" t="n"/>
      <c r="V103" s="504" t="n"/>
      <c r="W103" s="504" t="n"/>
      <c r="X103" s="504">
        <f>IF(AND(U103="PREVENTIVO",V103="AUTOMÁTICO"),"50%",IF(AND(U103="PREVENTIVO",V103="MANUAL"),"40%",IF(AND(U103="DETECTIVO",V103="AUTOMÁTICO"),"40%",IF(AND(U103="DETECTIVO",V103="MANUAL"),"30%",IF(AND(U103="CORRECTIVO",V103="AUTOMÁTICO"),"35%",IF(AND(U103="CORRECTIVO",V103="MANUAL"),"25%",""))))))</f>
        <v/>
      </c>
      <c r="Y103" s="275" t="n"/>
      <c r="Z103" s="273">
        <f>IFERROR(IF(Y103="","",IF(Y103&lt;=0.2,"MUY BAJA",IF(Y103&lt;=0.4,"BAJA",IF(Y103&lt;=0.6,"MEDIA",IF(Y103&lt;=0.8,"ALTA",IF(Y103=1,"MUY ALTA")))))),"")</f>
        <v/>
      </c>
      <c r="AA103" s="481" t="n"/>
      <c r="AB103" s="273">
        <f>IFERROR(IF(AA103="","",IF(AA103&lt;=0.2,"LEVE",IF(AA103&lt;=0.4,"MENOR",IF(AA103&lt;=0.6,"MODERADO",IF(AA103&lt;=0.8,"MAYOR",IF(AA103=1,"CATASTRÓFICO")))))),"")</f>
        <v/>
      </c>
      <c r="AC103" s="278" t="n"/>
      <c r="AD103" s="278" t="n"/>
      <c r="AE103" s="278" t="n"/>
      <c r="AF103" s="278" t="n"/>
      <c r="AG103" s="278" t="n"/>
      <c r="AH103" s="278" t="n"/>
      <c r="AI103" s="278" t="n"/>
      <c r="AJ103" s="278" t="n"/>
      <c r="AK103" s="278" t="n"/>
      <c r="AL103" s="278" t="n"/>
      <c r="AM103" s="278" t="n"/>
      <c r="AN103" s="278" t="n"/>
      <c r="AO103" s="278" t="n"/>
      <c r="AP103" s="278" t="n"/>
      <c r="AQ103" s="278" t="n"/>
      <c r="AR103" s="278" t="n"/>
      <c r="AS103" s="278" t="n"/>
      <c r="AT103" s="278" t="n"/>
      <c r="AU103" s="278" t="n"/>
      <c r="AV103" s="278" t="n"/>
      <c r="AW103" s="278" t="n"/>
      <c r="AX103" s="481">
        <f>IF(Y103="","",IF(Y103&gt;=90,I103-2,IF(Y103&gt;=70,I103-1,I103)))</f>
        <v/>
      </c>
      <c r="AY103" s="481">
        <f>IF(Z103="","",IF(Z103&gt;=90,J103-2,IF(Z103&gt;=70,J103-1,J103)))</f>
        <v/>
      </c>
      <c r="AZ103" s="481" t="n"/>
      <c r="BA103" s="481" t="n"/>
      <c r="BB103" s="277" t="n"/>
      <c r="BC103" s="169" t="n"/>
      <c r="BD103" s="481" t="n"/>
      <c r="BE103" s="169" t="n"/>
      <c r="BF103" s="481" t="n"/>
      <c r="BG103" s="169" t="n"/>
      <c r="BH103" s="481" t="n"/>
      <c r="BI103" s="169" t="n"/>
      <c r="BJ103" s="481" t="n"/>
      <c r="BK103" s="169" t="n"/>
      <c r="BL103" s="481" t="n"/>
      <c r="BM103" s="481" t="n"/>
      <c r="BN103" s="481" t="n"/>
      <c r="BO103" s="481" t="n"/>
      <c r="BP103" s="481" t="n"/>
      <c r="BQ103" s="481" t="n"/>
      <c r="BR103" s="481" t="n"/>
      <c r="BS103" s="481" t="n"/>
      <c r="BT103" s="481" t="n"/>
      <c r="BU103" s="481" t="n"/>
      <c r="BV103" s="481" t="n"/>
      <c r="BW103" s="169" t="n"/>
      <c r="BX103" s="481" t="n"/>
      <c r="BY103" s="325" t="n"/>
    </row>
    <row r="104" ht="18.75" customHeight="1">
      <c r="A104" s="258">
        <f>IF(AND(AX104=1,AZ104=1),1,IF(AND(AX104=1,AZ104=2),2,IF(AND(AX104=1,AZ104=3),3,IF(AND(AX104=1,AZ104=4),4,IF(AND(AX104=1,AZ104=5),5,IF(AND(AX104=2,AZ104=1),6,IF(AND(AX104=2,AZ104=2),7,IF(AND(AX104=2,AZ104=3),8,IF(AND(AX104=2,AZ104=4),9,IF(AND(AX104=2,AZ104=5),10,IF(AND(AX104=3,AZ104=1),11,IF(AND(AX104=3,AZ104=2),12,IF(AND(AX104=3,AZ104=3),13,IF(AND(AX104=3,AZ104=4),14,IF(AND(AX104=3,AZ104=5),15,IF(AND(AX104=4,AZ104=1),16,IF(AND(AX104=4,AZ104=2),17,IF(AND(AX104=4,AZ104=3),18,IF(AND(AX104=4,AZ104=4),19,IF(AND(AX104=4,AZ104=5),20,IF(AND(AX104=5,AZ104=1),21,IF(AND(AX104=5,AZ104=2),22,IF(AND(AX104=5,AZ104=3),23,IF(AND(AX104=5,AZ104=4),24,IF(AND(AX104=5,AZ104=5),25,"")))))))))))))))))))))))))</f>
        <v/>
      </c>
      <c r="B104" s="258">
        <f>IF(A104="","",(COUNTIF($A$8:A104,A104))/100)</f>
        <v/>
      </c>
      <c r="C104" s="258">
        <f>IFERROR(A104+B104,"")</f>
        <v/>
      </c>
      <c r="D104" s="276" t="n">
        <v>52</v>
      </c>
      <c r="E104" s="481" t="n"/>
      <c r="F104" s="481" t="n"/>
      <c r="G104" s="481" t="n"/>
      <c r="H104" s="481" t="n"/>
      <c r="I104" s="504" t="n"/>
      <c r="J104" s="481" t="n"/>
      <c r="K104" s="504" t="n"/>
      <c r="L104" s="504" t="n"/>
      <c r="M104" s="504" t="n"/>
      <c r="N104" s="504" t="n"/>
      <c r="O104" s="504" t="n"/>
      <c r="P104" s="274">
        <f>IF(OR(I104="",M104=""),"",I104*M104)</f>
        <v/>
      </c>
      <c r="Q104" s="481" t="n"/>
      <c r="R104" s="481" t="n"/>
      <c r="S104" s="481" t="n"/>
      <c r="T104" s="481" t="n"/>
      <c r="U104" s="504" t="n"/>
      <c r="V104" s="504" t="n"/>
      <c r="W104" s="504" t="n"/>
      <c r="X104" s="504">
        <f>IF(AND(U104="PREVENTIVO",V104="AUTOMÁTICO"),"50%",IF(AND(U104="PREVENTIVO",V104="MANUAL"),"40%",IF(AND(U104="DETECTIVO",V104="AUTOMÁTICO"),"40%",IF(AND(U104="DETECTIVO",V104="MANUAL"),"30%",IF(AND(U104="CORRECTIVO",V104="AUTOMÁTICO"),"35%",IF(AND(U104="CORRECTIVO",V104="MANUAL"),"25%",""))))))</f>
        <v/>
      </c>
      <c r="Y104" s="275" t="n"/>
      <c r="Z104" s="273">
        <f>IFERROR(IF(Y104="","",IF(Y104&lt;=0.2,"MUY BAJA",IF(Y104&lt;=0.4,"BAJA",IF(Y104&lt;=0.6,"MEDIA",IF(Y104&lt;=0.8,"ALTA",IF(Y104=1,"MUY ALTA")))))),"")</f>
        <v/>
      </c>
      <c r="AA104" s="481" t="n"/>
      <c r="AB104" s="273">
        <f>IFERROR(IF(AA104="","",IF(AA104&lt;=0.2,"LEVE",IF(AA104&lt;=0.4,"MENOR",IF(AA104&lt;=0.6,"MODERADO",IF(AA104&lt;=0.8,"MAYOR",IF(AA104=1,"CATASTRÓFICO")))))),"")</f>
        <v/>
      </c>
      <c r="AC104" s="278" t="n"/>
      <c r="AD104" s="278" t="n"/>
      <c r="AE104" s="278" t="n"/>
      <c r="AF104" s="278" t="n"/>
      <c r="AG104" s="278" t="n"/>
      <c r="AH104" s="278" t="n"/>
      <c r="AI104" s="278" t="n"/>
      <c r="AJ104" s="278" t="n"/>
      <c r="AK104" s="278" t="n"/>
      <c r="AL104" s="278" t="n"/>
      <c r="AM104" s="278" t="n"/>
      <c r="AN104" s="278" t="n"/>
      <c r="AO104" s="278" t="n"/>
      <c r="AP104" s="278" t="n"/>
      <c r="AQ104" s="278" t="n"/>
      <c r="AR104" s="278" t="n"/>
      <c r="AS104" s="278" t="n"/>
      <c r="AT104" s="278" t="n"/>
      <c r="AU104" s="278" t="n"/>
      <c r="AV104" s="278" t="n"/>
      <c r="AW104" s="278" t="n"/>
      <c r="AX104" s="481">
        <f>IF(Y104="","",IF(Y104&gt;=90,I104-2,IF(Y104&gt;=70,I104-1,I104)))</f>
        <v/>
      </c>
      <c r="AY104" s="481">
        <f>IF(Z104="","",IF(Z104&gt;=90,J104-2,IF(Z104&gt;=70,J104-1,J104)))</f>
        <v/>
      </c>
      <c r="AZ104" s="481" t="n"/>
      <c r="BA104" s="481" t="n"/>
      <c r="BB104" s="277" t="n"/>
      <c r="BC104" s="169" t="n"/>
      <c r="BD104" s="481" t="n"/>
      <c r="BE104" s="169" t="n"/>
      <c r="BF104" s="481" t="n"/>
      <c r="BG104" s="169" t="n"/>
      <c r="BH104" s="481" t="n"/>
      <c r="BI104" s="169" t="n"/>
      <c r="BJ104" s="481" t="n"/>
      <c r="BK104" s="169" t="n"/>
      <c r="BL104" s="481" t="n"/>
      <c r="BM104" s="481" t="n"/>
      <c r="BN104" s="481" t="n"/>
      <c r="BO104" s="481" t="n"/>
      <c r="BP104" s="481" t="n"/>
      <c r="BQ104" s="481" t="n"/>
      <c r="BR104" s="481" t="n"/>
      <c r="BS104" s="481" t="n"/>
      <c r="BT104" s="481" t="n"/>
      <c r="BU104" s="481" t="n"/>
      <c r="BV104" s="481" t="n"/>
      <c r="BW104" s="169" t="n"/>
      <c r="BX104" s="481" t="n"/>
      <c r="BY104" s="325" t="n"/>
    </row>
    <row r="105" ht="18.75" customHeight="1">
      <c r="A105" s="258">
        <f>IF(AND(AX105=1,AZ105=1),1,IF(AND(AX105=1,AZ105=2),2,IF(AND(AX105=1,AZ105=3),3,IF(AND(AX105=1,AZ105=4),4,IF(AND(AX105=1,AZ105=5),5,IF(AND(AX105=2,AZ105=1),6,IF(AND(AX105=2,AZ105=2),7,IF(AND(AX105=2,AZ105=3),8,IF(AND(AX105=2,AZ105=4),9,IF(AND(AX105=2,AZ105=5),10,IF(AND(AX105=3,AZ105=1),11,IF(AND(AX105=3,AZ105=2),12,IF(AND(AX105=3,AZ105=3),13,IF(AND(AX105=3,AZ105=4),14,IF(AND(AX105=3,AZ105=5),15,IF(AND(AX105=4,AZ105=1),16,IF(AND(AX105=4,AZ105=2),17,IF(AND(AX105=4,AZ105=3),18,IF(AND(AX105=4,AZ105=4),19,IF(AND(AX105=4,AZ105=5),20,IF(AND(AX105=5,AZ105=1),21,IF(AND(AX105=5,AZ105=2),22,IF(AND(AX105=5,AZ105=3),23,IF(AND(AX105=5,AZ105=4),24,IF(AND(AX105=5,AZ105=5),25,"")))))))))))))))))))))))))</f>
        <v/>
      </c>
      <c r="B105" s="258">
        <f>IF(A105="","",(COUNTIF($A$8:A105,A105))/100)</f>
        <v/>
      </c>
      <c r="C105" s="258">
        <f>IFERROR(A105+B105,"")</f>
        <v/>
      </c>
      <c r="D105" s="276" t="n">
        <v>53</v>
      </c>
      <c r="E105" s="481" t="n"/>
      <c r="F105" s="481" t="n"/>
      <c r="G105" s="481" t="n"/>
      <c r="H105" s="481" t="n"/>
      <c r="I105" s="504" t="n"/>
      <c r="J105" s="481" t="n"/>
      <c r="K105" s="504" t="n"/>
      <c r="L105" s="504" t="n"/>
      <c r="M105" s="504" t="n"/>
      <c r="N105" s="504" t="n"/>
      <c r="O105" s="504" t="n"/>
      <c r="P105" s="274">
        <f>IF(OR(I105="",M105=""),"",I105*M105)</f>
        <v/>
      </c>
      <c r="Q105" s="481" t="n"/>
      <c r="R105" s="481" t="n"/>
      <c r="S105" s="481" t="n"/>
      <c r="T105" s="481" t="n"/>
      <c r="U105" s="504" t="n"/>
      <c r="V105" s="504" t="n"/>
      <c r="W105" s="504" t="n"/>
      <c r="X105" s="504">
        <f>IF(AND(U105="PREVENTIVO",V105="AUTOMÁTICO"),"50%",IF(AND(U105="PREVENTIVO",V105="MANUAL"),"40%",IF(AND(U105="DETECTIVO",V105="AUTOMÁTICO"),"40%",IF(AND(U105="DETECTIVO",V105="MANUAL"),"30%",IF(AND(U105="CORRECTIVO",V105="AUTOMÁTICO"),"35%",IF(AND(U105="CORRECTIVO",V105="MANUAL"),"25%",""))))))</f>
        <v/>
      </c>
      <c r="Y105" s="275" t="n"/>
      <c r="Z105" s="273">
        <f>IFERROR(IF(Y105="","",IF(Y105&lt;=0.2,"MUY BAJA",IF(Y105&lt;=0.4,"BAJA",IF(Y105&lt;=0.6,"MEDIA",IF(Y105&lt;=0.8,"ALTA",IF(Y105=1,"MUY ALTA")))))),"")</f>
        <v/>
      </c>
      <c r="AA105" s="481" t="n"/>
      <c r="AB105" s="273">
        <f>IFERROR(IF(AA105="","",IF(AA105&lt;=0.2,"LEVE",IF(AA105&lt;=0.4,"MENOR",IF(AA105&lt;=0.6,"MODERADO",IF(AA105&lt;=0.8,"MAYOR",IF(AA105=1,"CATASTRÓFICO")))))),"")</f>
        <v/>
      </c>
      <c r="AC105" s="278" t="n"/>
      <c r="AD105" s="278" t="n"/>
      <c r="AE105" s="278" t="n"/>
      <c r="AF105" s="278" t="n"/>
      <c r="AG105" s="278" t="n"/>
      <c r="AH105" s="278" t="n"/>
      <c r="AI105" s="278" t="n"/>
      <c r="AJ105" s="278" t="n"/>
      <c r="AK105" s="278" t="n"/>
      <c r="AL105" s="278" t="n"/>
      <c r="AM105" s="278" t="n"/>
      <c r="AN105" s="278" t="n"/>
      <c r="AO105" s="278" t="n"/>
      <c r="AP105" s="278" t="n"/>
      <c r="AQ105" s="278" t="n"/>
      <c r="AR105" s="278" t="n"/>
      <c r="AS105" s="278" t="n"/>
      <c r="AT105" s="278" t="n"/>
      <c r="AU105" s="278" t="n"/>
      <c r="AV105" s="278" t="n"/>
      <c r="AW105" s="278" t="n"/>
      <c r="AX105" s="481">
        <f>IF(Y105="","",IF(Y105&gt;=90,I105-2,IF(Y105&gt;=70,I105-1,I105)))</f>
        <v/>
      </c>
      <c r="AY105" s="481">
        <f>IF(Z105="","",IF(Z105&gt;=90,J105-2,IF(Z105&gt;=70,J105-1,J105)))</f>
        <v/>
      </c>
      <c r="AZ105" s="481" t="n"/>
      <c r="BA105" s="481" t="n"/>
      <c r="BB105" s="277" t="n"/>
      <c r="BC105" s="169" t="n"/>
      <c r="BD105" s="481" t="n"/>
      <c r="BE105" s="169" t="n"/>
      <c r="BF105" s="481" t="n"/>
      <c r="BG105" s="169" t="n"/>
      <c r="BH105" s="481" t="n"/>
      <c r="BI105" s="169" t="n"/>
      <c r="BJ105" s="481" t="n"/>
      <c r="BK105" s="169" t="n"/>
      <c r="BL105" s="481" t="n"/>
      <c r="BM105" s="481" t="n"/>
      <c r="BN105" s="481" t="n"/>
      <c r="BO105" s="481" t="n"/>
      <c r="BP105" s="481" t="n"/>
      <c r="BQ105" s="481" t="n"/>
      <c r="BR105" s="481" t="n"/>
      <c r="BS105" s="481" t="n"/>
      <c r="BT105" s="481" t="n"/>
      <c r="BU105" s="481" t="n"/>
      <c r="BV105" s="481" t="n"/>
      <c r="BW105" s="169" t="n"/>
      <c r="BX105" s="481" t="n"/>
      <c r="BY105" s="325" t="n"/>
    </row>
    <row r="106" ht="18.75" customHeight="1">
      <c r="A106" s="258">
        <f>IF(AND(AX106=1,AZ106=1),1,IF(AND(AX106=1,AZ106=2),2,IF(AND(AX106=1,AZ106=3),3,IF(AND(AX106=1,AZ106=4),4,IF(AND(AX106=1,AZ106=5),5,IF(AND(AX106=2,AZ106=1),6,IF(AND(AX106=2,AZ106=2),7,IF(AND(AX106=2,AZ106=3),8,IF(AND(AX106=2,AZ106=4),9,IF(AND(AX106=2,AZ106=5),10,IF(AND(AX106=3,AZ106=1),11,IF(AND(AX106=3,AZ106=2),12,IF(AND(AX106=3,AZ106=3),13,IF(AND(AX106=3,AZ106=4),14,IF(AND(AX106=3,AZ106=5),15,IF(AND(AX106=4,AZ106=1),16,IF(AND(AX106=4,AZ106=2),17,IF(AND(AX106=4,AZ106=3),18,IF(AND(AX106=4,AZ106=4),19,IF(AND(AX106=4,AZ106=5),20,IF(AND(AX106=5,AZ106=1),21,IF(AND(AX106=5,AZ106=2),22,IF(AND(AX106=5,AZ106=3),23,IF(AND(AX106=5,AZ106=4),24,IF(AND(AX106=5,AZ106=5),25,"")))))))))))))))))))))))))</f>
        <v/>
      </c>
      <c r="B106" s="258">
        <f>IF(A106="","",(COUNTIF($A$8:A106,A106))/100)</f>
        <v/>
      </c>
      <c r="C106" s="258">
        <f>IFERROR(A106+B106,"")</f>
        <v/>
      </c>
      <c r="D106" s="276" t="n">
        <v>54</v>
      </c>
      <c r="E106" s="481" t="n"/>
      <c r="F106" s="481" t="n"/>
      <c r="G106" s="481" t="n"/>
      <c r="H106" s="481" t="n"/>
      <c r="I106" s="504" t="n"/>
      <c r="J106" s="481" t="n"/>
      <c r="K106" s="504" t="n"/>
      <c r="L106" s="504" t="n"/>
      <c r="M106" s="504" t="n"/>
      <c r="N106" s="504" t="n"/>
      <c r="O106" s="504" t="n"/>
      <c r="P106" s="274">
        <f>IF(OR(I106="",M106=""),"",I106*M106)</f>
        <v/>
      </c>
      <c r="Q106" s="481" t="n"/>
      <c r="R106" s="481" t="n"/>
      <c r="S106" s="481" t="n"/>
      <c r="T106" s="481" t="n"/>
      <c r="U106" s="504" t="n"/>
      <c r="V106" s="504" t="n"/>
      <c r="W106" s="504" t="n"/>
      <c r="X106" s="504">
        <f>IF(AND(U106="PREVENTIVO",V106="AUTOMÁTICO"),"50%",IF(AND(U106="PREVENTIVO",V106="MANUAL"),"40%",IF(AND(U106="DETECTIVO",V106="AUTOMÁTICO"),"40%",IF(AND(U106="DETECTIVO",V106="MANUAL"),"30%",IF(AND(U106="CORRECTIVO",V106="AUTOMÁTICO"),"35%",IF(AND(U106="CORRECTIVO",V106="MANUAL"),"25%",""))))))</f>
        <v/>
      </c>
      <c r="Y106" s="275" t="n"/>
      <c r="Z106" s="273">
        <f>IFERROR(IF(Y106="","",IF(Y106&lt;=0.2,"MUY BAJA",IF(Y106&lt;=0.4,"BAJA",IF(Y106&lt;=0.6,"MEDIA",IF(Y106&lt;=0.8,"ALTA",IF(Y106=1,"MUY ALTA")))))),"")</f>
        <v/>
      </c>
      <c r="AA106" s="481" t="n"/>
      <c r="AB106" s="273">
        <f>IFERROR(IF(AA106="","",IF(AA106&lt;=0.2,"LEVE",IF(AA106&lt;=0.4,"MENOR",IF(AA106&lt;=0.6,"MODERADO",IF(AA106&lt;=0.8,"MAYOR",IF(AA106=1,"CATASTRÓFICO")))))),"")</f>
        <v/>
      </c>
      <c r="AC106" s="278" t="n"/>
      <c r="AD106" s="278" t="n"/>
      <c r="AE106" s="278" t="n"/>
      <c r="AF106" s="278" t="n"/>
      <c r="AG106" s="278" t="n"/>
      <c r="AH106" s="278" t="n"/>
      <c r="AI106" s="278" t="n"/>
      <c r="AJ106" s="278" t="n"/>
      <c r="AK106" s="278" t="n"/>
      <c r="AL106" s="278" t="n"/>
      <c r="AM106" s="278" t="n"/>
      <c r="AN106" s="278" t="n"/>
      <c r="AO106" s="278" t="n"/>
      <c r="AP106" s="278" t="n"/>
      <c r="AQ106" s="278" t="n"/>
      <c r="AR106" s="278" t="n"/>
      <c r="AS106" s="278" t="n"/>
      <c r="AT106" s="278" t="n"/>
      <c r="AU106" s="278" t="n"/>
      <c r="AV106" s="278" t="n"/>
      <c r="AW106" s="278" t="n"/>
      <c r="AX106" s="481">
        <f>IF(Y106="","",IF(Y106&gt;=90,I106-2,IF(Y106&gt;=70,I106-1,I106)))</f>
        <v/>
      </c>
      <c r="AY106" s="481">
        <f>IF(Z106="","",IF(Z106&gt;=90,J106-2,IF(Z106&gt;=70,J106-1,J106)))</f>
        <v/>
      </c>
      <c r="AZ106" s="481" t="n"/>
      <c r="BA106" s="481" t="n"/>
      <c r="BB106" s="277" t="n"/>
      <c r="BC106" s="169" t="n"/>
      <c r="BD106" s="481" t="n"/>
      <c r="BE106" s="169" t="n"/>
      <c r="BF106" s="481" t="n"/>
      <c r="BG106" s="169" t="n"/>
      <c r="BH106" s="481" t="n"/>
      <c r="BI106" s="169" t="n"/>
      <c r="BJ106" s="481" t="n"/>
      <c r="BK106" s="169" t="n"/>
      <c r="BL106" s="481" t="n"/>
      <c r="BM106" s="481" t="n"/>
      <c r="BN106" s="481" t="n"/>
      <c r="BO106" s="481" t="n"/>
      <c r="BP106" s="481" t="n"/>
      <c r="BQ106" s="481" t="n"/>
      <c r="BR106" s="481" t="n"/>
      <c r="BS106" s="481" t="n"/>
      <c r="BT106" s="481" t="n"/>
      <c r="BU106" s="481" t="n"/>
      <c r="BV106" s="481" t="n"/>
      <c r="BW106" s="169" t="n"/>
      <c r="BX106" s="481" t="n"/>
      <c r="BY106" s="325" t="n"/>
    </row>
    <row r="107" ht="18.75" customHeight="1">
      <c r="A107" s="258">
        <f>IF(AND(AX107=1,AZ107=1),1,IF(AND(AX107=1,AZ107=2),2,IF(AND(AX107=1,AZ107=3),3,IF(AND(AX107=1,AZ107=4),4,IF(AND(AX107=1,AZ107=5),5,IF(AND(AX107=2,AZ107=1),6,IF(AND(AX107=2,AZ107=2),7,IF(AND(AX107=2,AZ107=3),8,IF(AND(AX107=2,AZ107=4),9,IF(AND(AX107=2,AZ107=5),10,IF(AND(AX107=3,AZ107=1),11,IF(AND(AX107=3,AZ107=2),12,IF(AND(AX107=3,AZ107=3),13,IF(AND(AX107=3,AZ107=4),14,IF(AND(AX107=3,AZ107=5),15,IF(AND(AX107=4,AZ107=1),16,IF(AND(AX107=4,AZ107=2),17,IF(AND(AX107=4,AZ107=3),18,IF(AND(AX107=4,AZ107=4),19,IF(AND(AX107=4,AZ107=5),20,IF(AND(AX107=5,AZ107=1),21,IF(AND(AX107=5,AZ107=2),22,IF(AND(AX107=5,AZ107=3),23,IF(AND(AX107=5,AZ107=4),24,IF(AND(AX107=5,AZ107=5),25,"")))))))))))))))))))))))))</f>
        <v/>
      </c>
      <c r="B107" s="258">
        <f>IF(A107="","",(COUNTIF($A$8:A107,A107))/100)</f>
        <v/>
      </c>
      <c r="C107" s="258">
        <f>IFERROR(A107+B107,"")</f>
        <v/>
      </c>
      <c r="D107" s="276" t="n">
        <v>55</v>
      </c>
      <c r="E107" s="481" t="n"/>
      <c r="F107" s="481" t="n"/>
      <c r="G107" s="481" t="n"/>
      <c r="H107" s="481" t="n"/>
      <c r="I107" s="504" t="n"/>
      <c r="J107" s="481" t="n"/>
      <c r="K107" s="504" t="n"/>
      <c r="L107" s="504" t="n"/>
      <c r="M107" s="504" t="n"/>
      <c r="N107" s="504" t="n"/>
      <c r="O107" s="504" t="n"/>
      <c r="P107" s="274">
        <f>IF(OR(I107="",M107=""),"",I107*M107)</f>
        <v/>
      </c>
      <c r="Q107" s="481" t="n"/>
      <c r="R107" s="481" t="n"/>
      <c r="S107" s="481" t="n"/>
      <c r="T107" s="481" t="n"/>
      <c r="U107" s="504" t="n"/>
      <c r="V107" s="504" t="n"/>
      <c r="W107" s="504" t="n"/>
      <c r="X107" s="504">
        <f>IF(AND(U107="PREVENTIVO",V107="AUTOMÁTICO"),"50%",IF(AND(U107="PREVENTIVO",V107="MANUAL"),"40%",IF(AND(U107="DETECTIVO",V107="AUTOMÁTICO"),"40%",IF(AND(U107="DETECTIVO",V107="MANUAL"),"30%",IF(AND(U107="CORRECTIVO",V107="AUTOMÁTICO"),"35%",IF(AND(U107="CORRECTIVO",V107="MANUAL"),"25%",""))))))</f>
        <v/>
      </c>
      <c r="Y107" s="275" t="n"/>
      <c r="Z107" s="273">
        <f>IFERROR(IF(Y107="","",IF(Y107&lt;=0.2,"MUY BAJA",IF(Y107&lt;=0.4,"BAJA",IF(Y107&lt;=0.6,"MEDIA",IF(Y107&lt;=0.8,"ALTA",IF(Y107=1,"MUY ALTA")))))),"")</f>
        <v/>
      </c>
      <c r="AA107" s="481" t="n"/>
      <c r="AB107" s="273">
        <f>IFERROR(IF(AA107="","",IF(AA107&lt;=0.2,"LEVE",IF(AA107&lt;=0.4,"MENOR",IF(AA107&lt;=0.6,"MODERADO",IF(AA107&lt;=0.8,"MAYOR",IF(AA107=1,"CATASTRÓFICO")))))),"")</f>
        <v/>
      </c>
      <c r="AC107" s="278" t="n"/>
      <c r="AD107" s="278" t="n"/>
      <c r="AE107" s="278" t="n"/>
      <c r="AF107" s="278" t="n"/>
      <c r="AG107" s="278" t="n"/>
      <c r="AH107" s="278" t="n"/>
      <c r="AI107" s="278" t="n"/>
      <c r="AJ107" s="278" t="n"/>
      <c r="AK107" s="278" t="n"/>
      <c r="AL107" s="278" t="n"/>
      <c r="AM107" s="278" t="n"/>
      <c r="AN107" s="278" t="n"/>
      <c r="AO107" s="278" t="n"/>
      <c r="AP107" s="278" t="n"/>
      <c r="AQ107" s="278" t="n"/>
      <c r="AR107" s="278" t="n"/>
      <c r="AS107" s="278" t="n"/>
      <c r="AT107" s="278" t="n"/>
      <c r="AU107" s="278" t="n"/>
      <c r="AV107" s="278" t="n"/>
      <c r="AW107" s="278" t="n"/>
      <c r="AX107" s="481">
        <f>IF(Y107="","",IF(Y107&gt;=90,I107-2,IF(Y107&gt;=70,I107-1,I107)))</f>
        <v/>
      </c>
      <c r="AY107" s="481">
        <f>IF(Z107="","",IF(Z107&gt;=90,J107-2,IF(Z107&gt;=70,J107-1,J107)))</f>
        <v/>
      </c>
      <c r="AZ107" s="481" t="n"/>
      <c r="BA107" s="481" t="n"/>
      <c r="BB107" s="277" t="n"/>
      <c r="BC107" s="169" t="n"/>
      <c r="BD107" s="481" t="n"/>
      <c r="BE107" s="169" t="n"/>
      <c r="BF107" s="481" t="n"/>
      <c r="BG107" s="169" t="n"/>
      <c r="BH107" s="481" t="n"/>
      <c r="BI107" s="169" t="n"/>
      <c r="BJ107" s="481" t="n"/>
      <c r="BK107" s="169" t="n"/>
      <c r="BL107" s="481" t="n"/>
      <c r="BM107" s="481" t="n"/>
      <c r="BN107" s="481" t="n"/>
      <c r="BO107" s="481" t="n"/>
      <c r="BP107" s="481" t="n"/>
      <c r="BQ107" s="481" t="n"/>
      <c r="BR107" s="481" t="n"/>
      <c r="BS107" s="481" t="n"/>
      <c r="BT107" s="481" t="n"/>
      <c r="BU107" s="481" t="n"/>
      <c r="BV107" s="481" t="n"/>
      <c r="BW107" s="169" t="n"/>
      <c r="BX107" s="481" t="n"/>
      <c r="BY107" s="325" t="n"/>
    </row>
    <row r="108" ht="18.75" customHeight="1">
      <c r="A108" s="258">
        <f>IF(AND(AX108=1,AZ108=1),1,IF(AND(AX108=1,AZ108=2),2,IF(AND(AX108=1,AZ108=3),3,IF(AND(AX108=1,AZ108=4),4,IF(AND(AX108=1,AZ108=5),5,IF(AND(AX108=2,AZ108=1),6,IF(AND(AX108=2,AZ108=2),7,IF(AND(AX108=2,AZ108=3),8,IF(AND(AX108=2,AZ108=4),9,IF(AND(AX108=2,AZ108=5),10,IF(AND(AX108=3,AZ108=1),11,IF(AND(AX108=3,AZ108=2),12,IF(AND(AX108=3,AZ108=3),13,IF(AND(AX108=3,AZ108=4),14,IF(AND(AX108=3,AZ108=5),15,IF(AND(AX108=4,AZ108=1),16,IF(AND(AX108=4,AZ108=2),17,IF(AND(AX108=4,AZ108=3),18,IF(AND(AX108=4,AZ108=4),19,IF(AND(AX108=4,AZ108=5),20,IF(AND(AX108=5,AZ108=1),21,IF(AND(AX108=5,AZ108=2),22,IF(AND(AX108=5,AZ108=3),23,IF(AND(AX108=5,AZ108=4),24,IF(AND(AX108=5,AZ108=5),25,"")))))))))))))))))))))))))</f>
        <v/>
      </c>
      <c r="B108" s="258">
        <f>IF(A108="","",(COUNTIF($A$8:A108,A108))/100)</f>
        <v/>
      </c>
      <c r="C108" s="258">
        <f>IFERROR(A108+B108,"")</f>
        <v/>
      </c>
      <c r="D108" s="276" t="n">
        <v>56</v>
      </c>
      <c r="E108" s="481" t="n"/>
      <c r="F108" s="481" t="n"/>
      <c r="G108" s="481" t="n"/>
      <c r="H108" s="481" t="n"/>
      <c r="I108" s="504" t="n"/>
      <c r="J108" s="481" t="n"/>
      <c r="K108" s="504" t="n"/>
      <c r="L108" s="504" t="n"/>
      <c r="M108" s="504" t="n"/>
      <c r="N108" s="504" t="n"/>
      <c r="O108" s="504" t="n"/>
      <c r="P108" s="274">
        <f>IF(OR(I108="",M108=""),"",I108*M108)</f>
        <v/>
      </c>
      <c r="Q108" s="481" t="n"/>
      <c r="R108" s="481" t="n"/>
      <c r="S108" s="481" t="n"/>
      <c r="T108" s="481" t="n"/>
      <c r="U108" s="504" t="n"/>
      <c r="V108" s="504" t="n"/>
      <c r="W108" s="504" t="n"/>
      <c r="X108" s="504">
        <f>IF(AND(U108="PREVENTIVO",V108="AUTOMÁTICO"),"50%",IF(AND(U108="PREVENTIVO",V108="MANUAL"),"40%",IF(AND(U108="DETECTIVO",V108="AUTOMÁTICO"),"40%",IF(AND(U108="DETECTIVO",V108="MANUAL"),"30%",IF(AND(U108="CORRECTIVO",V108="AUTOMÁTICO"),"35%",IF(AND(U108="CORRECTIVO",V108="MANUAL"),"25%",""))))))</f>
        <v/>
      </c>
      <c r="Y108" s="275" t="n"/>
      <c r="Z108" s="273">
        <f>IFERROR(IF(Y108="","",IF(Y108&lt;=0.2,"MUY BAJA",IF(Y108&lt;=0.4,"BAJA",IF(Y108&lt;=0.6,"MEDIA",IF(Y108&lt;=0.8,"ALTA",IF(Y108=1,"MUY ALTA")))))),"")</f>
        <v/>
      </c>
      <c r="AA108" s="481" t="n"/>
      <c r="AB108" s="273">
        <f>IFERROR(IF(AA108="","",IF(AA108&lt;=0.2,"LEVE",IF(AA108&lt;=0.4,"MENOR",IF(AA108&lt;=0.6,"MODERADO",IF(AA108&lt;=0.8,"MAYOR",IF(AA108=1,"CATASTRÓFICO")))))),"")</f>
        <v/>
      </c>
      <c r="AC108" s="278" t="n"/>
      <c r="AD108" s="278" t="n"/>
      <c r="AE108" s="278" t="n"/>
      <c r="AF108" s="278" t="n"/>
      <c r="AG108" s="278" t="n"/>
      <c r="AH108" s="278" t="n"/>
      <c r="AI108" s="278" t="n"/>
      <c r="AJ108" s="278" t="n"/>
      <c r="AK108" s="278" t="n"/>
      <c r="AL108" s="278" t="n"/>
      <c r="AM108" s="278" t="n"/>
      <c r="AN108" s="278" t="n"/>
      <c r="AO108" s="278" t="n"/>
      <c r="AP108" s="278" t="n"/>
      <c r="AQ108" s="278" t="n"/>
      <c r="AR108" s="278" t="n"/>
      <c r="AS108" s="278" t="n"/>
      <c r="AT108" s="278" t="n"/>
      <c r="AU108" s="278" t="n"/>
      <c r="AV108" s="278" t="n"/>
      <c r="AW108" s="278" t="n"/>
      <c r="AX108" s="481">
        <f>IF(Y108="","",IF(Y108&gt;=90,I108-2,IF(Y108&gt;=70,I108-1,I108)))</f>
        <v/>
      </c>
      <c r="AY108" s="481">
        <f>IF(Z108="","",IF(Z108&gt;=90,J108-2,IF(Z108&gt;=70,J108-1,J108)))</f>
        <v/>
      </c>
      <c r="AZ108" s="481" t="n"/>
      <c r="BA108" s="481" t="n"/>
      <c r="BB108" s="277" t="n"/>
      <c r="BC108" s="169" t="n"/>
      <c r="BD108" s="481" t="n"/>
      <c r="BE108" s="169" t="n"/>
      <c r="BF108" s="481" t="n"/>
      <c r="BG108" s="169" t="n"/>
      <c r="BH108" s="481" t="n"/>
      <c r="BI108" s="169" t="n"/>
      <c r="BJ108" s="481" t="n"/>
      <c r="BK108" s="169" t="n"/>
      <c r="BL108" s="481" t="n"/>
      <c r="BM108" s="481" t="n"/>
      <c r="BN108" s="481" t="n"/>
      <c r="BO108" s="481" t="n"/>
      <c r="BP108" s="481" t="n"/>
      <c r="BQ108" s="481" t="n"/>
      <c r="BR108" s="481" t="n"/>
      <c r="BS108" s="481" t="n"/>
      <c r="BT108" s="481" t="n"/>
      <c r="BU108" s="481" t="n"/>
      <c r="BV108" s="481" t="n"/>
      <c r="BW108" s="169" t="n"/>
      <c r="BX108" s="481" t="n"/>
      <c r="BY108" s="325" t="n"/>
    </row>
    <row r="109" ht="18.75" customHeight="1">
      <c r="A109" s="258">
        <f>IF(AND(AX109=1,AZ109=1),1,IF(AND(AX109=1,AZ109=2),2,IF(AND(AX109=1,AZ109=3),3,IF(AND(AX109=1,AZ109=4),4,IF(AND(AX109=1,AZ109=5),5,IF(AND(AX109=2,AZ109=1),6,IF(AND(AX109=2,AZ109=2),7,IF(AND(AX109=2,AZ109=3),8,IF(AND(AX109=2,AZ109=4),9,IF(AND(AX109=2,AZ109=5),10,IF(AND(AX109=3,AZ109=1),11,IF(AND(AX109=3,AZ109=2),12,IF(AND(AX109=3,AZ109=3),13,IF(AND(AX109=3,AZ109=4),14,IF(AND(AX109=3,AZ109=5),15,IF(AND(AX109=4,AZ109=1),16,IF(AND(AX109=4,AZ109=2),17,IF(AND(AX109=4,AZ109=3),18,IF(AND(AX109=4,AZ109=4),19,IF(AND(AX109=4,AZ109=5),20,IF(AND(AX109=5,AZ109=1),21,IF(AND(AX109=5,AZ109=2),22,IF(AND(AX109=5,AZ109=3),23,IF(AND(AX109=5,AZ109=4),24,IF(AND(AX109=5,AZ109=5),25,"")))))))))))))))))))))))))</f>
        <v/>
      </c>
      <c r="B109" s="258">
        <f>IF(A109="","",(COUNTIF($A$8:A109,A109))/100)</f>
        <v/>
      </c>
      <c r="C109" s="258">
        <f>IFERROR(A109+B109,"")</f>
        <v/>
      </c>
      <c r="D109" s="276" t="n">
        <v>57</v>
      </c>
      <c r="E109" s="481" t="n"/>
      <c r="F109" s="481" t="n"/>
      <c r="G109" s="481" t="n"/>
      <c r="H109" s="481" t="n"/>
      <c r="I109" s="504" t="n"/>
      <c r="J109" s="481" t="n"/>
      <c r="K109" s="504" t="n"/>
      <c r="L109" s="504" t="n"/>
      <c r="M109" s="504" t="n"/>
      <c r="N109" s="504" t="n"/>
      <c r="O109" s="504" t="n"/>
      <c r="P109" s="274">
        <f>IF(OR(I109="",M109=""),"",I109*M109)</f>
        <v/>
      </c>
      <c r="Q109" s="481" t="n"/>
      <c r="R109" s="481" t="n"/>
      <c r="S109" s="481" t="n"/>
      <c r="T109" s="481" t="n"/>
      <c r="U109" s="504" t="n"/>
      <c r="V109" s="504" t="n"/>
      <c r="W109" s="504" t="n"/>
      <c r="X109" s="504">
        <f>IF(AND(U109="PREVENTIVO",V109="AUTOMÁTICO"),"50%",IF(AND(U109="PREVENTIVO",V109="MANUAL"),"40%",IF(AND(U109="DETECTIVO",V109="AUTOMÁTICO"),"40%",IF(AND(U109="DETECTIVO",V109="MANUAL"),"30%",IF(AND(U109="CORRECTIVO",V109="AUTOMÁTICO"),"35%",IF(AND(U109="CORRECTIVO",V109="MANUAL"),"25%",""))))))</f>
        <v/>
      </c>
      <c r="Y109" s="275" t="n"/>
      <c r="Z109" s="273">
        <f>IFERROR(IF(Y109="","",IF(Y109&lt;=0.2,"MUY BAJA",IF(Y109&lt;=0.4,"BAJA",IF(Y109&lt;=0.6,"MEDIA",IF(Y109&lt;=0.8,"ALTA",IF(Y109=1,"MUY ALTA")))))),"")</f>
        <v/>
      </c>
      <c r="AA109" s="481" t="n"/>
      <c r="AB109" s="273">
        <f>IFERROR(IF(AA109="","",IF(AA109&lt;=0.2,"LEVE",IF(AA109&lt;=0.4,"MENOR",IF(AA109&lt;=0.6,"MODERADO",IF(AA109&lt;=0.8,"MAYOR",IF(AA109=1,"CATASTRÓFICO")))))),"")</f>
        <v/>
      </c>
      <c r="AC109" s="278" t="n"/>
      <c r="AD109" s="278" t="n"/>
      <c r="AE109" s="278" t="n"/>
      <c r="AF109" s="278" t="n"/>
      <c r="AG109" s="278" t="n"/>
      <c r="AH109" s="278" t="n"/>
      <c r="AI109" s="278" t="n"/>
      <c r="AJ109" s="278" t="n"/>
      <c r="AK109" s="278" t="n"/>
      <c r="AL109" s="278" t="n"/>
      <c r="AM109" s="278" t="n"/>
      <c r="AN109" s="278" t="n"/>
      <c r="AO109" s="278" t="n"/>
      <c r="AP109" s="278" t="n"/>
      <c r="AQ109" s="278" t="n"/>
      <c r="AR109" s="278" t="n"/>
      <c r="AS109" s="278" t="n"/>
      <c r="AT109" s="278" t="n"/>
      <c r="AU109" s="278" t="n"/>
      <c r="AV109" s="278" t="n"/>
      <c r="AW109" s="278" t="n"/>
      <c r="AX109" s="481">
        <f>IF(Y109="","",IF(Y109&gt;=90,I109-2,IF(Y109&gt;=70,I109-1,I109)))</f>
        <v/>
      </c>
      <c r="AY109" s="481">
        <f>IF(Z109="","",IF(Z109&gt;=90,J109-2,IF(Z109&gt;=70,J109-1,J109)))</f>
        <v/>
      </c>
      <c r="AZ109" s="481" t="n"/>
      <c r="BA109" s="481" t="n"/>
      <c r="BB109" s="277" t="n"/>
      <c r="BC109" s="169" t="n"/>
      <c r="BD109" s="481" t="n"/>
      <c r="BE109" s="169" t="n"/>
      <c r="BF109" s="481" t="n"/>
      <c r="BG109" s="169" t="n"/>
      <c r="BH109" s="481" t="n"/>
      <c r="BI109" s="169" t="n"/>
      <c r="BJ109" s="481" t="n"/>
      <c r="BK109" s="169" t="n"/>
      <c r="BL109" s="481" t="n"/>
      <c r="BM109" s="481" t="n"/>
      <c r="BN109" s="481" t="n"/>
      <c r="BO109" s="481" t="n"/>
      <c r="BP109" s="481" t="n"/>
      <c r="BQ109" s="481" t="n"/>
      <c r="BR109" s="481" t="n"/>
      <c r="BS109" s="481" t="n"/>
      <c r="BT109" s="481" t="n"/>
      <c r="BU109" s="481" t="n"/>
      <c r="BV109" s="481" t="n"/>
      <c r="BW109" s="169" t="n"/>
      <c r="BX109" s="481" t="n"/>
      <c r="BY109" s="325" t="n"/>
    </row>
    <row r="110" ht="18.75" customHeight="1">
      <c r="A110" s="258">
        <f>IF(AND(AX110=1,AZ110=1),1,IF(AND(AX110=1,AZ110=2),2,IF(AND(AX110=1,AZ110=3),3,IF(AND(AX110=1,AZ110=4),4,IF(AND(AX110=1,AZ110=5),5,IF(AND(AX110=2,AZ110=1),6,IF(AND(AX110=2,AZ110=2),7,IF(AND(AX110=2,AZ110=3),8,IF(AND(AX110=2,AZ110=4),9,IF(AND(AX110=2,AZ110=5),10,IF(AND(AX110=3,AZ110=1),11,IF(AND(AX110=3,AZ110=2),12,IF(AND(AX110=3,AZ110=3),13,IF(AND(AX110=3,AZ110=4),14,IF(AND(AX110=3,AZ110=5),15,IF(AND(AX110=4,AZ110=1),16,IF(AND(AX110=4,AZ110=2),17,IF(AND(AX110=4,AZ110=3),18,IF(AND(AX110=4,AZ110=4),19,IF(AND(AX110=4,AZ110=5),20,IF(AND(AX110=5,AZ110=1),21,IF(AND(AX110=5,AZ110=2),22,IF(AND(AX110=5,AZ110=3),23,IF(AND(AX110=5,AZ110=4),24,IF(AND(AX110=5,AZ110=5),25,"")))))))))))))))))))))))))</f>
        <v/>
      </c>
      <c r="B110" s="258">
        <f>IF(A110="","",(COUNTIF($A$8:A110,A110))/100)</f>
        <v/>
      </c>
      <c r="C110" s="258">
        <f>IFERROR(A110+B110,"")</f>
        <v/>
      </c>
      <c r="D110" s="276" t="n">
        <v>58</v>
      </c>
      <c r="E110" s="481" t="n"/>
      <c r="F110" s="481" t="n"/>
      <c r="G110" s="481" t="n"/>
      <c r="H110" s="481" t="n"/>
      <c r="I110" s="504" t="n"/>
      <c r="J110" s="481" t="n"/>
      <c r="K110" s="504" t="n"/>
      <c r="L110" s="504" t="n"/>
      <c r="M110" s="504" t="n"/>
      <c r="N110" s="504" t="n"/>
      <c r="O110" s="504" t="n"/>
      <c r="P110" s="274">
        <f>IF(OR(I110="",M110=""),"",I110*M110)</f>
        <v/>
      </c>
      <c r="Q110" s="481" t="n"/>
      <c r="R110" s="481" t="n"/>
      <c r="S110" s="481" t="n"/>
      <c r="T110" s="481" t="n"/>
      <c r="U110" s="504" t="n"/>
      <c r="V110" s="504" t="n"/>
      <c r="W110" s="504" t="n"/>
      <c r="X110" s="504">
        <f>IF(AND(U110="PREVENTIVO",V110="AUTOMÁTICO"),"50%",IF(AND(U110="PREVENTIVO",V110="MANUAL"),"40%",IF(AND(U110="DETECTIVO",V110="AUTOMÁTICO"),"40%",IF(AND(U110="DETECTIVO",V110="MANUAL"),"30%",IF(AND(U110="CORRECTIVO",V110="AUTOMÁTICO"),"35%",IF(AND(U110="CORRECTIVO",V110="MANUAL"),"25%",""))))))</f>
        <v/>
      </c>
      <c r="Y110" s="275" t="n"/>
      <c r="Z110" s="273">
        <f>IFERROR(IF(Y110="","",IF(Y110&lt;=0.2,"MUY BAJA",IF(Y110&lt;=0.4,"BAJA",IF(Y110&lt;=0.6,"MEDIA",IF(Y110&lt;=0.8,"ALTA",IF(Y110=1,"MUY ALTA")))))),"")</f>
        <v/>
      </c>
      <c r="AA110" s="481" t="n"/>
      <c r="AB110" s="273">
        <f>IFERROR(IF(AA110="","",IF(AA110&lt;=0.2,"LEVE",IF(AA110&lt;=0.4,"MENOR",IF(AA110&lt;=0.6,"MODERADO",IF(AA110&lt;=0.8,"MAYOR",IF(AA110=1,"CATASTRÓFICO")))))),"")</f>
        <v/>
      </c>
      <c r="AC110" s="278" t="n"/>
      <c r="AD110" s="278" t="n"/>
      <c r="AE110" s="278" t="n"/>
      <c r="AF110" s="278" t="n"/>
      <c r="AG110" s="278" t="n"/>
      <c r="AH110" s="278" t="n"/>
      <c r="AI110" s="278" t="n"/>
      <c r="AJ110" s="278" t="n"/>
      <c r="AK110" s="278" t="n"/>
      <c r="AL110" s="278" t="n"/>
      <c r="AM110" s="278" t="n"/>
      <c r="AN110" s="278" t="n"/>
      <c r="AO110" s="278" t="n"/>
      <c r="AP110" s="278" t="n"/>
      <c r="AQ110" s="278" t="n"/>
      <c r="AR110" s="278" t="n"/>
      <c r="AS110" s="278" t="n"/>
      <c r="AT110" s="278" t="n"/>
      <c r="AU110" s="278" t="n"/>
      <c r="AV110" s="278" t="n"/>
      <c r="AW110" s="278" t="n"/>
      <c r="AX110" s="481">
        <f>IF(Y110="","",IF(Y110&gt;=90,I110-2,IF(Y110&gt;=70,I110-1,I110)))</f>
        <v/>
      </c>
      <c r="AY110" s="481">
        <f>IF(Z110="","",IF(Z110&gt;=90,J110-2,IF(Z110&gt;=70,J110-1,J110)))</f>
        <v/>
      </c>
      <c r="AZ110" s="481" t="n"/>
      <c r="BA110" s="481" t="n"/>
      <c r="BB110" s="277" t="n"/>
      <c r="BC110" s="169" t="n"/>
      <c r="BD110" s="481" t="n"/>
      <c r="BE110" s="169" t="n"/>
      <c r="BF110" s="481" t="n"/>
      <c r="BG110" s="169" t="n"/>
      <c r="BH110" s="481" t="n"/>
      <c r="BI110" s="169" t="n"/>
      <c r="BJ110" s="481" t="n"/>
      <c r="BK110" s="169" t="n"/>
      <c r="BL110" s="481" t="n"/>
      <c r="BM110" s="481" t="n"/>
      <c r="BN110" s="481" t="n"/>
      <c r="BO110" s="481" t="n"/>
      <c r="BP110" s="481" t="n"/>
      <c r="BQ110" s="481" t="n"/>
      <c r="BR110" s="481" t="n"/>
      <c r="BS110" s="481" t="n"/>
      <c r="BT110" s="481" t="n"/>
      <c r="BU110" s="481" t="n"/>
      <c r="BV110" s="481" t="n"/>
      <c r="BW110" s="169" t="n"/>
      <c r="BX110" s="481" t="n"/>
      <c r="BY110" s="325" t="n"/>
    </row>
    <row r="111" ht="18.75" customHeight="1">
      <c r="A111" s="258">
        <f>IF(AND(AX111=1,AZ111=1),1,IF(AND(AX111=1,AZ111=2),2,IF(AND(AX111=1,AZ111=3),3,IF(AND(AX111=1,AZ111=4),4,IF(AND(AX111=1,AZ111=5),5,IF(AND(AX111=2,AZ111=1),6,IF(AND(AX111=2,AZ111=2),7,IF(AND(AX111=2,AZ111=3),8,IF(AND(AX111=2,AZ111=4),9,IF(AND(AX111=2,AZ111=5),10,IF(AND(AX111=3,AZ111=1),11,IF(AND(AX111=3,AZ111=2),12,IF(AND(AX111=3,AZ111=3),13,IF(AND(AX111=3,AZ111=4),14,IF(AND(AX111=3,AZ111=5),15,IF(AND(AX111=4,AZ111=1),16,IF(AND(AX111=4,AZ111=2),17,IF(AND(AX111=4,AZ111=3),18,IF(AND(AX111=4,AZ111=4),19,IF(AND(AX111=4,AZ111=5),20,IF(AND(AX111=5,AZ111=1),21,IF(AND(AX111=5,AZ111=2),22,IF(AND(AX111=5,AZ111=3),23,IF(AND(AX111=5,AZ111=4),24,IF(AND(AX111=5,AZ111=5),25,"")))))))))))))))))))))))))</f>
        <v/>
      </c>
      <c r="B111" s="258">
        <f>IF(A111="","",(COUNTIF($A$8:A111,A111))/100)</f>
        <v/>
      </c>
      <c r="C111" s="258">
        <f>IFERROR(A111+B111,"")</f>
        <v/>
      </c>
      <c r="D111" s="276" t="n">
        <v>59</v>
      </c>
      <c r="E111" s="481" t="n"/>
      <c r="F111" s="481" t="n"/>
      <c r="G111" s="481" t="n"/>
      <c r="H111" s="481" t="n"/>
      <c r="I111" s="504" t="n"/>
      <c r="J111" s="481" t="n"/>
      <c r="K111" s="504" t="n"/>
      <c r="L111" s="504" t="n"/>
      <c r="M111" s="504" t="n"/>
      <c r="N111" s="504" t="n"/>
      <c r="O111" s="504" t="n"/>
      <c r="P111" s="274">
        <f>IF(OR(I111="",M111=""),"",I111*M111)</f>
        <v/>
      </c>
      <c r="Q111" s="481" t="n"/>
      <c r="R111" s="481" t="n"/>
      <c r="S111" s="481" t="n"/>
      <c r="T111" s="481" t="n"/>
      <c r="U111" s="504" t="n"/>
      <c r="V111" s="504" t="n"/>
      <c r="W111" s="504" t="n"/>
      <c r="X111" s="504">
        <f>IF(AND(U111="PREVENTIVO",V111="AUTOMÁTICO"),"50%",IF(AND(U111="PREVENTIVO",V111="MANUAL"),"40%",IF(AND(U111="DETECTIVO",V111="AUTOMÁTICO"),"40%",IF(AND(U111="DETECTIVO",V111="MANUAL"),"30%",IF(AND(U111="CORRECTIVO",V111="AUTOMÁTICO"),"35%",IF(AND(U111="CORRECTIVO",V111="MANUAL"),"25%",""))))))</f>
        <v/>
      </c>
      <c r="Y111" s="275" t="n"/>
      <c r="Z111" s="273">
        <f>IFERROR(IF(Y111="","",IF(Y111&lt;=0.2,"MUY BAJA",IF(Y111&lt;=0.4,"BAJA",IF(Y111&lt;=0.6,"MEDIA",IF(Y111&lt;=0.8,"ALTA",IF(Y111=1,"MUY ALTA")))))),"")</f>
        <v/>
      </c>
      <c r="AA111" s="481" t="n"/>
      <c r="AB111" s="273">
        <f>IFERROR(IF(AA111="","",IF(AA111&lt;=0.2,"LEVE",IF(AA111&lt;=0.4,"MENOR",IF(AA111&lt;=0.6,"MODERADO",IF(AA111&lt;=0.8,"MAYOR",IF(AA111=1,"CATASTRÓFICO")))))),"")</f>
        <v/>
      </c>
      <c r="AC111" s="278" t="n"/>
      <c r="AD111" s="278" t="n"/>
      <c r="AE111" s="278" t="n"/>
      <c r="AF111" s="278" t="n"/>
      <c r="AG111" s="278" t="n"/>
      <c r="AH111" s="278" t="n"/>
      <c r="AI111" s="278" t="n"/>
      <c r="AJ111" s="278" t="n"/>
      <c r="AK111" s="278" t="n"/>
      <c r="AL111" s="278" t="n"/>
      <c r="AM111" s="278" t="n"/>
      <c r="AN111" s="278" t="n"/>
      <c r="AO111" s="278" t="n"/>
      <c r="AP111" s="278" t="n"/>
      <c r="AQ111" s="278" t="n"/>
      <c r="AR111" s="278" t="n"/>
      <c r="AS111" s="278" t="n"/>
      <c r="AT111" s="278" t="n"/>
      <c r="AU111" s="278" t="n"/>
      <c r="AV111" s="278" t="n"/>
      <c r="AW111" s="278" t="n"/>
      <c r="AX111" s="481">
        <f>IF(Y111="","",IF(Y111&gt;=90,I111-2,IF(Y111&gt;=70,I111-1,I111)))</f>
        <v/>
      </c>
      <c r="AY111" s="481">
        <f>IF(Z111="","",IF(Z111&gt;=90,J111-2,IF(Z111&gt;=70,J111-1,J111)))</f>
        <v/>
      </c>
      <c r="AZ111" s="481" t="n"/>
      <c r="BA111" s="481" t="n"/>
      <c r="BB111" s="277" t="n"/>
      <c r="BC111" s="169" t="n"/>
      <c r="BD111" s="481" t="n"/>
      <c r="BE111" s="169" t="n"/>
      <c r="BF111" s="481" t="n"/>
      <c r="BG111" s="169" t="n"/>
      <c r="BH111" s="481" t="n"/>
      <c r="BI111" s="169" t="n"/>
      <c r="BJ111" s="481" t="n"/>
      <c r="BK111" s="169" t="n"/>
      <c r="BL111" s="481" t="n"/>
      <c r="BM111" s="481" t="n"/>
      <c r="BN111" s="481" t="n"/>
      <c r="BO111" s="481" t="n"/>
      <c r="BP111" s="481" t="n"/>
      <c r="BQ111" s="481" t="n"/>
      <c r="BR111" s="481" t="n"/>
      <c r="BS111" s="481" t="n"/>
      <c r="BT111" s="481" t="n"/>
      <c r="BU111" s="481" t="n"/>
      <c r="BV111" s="481" t="n"/>
      <c r="BW111" s="169" t="n"/>
      <c r="BX111" s="481" t="n"/>
      <c r="BY111" s="325" t="n"/>
    </row>
    <row r="112" ht="18.75" customHeight="1">
      <c r="A112" s="258">
        <f>IF(AND(AX112=1,AZ112=1),1,IF(AND(AX112=1,AZ112=2),2,IF(AND(AX112=1,AZ112=3),3,IF(AND(AX112=1,AZ112=4),4,IF(AND(AX112=1,AZ112=5),5,IF(AND(AX112=2,AZ112=1),6,IF(AND(AX112=2,AZ112=2),7,IF(AND(AX112=2,AZ112=3),8,IF(AND(AX112=2,AZ112=4),9,IF(AND(AX112=2,AZ112=5),10,IF(AND(AX112=3,AZ112=1),11,IF(AND(AX112=3,AZ112=2),12,IF(AND(AX112=3,AZ112=3),13,IF(AND(AX112=3,AZ112=4),14,IF(AND(AX112=3,AZ112=5),15,IF(AND(AX112=4,AZ112=1),16,IF(AND(AX112=4,AZ112=2),17,IF(AND(AX112=4,AZ112=3),18,IF(AND(AX112=4,AZ112=4),19,IF(AND(AX112=4,AZ112=5),20,IF(AND(AX112=5,AZ112=1),21,IF(AND(AX112=5,AZ112=2),22,IF(AND(AX112=5,AZ112=3),23,IF(AND(AX112=5,AZ112=4),24,IF(AND(AX112=5,AZ112=5),25,"")))))))))))))))))))))))))</f>
        <v/>
      </c>
      <c r="B112" s="258">
        <f>IF(A112="","",(COUNTIF($A$8:A112,A112))/100)</f>
        <v/>
      </c>
      <c r="C112" s="258">
        <f>IFERROR(A112+B112,"")</f>
        <v/>
      </c>
      <c r="D112" s="276" t="n">
        <v>60</v>
      </c>
      <c r="E112" s="481" t="n"/>
      <c r="F112" s="481" t="n"/>
      <c r="G112" s="481" t="n"/>
      <c r="H112" s="481" t="n"/>
      <c r="I112" s="504" t="n"/>
      <c r="J112" s="481" t="n"/>
      <c r="K112" s="504" t="n"/>
      <c r="L112" s="504" t="n"/>
      <c r="M112" s="504" t="n"/>
      <c r="N112" s="504" t="n"/>
      <c r="O112" s="504" t="n"/>
      <c r="P112" s="274">
        <f>IF(OR(I112="",M112=""),"",I112*M112)</f>
        <v/>
      </c>
      <c r="Q112" s="481" t="n"/>
      <c r="R112" s="481" t="n"/>
      <c r="S112" s="481" t="n"/>
      <c r="T112" s="481" t="n"/>
      <c r="U112" s="504" t="n"/>
      <c r="V112" s="504" t="n"/>
      <c r="W112" s="504" t="n"/>
      <c r="X112" s="504">
        <f>IF(AND(U112="PREVENTIVO",V112="AUTOMÁTICO"),"50%",IF(AND(U112="PREVENTIVO",V112="MANUAL"),"40%",IF(AND(U112="DETECTIVO",V112="AUTOMÁTICO"),"40%",IF(AND(U112="DETECTIVO",V112="MANUAL"),"30%",IF(AND(U112="CORRECTIVO",V112="AUTOMÁTICO"),"35%",IF(AND(U112="CORRECTIVO",V112="MANUAL"),"25%",""))))))</f>
        <v/>
      </c>
      <c r="Y112" s="275" t="n"/>
      <c r="Z112" s="273">
        <f>IFERROR(IF(Y112="","",IF(Y112&lt;=0.2,"MUY BAJA",IF(Y112&lt;=0.4,"BAJA",IF(Y112&lt;=0.6,"MEDIA",IF(Y112&lt;=0.8,"ALTA",IF(Y112=1,"MUY ALTA")))))),"")</f>
        <v/>
      </c>
      <c r="AA112" s="481" t="n"/>
      <c r="AB112" s="273">
        <f>IFERROR(IF(AA112="","",IF(AA112&lt;=0.2,"LEVE",IF(AA112&lt;=0.4,"MENOR",IF(AA112&lt;=0.6,"MODERADO",IF(AA112&lt;=0.8,"MAYOR",IF(AA112=1,"CATASTRÓFICO")))))),"")</f>
        <v/>
      </c>
      <c r="AC112" s="278" t="n"/>
      <c r="AD112" s="278" t="n"/>
      <c r="AE112" s="278" t="n"/>
      <c r="AF112" s="278" t="n"/>
      <c r="AG112" s="278" t="n"/>
      <c r="AH112" s="278" t="n"/>
      <c r="AI112" s="278" t="n"/>
      <c r="AJ112" s="278" t="n"/>
      <c r="AK112" s="278" t="n"/>
      <c r="AL112" s="278" t="n"/>
      <c r="AM112" s="278" t="n"/>
      <c r="AN112" s="278" t="n"/>
      <c r="AO112" s="278" t="n"/>
      <c r="AP112" s="278" t="n"/>
      <c r="AQ112" s="278" t="n"/>
      <c r="AR112" s="278" t="n"/>
      <c r="AS112" s="278" t="n"/>
      <c r="AT112" s="278" t="n"/>
      <c r="AU112" s="278" t="n"/>
      <c r="AV112" s="278" t="n"/>
      <c r="AW112" s="278" t="n"/>
      <c r="AX112" s="481">
        <f>IF(Y112="","",IF(Y112&gt;=90,I112-2,IF(Y112&gt;=70,I112-1,I112)))</f>
        <v/>
      </c>
      <c r="AY112" s="481">
        <f>IF(Z112="","",IF(Z112&gt;=90,J112-2,IF(Z112&gt;=70,J112-1,J112)))</f>
        <v/>
      </c>
      <c r="AZ112" s="481" t="n"/>
      <c r="BA112" s="481" t="n"/>
      <c r="BB112" s="277" t="n"/>
      <c r="BC112" s="169" t="n"/>
      <c r="BD112" s="481" t="n"/>
      <c r="BE112" s="169" t="n"/>
      <c r="BF112" s="481" t="n"/>
      <c r="BG112" s="169" t="n"/>
      <c r="BH112" s="481" t="n"/>
      <c r="BI112" s="169" t="n"/>
      <c r="BJ112" s="481" t="n"/>
      <c r="BK112" s="169" t="n"/>
      <c r="BL112" s="481" t="n"/>
      <c r="BM112" s="481" t="n"/>
      <c r="BN112" s="481" t="n"/>
      <c r="BO112" s="481" t="n"/>
      <c r="BP112" s="481" t="n"/>
      <c r="BQ112" s="481" t="n"/>
      <c r="BR112" s="481" t="n"/>
      <c r="BS112" s="481" t="n"/>
      <c r="BT112" s="481" t="n"/>
      <c r="BU112" s="481" t="n"/>
      <c r="BV112" s="481" t="n"/>
      <c r="BW112" s="169" t="n"/>
      <c r="BX112" s="481" t="n"/>
      <c r="BY112" s="325" t="n"/>
    </row>
    <row r="113" ht="18.75" customHeight="1">
      <c r="A113" s="258">
        <f>IF(AND(AX113=1,AZ113=1),1,IF(AND(AX113=1,AZ113=2),2,IF(AND(AX113=1,AZ113=3),3,IF(AND(AX113=1,AZ113=4),4,IF(AND(AX113=1,AZ113=5),5,IF(AND(AX113=2,AZ113=1),6,IF(AND(AX113=2,AZ113=2),7,IF(AND(AX113=2,AZ113=3),8,IF(AND(AX113=2,AZ113=4),9,IF(AND(AX113=2,AZ113=5),10,IF(AND(AX113=3,AZ113=1),11,IF(AND(AX113=3,AZ113=2),12,IF(AND(AX113=3,AZ113=3),13,IF(AND(AX113=3,AZ113=4),14,IF(AND(AX113=3,AZ113=5),15,IF(AND(AX113=4,AZ113=1),16,IF(AND(AX113=4,AZ113=2),17,IF(AND(AX113=4,AZ113=3),18,IF(AND(AX113=4,AZ113=4),19,IF(AND(AX113=4,AZ113=5),20,IF(AND(AX113=5,AZ113=1),21,IF(AND(AX113=5,AZ113=2),22,IF(AND(AX113=5,AZ113=3),23,IF(AND(AX113=5,AZ113=4),24,IF(AND(AX113=5,AZ113=5),25,"")))))))))))))))))))))))))</f>
        <v/>
      </c>
      <c r="B113" s="258">
        <f>IF(A113="","",(COUNTIF($A$8:A113,A113))/100)</f>
        <v/>
      </c>
      <c r="C113" s="258">
        <f>IFERROR(A113+B113,"")</f>
        <v/>
      </c>
      <c r="D113" s="276" t="n">
        <v>61</v>
      </c>
      <c r="E113" s="481" t="n"/>
      <c r="F113" s="481" t="n"/>
      <c r="G113" s="481" t="n"/>
      <c r="H113" s="481" t="n"/>
      <c r="I113" s="504" t="n"/>
      <c r="J113" s="481" t="n"/>
      <c r="K113" s="504" t="n"/>
      <c r="L113" s="504" t="n"/>
      <c r="M113" s="504" t="n"/>
      <c r="N113" s="504" t="n"/>
      <c r="O113" s="504" t="n"/>
      <c r="P113" s="274">
        <f>IF(OR(I113="",M113=""),"",I113*M113)</f>
        <v/>
      </c>
      <c r="Q113" s="481" t="n"/>
      <c r="R113" s="481" t="n"/>
      <c r="S113" s="481" t="n"/>
      <c r="T113" s="481" t="n"/>
      <c r="U113" s="504" t="n"/>
      <c r="V113" s="504" t="n"/>
      <c r="W113" s="504" t="n"/>
      <c r="X113" s="504">
        <f>IF(AND(U113="PREVENTIVO",V113="AUTOMÁTICO"),"50%",IF(AND(U113="PREVENTIVO",V113="MANUAL"),"40%",IF(AND(U113="DETECTIVO",V113="AUTOMÁTICO"),"40%",IF(AND(U113="DETECTIVO",V113="MANUAL"),"30%",IF(AND(U113="CORRECTIVO",V113="AUTOMÁTICO"),"35%",IF(AND(U113="CORRECTIVO",V113="MANUAL"),"25%",""))))))</f>
        <v/>
      </c>
      <c r="Y113" s="275" t="n"/>
      <c r="Z113" s="273">
        <f>IFERROR(IF(Y113="","",IF(Y113&lt;=0.2,"MUY BAJA",IF(Y113&lt;=0.4,"BAJA",IF(Y113&lt;=0.6,"MEDIA",IF(Y113&lt;=0.8,"ALTA",IF(Y113=1,"MUY ALTA")))))),"")</f>
        <v/>
      </c>
      <c r="AA113" s="481" t="n"/>
      <c r="AB113" s="273">
        <f>IFERROR(IF(AA113="","",IF(AA113&lt;=0.2,"LEVE",IF(AA113&lt;=0.4,"MENOR",IF(AA113&lt;=0.6,"MODERADO",IF(AA113&lt;=0.8,"MAYOR",IF(AA113=1,"CATASTRÓFICO")))))),"")</f>
        <v/>
      </c>
      <c r="AC113" s="278" t="n"/>
      <c r="AD113" s="278" t="n"/>
      <c r="AE113" s="278" t="n"/>
      <c r="AF113" s="278" t="n"/>
      <c r="AG113" s="278" t="n"/>
      <c r="AH113" s="278" t="n"/>
      <c r="AI113" s="278" t="n"/>
      <c r="AJ113" s="278" t="n"/>
      <c r="AK113" s="278" t="n"/>
      <c r="AL113" s="278" t="n"/>
      <c r="AM113" s="278" t="n"/>
      <c r="AN113" s="278" t="n"/>
      <c r="AO113" s="278" t="n"/>
      <c r="AP113" s="278" t="n"/>
      <c r="AQ113" s="278" t="n"/>
      <c r="AR113" s="278" t="n"/>
      <c r="AS113" s="278" t="n"/>
      <c r="AT113" s="278" t="n"/>
      <c r="AU113" s="278" t="n"/>
      <c r="AV113" s="278" t="n"/>
      <c r="AW113" s="278" t="n"/>
      <c r="AX113" s="481">
        <f>IF(Y113="","",IF(Y113&gt;=90,I113-2,IF(Y113&gt;=70,I113-1,I113)))</f>
        <v/>
      </c>
      <c r="AY113" s="481">
        <f>IF(Z113="","",IF(Z113&gt;=90,J113-2,IF(Z113&gt;=70,J113-1,J113)))</f>
        <v/>
      </c>
      <c r="AZ113" s="481" t="n"/>
      <c r="BA113" s="481" t="n"/>
      <c r="BB113" s="277" t="n"/>
      <c r="BC113" s="169" t="n"/>
      <c r="BD113" s="481" t="n"/>
      <c r="BE113" s="169" t="n"/>
      <c r="BF113" s="481" t="n"/>
      <c r="BG113" s="169" t="n"/>
      <c r="BH113" s="481" t="n"/>
      <c r="BI113" s="169" t="n"/>
      <c r="BJ113" s="481" t="n"/>
      <c r="BK113" s="169" t="n"/>
      <c r="BL113" s="481" t="n"/>
      <c r="BM113" s="481" t="n"/>
      <c r="BN113" s="481" t="n"/>
      <c r="BO113" s="481" t="n"/>
      <c r="BP113" s="481" t="n"/>
      <c r="BQ113" s="481" t="n"/>
      <c r="BR113" s="481" t="n"/>
      <c r="BS113" s="481" t="n"/>
      <c r="BT113" s="481" t="n"/>
      <c r="BU113" s="481" t="n"/>
      <c r="BV113" s="481" t="n"/>
      <c r="BW113" s="169" t="n"/>
      <c r="BX113" s="481" t="n"/>
      <c r="BY113" s="325" t="n"/>
    </row>
    <row r="114" ht="18.75" customHeight="1">
      <c r="A114" s="258">
        <f>IF(AND(AX114=1,AZ114=1),1,IF(AND(AX114=1,AZ114=2),2,IF(AND(AX114=1,AZ114=3),3,IF(AND(AX114=1,AZ114=4),4,IF(AND(AX114=1,AZ114=5),5,IF(AND(AX114=2,AZ114=1),6,IF(AND(AX114=2,AZ114=2),7,IF(AND(AX114=2,AZ114=3),8,IF(AND(AX114=2,AZ114=4),9,IF(AND(AX114=2,AZ114=5),10,IF(AND(AX114=3,AZ114=1),11,IF(AND(AX114=3,AZ114=2),12,IF(AND(AX114=3,AZ114=3),13,IF(AND(AX114=3,AZ114=4),14,IF(AND(AX114=3,AZ114=5),15,IF(AND(AX114=4,AZ114=1),16,IF(AND(AX114=4,AZ114=2),17,IF(AND(AX114=4,AZ114=3),18,IF(AND(AX114=4,AZ114=4),19,IF(AND(AX114=4,AZ114=5),20,IF(AND(AX114=5,AZ114=1),21,IF(AND(AX114=5,AZ114=2),22,IF(AND(AX114=5,AZ114=3),23,IF(AND(AX114=5,AZ114=4),24,IF(AND(AX114=5,AZ114=5),25,"")))))))))))))))))))))))))</f>
        <v/>
      </c>
      <c r="B114" s="258">
        <f>IF(A114="","",(COUNTIF($A$8:A114,A114))/100)</f>
        <v/>
      </c>
      <c r="C114" s="258">
        <f>IFERROR(A114+B114,"")</f>
        <v/>
      </c>
      <c r="D114" s="276" t="n">
        <v>62</v>
      </c>
      <c r="E114" s="481" t="n"/>
      <c r="F114" s="481" t="n"/>
      <c r="G114" s="481" t="n"/>
      <c r="H114" s="481" t="n"/>
      <c r="I114" s="504" t="n"/>
      <c r="J114" s="481" t="n"/>
      <c r="K114" s="504" t="n"/>
      <c r="L114" s="504" t="n"/>
      <c r="M114" s="504" t="n"/>
      <c r="N114" s="504" t="n"/>
      <c r="O114" s="504" t="n"/>
      <c r="P114" s="274">
        <f>IF(OR(I114="",M114=""),"",I114*M114)</f>
        <v/>
      </c>
      <c r="Q114" s="481" t="n"/>
      <c r="R114" s="481" t="n"/>
      <c r="S114" s="481" t="n"/>
      <c r="T114" s="481" t="n"/>
      <c r="U114" s="504" t="n"/>
      <c r="V114" s="504" t="n"/>
      <c r="W114" s="504" t="n"/>
      <c r="X114" s="504">
        <f>IF(AND(U114="PREVENTIVO",V114="AUTOMÁTICO"),"50%",IF(AND(U114="PREVENTIVO",V114="MANUAL"),"40%",IF(AND(U114="DETECTIVO",V114="AUTOMÁTICO"),"40%",IF(AND(U114="DETECTIVO",V114="MANUAL"),"30%",IF(AND(U114="CORRECTIVO",V114="AUTOMÁTICO"),"35%",IF(AND(U114="CORRECTIVO",V114="MANUAL"),"25%",""))))))</f>
        <v/>
      </c>
      <c r="Y114" s="275" t="n"/>
      <c r="Z114" s="273">
        <f>IFERROR(IF(Y114="","",IF(Y114&lt;=0.2,"MUY BAJA",IF(Y114&lt;=0.4,"BAJA",IF(Y114&lt;=0.6,"MEDIA",IF(Y114&lt;=0.8,"ALTA",IF(Y114=1,"MUY ALTA")))))),"")</f>
        <v/>
      </c>
      <c r="AA114" s="481" t="n"/>
      <c r="AB114" s="273">
        <f>IFERROR(IF(AA114="","",IF(AA114&lt;=0.2,"LEVE",IF(AA114&lt;=0.4,"MENOR",IF(AA114&lt;=0.6,"MODERADO",IF(AA114&lt;=0.8,"MAYOR",IF(AA114=1,"CATASTRÓFICO")))))),"")</f>
        <v/>
      </c>
      <c r="AC114" s="278" t="n"/>
      <c r="AD114" s="278" t="n"/>
      <c r="AE114" s="278" t="n"/>
      <c r="AF114" s="278" t="n"/>
      <c r="AG114" s="278" t="n"/>
      <c r="AH114" s="278" t="n"/>
      <c r="AI114" s="278" t="n"/>
      <c r="AJ114" s="278" t="n"/>
      <c r="AK114" s="278" t="n"/>
      <c r="AL114" s="278" t="n"/>
      <c r="AM114" s="278" t="n"/>
      <c r="AN114" s="278" t="n"/>
      <c r="AO114" s="278" t="n"/>
      <c r="AP114" s="278" t="n"/>
      <c r="AQ114" s="278" t="n"/>
      <c r="AR114" s="278" t="n"/>
      <c r="AS114" s="278" t="n"/>
      <c r="AT114" s="278" t="n"/>
      <c r="AU114" s="278" t="n"/>
      <c r="AV114" s="278" t="n"/>
      <c r="AW114" s="278" t="n"/>
      <c r="AX114" s="481">
        <f>IF(Y114="","",IF(Y114&gt;=90,I114-2,IF(Y114&gt;=70,I114-1,I114)))</f>
        <v/>
      </c>
      <c r="AY114" s="481">
        <f>IF(Z114="","",IF(Z114&gt;=90,J114-2,IF(Z114&gt;=70,J114-1,J114)))</f>
        <v/>
      </c>
      <c r="AZ114" s="481" t="n"/>
      <c r="BA114" s="481" t="n"/>
      <c r="BB114" s="277" t="n"/>
      <c r="BC114" s="169" t="n"/>
      <c r="BD114" s="481" t="n"/>
      <c r="BE114" s="169" t="n"/>
      <c r="BF114" s="481" t="n"/>
      <c r="BG114" s="169" t="n"/>
      <c r="BH114" s="481" t="n"/>
      <c r="BI114" s="169" t="n"/>
      <c r="BJ114" s="481" t="n"/>
      <c r="BK114" s="169" t="n"/>
      <c r="BL114" s="481" t="n"/>
      <c r="BM114" s="481" t="n"/>
      <c r="BN114" s="481" t="n"/>
      <c r="BO114" s="481" t="n"/>
      <c r="BP114" s="481" t="n"/>
      <c r="BQ114" s="481" t="n"/>
      <c r="BR114" s="481" t="n"/>
      <c r="BS114" s="481" t="n"/>
      <c r="BT114" s="481" t="n"/>
      <c r="BU114" s="481" t="n"/>
      <c r="BV114" s="481" t="n"/>
      <c r="BW114" s="169" t="n"/>
      <c r="BX114" s="481" t="n"/>
      <c r="BY114" s="325" t="n"/>
    </row>
    <row r="115" ht="18.75" customHeight="1">
      <c r="A115" s="258">
        <f>IF(AND(AX115=1,AZ115=1),1,IF(AND(AX115=1,AZ115=2),2,IF(AND(AX115=1,AZ115=3),3,IF(AND(AX115=1,AZ115=4),4,IF(AND(AX115=1,AZ115=5),5,IF(AND(AX115=2,AZ115=1),6,IF(AND(AX115=2,AZ115=2),7,IF(AND(AX115=2,AZ115=3),8,IF(AND(AX115=2,AZ115=4),9,IF(AND(AX115=2,AZ115=5),10,IF(AND(AX115=3,AZ115=1),11,IF(AND(AX115=3,AZ115=2),12,IF(AND(AX115=3,AZ115=3),13,IF(AND(AX115=3,AZ115=4),14,IF(AND(AX115=3,AZ115=5),15,IF(AND(AX115=4,AZ115=1),16,IF(AND(AX115=4,AZ115=2),17,IF(AND(AX115=4,AZ115=3),18,IF(AND(AX115=4,AZ115=4),19,IF(AND(AX115=4,AZ115=5),20,IF(AND(AX115=5,AZ115=1),21,IF(AND(AX115=5,AZ115=2),22,IF(AND(AX115=5,AZ115=3),23,IF(AND(AX115=5,AZ115=4),24,IF(AND(AX115=5,AZ115=5),25,"")))))))))))))))))))))))))</f>
        <v/>
      </c>
      <c r="B115" s="258">
        <f>IF(A115="","",(COUNTIF($A$8:A115,A115))/100)</f>
        <v/>
      </c>
      <c r="C115" s="258">
        <f>IFERROR(A115+B115,"")</f>
        <v/>
      </c>
      <c r="D115" s="276" t="n">
        <v>63</v>
      </c>
      <c r="E115" s="481" t="n"/>
      <c r="F115" s="481" t="n"/>
      <c r="G115" s="481" t="n"/>
      <c r="H115" s="481" t="n"/>
      <c r="I115" s="504" t="n"/>
      <c r="J115" s="481" t="n"/>
      <c r="K115" s="504" t="n"/>
      <c r="L115" s="504" t="n"/>
      <c r="M115" s="504" t="n"/>
      <c r="N115" s="504" t="n"/>
      <c r="O115" s="504" t="n"/>
      <c r="P115" s="274">
        <f>IF(OR(I115="",M115=""),"",I115*M115)</f>
        <v/>
      </c>
      <c r="Q115" s="481" t="n"/>
      <c r="R115" s="481" t="n"/>
      <c r="S115" s="481" t="n"/>
      <c r="T115" s="481" t="n"/>
      <c r="U115" s="504" t="n"/>
      <c r="V115" s="504" t="n"/>
      <c r="W115" s="504" t="n"/>
      <c r="X115" s="504">
        <f>IF(AND(U115="PREVENTIVO",V115="AUTOMÁTICO"),"50%",IF(AND(U115="PREVENTIVO",V115="MANUAL"),"40%",IF(AND(U115="DETECTIVO",V115="AUTOMÁTICO"),"40%",IF(AND(U115="DETECTIVO",V115="MANUAL"),"30%",IF(AND(U115="CORRECTIVO",V115="AUTOMÁTICO"),"35%",IF(AND(U115="CORRECTIVO",V115="MANUAL"),"25%",""))))))</f>
        <v/>
      </c>
      <c r="Y115" s="275" t="n"/>
      <c r="Z115" s="273">
        <f>IFERROR(IF(Y115="","",IF(Y115&lt;=0.2,"MUY BAJA",IF(Y115&lt;=0.4,"BAJA",IF(Y115&lt;=0.6,"MEDIA",IF(Y115&lt;=0.8,"ALTA",IF(Y115=1,"MUY ALTA")))))),"")</f>
        <v/>
      </c>
      <c r="AA115" s="481" t="n"/>
      <c r="AB115" s="273">
        <f>IFERROR(IF(AA115="","",IF(AA115&lt;=0.2,"LEVE",IF(AA115&lt;=0.4,"MENOR",IF(AA115&lt;=0.6,"MODERADO",IF(AA115&lt;=0.8,"MAYOR",IF(AA115=1,"CATASTRÓFICO")))))),"")</f>
        <v/>
      </c>
      <c r="AC115" s="278" t="n"/>
      <c r="AD115" s="278" t="n"/>
      <c r="AE115" s="278" t="n"/>
      <c r="AF115" s="278" t="n"/>
      <c r="AG115" s="278" t="n"/>
      <c r="AH115" s="278" t="n"/>
      <c r="AI115" s="278" t="n"/>
      <c r="AJ115" s="278" t="n"/>
      <c r="AK115" s="278" t="n"/>
      <c r="AL115" s="278" t="n"/>
      <c r="AM115" s="278" t="n"/>
      <c r="AN115" s="278" t="n"/>
      <c r="AO115" s="278" t="n"/>
      <c r="AP115" s="278" t="n"/>
      <c r="AQ115" s="278" t="n"/>
      <c r="AR115" s="278" t="n"/>
      <c r="AS115" s="278" t="n"/>
      <c r="AT115" s="278" t="n"/>
      <c r="AU115" s="278" t="n"/>
      <c r="AV115" s="278" t="n"/>
      <c r="AW115" s="278" t="n"/>
      <c r="AX115" s="481">
        <f>IF(Y115="","",IF(Y115&gt;=90,I115-2,IF(Y115&gt;=70,I115-1,I115)))</f>
        <v/>
      </c>
      <c r="AY115" s="481">
        <f>IF(Z115="","",IF(Z115&gt;=90,J115-2,IF(Z115&gt;=70,J115-1,J115)))</f>
        <v/>
      </c>
      <c r="AZ115" s="481" t="n"/>
      <c r="BA115" s="481" t="n"/>
      <c r="BB115" s="277" t="n"/>
      <c r="BC115" s="169" t="n"/>
      <c r="BD115" s="481" t="n"/>
      <c r="BE115" s="169" t="n"/>
      <c r="BF115" s="481" t="n"/>
      <c r="BG115" s="169" t="n"/>
      <c r="BH115" s="481" t="n"/>
      <c r="BI115" s="169" t="n"/>
      <c r="BJ115" s="481" t="n"/>
      <c r="BK115" s="169" t="n"/>
      <c r="BL115" s="481" t="n"/>
      <c r="BM115" s="481" t="n"/>
      <c r="BN115" s="481" t="n"/>
      <c r="BO115" s="481" t="n"/>
      <c r="BP115" s="481" t="n"/>
      <c r="BQ115" s="481" t="n"/>
      <c r="BR115" s="481" t="n"/>
      <c r="BS115" s="481" t="n"/>
      <c r="BT115" s="481" t="n"/>
      <c r="BU115" s="481" t="n"/>
      <c r="BV115" s="481" t="n"/>
      <c r="BW115" s="169" t="n"/>
      <c r="BX115" s="481" t="n"/>
      <c r="BY115" s="325" t="n"/>
    </row>
    <row r="116" ht="18.75" customHeight="1">
      <c r="A116" s="258">
        <f>IF(AND(AX116=1,AZ116=1),1,IF(AND(AX116=1,AZ116=2),2,IF(AND(AX116=1,AZ116=3),3,IF(AND(AX116=1,AZ116=4),4,IF(AND(AX116=1,AZ116=5),5,IF(AND(AX116=2,AZ116=1),6,IF(AND(AX116=2,AZ116=2),7,IF(AND(AX116=2,AZ116=3),8,IF(AND(AX116=2,AZ116=4),9,IF(AND(AX116=2,AZ116=5),10,IF(AND(AX116=3,AZ116=1),11,IF(AND(AX116=3,AZ116=2),12,IF(AND(AX116=3,AZ116=3),13,IF(AND(AX116=3,AZ116=4),14,IF(AND(AX116=3,AZ116=5),15,IF(AND(AX116=4,AZ116=1),16,IF(AND(AX116=4,AZ116=2),17,IF(AND(AX116=4,AZ116=3),18,IF(AND(AX116=4,AZ116=4),19,IF(AND(AX116=4,AZ116=5),20,IF(AND(AX116=5,AZ116=1),21,IF(AND(AX116=5,AZ116=2),22,IF(AND(AX116=5,AZ116=3),23,IF(AND(AX116=5,AZ116=4),24,IF(AND(AX116=5,AZ116=5),25,"")))))))))))))))))))))))))</f>
        <v/>
      </c>
      <c r="B116" s="258">
        <f>IF(A116="","",(COUNTIF($A$8:A116,A116))/100)</f>
        <v/>
      </c>
      <c r="C116" s="258">
        <f>IFERROR(A116+B116,"")</f>
        <v/>
      </c>
      <c r="D116" s="276" t="n">
        <v>64</v>
      </c>
      <c r="E116" s="481" t="n"/>
      <c r="F116" s="481" t="n"/>
      <c r="G116" s="481" t="n"/>
      <c r="H116" s="481" t="n"/>
      <c r="I116" s="504" t="n"/>
      <c r="J116" s="481" t="n"/>
      <c r="K116" s="504" t="n"/>
      <c r="L116" s="504" t="n"/>
      <c r="M116" s="504" t="n"/>
      <c r="N116" s="504" t="n"/>
      <c r="O116" s="504" t="n"/>
      <c r="P116" s="274">
        <f>IF(OR(I116="",M116=""),"",I116*M116)</f>
        <v/>
      </c>
      <c r="Q116" s="481" t="n"/>
      <c r="R116" s="481" t="n"/>
      <c r="S116" s="481" t="n"/>
      <c r="T116" s="481" t="n"/>
      <c r="U116" s="504" t="n"/>
      <c r="V116" s="504" t="n"/>
      <c r="W116" s="504" t="n"/>
      <c r="X116" s="504">
        <f>IF(AND(U116="PREVENTIVO",V116="AUTOMÁTICO"),"50%",IF(AND(U116="PREVENTIVO",V116="MANUAL"),"40%",IF(AND(U116="DETECTIVO",V116="AUTOMÁTICO"),"40%",IF(AND(U116="DETECTIVO",V116="MANUAL"),"30%",IF(AND(U116="CORRECTIVO",V116="AUTOMÁTICO"),"35%",IF(AND(U116="CORRECTIVO",V116="MANUAL"),"25%",""))))))</f>
        <v/>
      </c>
      <c r="Y116" s="275" t="n"/>
      <c r="Z116" s="273">
        <f>IFERROR(IF(Y116="","",IF(Y116&lt;=0.2,"MUY BAJA",IF(Y116&lt;=0.4,"BAJA",IF(Y116&lt;=0.6,"MEDIA",IF(Y116&lt;=0.8,"ALTA",IF(Y116=1,"MUY ALTA")))))),"")</f>
        <v/>
      </c>
      <c r="AA116" s="481" t="n"/>
      <c r="AB116" s="273">
        <f>IFERROR(IF(AA116="","",IF(AA116&lt;=0.2,"LEVE",IF(AA116&lt;=0.4,"MENOR",IF(AA116&lt;=0.6,"MODERADO",IF(AA116&lt;=0.8,"MAYOR",IF(AA116=1,"CATASTRÓFICO")))))),"")</f>
        <v/>
      </c>
      <c r="AC116" s="278" t="n"/>
      <c r="AD116" s="278" t="n"/>
      <c r="AE116" s="278" t="n"/>
      <c r="AF116" s="278" t="n"/>
      <c r="AG116" s="278" t="n"/>
      <c r="AH116" s="278" t="n"/>
      <c r="AI116" s="278" t="n"/>
      <c r="AJ116" s="278" t="n"/>
      <c r="AK116" s="278" t="n"/>
      <c r="AL116" s="278" t="n"/>
      <c r="AM116" s="278" t="n"/>
      <c r="AN116" s="278" t="n"/>
      <c r="AO116" s="278" t="n"/>
      <c r="AP116" s="278" t="n"/>
      <c r="AQ116" s="278" t="n"/>
      <c r="AR116" s="278" t="n"/>
      <c r="AS116" s="278" t="n"/>
      <c r="AT116" s="278" t="n"/>
      <c r="AU116" s="278" t="n"/>
      <c r="AV116" s="278" t="n"/>
      <c r="AW116" s="278" t="n"/>
      <c r="AX116" s="481">
        <f>IF(Y116="","",IF(Y116&gt;=90,I116-2,IF(Y116&gt;=70,I116-1,I116)))</f>
        <v/>
      </c>
      <c r="AY116" s="481">
        <f>IF(Z116="","",IF(Z116&gt;=90,J116-2,IF(Z116&gt;=70,J116-1,J116)))</f>
        <v/>
      </c>
      <c r="AZ116" s="481" t="n"/>
      <c r="BA116" s="481" t="n"/>
      <c r="BB116" s="277" t="n"/>
      <c r="BC116" s="169" t="n"/>
      <c r="BD116" s="481" t="n"/>
      <c r="BE116" s="169" t="n"/>
      <c r="BF116" s="481" t="n"/>
      <c r="BG116" s="169" t="n"/>
      <c r="BH116" s="481" t="n"/>
      <c r="BI116" s="169" t="n"/>
      <c r="BJ116" s="481" t="n"/>
      <c r="BK116" s="169" t="n"/>
      <c r="BL116" s="481" t="n"/>
      <c r="BM116" s="481" t="n"/>
      <c r="BN116" s="481" t="n"/>
      <c r="BO116" s="481" t="n"/>
      <c r="BP116" s="481" t="n"/>
      <c r="BQ116" s="481" t="n"/>
      <c r="BR116" s="481" t="n"/>
      <c r="BS116" s="481" t="n"/>
      <c r="BT116" s="481" t="n"/>
      <c r="BU116" s="481" t="n"/>
      <c r="BV116" s="481" t="n"/>
      <c r="BW116" s="169" t="n"/>
      <c r="BX116" s="481" t="n"/>
      <c r="BY116" s="325" t="n"/>
    </row>
    <row r="117" ht="18.75" customHeight="1">
      <c r="A117" s="258">
        <f>IF(AND(AX117=1,AZ117=1),1,IF(AND(AX117=1,AZ117=2),2,IF(AND(AX117=1,AZ117=3),3,IF(AND(AX117=1,AZ117=4),4,IF(AND(AX117=1,AZ117=5),5,IF(AND(AX117=2,AZ117=1),6,IF(AND(AX117=2,AZ117=2),7,IF(AND(AX117=2,AZ117=3),8,IF(AND(AX117=2,AZ117=4),9,IF(AND(AX117=2,AZ117=5),10,IF(AND(AX117=3,AZ117=1),11,IF(AND(AX117=3,AZ117=2),12,IF(AND(AX117=3,AZ117=3),13,IF(AND(AX117=3,AZ117=4),14,IF(AND(AX117=3,AZ117=5),15,IF(AND(AX117=4,AZ117=1),16,IF(AND(AX117=4,AZ117=2),17,IF(AND(AX117=4,AZ117=3),18,IF(AND(AX117=4,AZ117=4),19,IF(AND(AX117=4,AZ117=5),20,IF(AND(AX117=5,AZ117=1),21,IF(AND(AX117=5,AZ117=2),22,IF(AND(AX117=5,AZ117=3),23,IF(AND(AX117=5,AZ117=4),24,IF(AND(AX117=5,AZ117=5),25,"")))))))))))))))))))))))))</f>
        <v/>
      </c>
      <c r="B117" s="258">
        <f>IF(A117="","",(COUNTIF($A$8:A117,A117))/100)</f>
        <v/>
      </c>
      <c r="C117" s="258">
        <f>IFERROR(A117+B117,"")</f>
        <v/>
      </c>
      <c r="D117" s="276" t="n">
        <v>65</v>
      </c>
      <c r="E117" s="481" t="n"/>
      <c r="F117" s="481" t="n"/>
      <c r="G117" s="481" t="n"/>
      <c r="H117" s="481" t="n"/>
      <c r="I117" s="504" t="n"/>
      <c r="J117" s="481" t="n"/>
      <c r="K117" s="504" t="n"/>
      <c r="L117" s="504" t="n"/>
      <c r="M117" s="504" t="n"/>
      <c r="N117" s="504" t="n"/>
      <c r="O117" s="504" t="n"/>
      <c r="P117" s="274">
        <f>IF(OR(I117="",M117=""),"",I117*M117)</f>
        <v/>
      </c>
      <c r="Q117" s="481" t="n"/>
      <c r="R117" s="481" t="n"/>
      <c r="S117" s="481" t="n"/>
      <c r="T117" s="481" t="n"/>
      <c r="U117" s="504" t="n"/>
      <c r="V117" s="504" t="n"/>
      <c r="W117" s="504" t="n"/>
      <c r="X117" s="504">
        <f>IF(AND(U117="PREVENTIVO",V117="AUTOMÁTICO"),"50%",IF(AND(U117="PREVENTIVO",V117="MANUAL"),"40%",IF(AND(U117="DETECTIVO",V117="AUTOMÁTICO"),"40%",IF(AND(U117="DETECTIVO",V117="MANUAL"),"30%",IF(AND(U117="CORRECTIVO",V117="AUTOMÁTICO"),"35%",IF(AND(U117="CORRECTIVO",V117="MANUAL"),"25%",""))))))</f>
        <v/>
      </c>
      <c r="Y117" s="275" t="n"/>
      <c r="Z117" s="273">
        <f>IFERROR(IF(Y117="","",IF(Y117&lt;=0.2,"MUY BAJA",IF(Y117&lt;=0.4,"BAJA",IF(Y117&lt;=0.6,"MEDIA",IF(Y117&lt;=0.8,"ALTA",IF(Y117=1,"MUY ALTA")))))),"")</f>
        <v/>
      </c>
      <c r="AA117" s="481" t="n"/>
      <c r="AB117" s="273">
        <f>IFERROR(IF(AA117="","",IF(AA117&lt;=0.2,"LEVE",IF(AA117&lt;=0.4,"MENOR",IF(AA117&lt;=0.6,"MODERADO",IF(AA117&lt;=0.8,"MAYOR",IF(AA117=1,"CATASTRÓFICO")))))),"")</f>
        <v/>
      </c>
      <c r="AC117" s="278" t="n"/>
      <c r="AD117" s="278" t="n"/>
      <c r="AE117" s="278" t="n"/>
      <c r="AF117" s="278" t="n"/>
      <c r="AG117" s="278" t="n"/>
      <c r="AH117" s="278" t="n"/>
      <c r="AI117" s="278" t="n"/>
      <c r="AJ117" s="278" t="n"/>
      <c r="AK117" s="278" t="n"/>
      <c r="AL117" s="278" t="n"/>
      <c r="AM117" s="278" t="n"/>
      <c r="AN117" s="278" t="n"/>
      <c r="AO117" s="278" t="n"/>
      <c r="AP117" s="278" t="n"/>
      <c r="AQ117" s="278" t="n"/>
      <c r="AR117" s="278" t="n"/>
      <c r="AS117" s="278" t="n"/>
      <c r="AT117" s="278" t="n"/>
      <c r="AU117" s="278" t="n"/>
      <c r="AV117" s="278" t="n"/>
      <c r="AW117" s="278" t="n"/>
      <c r="AX117" s="481">
        <f>IF(Y117="","",IF(Y117&gt;=90,I117-2,IF(Y117&gt;=70,I117-1,I117)))</f>
        <v/>
      </c>
      <c r="AY117" s="481">
        <f>IF(Z117="","",IF(Z117&gt;=90,J117-2,IF(Z117&gt;=70,J117-1,J117)))</f>
        <v/>
      </c>
      <c r="AZ117" s="481" t="n"/>
      <c r="BA117" s="481" t="n"/>
      <c r="BB117" s="277" t="n"/>
      <c r="BC117" s="169" t="n"/>
      <c r="BD117" s="481" t="n"/>
      <c r="BE117" s="169" t="n"/>
      <c r="BF117" s="481" t="n"/>
      <c r="BG117" s="169" t="n"/>
      <c r="BH117" s="481" t="n"/>
      <c r="BI117" s="169" t="n"/>
      <c r="BJ117" s="481" t="n"/>
      <c r="BK117" s="169" t="n"/>
      <c r="BL117" s="481" t="n"/>
      <c r="BM117" s="481" t="n"/>
      <c r="BN117" s="481" t="n"/>
      <c r="BO117" s="481" t="n"/>
      <c r="BP117" s="481" t="n"/>
      <c r="BQ117" s="481" t="n"/>
      <c r="BR117" s="481" t="n"/>
      <c r="BS117" s="481" t="n"/>
      <c r="BT117" s="481" t="n"/>
      <c r="BU117" s="481" t="n"/>
      <c r="BV117" s="481" t="n"/>
      <c r="BW117" s="169" t="n"/>
      <c r="BX117" s="481" t="n"/>
      <c r="BY117" s="325" t="n"/>
    </row>
    <row r="118" ht="18.75" customHeight="1">
      <c r="A118" s="258">
        <f>IF(AND(AX118=1,AZ118=1),1,IF(AND(AX118=1,AZ118=2),2,IF(AND(AX118=1,AZ118=3),3,IF(AND(AX118=1,AZ118=4),4,IF(AND(AX118=1,AZ118=5),5,IF(AND(AX118=2,AZ118=1),6,IF(AND(AX118=2,AZ118=2),7,IF(AND(AX118=2,AZ118=3),8,IF(AND(AX118=2,AZ118=4),9,IF(AND(AX118=2,AZ118=5),10,IF(AND(AX118=3,AZ118=1),11,IF(AND(AX118=3,AZ118=2),12,IF(AND(AX118=3,AZ118=3),13,IF(AND(AX118=3,AZ118=4),14,IF(AND(AX118=3,AZ118=5),15,IF(AND(AX118=4,AZ118=1),16,IF(AND(AX118=4,AZ118=2),17,IF(AND(AX118=4,AZ118=3),18,IF(AND(AX118=4,AZ118=4),19,IF(AND(AX118=4,AZ118=5),20,IF(AND(AX118=5,AZ118=1),21,IF(AND(AX118=5,AZ118=2),22,IF(AND(AX118=5,AZ118=3),23,IF(AND(AX118=5,AZ118=4),24,IF(AND(AX118=5,AZ118=5),25,"")))))))))))))))))))))))))</f>
        <v/>
      </c>
      <c r="B118" s="258">
        <f>IF(A118="","",(COUNTIF($A$8:A118,A118))/100)</f>
        <v/>
      </c>
      <c r="C118" s="258">
        <f>IFERROR(A118+B118,"")</f>
        <v/>
      </c>
      <c r="D118" s="276" t="n">
        <v>66</v>
      </c>
      <c r="E118" s="481" t="n"/>
      <c r="F118" s="481" t="n"/>
      <c r="G118" s="481" t="n"/>
      <c r="H118" s="481" t="n"/>
      <c r="I118" s="504" t="n"/>
      <c r="J118" s="481" t="n"/>
      <c r="K118" s="504" t="n"/>
      <c r="L118" s="504" t="n"/>
      <c r="M118" s="504" t="n"/>
      <c r="N118" s="504" t="n"/>
      <c r="O118" s="504" t="n"/>
      <c r="P118" s="274">
        <f>IF(OR(I118="",M118=""),"",I118*M118)</f>
        <v/>
      </c>
      <c r="Q118" s="481" t="n"/>
      <c r="R118" s="481" t="n"/>
      <c r="S118" s="481" t="n"/>
      <c r="T118" s="481" t="n"/>
      <c r="U118" s="504" t="n"/>
      <c r="V118" s="504" t="n"/>
      <c r="W118" s="504" t="n"/>
      <c r="X118" s="504">
        <f>IF(AND(U118="PREVENTIVO",V118="AUTOMÁTICO"),"50%",IF(AND(U118="PREVENTIVO",V118="MANUAL"),"40%",IF(AND(U118="DETECTIVO",V118="AUTOMÁTICO"),"40%",IF(AND(U118="DETECTIVO",V118="MANUAL"),"30%",IF(AND(U118="CORRECTIVO",V118="AUTOMÁTICO"),"35%",IF(AND(U118="CORRECTIVO",V118="MANUAL"),"25%",""))))))</f>
        <v/>
      </c>
      <c r="Y118" s="275" t="n"/>
      <c r="Z118" s="273">
        <f>IFERROR(IF(Y118="","",IF(Y118&lt;=0.2,"MUY BAJA",IF(Y118&lt;=0.4,"BAJA",IF(Y118&lt;=0.6,"MEDIA",IF(Y118&lt;=0.8,"ALTA",IF(Y118=1,"MUY ALTA")))))),"")</f>
        <v/>
      </c>
      <c r="AA118" s="481" t="n"/>
      <c r="AB118" s="273">
        <f>IFERROR(IF(AA118="","",IF(AA118&lt;=0.2,"LEVE",IF(AA118&lt;=0.4,"MENOR",IF(AA118&lt;=0.6,"MODERADO",IF(AA118&lt;=0.8,"MAYOR",IF(AA118=1,"CATASTRÓFICO")))))),"")</f>
        <v/>
      </c>
      <c r="AC118" s="278" t="n"/>
      <c r="AD118" s="278" t="n"/>
      <c r="AE118" s="278" t="n"/>
      <c r="AF118" s="278" t="n"/>
      <c r="AG118" s="278" t="n"/>
      <c r="AH118" s="278" t="n"/>
      <c r="AI118" s="278" t="n"/>
      <c r="AJ118" s="278" t="n"/>
      <c r="AK118" s="278" t="n"/>
      <c r="AL118" s="278" t="n"/>
      <c r="AM118" s="278" t="n"/>
      <c r="AN118" s="278" t="n"/>
      <c r="AO118" s="278" t="n"/>
      <c r="AP118" s="278" t="n"/>
      <c r="AQ118" s="278" t="n"/>
      <c r="AR118" s="278" t="n"/>
      <c r="AS118" s="278" t="n"/>
      <c r="AT118" s="278" t="n"/>
      <c r="AU118" s="278" t="n"/>
      <c r="AV118" s="278" t="n"/>
      <c r="AW118" s="278" t="n"/>
      <c r="AX118" s="481">
        <f>IF(Y118="","",IF(Y118&gt;=90,I118-2,IF(Y118&gt;=70,I118-1,I118)))</f>
        <v/>
      </c>
      <c r="AY118" s="481">
        <f>IF(Z118="","",IF(Z118&gt;=90,J118-2,IF(Z118&gt;=70,J118-1,J118)))</f>
        <v/>
      </c>
      <c r="AZ118" s="481" t="n"/>
      <c r="BA118" s="481" t="n"/>
      <c r="BB118" s="277" t="n"/>
      <c r="BC118" s="169" t="n"/>
      <c r="BD118" s="481" t="n"/>
      <c r="BE118" s="169" t="n"/>
      <c r="BF118" s="481" t="n"/>
      <c r="BG118" s="169" t="n"/>
      <c r="BH118" s="481" t="n"/>
      <c r="BI118" s="169" t="n"/>
      <c r="BJ118" s="481" t="n"/>
      <c r="BK118" s="169" t="n"/>
      <c r="BL118" s="481" t="n"/>
      <c r="BM118" s="481" t="n"/>
      <c r="BN118" s="481" t="n"/>
      <c r="BO118" s="481" t="n"/>
      <c r="BP118" s="481" t="n"/>
      <c r="BQ118" s="481" t="n"/>
      <c r="BR118" s="481" t="n"/>
      <c r="BS118" s="481" t="n"/>
      <c r="BT118" s="481" t="n"/>
      <c r="BU118" s="481" t="n"/>
      <c r="BV118" s="481" t="n"/>
      <c r="BW118" s="169" t="n"/>
      <c r="BX118" s="481" t="n"/>
      <c r="BY118" s="325" t="n"/>
    </row>
    <row r="119" ht="18.75" customHeight="1">
      <c r="A119" s="258">
        <f>IF(AND(AX119=1,AZ119=1),1,IF(AND(AX119=1,AZ119=2),2,IF(AND(AX119=1,AZ119=3),3,IF(AND(AX119=1,AZ119=4),4,IF(AND(AX119=1,AZ119=5),5,IF(AND(AX119=2,AZ119=1),6,IF(AND(AX119=2,AZ119=2),7,IF(AND(AX119=2,AZ119=3),8,IF(AND(AX119=2,AZ119=4),9,IF(AND(AX119=2,AZ119=5),10,IF(AND(AX119=3,AZ119=1),11,IF(AND(AX119=3,AZ119=2),12,IF(AND(AX119=3,AZ119=3),13,IF(AND(AX119=3,AZ119=4),14,IF(AND(AX119=3,AZ119=5),15,IF(AND(AX119=4,AZ119=1),16,IF(AND(AX119=4,AZ119=2),17,IF(AND(AX119=4,AZ119=3),18,IF(AND(AX119=4,AZ119=4),19,IF(AND(AX119=4,AZ119=5),20,IF(AND(AX119=5,AZ119=1),21,IF(AND(AX119=5,AZ119=2),22,IF(AND(AX119=5,AZ119=3),23,IF(AND(AX119=5,AZ119=4),24,IF(AND(AX119=5,AZ119=5),25,"")))))))))))))))))))))))))</f>
        <v/>
      </c>
      <c r="B119" s="258">
        <f>IF(A119="","",(COUNTIF($A$8:A119,A119))/100)</f>
        <v/>
      </c>
      <c r="C119" s="258">
        <f>IFERROR(A119+B119,"")</f>
        <v/>
      </c>
      <c r="D119" s="276" t="n">
        <v>67</v>
      </c>
      <c r="E119" s="481" t="n"/>
      <c r="F119" s="481" t="n"/>
      <c r="G119" s="481" t="n"/>
      <c r="H119" s="481" t="n"/>
      <c r="I119" s="504" t="n"/>
      <c r="J119" s="481" t="n"/>
      <c r="K119" s="504" t="n"/>
      <c r="L119" s="504" t="n"/>
      <c r="M119" s="504" t="n"/>
      <c r="N119" s="504" t="n"/>
      <c r="O119" s="504" t="n"/>
      <c r="P119" s="274">
        <f>IF(OR(I119="",M119=""),"",I119*M119)</f>
        <v/>
      </c>
      <c r="Q119" s="481" t="n"/>
      <c r="R119" s="481" t="n"/>
      <c r="S119" s="481" t="n"/>
      <c r="T119" s="481" t="n"/>
      <c r="U119" s="504" t="n"/>
      <c r="V119" s="504" t="n"/>
      <c r="W119" s="504" t="n"/>
      <c r="X119" s="504">
        <f>IF(AND(U119="PREVENTIVO",V119="AUTOMÁTICO"),"50%",IF(AND(U119="PREVENTIVO",V119="MANUAL"),"40%",IF(AND(U119="DETECTIVO",V119="AUTOMÁTICO"),"40%",IF(AND(U119="DETECTIVO",V119="MANUAL"),"30%",IF(AND(U119="CORRECTIVO",V119="AUTOMÁTICO"),"35%",IF(AND(U119="CORRECTIVO",V119="MANUAL"),"25%",""))))))</f>
        <v/>
      </c>
      <c r="Y119" s="275" t="n"/>
      <c r="Z119" s="273">
        <f>IFERROR(IF(Y119="","",IF(Y119&lt;=0.2,"MUY BAJA",IF(Y119&lt;=0.4,"BAJA",IF(Y119&lt;=0.6,"MEDIA",IF(Y119&lt;=0.8,"ALTA",IF(Y119=1,"MUY ALTA")))))),"")</f>
        <v/>
      </c>
      <c r="AA119" s="481" t="n"/>
      <c r="AB119" s="273">
        <f>IFERROR(IF(AA119="","",IF(AA119&lt;=0.2,"LEVE",IF(AA119&lt;=0.4,"MENOR",IF(AA119&lt;=0.6,"MODERADO",IF(AA119&lt;=0.8,"MAYOR",IF(AA119=1,"CATASTRÓFICO")))))),"")</f>
        <v/>
      </c>
      <c r="AC119" s="278" t="n"/>
      <c r="AD119" s="278" t="n"/>
      <c r="AE119" s="278" t="n"/>
      <c r="AF119" s="278" t="n"/>
      <c r="AG119" s="278" t="n"/>
      <c r="AH119" s="278" t="n"/>
      <c r="AI119" s="278" t="n"/>
      <c r="AJ119" s="278" t="n"/>
      <c r="AK119" s="278" t="n"/>
      <c r="AL119" s="278" t="n"/>
      <c r="AM119" s="278" t="n"/>
      <c r="AN119" s="278" t="n"/>
      <c r="AO119" s="278" t="n"/>
      <c r="AP119" s="278" t="n"/>
      <c r="AQ119" s="278" t="n"/>
      <c r="AR119" s="278" t="n"/>
      <c r="AS119" s="278" t="n"/>
      <c r="AT119" s="278" t="n"/>
      <c r="AU119" s="278" t="n"/>
      <c r="AV119" s="278" t="n"/>
      <c r="AW119" s="278" t="n"/>
      <c r="AX119" s="481">
        <f>IF(Y119="","",IF(Y119&gt;=90,I119-2,IF(Y119&gt;=70,I119-1,I119)))</f>
        <v/>
      </c>
      <c r="AY119" s="481">
        <f>IF(Z119="","",IF(Z119&gt;=90,J119-2,IF(Z119&gt;=70,J119-1,J119)))</f>
        <v/>
      </c>
      <c r="AZ119" s="481" t="n"/>
      <c r="BA119" s="481" t="n"/>
      <c r="BB119" s="277" t="n"/>
      <c r="BC119" s="169" t="n"/>
      <c r="BD119" s="481" t="n"/>
      <c r="BE119" s="169" t="n"/>
      <c r="BF119" s="481" t="n"/>
      <c r="BG119" s="169" t="n"/>
      <c r="BH119" s="481" t="n"/>
      <c r="BI119" s="169" t="n"/>
      <c r="BJ119" s="481" t="n"/>
      <c r="BK119" s="169" t="n"/>
      <c r="BL119" s="481" t="n"/>
      <c r="BM119" s="481" t="n"/>
      <c r="BN119" s="481" t="n"/>
      <c r="BO119" s="481" t="n"/>
      <c r="BP119" s="481" t="n"/>
      <c r="BQ119" s="481" t="n"/>
      <c r="BR119" s="481" t="n"/>
      <c r="BS119" s="481" t="n"/>
      <c r="BT119" s="481" t="n"/>
      <c r="BU119" s="481" t="n"/>
      <c r="BV119" s="481" t="n"/>
      <c r="BW119" s="169" t="n"/>
      <c r="BX119" s="481" t="n"/>
      <c r="BY119" s="325" t="n"/>
    </row>
    <row r="120" ht="18.75" customHeight="1">
      <c r="A120" s="258">
        <f>IF(AND(AX120=1,AZ120=1),1,IF(AND(AX120=1,AZ120=2),2,IF(AND(AX120=1,AZ120=3),3,IF(AND(AX120=1,AZ120=4),4,IF(AND(AX120=1,AZ120=5),5,IF(AND(AX120=2,AZ120=1),6,IF(AND(AX120=2,AZ120=2),7,IF(AND(AX120=2,AZ120=3),8,IF(AND(AX120=2,AZ120=4),9,IF(AND(AX120=2,AZ120=5),10,IF(AND(AX120=3,AZ120=1),11,IF(AND(AX120=3,AZ120=2),12,IF(AND(AX120=3,AZ120=3),13,IF(AND(AX120=3,AZ120=4),14,IF(AND(AX120=3,AZ120=5),15,IF(AND(AX120=4,AZ120=1),16,IF(AND(AX120=4,AZ120=2),17,IF(AND(AX120=4,AZ120=3),18,IF(AND(AX120=4,AZ120=4),19,IF(AND(AX120=4,AZ120=5),20,IF(AND(AX120=5,AZ120=1),21,IF(AND(AX120=5,AZ120=2),22,IF(AND(AX120=5,AZ120=3),23,IF(AND(AX120=5,AZ120=4),24,IF(AND(AX120=5,AZ120=5),25,"")))))))))))))))))))))))))</f>
        <v/>
      </c>
      <c r="B120" s="258">
        <f>IF(A120="","",(COUNTIF($A$8:A120,A120))/100)</f>
        <v/>
      </c>
      <c r="C120" s="258">
        <f>IFERROR(A120+B120,"")</f>
        <v/>
      </c>
      <c r="D120" s="276" t="n">
        <v>68</v>
      </c>
      <c r="E120" s="481" t="n"/>
      <c r="F120" s="481" t="n"/>
      <c r="G120" s="481" t="n"/>
      <c r="H120" s="481" t="n"/>
      <c r="I120" s="504" t="n"/>
      <c r="J120" s="481" t="n"/>
      <c r="K120" s="504" t="n"/>
      <c r="L120" s="504" t="n"/>
      <c r="M120" s="504" t="n"/>
      <c r="N120" s="504" t="n"/>
      <c r="O120" s="504" t="n"/>
      <c r="P120" s="274">
        <f>IF(OR(I120="",M120=""),"",I120*M120)</f>
        <v/>
      </c>
      <c r="Q120" s="481" t="n"/>
      <c r="R120" s="481" t="n"/>
      <c r="S120" s="481" t="n"/>
      <c r="T120" s="481" t="n"/>
      <c r="U120" s="504" t="n"/>
      <c r="V120" s="504" t="n"/>
      <c r="W120" s="504" t="n"/>
      <c r="X120" s="504">
        <f>IF(AND(U120="PREVENTIVO",V120="AUTOMÁTICO"),"50%",IF(AND(U120="PREVENTIVO",V120="MANUAL"),"40%",IF(AND(U120="DETECTIVO",V120="AUTOMÁTICO"),"40%",IF(AND(U120="DETECTIVO",V120="MANUAL"),"30%",IF(AND(U120="CORRECTIVO",V120="AUTOMÁTICO"),"35%",IF(AND(U120="CORRECTIVO",V120="MANUAL"),"25%",""))))))</f>
        <v/>
      </c>
      <c r="Y120" s="275" t="n"/>
      <c r="Z120" s="273">
        <f>IFERROR(IF(Y120="","",IF(Y120&lt;=0.2,"MUY BAJA",IF(Y120&lt;=0.4,"BAJA",IF(Y120&lt;=0.6,"MEDIA",IF(Y120&lt;=0.8,"ALTA",IF(Y120=1,"MUY ALTA")))))),"")</f>
        <v/>
      </c>
      <c r="AA120" s="481" t="n"/>
      <c r="AB120" s="273">
        <f>IFERROR(IF(AA120="","",IF(AA120&lt;=0.2,"LEVE",IF(AA120&lt;=0.4,"MENOR",IF(AA120&lt;=0.6,"MODERADO",IF(AA120&lt;=0.8,"MAYOR",IF(AA120=1,"CATASTRÓFICO")))))),"")</f>
        <v/>
      </c>
      <c r="AC120" s="278" t="n"/>
      <c r="AD120" s="278" t="n"/>
      <c r="AE120" s="278" t="n"/>
      <c r="AF120" s="278" t="n"/>
      <c r="AG120" s="278" t="n"/>
      <c r="AH120" s="278" t="n"/>
      <c r="AI120" s="278" t="n"/>
      <c r="AJ120" s="278" t="n"/>
      <c r="AK120" s="278" t="n"/>
      <c r="AL120" s="278" t="n"/>
      <c r="AM120" s="278" t="n"/>
      <c r="AN120" s="278" t="n"/>
      <c r="AO120" s="278" t="n"/>
      <c r="AP120" s="278" t="n"/>
      <c r="AQ120" s="278" t="n"/>
      <c r="AR120" s="278" t="n"/>
      <c r="AS120" s="278" t="n"/>
      <c r="AT120" s="278" t="n"/>
      <c r="AU120" s="278" t="n"/>
      <c r="AV120" s="278" t="n"/>
      <c r="AW120" s="278" t="n"/>
      <c r="AX120" s="481">
        <f>IF(Y120="","",IF(Y120&gt;=90,I120-2,IF(Y120&gt;=70,I120-1,I120)))</f>
        <v/>
      </c>
      <c r="AY120" s="481">
        <f>IF(Z120="","",IF(Z120&gt;=90,J120-2,IF(Z120&gt;=70,J120-1,J120)))</f>
        <v/>
      </c>
      <c r="AZ120" s="481" t="n"/>
      <c r="BA120" s="481" t="n"/>
      <c r="BB120" s="277" t="n"/>
      <c r="BC120" s="169" t="n"/>
      <c r="BD120" s="481" t="n"/>
      <c r="BE120" s="169" t="n"/>
      <c r="BF120" s="481" t="n"/>
      <c r="BG120" s="169" t="n"/>
      <c r="BH120" s="481" t="n"/>
      <c r="BI120" s="169" t="n"/>
      <c r="BJ120" s="481" t="n"/>
      <c r="BK120" s="169" t="n"/>
      <c r="BL120" s="481" t="n"/>
      <c r="BM120" s="481" t="n"/>
      <c r="BN120" s="481" t="n"/>
      <c r="BO120" s="481" t="n"/>
      <c r="BP120" s="481" t="n"/>
      <c r="BQ120" s="481" t="n"/>
      <c r="BR120" s="481" t="n"/>
      <c r="BS120" s="481" t="n"/>
      <c r="BT120" s="481" t="n"/>
      <c r="BU120" s="481" t="n"/>
      <c r="BV120" s="481" t="n"/>
      <c r="BW120" s="169" t="n"/>
      <c r="BX120" s="481" t="n"/>
      <c r="BY120" s="325" t="n"/>
    </row>
    <row r="121" ht="18.75" customHeight="1">
      <c r="A121" s="258">
        <f>IF(AND(AX121=1,AZ121=1),1,IF(AND(AX121=1,AZ121=2),2,IF(AND(AX121=1,AZ121=3),3,IF(AND(AX121=1,AZ121=4),4,IF(AND(AX121=1,AZ121=5),5,IF(AND(AX121=2,AZ121=1),6,IF(AND(AX121=2,AZ121=2),7,IF(AND(AX121=2,AZ121=3),8,IF(AND(AX121=2,AZ121=4),9,IF(AND(AX121=2,AZ121=5),10,IF(AND(AX121=3,AZ121=1),11,IF(AND(AX121=3,AZ121=2),12,IF(AND(AX121=3,AZ121=3),13,IF(AND(AX121=3,AZ121=4),14,IF(AND(AX121=3,AZ121=5),15,IF(AND(AX121=4,AZ121=1),16,IF(AND(AX121=4,AZ121=2),17,IF(AND(AX121=4,AZ121=3),18,IF(AND(AX121=4,AZ121=4),19,IF(AND(AX121=4,AZ121=5),20,IF(AND(AX121=5,AZ121=1),21,IF(AND(AX121=5,AZ121=2),22,IF(AND(AX121=5,AZ121=3),23,IF(AND(AX121=5,AZ121=4),24,IF(AND(AX121=5,AZ121=5),25,"")))))))))))))))))))))))))</f>
        <v/>
      </c>
      <c r="B121" s="258">
        <f>IF(A121="","",(COUNTIF($A$8:A121,A121))/100)</f>
        <v/>
      </c>
      <c r="C121" s="258">
        <f>IFERROR(A121+B121,"")</f>
        <v/>
      </c>
      <c r="D121" s="276" t="n">
        <v>69</v>
      </c>
      <c r="E121" s="481" t="n"/>
      <c r="F121" s="481" t="n"/>
      <c r="G121" s="481" t="n"/>
      <c r="H121" s="481" t="n"/>
      <c r="I121" s="504" t="n"/>
      <c r="J121" s="481" t="n"/>
      <c r="K121" s="504" t="n"/>
      <c r="L121" s="504" t="n"/>
      <c r="M121" s="504" t="n"/>
      <c r="N121" s="504" t="n"/>
      <c r="O121" s="504" t="n"/>
      <c r="P121" s="274">
        <f>IF(OR(I121="",M121=""),"",I121*M121)</f>
        <v/>
      </c>
      <c r="Q121" s="481" t="n"/>
      <c r="R121" s="481" t="n"/>
      <c r="S121" s="481" t="n"/>
      <c r="T121" s="481" t="n"/>
      <c r="U121" s="504" t="n"/>
      <c r="V121" s="504" t="n"/>
      <c r="W121" s="504" t="n"/>
      <c r="X121" s="504">
        <f>IF(AND(U121="PREVENTIVO",V121="AUTOMÁTICO"),"50%",IF(AND(U121="PREVENTIVO",V121="MANUAL"),"40%",IF(AND(U121="DETECTIVO",V121="AUTOMÁTICO"),"40%",IF(AND(U121="DETECTIVO",V121="MANUAL"),"30%",IF(AND(U121="CORRECTIVO",V121="AUTOMÁTICO"),"35%",IF(AND(U121="CORRECTIVO",V121="MANUAL"),"25%",""))))))</f>
        <v/>
      </c>
      <c r="Y121" s="275" t="n"/>
      <c r="Z121" s="273">
        <f>IFERROR(IF(Y121="","",IF(Y121&lt;=0.2,"MUY BAJA",IF(Y121&lt;=0.4,"BAJA",IF(Y121&lt;=0.6,"MEDIA",IF(Y121&lt;=0.8,"ALTA",IF(Y121=1,"MUY ALTA")))))),"")</f>
        <v/>
      </c>
      <c r="AA121" s="481" t="n"/>
      <c r="AB121" s="273">
        <f>IFERROR(IF(AA121="","",IF(AA121&lt;=0.2,"LEVE",IF(AA121&lt;=0.4,"MENOR",IF(AA121&lt;=0.6,"MODERADO",IF(AA121&lt;=0.8,"MAYOR",IF(AA121=1,"CATASTRÓFICO")))))),"")</f>
        <v/>
      </c>
      <c r="AC121" s="278" t="n"/>
      <c r="AD121" s="278" t="n"/>
      <c r="AE121" s="278" t="n"/>
      <c r="AF121" s="278" t="n"/>
      <c r="AG121" s="278" t="n"/>
      <c r="AH121" s="278" t="n"/>
      <c r="AI121" s="278" t="n"/>
      <c r="AJ121" s="278" t="n"/>
      <c r="AK121" s="278" t="n"/>
      <c r="AL121" s="278" t="n"/>
      <c r="AM121" s="278" t="n"/>
      <c r="AN121" s="278" t="n"/>
      <c r="AO121" s="278" t="n"/>
      <c r="AP121" s="278" t="n"/>
      <c r="AQ121" s="278" t="n"/>
      <c r="AR121" s="278" t="n"/>
      <c r="AS121" s="278" t="n"/>
      <c r="AT121" s="278" t="n"/>
      <c r="AU121" s="278" t="n"/>
      <c r="AV121" s="278" t="n"/>
      <c r="AW121" s="278" t="n"/>
      <c r="AX121" s="481">
        <f>IF(Y121="","",IF(Y121&gt;=90,I121-2,IF(Y121&gt;=70,I121-1,I121)))</f>
        <v/>
      </c>
      <c r="AY121" s="481">
        <f>IF(Z121="","",IF(Z121&gt;=90,J121-2,IF(Z121&gt;=70,J121-1,J121)))</f>
        <v/>
      </c>
      <c r="AZ121" s="481" t="n"/>
      <c r="BA121" s="481" t="n"/>
      <c r="BB121" s="277" t="n"/>
      <c r="BC121" s="169" t="n"/>
      <c r="BD121" s="481" t="n"/>
      <c r="BE121" s="169" t="n"/>
      <c r="BF121" s="481" t="n"/>
      <c r="BG121" s="169" t="n"/>
      <c r="BH121" s="481" t="n"/>
      <c r="BI121" s="169" t="n"/>
      <c r="BJ121" s="481" t="n"/>
      <c r="BK121" s="169" t="n"/>
      <c r="BL121" s="481" t="n"/>
      <c r="BM121" s="481" t="n"/>
      <c r="BN121" s="481" t="n"/>
      <c r="BO121" s="481" t="n"/>
      <c r="BP121" s="481" t="n"/>
      <c r="BQ121" s="481" t="n"/>
      <c r="BR121" s="481" t="n"/>
      <c r="BS121" s="481" t="n"/>
      <c r="BT121" s="481" t="n"/>
      <c r="BU121" s="481" t="n"/>
      <c r="BV121" s="481" t="n"/>
      <c r="BW121" s="169" t="n"/>
      <c r="BX121" s="481" t="n"/>
      <c r="BY121" s="325" t="n"/>
    </row>
    <row r="122" ht="18.75" customHeight="1">
      <c r="A122" s="258">
        <f>IF(AND(AX122=1,AZ122=1),1,IF(AND(AX122=1,AZ122=2),2,IF(AND(AX122=1,AZ122=3),3,IF(AND(AX122=1,AZ122=4),4,IF(AND(AX122=1,AZ122=5),5,IF(AND(AX122=2,AZ122=1),6,IF(AND(AX122=2,AZ122=2),7,IF(AND(AX122=2,AZ122=3),8,IF(AND(AX122=2,AZ122=4),9,IF(AND(AX122=2,AZ122=5),10,IF(AND(AX122=3,AZ122=1),11,IF(AND(AX122=3,AZ122=2),12,IF(AND(AX122=3,AZ122=3),13,IF(AND(AX122=3,AZ122=4),14,IF(AND(AX122=3,AZ122=5),15,IF(AND(AX122=4,AZ122=1),16,IF(AND(AX122=4,AZ122=2),17,IF(AND(AX122=4,AZ122=3),18,IF(AND(AX122=4,AZ122=4),19,IF(AND(AX122=4,AZ122=5),20,IF(AND(AX122=5,AZ122=1),21,IF(AND(AX122=5,AZ122=2),22,IF(AND(AX122=5,AZ122=3),23,IF(AND(AX122=5,AZ122=4),24,IF(AND(AX122=5,AZ122=5),25,"")))))))))))))))))))))))))</f>
        <v/>
      </c>
      <c r="B122" s="258">
        <f>IF(A122="","",(COUNTIF($A$8:A122,A122))/100)</f>
        <v/>
      </c>
      <c r="C122" s="258">
        <f>IFERROR(A122+B122,"")</f>
        <v/>
      </c>
      <c r="D122" s="276" t="n">
        <v>70</v>
      </c>
      <c r="E122" s="481" t="n"/>
      <c r="F122" s="481" t="n"/>
      <c r="G122" s="481" t="n"/>
      <c r="H122" s="481" t="n"/>
      <c r="I122" s="504" t="n"/>
      <c r="J122" s="481" t="n"/>
      <c r="K122" s="504" t="n"/>
      <c r="L122" s="504" t="n"/>
      <c r="M122" s="504" t="n"/>
      <c r="N122" s="504" t="n"/>
      <c r="O122" s="504" t="n"/>
      <c r="P122" s="274">
        <f>IF(OR(I122="",M122=""),"",I122*M122)</f>
        <v/>
      </c>
      <c r="Q122" s="481" t="n"/>
      <c r="R122" s="481" t="n"/>
      <c r="S122" s="481" t="n"/>
      <c r="T122" s="481" t="n"/>
      <c r="U122" s="504" t="n"/>
      <c r="V122" s="504" t="n"/>
      <c r="W122" s="504" t="n"/>
      <c r="X122" s="504">
        <f>IF(AND(U122="PREVENTIVO",V122="AUTOMÁTICO"),"50%",IF(AND(U122="PREVENTIVO",V122="MANUAL"),"40%",IF(AND(U122="DETECTIVO",V122="AUTOMÁTICO"),"40%",IF(AND(U122="DETECTIVO",V122="MANUAL"),"30%",IF(AND(U122="CORRECTIVO",V122="AUTOMÁTICO"),"35%",IF(AND(U122="CORRECTIVO",V122="MANUAL"),"25%",""))))))</f>
        <v/>
      </c>
      <c r="Y122" s="275" t="n"/>
      <c r="Z122" s="273">
        <f>IFERROR(IF(Y122="","",IF(Y122&lt;=0.2,"MUY BAJA",IF(Y122&lt;=0.4,"BAJA",IF(Y122&lt;=0.6,"MEDIA",IF(Y122&lt;=0.8,"ALTA",IF(Y122=1,"MUY ALTA")))))),"")</f>
        <v/>
      </c>
      <c r="AA122" s="481" t="n"/>
      <c r="AB122" s="273">
        <f>IFERROR(IF(AA122="","",IF(AA122&lt;=0.2,"LEVE",IF(AA122&lt;=0.4,"MENOR",IF(AA122&lt;=0.6,"MODERADO",IF(AA122&lt;=0.8,"MAYOR",IF(AA122=1,"CATASTRÓFICO")))))),"")</f>
        <v/>
      </c>
      <c r="AC122" s="278" t="n"/>
      <c r="AD122" s="278" t="n"/>
      <c r="AE122" s="278" t="n"/>
      <c r="AF122" s="278" t="n"/>
      <c r="AG122" s="278" t="n"/>
      <c r="AH122" s="278" t="n"/>
      <c r="AI122" s="278" t="n"/>
      <c r="AJ122" s="278" t="n"/>
      <c r="AK122" s="278" t="n"/>
      <c r="AL122" s="278" t="n"/>
      <c r="AM122" s="278" t="n"/>
      <c r="AN122" s="278" t="n"/>
      <c r="AO122" s="278" t="n"/>
      <c r="AP122" s="278" t="n"/>
      <c r="AQ122" s="278" t="n"/>
      <c r="AR122" s="278" t="n"/>
      <c r="AS122" s="278" t="n"/>
      <c r="AT122" s="278" t="n"/>
      <c r="AU122" s="278" t="n"/>
      <c r="AV122" s="278" t="n"/>
      <c r="AW122" s="278" t="n"/>
      <c r="AX122" s="481">
        <f>IF(Y122="","",IF(Y122&gt;=90,I122-2,IF(Y122&gt;=70,I122-1,I122)))</f>
        <v/>
      </c>
      <c r="AY122" s="481">
        <f>IF(Z122="","",IF(Z122&gt;=90,J122-2,IF(Z122&gt;=70,J122-1,J122)))</f>
        <v/>
      </c>
      <c r="AZ122" s="481" t="n"/>
      <c r="BA122" s="481" t="n"/>
      <c r="BB122" s="277" t="n"/>
      <c r="BC122" s="169" t="n"/>
      <c r="BD122" s="481" t="n"/>
      <c r="BE122" s="169" t="n"/>
      <c r="BF122" s="481" t="n"/>
      <c r="BG122" s="169" t="n"/>
      <c r="BH122" s="481" t="n"/>
      <c r="BI122" s="169" t="n"/>
      <c r="BJ122" s="481" t="n"/>
      <c r="BK122" s="169" t="n"/>
      <c r="BL122" s="481" t="n"/>
      <c r="BM122" s="481" t="n"/>
      <c r="BN122" s="481" t="n"/>
      <c r="BO122" s="481" t="n"/>
      <c r="BP122" s="481" t="n"/>
      <c r="BQ122" s="481" t="n"/>
      <c r="BR122" s="481" t="n"/>
      <c r="BS122" s="481" t="n"/>
      <c r="BT122" s="481" t="n"/>
      <c r="BU122" s="481" t="n"/>
      <c r="BV122" s="481" t="n"/>
      <c r="BW122" s="169" t="n"/>
      <c r="BX122" s="481" t="n"/>
      <c r="BY122" s="325" t="n"/>
    </row>
    <row r="123" ht="18.75" customHeight="1">
      <c r="A123" s="258">
        <f>IF(AND(AX123=1,AZ123=1),1,IF(AND(AX123=1,AZ123=2),2,IF(AND(AX123=1,AZ123=3),3,IF(AND(AX123=1,AZ123=4),4,IF(AND(AX123=1,AZ123=5),5,IF(AND(AX123=2,AZ123=1),6,IF(AND(AX123=2,AZ123=2),7,IF(AND(AX123=2,AZ123=3),8,IF(AND(AX123=2,AZ123=4),9,IF(AND(AX123=2,AZ123=5),10,IF(AND(AX123=3,AZ123=1),11,IF(AND(AX123=3,AZ123=2),12,IF(AND(AX123=3,AZ123=3),13,IF(AND(AX123=3,AZ123=4),14,IF(AND(AX123=3,AZ123=5),15,IF(AND(AX123=4,AZ123=1),16,IF(AND(AX123=4,AZ123=2),17,IF(AND(AX123=4,AZ123=3),18,IF(AND(AX123=4,AZ123=4),19,IF(AND(AX123=4,AZ123=5),20,IF(AND(AX123=5,AZ123=1),21,IF(AND(AX123=5,AZ123=2),22,IF(AND(AX123=5,AZ123=3),23,IF(AND(AX123=5,AZ123=4),24,IF(AND(AX123=5,AZ123=5),25,"")))))))))))))))))))))))))</f>
        <v/>
      </c>
      <c r="B123" s="258">
        <f>IF(A123="","",(COUNTIF($A$8:A123,A123))/100)</f>
        <v/>
      </c>
      <c r="C123" s="258">
        <f>IFERROR(A123+B123,"")</f>
        <v/>
      </c>
      <c r="D123" s="276" t="n">
        <v>71</v>
      </c>
      <c r="E123" s="481" t="n"/>
      <c r="F123" s="481" t="n"/>
      <c r="G123" s="481" t="n"/>
      <c r="H123" s="481" t="n"/>
      <c r="I123" s="504" t="n"/>
      <c r="J123" s="481" t="n"/>
      <c r="K123" s="504" t="n"/>
      <c r="L123" s="504" t="n"/>
      <c r="M123" s="504" t="n"/>
      <c r="N123" s="504" t="n"/>
      <c r="O123" s="504" t="n"/>
      <c r="P123" s="274">
        <f>IF(OR(I123="",M123=""),"",I123*M123)</f>
        <v/>
      </c>
      <c r="Q123" s="481" t="n"/>
      <c r="R123" s="481" t="n"/>
      <c r="S123" s="481" t="n"/>
      <c r="T123" s="481" t="n"/>
      <c r="U123" s="504" t="n"/>
      <c r="V123" s="504" t="n"/>
      <c r="W123" s="504" t="n"/>
      <c r="X123" s="504">
        <f>IF(AND(U123="PREVENTIVO",V123="AUTOMÁTICO"),"50%",IF(AND(U123="PREVENTIVO",V123="MANUAL"),"40%",IF(AND(U123="DETECTIVO",V123="AUTOMÁTICO"),"40%",IF(AND(U123="DETECTIVO",V123="MANUAL"),"30%",IF(AND(U123="CORRECTIVO",V123="AUTOMÁTICO"),"35%",IF(AND(U123="CORRECTIVO",V123="MANUAL"),"25%",""))))))</f>
        <v/>
      </c>
      <c r="Y123" s="275" t="n"/>
      <c r="Z123" s="273">
        <f>IFERROR(IF(Y123="","",IF(Y123&lt;=0.2,"MUY BAJA",IF(Y123&lt;=0.4,"BAJA",IF(Y123&lt;=0.6,"MEDIA",IF(Y123&lt;=0.8,"ALTA",IF(Y123=1,"MUY ALTA")))))),"")</f>
        <v/>
      </c>
      <c r="AA123" s="481" t="n"/>
      <c r="AB123" s="273">
        <f>IFERROR(IF(AA123="","",IF(AA123&lt;=0.2,"LEVE",IF(AA123&lt;=0.4,"MENOR",IF(AA123&lt;=0.6,"MODERADO",IF(AA123&lt;=0.8,"MAYOR",IF(AA123=1,"CATASTRÓFICO")))))),"")</f>
        <v/>
      </c>
      <c r="AC123" s="278" t="n"/>
      <c r="AD123" s="278" t="n"/>
      <c r="AE123" s="278" t="n"/>
      <c r="AF123" s="278" t="n"/>
      <c r="AG123" s="278" t="n"/>
      <c r="AH123" s="278" t="n"/>
      <c r="AI123" s="278" t="n"/>
      <c r="AJ123" s="278" t="n"/>
      <c r="AK123" s="278" t="n"/>
      <c r="AL123" s="278" t="n"/>
      <c r="AM123" s="278" t="n"/>
      <c r="AN123" s="278" t="n"/>
      <c r="AO123" s="278" t="n"/>
      <c r="AP123" s="278" t="n"/>
      <c r="AQ123" s="278" t="n"/>
      <c r="AR123" s="278" t="n"/>
      <c r="AS123" s="278" t="n"/>
      <c r="AT123" s="278" t="n"/>
      <c r="AU123" s="278" t="n"/>
      <c r="AV123" s="278" t="n"/>
      <c r="AW123" s="278" t="n"/>
      <c r="AX123" s="481">
        <f>IF(Y123="","",IF(Y123&gt;=90,I123-2,IF(Y123&gt;=70,I123-1,I123)))</f>
        <v/>
      </c>
      <c r="AY123" s="481">
        <f>IF(Z123="","",IF(Z123&gt;=90,J123-2,IF(Z123&gt;=70,J123-1,J123)))</f>
        <v/>
      </c>
      <c r="AZ123" s="481" t="n"/>
      <c r="BA123" s="481" t="n"/>
      <c r="BB123" s="277" t="n"/>
      <c r="BC123" s="169" t="n"/>
      <c r="BD123" s="481" t="n"/>
      <c r="BE123" s="169" t="n"/>
      <c r="BF123" s="481" t="n"/>
      <c r="BG123" s="169" t="n"/>
      <c r="BH123" s="481" t="n"/>
      <c r="BI123" s="169" t="n"/>
      <c r="BJ123" s="481" t="n"/>
      <c r="BK123" s="169" t="n"/>
      <c r="BL123" s="481" t="n"/>
      <c r="BM123" s="481" t="n"/>
      <c r="BN123" s="481" t="n"/>
      <c r="BO123" s="481" t="n"/>
      <c r="BP123" s="481" t="n"/>
      <c r="BQ123" s="481" t="n"/>
      <c r="BR123" s="481" t="n"/>
      <c r="BS123" s="481" t="n"/>
      <c r="BT123" s="481" t="n"/>
      <c r="BU123" s="481" t="n"/>
      <c r="BV123" s="481" t="n"/>
      <c r="BW123" s="169" t="n"/>
      <c r="BX123" s="481" t="n"/>
      <c r="BY123" s="325" t="n"/>
    </row>
    <row r="124" ht="18.75" customHeight="1">
      <c r="A124" s="258">
        <f>IF(AND(AX124=1,AZ124=1),1,IF(AND(AX124=1,AZ124=2),2,IF(AND(AX124=1,AZ124=3),3,IF(AND(AX124=1,AZ124=4),4,IF(AND(AX124=1,AZ124=5),5,IF(AND(AX124=2,AZ124=1),6,IF(AND(AX124=2,AZ124=2),7,IF(AND(AX124=2,AZ124=3),8,IF(AND(AX124=2,AZ124=4),9,IF(AND(AX124=2,AZ124=5),10,IF(AND(AX124=3,AZ124=1),11,IF(AND(AX124=3,AZ124=2),12,IF(AND(AX124=3,AZ124=3),13,IF(AND(AX124=3,AZ124=4),14,IF(AND(AX124=3,AZ124=5),15,IF(AND(AX124=4,AZ124=1),16,IF(AND(AX124=4,AZ124=2),17,IF(AND(AX124=4,AZ124=3),18,IF(AND(AX124=4,AZ124=4),19,IF(AND(AX124=4,AZ124=5),20,IF(AND(AX124=5,AZ124=1),21,IF(AND(AX124=5,AZ124=2),22,IF(AND(AX124=5,AZ124=3),23,IF(AND(AX124=5,AZ124=4),24,IF(AND(AX124=5,AZ124=5),25,"")))))))))))))))))))))))))</f>
        <v/>
      </c>
      <c r="B124" s="258">
        <f>IF(A124="","",(COUNTIF($A$8:A124,A124))/100)</f>
        <v/>
      </c>
      <c r="C124" s="258">
        <f>IFERROR(A124+B124,"")</f>
        <v/>
      </c>
      <c r="D124" s="276" t="n">
        <v>72</v>
      </c>
      <c r="E124" s="481" t="n"/>
      <c r="F124" s="481" t="n"/>
      <c r="G124" s="481" t="n"/>
      <c r="H124" s="481" t="n"/>
      <c r="I124" s="504" t="n"/>
      <c r="J124" s="481" t="n"/>
      <c r="K124" s="504" t="n"/>
      <c r="L124" s="504" t="n"/>
      <c r="M124" s="504" t="n"/>
      <c r="N124" s="504" t="n"/>
      <c r="O124" s="504" t="n"/>
      <c r="P124" s="274">
        <f>IF(OR(I124="",M124=""),"",I124*M124)</f>
        <v/>
      </c>
      <c r="Q124" s="481" t="n"/>
      <c r="R124" s="481" t="n"/>
      <c r="S124" s="481" t="n"/>
      <c r="T124" s="481" t="n"/>
      <c r="U124" s="504" t="n"/>
      <c r="V124" s="504" t="n"/>
      <c r="W124" s="504" t="n"/>
      <c r="X124" s="504">
        <f>IF(AND(U124="PREVENTIVO",V124="AUTOMÁTICO"),"50%",IF(AND(U124="PREVENTIVO",V124="MANUAL"),"40%",IF(AND(U124="DETECTIVO",V124="AUTOMÁTICO"),"40%",IF(AND(U124="DETECTIVO",V124="MANUAL"),"30%",IF(AND(U124="CORRECTIVO",V124="AUTOMÁTICO"),"35%",IF(AND(U124="CORRECTIVO",V124="MANUAL"),"25%",""))))))</f>
        <v/>
      </c>
      <c r="Y124" s="275" t="n"/>
      <c r="Z124" s="273">
        <f>IFERROR(IF(Y124="","",IF(Y124&lt;=0.2,"MUY BAJA",IF(Y124&lt;=0.4,"BAJA",IF(Y124&lt;=0.6,"MEDIA",IF(Y124&lt;=0.8,"ALTA",IF(Y124=1,"MUY ALTA")))))),"")</f>
        <v/>
      </c>
      <c r="AA124" s="481" t="n"/>
      <c r="AB124" s="273">
        <f>IFERROR(IF(AA124="","",IF(AA124&lt;=0.2,"LEVE",IF(AA124&lt;=0.4,"MENOR",IF(AA124&lt;=0.6,"MODERADO",IF(AA124&lt;=0.8,"MAYOR",IF(AA124=1,"CATASTRÓFICO")))))),"")</f>
        <v/>
      </c>
      <c r="AC124" s="278" t="n"/>
      <c r="AD124" s="278" t="n"/>
      <c r="AE124" s="278" t="n"/>
      <c r="AF124" s="278" t="n"/>
      <c r="AG124" s="278" t="n"/>
      <c r="AH124" s="278" t="n"/>
      <c r="AI124" s="278" t="n"/>
      <c r="AJ124" s="278" t="n"/>
      <c r="AK124" s="278" t="n"/>
      <c r="AL124" s="278" t="n"/>
      <c r="AM124" s="278" t="n"/>
      <c r="AN124" s="278" t="n"/>
      <c r="AO124" s="278" t="n"/>
      <c r="AP124" s="278" t="n"/>
      <c r="AQ124" s="278" t="n"/>
      <c r="AR124" s="278" t="n"/>
      <c r="AS124" s="278" t="n"/>
      <c r="AT124" s="278" t="n"/>
      <c r="AU124" s="278" t="n"/>
      <c r="AV124" s="278" t="n"/>
      <c r="AW124" s="278" t="n"/>
      <c r="AX124" s="481">
        <f>IF(Y124="","",IF(Y124&gt;=90,I124-2,IF(Y124&gt;=70,I124-1,I124)))</f>
        <v/>
      </c>
      <c r="AY124" s="481">
        <f>IF(Z124="","",IF(Z124&gt;=90,J124-2,IF(Z124&gt;=70,J124-1,J124)))</f>
        <v/>
      </c>
      <c r="AZ124" s="481" t="n"/>
      <c r="BA124" s="481" t="n"/>
      <c r="BB124" s="277" t="n"/>
      <c r="BC124" s="169" t="n"/>
      <c r="BD124" s="481" t="n"/>
      <c r="BE124" s="169" t="n"/>
      <c r="BF124" s="481" t="n"/>
      <c r="BG124" s="169" t="n"/>
      <c r="BH124" s="481" t="n"/>
      <c r="BI124" s="169" t="n"/>
      <c r="BJ124" s="481" t="n"/>
      <c r="BK124" s="169" t="n"/>
      <c r="BL124" s="481" t="n"/>
      <c r="BM124" s="481" t="n"/>
      <c r="BN124" s="481" t="n"/>
      <c r="BO124" s="481" t="n"/>
      <c r="BP124" s="481" t="n"/>
      <c r="BQ124" s="481" t="n"/>
      <c r="BR124" s="481" t="n"/>
      <c r="BS124" s="481" t="n"/>
      <c r="BT124" s="481" t="n"/>
      <c r="BU124" s="481" t="n"/>
      <c r="BV124" s="481" t="n"/>
      <c r="BW124" s="169" t="n"/>
      <c r="BX124" s="481" t="n"/>
      <c r="BY124" s="325" t="n"/>
    </row>
    <row r="125" ht="18.75" customHeight="1">
      <c r="A125" s="258">
        <f>IF(AND(AX125=1,AZ125=1),1,IF(AND(AX125=1,AZ125=2),2,IF(AND(AX125=1,AZ125=3),3,IF(AND(AX125=1,AZ125=4),4,IF(AND(AX125=1,AZ125=5),5,IF(AND(AX125=2,AZ125=1),6,IF(AND(AX125=2,AZ125=2),7,IF(AND(AX125=2,AZ125=3),8,IF(AND(AX125=2,AZ125=4),9,IF(AND(AX125=2,AZ125=5),10,IF(AND(AX125=3,AZ125=1),11,IF(AND(AX125=3,AZ125=2),12,IF(AND(AX125=3,AZ125=3),13,IF(AND(AX125=3,AZ125=4),14,IF(AND(AX125=3,AZ125=5),15,IF(AND(AX125=4,AZ125=1),16,IF(AND(AX125=4,AZ125=2),17,IF(AND(AX125=4,AZ125=3),18,IF(AND(AX125=4,AZ125=4),19,IF(AND(AX125=4,AZ125=5),20,IF(AND(AX125=5,AZ125=1),21,IF(AND(AX125=5,AZ125=2),22,IF(AND(AX125=5,AZ125=3),23,IF(AND(AX125=5,AZ125=4),24,IF(AND(AX125=5,AZ125=5),25,"")))))))))))))))))))))))))</f>
        <v/>
      </c>
      <c r="B125" s="258">
        <f>IF(A125="","",(COUNTIF($A$8:A125,A125))/100)</f>
        <v/>
      </c>
      <c r="C125" s="258">
        <f>IFERROR(A125+B125,"")</f>
        <v/>
      </c>
      <c r="D125" s="276" t="n">
        <v>73</v>
      </c>
      <c r="E125" s="481" t="n"/>
      <c r="F125" s="481" t="n"/>
      <c r="G125" s="481" t="n"/>
      <c r="H125" s="481" t="n"/>
      <c r="I125" s="504" t="n"/>
      <c r="J125" s="481" t="n"/>
      <c r="K125" s="504" t="n"/>
      <c r="L125" s="504" t="n"/>
      <c r="M125" s="504" t="n"/>
      <c r="N125" s="504" t="n"/>
      <c r="O125" s="504" t="n"/>
      <c r="P125" s="274">
        <f>IF(OR(I125="",M125=""),"",I125*M125)</f>
        <v/>
      </c>
      <c r="Q125" s="481" t="n"/>
      <c r="R125" s="481" t="n"/>
      <c r="S125" s="481" t="n"/>
      <c r="T125" s="481" t="n"/>
      <c r="U125" s="504" t="n"/>
      <c r="V125" s="504" t="n"/>
      <c r="W125" s="504" t="n"/>
      <c r="X125" s="504">
        <f>IF(AND(U125="PREVENTIVO",V125="AUTOMÁTICO"),"50%",IF(AND(U125="PREVENTIVO",V125="MANUAL"),"40%",IF(AND(U125="DETECTIVO",V125="AUTOMÁTICO"),"40%",IF(AND(U125="DETECTIVO",V125="MANUAL"),"30%",IF(AND(U125="CORRECTIVO",V125="AUTOMÁTICO"),"35%",IF(AND(U125="CORRECTIVO",V125="MANUAL"),"25%",""))))))</f>
        <v/>
      </c>
      <c r="Y125" s="275" t="n"/>
      <c r="Z125" s="273">
        <f>IFERROR(IF(Y125="","",IF(Y125&lt;=0.2,"MUY BAJA",IF(Y125&lt;=0.4,"BAJA",IF(Y125&lt;=0.6,"MEDIA",IF(Y125&lt;=0.8,"ALTA",IF(Y125=1,"MUY ALTA")))))),"")</f>
        <v/>
      </c>
      <c r="AA125" s="481" t="n"/>
      <c r="AB125" s="273">
        <f>IFERROR(IF(AA125="","",IF(AA125&lt;=0.2,"LEVE",IF(AA125&lt;=0.4,"MENOR",IF(AA125&lt;=0.6,"MODERADO",IF(AA125&lt;=0.8,"MAYOR",IF(AA125=1,"CATASTRÓFICO")))))),"")</f>
        <v/>
      </c>
      <c r="AC125" s="278" t="n"/>
      <c r="AD125" s="278" t="n"/>
      <c r="AE125" s="278" t="n"/>
      <c r="AF125" s="278" t="n"/>
      <c r="AG125" s="278" t="n"/>
      <c r="AH125" s="278" t="n"/>
      <c r="AI125" s="278" t="n"/>
      <c r="AJ125" s="278" t="n"/>
      <c r="AK125" s="278" t="n"/>
      <c r="AL125" s="278" t="n"/>
      <c r="AM125" s="278" t="n"/>
      <c r="AN125" s="278" t="n"/>
      <c r="AO125" s="278" t="n"/>
      <c r="AP125" s="278" t="n"/>
      <c r="AQ125" s="278" t="n"/>
      <c r="AR125" s="278" t="n"/>
      <c r="AS125" s="278" t="n"/>
      <c r="AT125" s="278" t="n"/>
      <c r="AU125" s="278" t="n"/>
      <c r="AV125" s="278" t="n"/>
      <c r="AW125" s="278" t="n"/>
      <c r="AX125" s="481">
        <f>IF(Y125="","",IF(Y125&gt;=90,I125-2,IF(Y125&gt;=70,I125-1,I125)))</f>
        <v/>
      </c>
      <c r="AY125" s="481">
        <f>IF(Z125="","",IF(Z125&gt;=90,J125-2,IF(Z125&gt;=70,J125-1,J125)))</f>
        <v/>
      </c>
      <c r="AZ125" s="481" t="n"/>
      <c r="BA125" s="481" t="n"/>
      <c r="BB125" s="277" t="n"/>
      <c r="BC125" s="169" t="n"/>
      <c r="BD125" s="481" t="n"/>
      <c r="BE125" s="169" t="n"/>
      <c r="BF125" s="481" t="n"/>
      <c r="BG125" s="169" t="n"/>
      <c r="BH125" s="481" t="n"/>
      <c r="BI125" s="169" t="n"/>
      <c r="BJ125" s="481" t="n"/>
      <c r="BK125" s="169" t="n"/>
      <c r="BL125" s="481" t="n"/>
      <c r="BM125" s="481" t="n"/>
      <c r="BN125" s="481" t="n"/>
      <c r="BO125" s="481" t="n"/>
      <c r="BP125" s="481" t="n"/>
      <c r="BQ125" s="481" t="n"/>
      <c r="BR125" s="481" t="n"/>
      <c r="BS125" s="481" t="n"/>
      <c r="BT125" s="481" t="n"/>
      <c r="BU125" s="481" t="n"/>
      <c r="BV125" s="481" t="n"/>
      <c r="BW125" s="169" t="n"/>
      <c r="BX125" s="481" t="n"/>
      <c r="BY125" s="325" t="n"/>
    </row>
    <row r="126" ht="18.75" customHeight="1">
      <c r="A126" s="258">
        <f>IF(AND(AX126=1,AZ126=1),1,IF(AND(AX126=1,AZ126=2),2,IF(AND(AX126=1,AZ126=3),3,IF(AND(AX126=1,AZ126=4),4,IF(AND(AX126=1,AZ126=5),5,IF(AND(AX126=2,AZ126=1),6,IF(AND(AX126=2,AZ126=2),7,IF(AND(AX126=2,AZ126=3),8,IF(AND(AX126=2,AZ126=4),9,IF(AND(AX126=2,AZ126=5),10,IF(AND(AX126=3,AZ126=1),11,IF(AND(AX126=3,AZ126=2),12,IF(AND(AX126=3,AZ126=3),13,IF(AND(AX126=3,AZ126=4),14,IF(AND(AX126=3,AZ126=5),15,IF(AND(AX126=4,AZ126=1),16,IF(AND(AX126=4,AZ126=2),17,IF(AND(AX126=4,AZ126=3),18,IF(AND(AX126=4,AZ126=4),19,IF(AND(AX126=4,AZ126=5),20,IF(AND(AX126=5,AZ126=1),21,IF(AND(AX126=5,AZ126=2),22,IF(AND(AX126=5,AZ126=3),23,IF(AND(AX126=5,AZ126=4),24,IF(AND(AX126=5,AZ126=5),25,"")))))))))))))))))))))))))</f>
        <v/>
      </c>
      <c r="B126" s="258">
        <f>IF(A126="","",(COUNTIF($A$8:A126,A126))/100)</f>
        <v/>
      </c>
      <c r="C126" s="258">
        <f>IFERROR(A126+B126,"")</f>
        <v/>
      </c>
      <c r="D126" s="276" t="n">
        <v>74</v>
      </c>
      <c r="E126" s="481" t="n"/>
      <c r="F126" s="481" t="n"/>
      <c r="G126" s="481" t="n"/>
      <c r="H126" s="481" t="n"/>
      <c r="I126" s="504" t="n"/>
      <c r="J126" s="481" t="n"/>
      <c r="K126" s="504" t="n"/>
      <c r="L126" s="504" t="n"/>
      <c r="M126" s="504" t="n"/>
      <c r="N126" s="504" t="n"/>
      <c r="O126" s="504" t="n"/>
      <c r="P126" s="274">
        <f>IF(OR(I126="",M126=""),"",I126*M126)</f>
        <v/>
      </c>
      <c r="Q126" s="481" t="n"/>
      <c r="R126" s="481" t="n"/>
      <c r="S126" s="481" t="n"/>
      <c r="T126" s="481" t="n"/>
      <c r="U126" s="504" t="n"/>
      <c r="V126" s="504" t="n"/>
      <c r="W126" s="504" t="n"/>
      <c r="X126" s="504">
        <f>IF(AND(U126="PREVENTIVO",V126="AUTOMÁTICO"),"50%",IF(AND(U126="PREVENTIVO",V126="MANUAL"),"40%",IF(AND(U126="DETECTIVO",V126="AUTOMÁTICO"),"40%",IF(AND(U126="DETECTIVO",V126="MANUAL"),"30%",IF(AND(U126="CORRECTIVO",V126="AUTOMÁTICO"),"35%",IF(AND(U126="CORRECTIVO",V126="MANUAL"),"25%",""))))))</f>
        <v/>
      </c>
      <c r="Y126" s="275" t="n"/>
      <c r="Z126" s="273">
        <f>IFERROR(IF(Y126="","",IF(Y126&lt;=0.2,"MUY BAJA",IF(Y126&lt;=0.4,"BAJA",IF(Y126&lt;=0.6,"MEDIA",IF(Y126&lt;=0.8,"ALTA",IF(Y126=1,"MUY ALTA")))))),"")</f>
        <v/>
      </c>
      <c r="AA126" s="481" t="n"/>
      <c r="AB126" s="273">
        <f>IFERROR(IF(AA126="","",IF(AA126&lt;=0.2,"LEVE",IF(AA126&lt;=0.4,"MENOR",IF(AA126&lt;=0.6,"MODERADO",IF(AA126&lt;=0.8,"MAYOR",IF(AA126=1,"CATASTRÓFICO")))))),"")</f>
        <v/>
      </c>
      <c r="AC126" s="278" t="n"/>
      <c r="AD126" s="278" t="n"/>
      <c r="AE126" s="278" t="n"/>
      <c r="AF126" s="278" t="n"/>
      <c r="AG126" s="278" t="n"/>
      <c r="AH126" s="278" t="n"/>
      <c r="AI126" s="278" t="n"/>
      <c r="AJ126" s="278" t="n"/>
      <c r="AK126" s="278" t="n"/>
      <c r="AL126" s="278" t="n"/>
      <c r="AM126" s="278" t="n"/>
      <c r="AN126" s="278" t="n"/>
      <c r="AO126" s="278" t="n"/>
      <c r="AP126" s="278" t="n"/>
      <c r="AQ126" s="278" t="n"/>
      <c r="AR126" s="278" t="n"/>
      <c r="AS126" s="278" t="n"/>
      <c r="AT126" s="278" t="n"/>
      <c r="AU126" s="278" t="n"/>
      <c r="AV126" s="278" t="n"/>
      <c r="AW126" s="278" t="n"/>
      <c r="AX126" s="481">
        <f>IF(Y126="","",IF(Y126&gt;=90,I126-2,IF(Y126&gt;=70,I126-1,I126)))</f>
        <v/>
      </c>
      <c r="AY126" s="481">
        <f>IF(Z126="","",IF(Z126&gt;=90,J126-2,IF(Z126&gt;=70,J126-1,J126)))</f>
        <v/>
      </c>
      <c r="AZ126" s="481" t="n"/>
      <c r="BA126" s="481" t="n"/>
      <c r="BB126" s="277" t="n"/>
      <c r="BC126" s="169" t="n"/>
      <c r="BD126" s="481" t="n"/>
      <c r="BE126" s="169" t="n"/>
      <c r="BF126" s="481" t="n"/>
      <c r="BG126" s="169" t="n"/>
      <c r="BH126" s="481" t="n"/>
      <c r="BI126" s="169" t="n"/>
      <c r="BJ126" s="481" t="n"/>
      <c r="BK126" s="169" t="n"/>
      <c r="BL126" s="481" t="n"/>
      <c r="BM126" s="481" t="n"/>
      <c r="BN126" s="481" t="n"/>
      <c r="BO126" s="481" t="n"/>
      <c r="BP126" s="481" t="n"/>
      <c r="BQ126" s="481" t="n"/>
      <c r="BR126" s="481" t="n"/>
      <c r="BS126" s="481" t="n"/>
      <c r="BT126" s="481" t="n"/>
      <c r="BU126" s="481" t="n"/>
      <c r="BV126" s="481" t="n"/>
      <c r="BW126" s="169" t="n"/>
      <c r="BX126" s="481" t="n"/>
      <c r="BY126" s="325" t="n"/>
    </row>
    <row r="127" ht="18.75" customHeight="1">
      <c r="A127" s="258">
        <f>IF(AND(AX127=1,AZ127=1),1,IF(AND(AX127=1,AZ127=2),2,IF(AND(AX127=1,AZ127=3),3,IF(AND(AX127=1,AZ127=4),4,IF(AND(AX127=1,AZ127=5),5,IF(AND(AX127=2,AZ127=1),6,IF(AND(AX127=2,AZ127=2),7,IF(AND(AX127=2,AZ127=3),8,IF(AND(AX127=2,AZ127=4),9,IF(AND(AX127=2,AZ127=5),10,IF(AND(AX127=3,AZ127=1),11,IF(AND(AX127=3,AZ127=2),12,IF(AND(AX127=3,AZ127=3),13,IF(AND(AX127=3,AZ127=4),14,IF(AND(AX127=3,AZ127=5),15,IF(AND(AX127=4,AZ127=1),16,IF(AND(AX127=4,AZ127=2),17,IF(AND(AX127=4,AZ127=3),18,IF(AND(AX127=4,AZ127=4),19,IF(AND(AX127=4,AZ127=5),20,IF(AND(AX127=5,AZ127=1),21,IF(AND(AX127=5,AZ127=2),22,IF(AND(AX127=5,AZ127=3),23,IF(AND(AX127=5,AZ127=4),24,IF(AND(AX127=5,AZ127=5),25,"")))))))))))))))))))))))))</f>
        <v/>
      </c>
      <c r="B127" s="258">
        <f>IF(A127="","",(COUNTIF($A$8:A127,A127))/100)</f>
        <v/>
      </c>
      <c r="C127" s="258">
        <f>IFERROR(A127+B127,"")</f>
        <v/>
      </c>
      <c r="D127" s="276" t="n">
        <v>75</v>
      </c>
      <c r="E127" s="481" t="n"/>
      <c r="F127" s="481" t="n"/>
      <c r="G127" s="481" t="n"/>
      <c r="H127" s="481" t="n"/>
      <c r="I127" s="504" t="n"/>
      <c r="J127" s="481" t="n"/>
      <c r="K127" s="504" t="n"/>
      <c r="L127" s="504" t="n"/>
      <c r="M127" s="504" t="n"/>
      <c r="N127" s="504" t="n"/>
      <c r="O127" s="504" t="n"/>
      <c r="P127" s="274">
        <f>IF(OR(I127="",M127=""),"",I127*M127)</f>
        <v/>
      </c>
      <c r="Q127" s="481" t="n"/>
      <c r="R127" s="481" t="n"/>
      <c r="S127" s="481" t="n"/>
      <c r="T127" s="481" t="n"/>
      <c r="U127" s="504" t="n"/>
      <c r="V127" s="504" t="n"/>
      <c r="W127" s="504" t="n"/>
      <c r="X127" s="504">
        <f>IF(AND(U127="PREVENTIVO",V127="AUTOMÁTICO"),"50%",IF(AND(U127="PREVENTIVO",V127="MANUAL"),"40%",IF(AND(U127="DETECTIVO",V127="AUTOMÁTICO"),"40%",IF(AND(U127="DETECTIVO",V127="MANUAL"),"30%",IF(AND(U127="CORRECTIVO",V127="AUTOMÁTICO"),"35%",IF(AND(U127="CORRECTIVO",V127="MANUAL"),"25%",""))))))</f>
        <v/>
      </c>
      <c r="Y127" s="275" t="n"/>
      <c r="Z127" s="273">
        <f>IFERROR(IF(Y127="","",IF(Y127&lt;=0.2,"MUY BAJA",IF(Y127&lt;=0.4,"BAJA",IF(Y127&lt;=0.6,"MEDIA",IF(Y127&lt;=0.8,"ALTA",IF(Y127=1,"MUY ALTA")))))),"")</f>
        <v/>
      </c>
      <c r="AA127" s="481" t="n"/>
      <c r="AB127" s="273">
        <f>IFERROR(IF(AA127="","",IF(AA127&lt;=0.2,"LEVE",IF(AA127&lt;=0.4,"MENOR",IF(AA127&lt;=0.6,"MODERADO",IF(AA127&lt;=0.8,"MAYOR",IF(AA127=1,"CATASTRÓFICO")))))),"")</f>
        <v/>
      </c>
      <c r="AC127" s="278" t="n"/>
      <c r="AD127" s="278" t="n"/>
      <c r="AE127" s="278" t="n"/>
      <c r="AF127" s="278" t="n"/>
      <c r="AG127" s="278" t="n"/>
      <c r="AH127" s="278" t="n"/>
      <c r="AI127" s="278" t="n"/>
      <c r="AJ127" s="278" t="n"/>
      <c r="AK127" s="278" t="n"/>
      <c r="AL127" s="278" t="n"/>
      <c r="AM127" s="278" t="n"/>
      <c r="AN127" s="278" t="n"/>
      <c r="AO127" s="278" t="n"/>
      <c r="AP127" s="278" t="n"/>
      <c r="AQ127" s="278" t="n"/>
      <c r="AR127" s="278" t="n"/>
      <c r="AS127" s="278" t="n"/>
      <c r="AT127" s="278" t="n"/>
      <c r="AU127" s="278" t="n"/>
      <c r="AV127" s="278" t="n"/>
      <c r="AW127" s="278" t="n"/>
      <c r="AX127" s="481">
        <f>IF(Y127="","",IF(Y127&gt;=90,I127-2,IF(Y127&gt;=70,I127-1,I127)))</f>
        <v/>
      </c>
      <c r="AY127" s="481">
        <f>IF(Z127="","",IF(Z127&gt;=90,J127-2,IF(Z127&gt;=70,J127-1,J127)))</f>
        <v/>
      </c>
      <c r="AZ127" s="481" t="n"/>
      <c r="BA127" s="481" t="n"/>
      <c r="BB127" s="277" t="n"/>
      <c r="BC127" s="169" t="n"/>
      <c r="BD127" s="481" t="n"/>
      <c r="BE127" s="169" t="n"/>
      <c r="BF127" s="481" t="n"/>
      <c r="BG127" s="169" t="n"/>
      <c r="BH127" s="481" t="n"/>
      <c r="BI127" s="169" t="n"/>
      <c r="BJ127" s="481" t="n"/>
      <c r="BK127" s="169" t="n"/>
      <c r="BL127" s="481" t="n"/>
      <c r="BM127" s="481" t="n"/>
      <c r="BN127" s="481" t="n"/>
      <c r="BO127" s="481" t="n"/>
      <c r="BP127" s="481" t="n"/>
      <c r="BQ127" s="481" t="n"/>
      <c r="BR127" s="481" t="n"/>
      <c r="BS127" s="481" t="n"/>
      <c r="BT127" s="481" t="n"/>
      <c r="BU127" s="481" t="n"/>
      <c r="BV127" s="481" t="n"/>
      <c r="BW127" s="169" t="n"/>
      <c r="BX127" s="481" t="n"/>
      <c r="BY127" s="325" t="n"/>
    </row>
    <row r="128" ht="18.75" customHeight="1">
      <c r="A128" s="258">
        <f>IF(AND(AX128=1,AZ128=1),1,IF(AND(AX128=1,AZ128=2),2,IF(AND(AX128=1,AZ128=3),3,IF(AND(AX128=1,AZ128=4),4,IF(AND(AX128=1,AZ128=5),5,IF(AND(AX128=2,AZ128=1),6,IF(AND(AX128=2,AZ128=2),7,IF(AND(AX128=2,AZ128=3),8,IF(AND(AX128=2,AZ128=4),9,IF(AND(AX128=2,AZ128=5),10,IF(AND(AX128=3,AZ128=1),11,IF(AND(AX128=3,AZ128=2),12,IF(AND(AX128=3,AZ128=3),13,IF(AND(AX128=3,AZ128=4),14,IF(AND(AX128=3,AZ128=5),15,IF(AND(AX128=4,AZ128=1),16,IF(AND(AX128=4,AZ128=2),17,IF(AND(AX128=4,AZ128=3),18,IF(AND(AX128=4,AZ128=4),19,IF(AND(AX128=4,AZ128=5),20,IF(AND(AX128=5,AZ128=1),21,IF(AND(AX128=5,AZ128=2),22,IF(AND(AX128=5,AZ128=3),23,IF(AND(AX128=5,AZ128=4),24,IF(AND(AX128=5,AZ128=5),25,"")))))))))))))))))))))))))</f>
        <v/>
      </c>
      <c r="B128" s="258">
        <f>IF(A128="","",(COUNTIF($A$8:A128,A128))/100)</f>
        <v/>
      </c>
      <c r="C128" s="258">
        <f>IFERROR(A128+B128,"")</f>
        <v/>
      </c>
      <c r="D128" s="276" t="n">
        <v>76</v>
      </c>
      <c r="E128" s="481" t="n"/>
      <c r="F128" s="481" t="n"/>
      <c r="G128" s="481" t="n"/>
      <c r="H128" s="481" t="n"/>
      <c r="I128" s="504" t="n"/>
      <c r="J128" s="481" t="n"/>
      <c r="K128" s="504" t="n"/>
      <c r="L128" s="504" t="n"/>
      <c r="M128" s="504" t="n"/>
      <c r="N128" s="504" t="n"/>
      <c r="O128" s="504" t="n"/>
      <c r="P128" s="274">
        <f>IF(OR(I128="",M128=""),"",I128*M128)</f>
        <v/>
      </c>
      <c r="Q128" s="481" t="n"/>
      <c r="R128" s="481" t="n"/>
      <c r="S128" s="481" t="n"/>
      <c r="T128" s="481" t="n"/>
      <c r="U128" s="504" t="n"/>
      <c r="V128" s="504" t="n"/>
      <c r="W128" s="504" t="n"/>
      <c r="X128" s="504">
        <f>IF(AND(U128="PREVENTIVO",V128="AUTOMÁTICO"),"50%",IF(AND(U128="PREVENTIVO",V128="MANUAL"),"40%",IF(AND(U128="DETECTIVO",V128="AUTOMÁTICO"),"40%",IF(AND(U128="DETECTIVO",V128="MANUAL"),"30%",IF(AND(U128="CORRECTIVO",V128="AUTOMÁTICO"),"35%",IF(AND(U128="CORRECTIVO",V128="MANUAL"),"25%",""))))))</f>
        <v/>
      </c>
      <c r="Y128" s="275" t="n"/>
      <c r="Z128" s="273">
        <f>IFERROR(IF(Y128="","",IF(Y128&lt;=0.2,"MUY BAJA",IF(Y128&lt;=0.4,"BAJA",IF(Y128&lt;=0.6,"MEDIA",IF(Y128&lt;=0.8,"ALTA",IF(Y128=1,"MUY ALTA")))))),"")</f>
        <v/>
      </c>
      <c r="AA128" s="481" t="n"/>
      <c r="AB128" s="273">
        <f>IFERROR(IF(AA128="","",IF(AA128&lt;=0.2,"LEVE",IF(AA128&lt;=0.4,"MENOR",IF(AA128&lt;=0.6,"MODERADO",IF(AA128&lt;=0.8,"MAYOR",IF(AA128=1,"CATASTRÓFICO")))))),"")</f>
        <v/>
      </c>
      <c r="AC128" s="278" t="n"/>
      <c r="AD128" s="278" t="n"/>
      <c r="AE128" s="278" t="n"/>
      <c r="AF128" s="278" t="n"/>
      <c r="AG128" s="278" t="n"/>
      <c r="AH128" s="278" t="n"/>
      <c r="AI128" s="278" t="n"/>
      <c r="AJ128" s="278" t="n"/>
      <c r="AK128" s="278" t="n"/>
      <c r="AL128" s="278" t="n"/>
      <c r="AM128" s="278" t="n"/>
      <c r="AN128" s="278" t="n"/>
      <c r="AO128" s="278" t="n"/>
      <c r="AP128" s="278" t="n"/>
      <c r="AQ128" s="278" t="n"/>
      <c r="AR128" s="278" t="n"/>
      <c r="AS128" s="278" t="n"/>
      <c r="AT128" s="278" t="n"/>
      <c r="AU128" s="278" t="n"/>
      <c r="AV128" s="278" t="n"/>
      <c r="AW128" s="278" t="n"/>
      <c r="AX128" s="481">
        <f>IF(Y128="","",IF(Y128&gt;=90,I128-2,IF(Y128&gt;=70,I128-1,I128)))</f>
        <v/>
      </c>
      <c r="AY128" s="481">
        <f>IF(Z128="","",IF(Z128&gt;=90,J128-2,IF(Z128&gt;=70,J128-1,J128)))</f>
        <v/>
      </c>
      <c r="AZ128" s="481" t="n"/>
      <c r="BA128" s="481" t="n"/>
      <c r="BB128" s="277" t="n"/>
      <c r="BC128" s="169" t="n"/>
      <c r="BD128" s="481" t="n"/>
      <c r="BE128" s="169" t="n"/>
      <c r="BF128" s="481" t="n"/>
      <c r="BG128" s="169" t="n"/>
      <c r="BH128" s="481" t="n"/>
      <c r="BI128" s="169" t="n"/>
      <c r="BJ128" s="481" t="n"/>
      <c r="BK128" s="169" t="n"/>
      <c r="BL128" s="481" t="n"/>
      <c r="BM128" s="481" t="n"/>
      <c r="BN128" s="481" t="n"/>
      <c r="BO128" s="481" t="n"/>
      <c r="BP128" s="481" t="n"/>
      <c r="BQ128" s="481" t="n"/>
      <c r="BR128" s="481" t="n"/>
      <c r="BS128" s="481" t="n"/>
      <c r="BT128" s="481" t="n"/>
      <c r="BU128" s="481" t="n"/>
      <c r="BV128" s="481" t="n"/>
      <c r="BW128" s="169" t="n"/>
      <c r="BX128" s="481" t="n"/>
      <c r="BY128" s="325" t="n"/>
    </row>
    <row r="129" ht="18.75" customHeight="1">
      <c r="A129" s="258">
        <f>IF(AND(AX129=1,AZ129=1),1,IF(AND(AX129=1,AZ129=2),2,IF(AND(AX129=1,AZ129=3),3,IF(AND(AX129=1,AZ129=4),4,IF(AND(AX129=1,AZ129=5),5,IF(AND(AX129=2,AZ129=1),6,IF(AND(AX129=2,AZ129=2),7,IF(AND(AX129=2,AZ129=3),8,IF(AND(AX129=2,AZ129=4),9,IF(AND(AX129=2,AZ129=5),10,IF(AND(AX129=3,AZ129=1),11,IF(AND(AX129=3,AZ129=2),12,IF(AND(AX129=3,AZ129=3),13,IF(AND(AX129=3,AZ129=4),14,IF(AND(AX129=3,AZ129=5),15,IF(AND(AX129=4,AZ129=1),16,IF(AND(AX129=4,AZ129=2),17,IF(AND(AX129=4,AZ129=3),18,IF(AND(AX129=4,AZ129=4),19,IF(AND(AX129=4,AZ129=5),20,IF(AND(AX129=5,AZ129=1),21,IF(AND(AX129=5,AZ129=2),22,IF(AND(AX129=5,AZ129=3),23,IF(AND(AX129=5,AZ129=4),24,IF(AND(AX129=5,AZ129=5),25,"")))))))))))))))))))))))))</f>
        <v/>
      </c>
      <c r="B129" s="258">
        <f>IF(A129="","",(COUNTIF($A$8:A129,A129))/100)</f>
        <v/>
      </c>
      <c r="C129" s="258">
        <f>IFERROR(A129+B129,"")</f>
        <v/>
      </c>
      <c r="D129" s="276" t="n">
        <v>77</v>
      </c>
      <c r="E129" s="481" t="n"/>
      <c r="F129" s="481" t="n"/>
      <c r="G129" s="481" t="n"/>
      <c r="H129" s="481" t="n"/>
      <c r="I129" s="504" t="n"/>
      <c r="J129" s="481" t="n"/>
      <c r="K129" s="504" t="n"/>
      <c r="L129" s="504" t="n"/>
      <c r="M129" s="504" t="n"/>
      <c r="N129" s="504" t="n"/>
      <c r="O129" s="504" t="n"/>
      <c r="P129" s="274">
        <f>IF(OR(I129="",M129=""),"",I129*M129)</f>
        <v/>
      </c>
      <c r="Q129" s="481" t="n"/>
      <c r="R129" s="481" t="n"/>
      <c r="S129" s="481" t="n"/>
      <c r="T129" s="481" t="n"/>
      <c r="U129" s="504" t="n"/>
      <c r="V129" s="504" t="n"/>
      <c r="W129" s="504" t="n"/>
      <c r="X129" s="504">
        <f>IF(AND(U129="PREVENTIVO",V129="AUTOMÁTICO"),"50%",IF(AND(U129="PREVENTIVO",V129="MANUAL"),"40%",IF(AND(U129="DETECTIVO",V129="AUTOMÁTICO"),"40%",IF(AND(U129="DETECTIVO",V129="MANUAL"),"30%",IF(AND(U129="CORRECTIVO",V129="AUTOMÁTICO"),"35%",IF(AND(U129="CORRECTIVO",V129="MANUAL"),"25%",""))))))</f>
        <v/>
      </c>
      <c r="Y129" s="275" t="n"/>
      <c r="Z129" s="273">
        <f>IFERROR(IF(Y129="","",IF(Y129&lt;=0.2,"MUY BAJA",IF(Y129&lt;=0.4,"BAJA",IF(Y129&lt;=0.6,"MEDIA",IF(Y129&lt;=0.8,"ALTA",IF(Y129=1,"MUY ALTA")))))),"")</f>
        <v/>
      </c>
      <c r="AA129" s="481" t="n"/>
      <c r="AB129" s="273">
        <f>IFERROR(IF(AA129="","",IF(AA129&lt;=0.2,"LEVE",IF(AA129&lt;=0.4,"MENOR",IF(AA129&lt;=0.6,"MODERADO",IF(AA129&lt;=0.8,"MAYOR",IF(AA129=1,"CATASTRÓFICO")))))),"")</f>
        <v/>
      </c>
      <c r="AC129" s="278" t="n"/>
      <c r="AD129" s="278" t="n"/>
      <c r="AE129" s="278" t="n"/>
      <c r="AF129" s="278" t="n"/>
      <c r="AG129" s="278" t="n"/>
      <c r="AH129" s="278" t="n"/>
      <c r="AI129" s="278" t="n"/>
      <c r="AJ129" s="278" t="n"/>
      <c r="AK129" s="278" t="n"/>
      <c r="AL129" s="278" t="n"/>
      <c r="AM129" s="278" t="n"/>
      <c r="AN129" s="278" t="n"/>
      <c r="AO129" s="278" t="n"/>
      <c r="AP129" s="278" t="n"/>
      <c r="AQ129" s="278" t="n"/>
      <c r="AR129" s="278" t="n"/>
      <c r="AS129" s="278" t="n"/>
      <c r="AT129" s="278" t="n"/>
      <c r="AU129" s="278" t="n"/>
      <c r="AV129" s="278" t="n"/>
      <c r="AW129" s="278" t="n"/>
      <c r="AX129" s="481">
        <f>IF(Y129="","",IF(Y129&gt;=90,I129-2,IF(Y129&gt;=70,I129-1,I129)))</f>
        <v/>
      </c>
      <c r="AY129" s="481">
        <f>IF(Z129="","",IF(Z129&gt;=90,J129-2,IF(Z129&gt;=70,J129-1,J129)))</f>
        <v/>
      </c>
      <c r="AZ129" s="481" t="n"/>
      <c r="BA129" s="481" t="n"/>
      <c r="BB129" s="277" t="n"/>
      <c r="BC129" s="169" t="n"/>
      <c r="BD129" s="481" t="n"/>
      <c r="BE129" s="169" t="n"/>
      <c r="BF129" s="481" t="n"/>
      <c r="BG129" s="169" t="n"/>
      <c r="BH129" s="481" t="n"/>
      <c r="BI129" s="169" t="n"/>
      <c r="BJ129" s="481" t="n"/>
      <c r="BK129" s="169" t="n"/>
      <c r="BL129" s="481" t="n"/>
      <c r="BM129" s="481" t="n"/>
      <c r="BN129" s="481" t="n"/>
      <c r="BO129" s="481" t="n"/>
      <c r="BP129" s="481" t="n"/>
      <c r="BQ129" s="481" t="n"/>
      <c r="BR129" s="481" t="n"/>
      <c r="BS129" s="481" t="n"/>
      <c r="BT129" s="481" t="n"/>
      <c r="BU129" s="481" t="n"/>
      <c r="BV129" s="481" t="n"/>
      <c r="BW129" s="169" t="n"/>
      <c r="BX129" s="481" t="n"/>
      <c r="BY129" s="325" t="n"/>
    </row>
    <row r="130" ht="18.75" customHeight="1">
      <c r="A130" s="258">
        <f>IF(AND(AX130=1,AZ130=1),1,IF(AND(AX130=1,AZ130=2),2,IF(AND(AX130=1,AZ130=3),3,IF(AND(AX130=1,AZ130=4),4,IF(AND(AX130=1,AZ130=5),5,IF(AND(AX130=2,AZ130=1),6,IF(AND(AX130=2,AZ130=2),7,IF(AND(AX130=2,AZ130=3),8,IF(AND(AX130=2,AZ130=4),9,IF(AND(AX130=2,AZ130=5),10,IF(AND(AX130=3,AZ130=1),11,IF(AND(AX130=3,AZ130=2),12,IF(AND(AX130=3,AZ130=3),13,IF(AND(AX130=3,AZ130=4),14,IF(AND(AX130=3,AZ130=5),15,IF(AND(AX130=4,AZ130=1),16,IF(AND(AX130=4,AZ130=2),17,IF(AND(AX130=4,AZ130=3),18,IF(AND(AX130=4,AZ130=4),19,IF(AND(AX130=4,AZ130=5),20,IF(AND(AX130=5,AZ130=1),21,IF(AND(AX130=5,AZ130=2),22,IF(AND(AX130=5,AZ130=3),23,IF(AND(AX130=5,AZ130=4),24,IF(AND(AX130=5,AZ130=5),25,"")))))))))))))))))))))))))</f>
        <v/>
      </c>
      <c r="B130" s="258">
        <f>IF(A130="","",(COUNTIF($A$8:A130,A130))/100)</f>
        <v/>
      </c>
      <c r="C130" s="258">
        <f>IFERROR(A130+B130,"")</f>
        <v/>
      </c>
      <c r="D130" s="276" t="n">
        <v>78</v>
      </c>
      <c r="E130" s="481" t="n"/>
      <c r="F130" s="481" t="n"/>
      <c r="G130" s="481" t="n"/>
      <c r="H130" s="481" t="n"/>
      <c r="I130" s="504" t="n"/>
      <c r="J130" s="481" t="n"/>
      <c r="K130" s="504" t="n"/>
      <c r="L130" s="504" t="n"/>
      <c r="M130" s="504" t="n"/>
      <c r="N130" s="504" t="n"/>
      <c r="O130" s="504" t="n"/>
      <c r="P130" s="274">
        <f>IF(OR(I130="",M130=""),"",I130*M130)</f>
        <v/>
      </c>
      <c r="Q130" s="481" t="n"/>
      <c r="R130" s="481" t="n"/>
      <c r="S130" s="481" t="n"/>
      <c r="T130" s="481" t="n"/>
      <c r="U130" s="504" t="n"/>
      <c r="V130" s="504" t="n"/>
      <c r="W130" s="504" t="n"/>
      <c r="X130" s="504">
        <f>IF(AND(U130="PREVENTIVO",V130="AUTOMÁTICO"),"50%",IF(AND(U130="PREVENTIVO",V130="MANUAL"),"40%",IF(AND(U130="DETECTIVO",V130="AUTOMÁTICO"),"40%",IF(AND(U130="DETECTIVO",V130="MANUAL"),"30%",IF(AND(U130="CORRECTIVO",V130="AUTOMÁTICO"),"35%",IF(AND(U130="CORRECTIVO",V130="MANUAL"),"25%",""))))))</f>
        <v/>
      </c>
      <c r="Y130" s="275" t="n"/>
      <c r="Z130" s="273">
        <f>IFERROR(IF(Y130="","",IF(Y130&lt;=0.2,"MUY BAJA",IF(Y130&lt;=0.4,"BAJA",IF(Y130&lt;=0.6,"MEDIA",IF(Y130&lt;=0.8,"ALTA",IF(Y130=1,"MUY ALTA")))))),"")</f>
        <v/>
      </c>
      <c r="AA130" s="481" t="n"/>
      <c r="AB130" s="273">
        <f>IFERROR(IF(AA130="","",IF(AA130&lt;=0.2,"LEVE",IF(AA130&lt;=0.4,"MENOR",IF(AA130&lt;=0.6,"MODERADO",IF(AA130&lt;=0.8,"MAYOR",IF(AA130=1,"CATASTRÓFICO")))))),"")</f>
        <v/>
      </c>
      <c r="AC130" s="278" t="n"/>
      <c r="AD130" s="278" t="n"/>
      <c r="AE130" s="278" t="n"/>
      <c r="AF130" s="278" t="n"/>
      <c r="AG130" s="278" t="n"/>
      <c r="AH130" s="278" t="n"/>
      <c r="AI130" s="278" t="n"/>
      <c r="AJ130" s="278" t="n"/>
      <c r="AK130" s="278" t="n"/>
      <c r="AL130" s="278" t="n"/>
      <c r="AM130" s="278" t="n"/>
      <c r="AN130" s="278" t="n"/>
      <c r="AO130" s="278" t="n"/>
      <c r="AP130" s="278" t="n"/>
      <c r="AQ130" s="278" t="n"/>
      <c r="AR130" s="278" t="n"/>
      <c r="AS130" s="278" t="n"/>
      <c r="AT130" s="278" t="n"/>
      <c r="AU130" s="278" t="n"/>
      <c r="AV130" s="278" t="n"/>
      <c r="AW130" s="278" t="n"/>
      <c r="AX130" s="481">
        <f>IF(Y130="","",IF(Y130&gt;=90,I130-2,IF(Y130&gt;=70,I130-1,I130)))</f>
        <v/>
      </c>
      <c r="AY130" s="481">
        <f>IF(Z130="","",IF(Z130&gt;=90,J130-2,IF(Z130&gt;=70,J130-1,J130)))</f>
        <v/>
      </c>
      <c r="AZ130" s="481" t="n"/>
      <c r="BA130" s="481" t="n"/>
      <c r="BB130" s="277" t="n"/>
      <c r="BC130" s="169" t="n"/>
      <c r="BD130" s="481" t="n"/>
      <c r="BE130" s="169" t="n"/>
      <c r="BF130" s="481" t="n"/>
      <c r="BG130" s="169" t="n"/>
      <c r="BH130" s="481" t="n"/>
      <c r="BI130" s="169" t="n"/>
      <c r="BJ130" s="481" t="n"/>
      <c r="BK130" s="169" t="n"/>
      <c r="BL130" s="481" t="n"/>
      <c r="BM130" s="481" t="n"/>
      <c r="BN130" s="481" t="n"/>
      <c r="BO130" s="481" t="n"/>
      <c r="BP130" s="481" t="n"/>
      <c r="BQ130" s="481" t="n"/>
      <c r="BR130" s="481" t="n"/>
      <c r="BS130" s="481" t="n"/>
      <c r="BT130" s="481" t="n"/>
      <c r="BU130" s="481" t="n"/>
      <c r="BV130" s="481" t="n"/>
      <c r="BW130" s="169" t="n"/>
      <c r="BX130" s="481" t="n"/>
      <c r="BY130" s="325" t="n"/>
    </row>
    <row r="131" ht="18.75" customHeight="1">
      <c r="A131" s="258">
        <f>IF(AND(AX131=1,AZ131=1),1,IF(AND(AX131=1,AZ131=2),2,IF(AND(AX131=1,AZ131=3),3,IF(AND(AX131=1,AZ131=4),4,IF(AND(AX131=1,AZ131=5),5,IF(AND(AX131=2,AZ131=1),6,IF(AND(AX131=2,AZ131=2),7,IF(AND(AX131=2,AZ131=3),8,IF(AND(AX131=2,AZ131=4),9,IF(AND(AX131=2,AZ131=5),10,IF(AND(AX131=3,AZ131=1),11,IF(AND(AX131=3,AZ131=2),12,IF(AND(AX131=3,AZ131=3),13,IF(AND(AX131=3,AZ131=4),14,IF(AND(AX131=3,AZ131=5),15,IF(AND(AX131=4,AZ131=1),16,IF(AND(AX131=4,AZ131=2),17,IF(AND(AX131=4,AZ131=3),18,IF(AND(AX131=4,AZ131=4),19,IF(AND(AX131=4,AZ131=5),20,IF(AND(AX131=5,AZ131=1),21,IF(AND(AX131=5,AZ131=2),22,IF(AND(AX131=5,AZ131=3),23,IF(AND(AX131=5,AZ131=4),24,IF(AND(AX131=5,AZ131=5),25,"")))))))))))))))))))))))))</f>
        <v/>
      </c>
      <c r="B131" s="258">
        <f>IF(A131="","",(COUNTIF($A$8:A131,A131))/100)</f>
        <v/>
      </c>
      <c r="C131" s="258">
        <f>IFERROR(A131+B131,"")</f>
        <v/>
      </c>
      <c r="D131" s="276" t="n">
        <v>79</v>
      </c>
      <c r="E131" s="481" t="n"/>
      <c r="F131" s="481" t="n"/>
      <c r="G131" s="481" t="n"/>
      <c r="H131" s="481" t="n"/>
      <c r="I131" s="504" t="n"/>
      <c r="J131" s="481" t="n"/>
      <c r="K131" s="504" t="n"/>
      <c r="L131" s="504" t="n"/>
      <c r="M131" s="504" t="n"/>
      <c r="N131" s="504" t="n"/>
      <c r="O131" s="504" t="n"/>
      <c r="P131" s="274">
        <f>IF(OR(I131="",M131=""),"",I131*M131)</f>
        <v/>
      </c>
      <c r="Q131" s="481" t="n"/>
      <c r="R131" s="481" t="n"/>
      <c r="S131" s="481" t="n"/>
      <c r="T131" s="481" t="n"/>
      <c r="U131" s="504" t="n"/>
      <c r="V131" s="504" t="n"/>
      <c r="W131" s="504" t="n"/>
      <c r="X131" s="504">
        <f>IF(AND(U131="PREVENTIVO",V131="AUTOMÁTICO"),"50%",IF(AND(U131="PREVENTIVO",V131="MANUAL"),"40%",IF(AND(U131="DETECTIVO",V131="AUTOMÁTICO"),"40%",IF(AND(U131="DETECTIVO",V131="MANUAL"),"30%",IF(AND(U131="CORRECTIVO",V131="AUTOMÁTICO"),"35%",IF(AND(U131="CORRECTIVO",V131="MANUAL"),"25%",""))))))</f>
        <v/>
      </c>
      <c r="Y131" s="275" t="n"/>
      <c r="Z131" s="273">
        <f>IFERROR(IF(Y131="","",IF(Y131&lt;=0.2,"MUY BAJA",IF(Y131&lt;=0.4,"BAJA",IF(Y131&lt;=0.6,"MEDIA",IF(Y131&lt;=0.8,"ALTA",IF(Y131=1,"MUY ALTA")))))),"")</f>
        <v/>
      </c>
      <c r="AA131" s="481" t="n"/>
      <c r="AB131" s="273">
        <f>IFERROR(IF(AA131="","",IF(AA131&lt;=0.2,"LEVE",IF(AA131&lt;=0.4,"MENOR",IF(AA131&lt;=0.6,"MODERADO",IF(AA131&lt;=0.8,"MAYOR",IF(AA131=1,"CATASTRÓFICO")))))),"")</f>
        <v/>
      </c>
      <c r="AC131" s="278" t="n"/>
      <c r="AD131" s="278" t="n"/>
      <c r="AE131" s="278" t="n"/>
      <c r="AF131" s="278" t="n"/>
      <c r="AG131" s="278" t="n"/>
      <c r="AH131" s="278" t="n"/>
      <c r="AI131" s="278" t="n"/>
      <c r="AJ131" s="278" t="n"/>
      <c r="AK131" s="278" t="n"/>
      <c r="AL131" s="278" t="n"/>
      <c r="AM131" s="278" t="n"/>
      <c r="AN131" s="278" t="n"/>
      <c r="AO131" s="278" t="n"/>
      <c r="AP131" s="278" t="n"/>
      <c r="AQ131" s="278" t="n"/>
      <c r="AR131" s="278" t="n"/>
      <c r="AS131" s="278" t="n"/>
      <c r="AT131" s="278" t="n"/>
      <c r="AU131" s="278" t="n"/>
      <c r="AV131" s="278" t="n"/>
      <c r="AW131" s="278" t="n"/>
      <c r="AX131" s="481">
        <f>IF(Y131="","",IF(Y131&gt;=90,I131-2,IF(Y131&gt;=70,I131-1,I131)))</f>
        <v/>
      </c>
      <c r="AY131" s="481">
        <f>IF(Z131="","",IF(Z131&gt;=90,J131-2,IF(Z131&gt;=70,J131-1,J131)))</f>
        <v/>
      </c>
      <c r="AZ131" s="481" t="n"/>
      <c r="BA131" s="481" t="n"/>
      <c r="BB131" s="277" t="n"/>
      <c r="BC131" s="169" t="n"/>
      <c r="BD131" s="481" t="n"/>
      <c r="BE131" s="169" t="n"/>
      <c r="BF131" s="481" t="n"/>
      <c r="BG131" s="169" t="n"/>
      <c r="BH131" s="481" t="n"/>
      <c r="BI131" s="169" t="n"/>
      <c r="BJ131" s="481" t="n"/>
      <c r="BK131" s="169" t="n"/>
      <c r="BL131" s="481" t="n"/>
      <c r="BM131" s="481" t="n"/>
      <c r="BN131" s="481" t="n"/>
      <c r="BO131" s="481" t="n"/>
      <c r="BP131" s="481" t="n"/>
      <c r="BQ131" s="481" t="n"/>
      <c r="BR131" s="481" t="n"/>
      <c r="BS131" s="481" t="n"/>
      <c r="BT131" s="481" t="n"/>
      <c r="BU131" s="481" t="n"/>
      <c r="BV131" s="481" t="n"/>
      <c r="BW131" s="169" t="n"/>
      <c r="BX131" s="481" t="n"/>
      <c r="BY131" s="325" t="n"/>
    </row>
    <row r="132" ht="18.75" customHeight="1">
      <c r="A132" s="258">
        <f>IF(AND(AX132=1,AZ132=1),1,IF(AND(AX132=1,AZ132=2),2,IF(AND(AX132=1,AZ132=3),3,IF(AND(AX132=1,AZ132=4),4,IF(AND(AX132=1,AZ132=5),5,IF(AND(AX132=2,AZ132=1),6,IF(AND(AX132=2,AZ132=2),7,IF(AND(AX132=2,AZ132=3),8,IF(AND(AX132=2,AZ132=4),9,IF(AND(AX132=2,AZ132=5),10,IF(AND(AX132=3,AZ132=1),11,IF(AND(AX132=3,AZ132=2),12,IF(AND(AX132=3,AZ132=3),13,IF(AND(AX132=3,AZ132=4),14,IF(AND(AX132=3,AZ132=5),15,IF(AND(AX132=4,AZ132=1),16,IF(AND(AX132=4,AZ132=2),17,IF(AND(AX132=4,AZ132=3),18,IF(AND(AX132=4,AZ132=4),19,IF(AND(AX132=4,AZ132=5),20,IF(AND(AX132=5,AZ132=1),21,IF(AND(AX132=5,AZ132=2),22,IF(AND(AX132=5,AZ132=3),23,IF(AND(AX132=5,AZ132=4),24,IF(AND(AX132=5,AZ132=5),25,"")))))))))))))))))))))))))</f>
        <v/>
      </c>
      <c r="B132" s="258">
        <f>IF(A132="","",(COUNTIF($A$8:A132,A132))/100)</f>
        <v/>
      </c>
      <c r="C132" s="258">
        <f>IFERROR(A132+B132,"")</f>
        <v/>
      </c>
      <c r="D132" s="276" t="n">
        <v>80</v>
      </c>
      <c r="E132" s="481" t="n"/>
      <c r="F132" s="481" t="n"/>
      <c r="G132" s="481" t="n"/>
      <c r="H132" s="481" t="n"/>
      <c r="I132" s="504" t="n"/>
      <c r="J132" s="481" t="n"/>
      <c r="K132" s="504" t="n"/>
      <c r="L132" s="504" t="n"/>
      <c r="M132" s="504" t="n"/>
      <c r="N132" s="504" t="n"/>
      <c r="O132" s="504" t="n"/>
      <c r="P132" s="274">
        <f>IF(OR(I132="",M132=""),"",I132*M132)</f>
        <v/>
      </c>
      <c r="Q132" s="481" t="n"/>
      <c r="R132" s="481" t="n"/>
      <c r="S132" s="481" t="n"/>
      <c r="T132" s="481" t="n"/>
      <c r="U132" s="504" t="n"/>
      <c r="V132" s="504" t="n"/>
      <c r="W132" s="504" t="n"/>
      <c r="X132" s="504">
        <f>IF(AND(U132="PREVENTIVO",V132="AUTOMÁTICO"),"50%",IF(AND(U132="PREVENTIVO",V132="MANUAL"),"40%",IF(AND(U132="DETECTIVO",V132="AUTOMÁTICO"),"40%",IF(AND(U132="DETECTIVO",V132="MANUAL"),"30%",IF(AND(U132="CORRECTIVO",V132="AUTOMÁTICO"),"35%",IF(AND(U132="CORRECTIVO",V132="MANUAL"),"25%",""))))))</f>
        <v/>
      </c>
      <c r="Y132" s="275" t="n"/>
      <c r="Z132" s="273">
        <f>IFERROR(IF(Y132="","",IF(Y132&lt;=0.2,"MUY BAJA",IF(Y132&lt;=0.4,"BAJA",IF(Y132&lt;=0.6,"MEDIA",IF(Y132&lt;=0.8,"ALTA",IF(Y132=1,"MUY ALTA")))))),"")</f>
        <v/>
      </c>
      <c r="AA132" s="481" t="n"/>
      <c r="AB132" s="273">
        <f>IFERROR(IF(AA132="","",IF(AA132&lt;=0.2,"LEVE",IF(AA132&lt;=0.4,"MENOR",IF(AA132&lt;=0.6,"MODERADO",IF(AA132&lt;=0.8,"MAYOR",IF(AA132=1,"CATASTRÓFICO")))))),"")</f>
        <v/>
      </c>
      <c r="AC132" s="278" t="n"/>
      <c r="AD132" s="278" t="n"/>
      <c r="AE132" s="278" t="n"/>
      <c r="AF132" s="278" t="n"/>
      <c r="AG132" s="278" t="n"/>
      <c r="AH132" s="278" t="n"/>
      <c r="AI132" s="278" t="n"/>
      <c r="AJ132" s="278" t="n"/>
      <c r="AK132" s="278" t="n"/>
      <c r="AL132" s="278" t="n"/>
      <c r="AM132" s="278" t="n"/>
      <c r="AN132" s="278" t="n"/>
      <c r="AO132" s="278" t="n"/>
      <c r="AP132" s="278" t="n"/>
      <c r="AQ132" s="278" t="n"/>
      <c r="AR132" s="278" t="n"/>
      <c r="AS132" s="278" t="n"/>
      <c r="AT132" s="278" t="n"/>
      <c r="AU132" s="278" t="n"/>
      <c r="AV132" s="278" t="n"/>
      <c r="AW132" s="278" t="n"/>
      <c r="AX132" s="481">
        <f>IF(Y132="","",IF(Y132&gt;=90,I132-2,IF(Y132&gt;=70,I132-1,I132)))</f>
        <v/>
      </c>
      <c r="AY132" s="481">
        <f>IF(Z132="","",IF(Z132&gt;=90,J132-2,IF(Z132&gt;=70,J132-1,J132)))</f>
        <v/>
      </c>
      <c r="AZ132" s="481" t="n"/>
      <c r="BA132" s="481" t="n"/>
      <c r="BB132" s="277" t="n"/>
      <c r="BC132" s="169" t="n"/>
      <c r="BD132" s="481" t="n"/>
      <c r="BE132" s="169" t="n"/>
      <c r="BF132" s="481" t="n"/>
      <c r="BG132" s="169" t="n"/>
      <c r="BH132" s="481" t="n"/>
      <c r="BI132" s="169" t="n"/>
      <c r="BJ132" s="481" t="n"/>
      <c r="BK132" s="169" t="n"/>
      <c r="BL132" s="481" t="n"/>
      <c r="BM132" s="481" t="n"/>
      <c r="BN132" s="481" t="n"/>
      <c r="BO132" s="481" t="n"/>
      <c r="BP132" s="481" t="n"/>
      <c r="BQ132" s="481" t="n"/>
      <c r="BR132" s="481" t="n"/>
      <c r="BS132" s="481" t="n"/>
      <c r="BT132" s="481" t="n"/>
      <c r="BU132" s="481" t="n"/>
      <c r="BV132" s="481" t="n"/>
      <c r="BW132" s="169" t="n"/>
      <c r="BX132" s="481" t="n"/>
      <c r="BY132" s="325" t="n"/>
    </row>
    <row r="133" ht="18.75" customHeight="1">
      <c r="A133" s="258">
        <f>IF(AND(AX133=1,AZ133=1),1,IF(AND(AX133=1,AZ133=2),2,IF(AND(AX133=1,AZ133=3),3,IF(AND(AX133=1,AZ133=4),4,IF(AND(AX133=1,AZ133=5),5,IF(AND(AX133=2,AZ133=1),6,IF(AND(AX133=2,AZ133=2),7,IF(AND(AX133=2,AZ133=3),8,IF(AND(AX133=2,AZ133=4),9,IF(AND(AX133=2,AZ133=5),10,IF(AND(AX133=3,AZ133=1),11,IF(AND(AX133=3,AZ133=2),12,IF(AND(AX133=3,AZ133=3),13,IF(AND(AX133=3,AZ133=4),14,IF(AND(AX133=3,AZ133=5),15,IF(AND(AX133=4,AZ133=1),16,IF(AND(AX133=4,AZ133=2),17,IF(AND(AX133=4,AZ133=3),18,IF(AND(AX133=4,AZ133=4),19,IF(AND(AX133=4,AZ133=5),20,IF(AND(AX133=5,AZ133=1),21,IF(AND(AX133=5,AZ133=2),22,IF(AND(AX133=5,AZ133=3),23,IF(AND(AX133=5,AZ133=4),24,IF(AND(AX133=5,AZ133=5),25,"")))))))))))))))))))))))))</f>
        <v/>
      </c>
      <c r="B133" s="258">
        <f>IF(A133="","",(COUNTIF($A$8:A133,A133))/100)</f>
        <v/>
      </c>
      <c r="C133" s="258">
        <f>IFERROR(A133+B133,"")</f>
        <v/>
      </c>
      <c r="D133" s="276" t="n">
        <v>81</v>
      </c>
      <c r="E133" s="481" t="n"/>
      <c r="F133" s="481" t="n"/>
      <c r="G133" s="481" t="n"/>
      <c r="H133" s="481" t="n"/>
      <c r="I133" s="504" t="n"/>
      <c r="J133" s="481" t="n"/>
      <c r="K133" s="504" t="n"/>
      <c r="L133" s="504" t="n"/>
      <c r="M133" s="504" t="n"/>
      <c r="N133" s="504" t="n"/>
      <c r="O133" s="504" t="n"/>
      <c r="P133" s="274">
        <f>IF(OR(I133="",M133=""),"",I133*M133)</f>
        <v/>
      </c>
      <c r="Q133" s="481" t="n"/>
      <c r="R133" s="481" t="n"/>
      <c r="S133" s="481" t="n"/>
      <c r="T133" s="481" t="n"/>
      <c r="U133" s="504" t="n"/>
      <c r="V133" s="504" t="n"/>
      <c r="W133" s="504" t="n"/>
      <c r="X133" s="504">
        <f>IF(AND(U133="PREVENTIVO",V133="AUTOMÁTICO"),"50%",IF(AND(U133="PREVENTIVO",V133="MANUAL"),"40%",IF(AND(U133="DETECTIVO",V133="AUTOMÁTICO"),"40%",IF(AND(U133="DETECTIVO",V133="MANUAL"),"30%",IF(AND(U133="CORRECTIVO",V133="AUTOMÁTICO"),"35%",IF(AND(U133="CORRECTIVO",V133="MANUAL"),"25%",""))))))</f>
        <v/>
      </c>
      <c r="Y133" s="275" t="n"/>
      <c r="Z133" s="273">
        <f>IFERROR(IF(Y133="","",IF(Y133&lt;=0.2,"MUY BAJA",IF(Y133&lt;=0.4,"BAJA",IF(Y133&lt;=0.6,"MEDIA",IF(Y133&lt;=0.8,"ALTA",IF(Y133=1,"MUY ALTA")))))),"")</f>
        <v/>
      </c>
      <c r="AA133" s="481" t="n"/>
      <c r="AB133" s="273">
        <f>IFERROR(IF(AA133="","",IF(AA133&lt;=0.2,"LEVE",IF(AA133&lt;=0.4,"MENOR",IF(AA133&lt;=0.6,"MODERADO",IF(AA133&lt;=0.8,"MAYOR",IF(AA133=1,"CATASTRÓFICO")))))),"")</f>
        <v/>
      </c>
      <c r="AC133" s="278" t="n"/>
      <c r="AD133" s="278" t="n"/>
      <c r="AE133" s="278" t="n"/>
      <c r="AF133" s="278" t="n"/>
      <c r="AG133" s="278" t="n"/>
      <c r="AH133" s="278" t="n"/>
      <c r="AI133" s="278" t="n"/>
      <c r="AJ133" s="278" t="n"/>
      <c r="AK133" s="278" t="n"/>
      <c r="AL133" s="278" t="n"/>
      <c r="AM133" s="278" t="n"/>
      <c r="AN133" s="278" t="n"/>
      <c r="AO133" s="278" t="n"/>
      <c r="AP133" s="278" t="n"/>
      <c r="AQ133" s="278" t="n"/>
      <c r="AR133" s="278" t="n"/>
      <c r="AS133" s="278" t="n"/>
      <c r="AT133" s="278" t="n"/>
      <c r="AU133" s="278" t="n"/>
      <c r="AV133" s="278" t="n"/>
      <c r="AW133" s="278" t="n"/>
      <c r="AX133" s="481">
        <f>IF(Y133="","",IF(Y133&gt;=90,I133-2,IF(Y133&gt;=70,I133-1,I133)))</f>
        <v/>
      </c>
      <c r="AY133" s="481">
        <f>IF(Z133="","",IF(Z133&gt;=90,J133-2,IF(Z133&gt;=70,J133-1,J133)))</f>
        <v/>
      </c>
      <c r="AZ133" s="481" t="n"/>
      <c r="BA133" s="481" t="n"/>
      <c r="BB133" s="277" t="n"/>
      <c r="BC133" s="169" t="n"/>
      <c r="BD133" s="481" t="n"/>
      <c r="BE133" s="169" t="n"/>
      <c r="BF133" s="481" t="n"/>
      <c r="BG133" s="169" t="n"/>
      <c r="BH133" s="481" t="n"/>
      <c r="BI133" s="169" t="n"/>
      <c r="BJ133" s="481" t="n"/>
      <c r="BK133" s="169" t="n"/>
      <c r="BL133" s="481" t="n"/>
      <c r="BM133" s="481" t="n"/>
      <c r="BN133" s="481" t="n"/>
      <c r="BO133" s="481" t="n"/>
      <c r="BP133" s="481" t="n"/>
      <c r="BQ133" s="481" t="n"/>
      <c r="BR133" s="481" t="n"/>
      <c r="BS133" s="481" t="n"/>
      <c r="BT133" s="481" t="n"/>
      <c r="BU133" s="481" t="n"/>
      <c r="BV133" s="481" t="n"/>
      <c r="BW133" s="169" t="n"/>
      <c r="BX133" s="481" t="n"/>
      <c r="BY133" s="325" t="n"/>
    </row>
    <row r="134" ht="18.75" customHeight="1">
      <c r="A134" s="258">
        <f>IF(AND(AX134=1,AZ134=1),1,IF(AND(AX134=1,AZ134=2),2,IF(AND(AX134=1,AZ134=3),3,IF(AND(AX134=1,AZ134=4),4,IF(AND(AX134=1,AZ134=5),5,IF(AND(AX134=2,AZ134=1),6,IF(AND(AX134=2,AZ134=2),7,IF(AND(AX134=2,AZ134=3),8,IF(AND(AX134=2,AZ134=4),9,IF(AND(AX134=2,AZ134=5),10,IF(AND(AX134=3,AZ134=1),11,IF(AND(AX134=3,AZ134=2),12,IF(AND(AX134=3,AZ134=3),13,IF(AND(AX134=3,AZ134=4),14,IF(AND(AX134=3,AZ134=5),15,IF(AND(AX134=4,AZ134=1),16,IF(AND(AX134=4,AZ134=2),17,IF(AND(AX134=4,AZ134=3),18,IF(AND(AX134=4,AZ134=4),19,IF(AND(AX134=4,AZ134=5),20,IF(AND(AX134=5,AZ134=1),21,IF(AND(AX134=5,AZ134=2),22,IF(AND(AX134=5,AZ134=3),23,IF(AND(AX134=5,AZ134=4),24,IF(AND(AX134=5,AZ134=5),25,"")))))))))))))))))))))))))</f>
        <v/>
      </c>
      <c r="B134" s="258">
        <f>IF(A134="","",(COUNTIF($A$8:A134,A134))/100)</f>
        <v/>
      </c>
      <c r="C134" s="258">
        <f>IFERROR(A134+B134,"")</f>
        <v/>
      </c>
      <c r="D134" s="276" t="n">
        <v>82</v>
      </c>
      <c r="E134" s="481" t="n"/>
      <c r="F134" s="481" t="n"/>
      <c r="G134" s="481" t="n"/>
      <c r="H134" s="481" t="n"/>
      <c r="I134" s="504" t="n"/>
      <c r="J134" s="481" t="n"/>
      <c r="K134" s="504" t="n"/>
      <c r="L134" s="504" t="n"/>
      <c r="M134" s="504" t="n"/>
      <c r="N134" s="504" t="n"/>
      <c r="O134" s="504" t="n"/>
      <c r="P134" s="274">
        <f>IF(OR(I134="",M134=""),"",I134*M134)</f>
        <v/>
      </c>
      <c r="Q134" s="481" t="n"/>
      <c r="R134" s="481" t="n"/>
      <c r="S134" s="481" t="n"/>
      <c r="T134" s="481" t="n"/>
      <c r="U134" s="504" t="n"/>
      <c r="V134" s="504" t="n"/>
      <c r="W134" s="504" t="n"/>
      <c r="X134" s="504">
        <f>IF(AND(U134="PREVENTIVO",V134="AUTOMÁTICO"),"50%",IF(AND(U134="PREVENTIVO",V134="MANUAL"),"40%",IF(AND(U134="DETECTIVO",V134="AUTOMÁTICO"),"40%",IF(AND(U134="DETECTIVO",V134="MANUAL"),"30%",IF(AND(U134="CORRECTIVO",V134="AUTOMÁTICO"),"35%",IF(AND(U134="CORRECTIVO",V134="MANUAL"),"25%",""))))))</f>
        <v/>
      </c>
      <c r="Y134" s="275" t="n"/>
      <c r="Z134" s="273">
        <f>IFERROR(IF(Y134="","",IF(Y134&lt;=0.2,"MUY BAJA",IF(Y134&lt;=0.4,"BAJA",IF(Y134&lt;=0.6,"MEDIA",IF(Y134&lt;=0.8,"ALTA",IF(Y134=1,"MUY ALTA")))))),"")</f>
        <v/>
      </c>
      <c r="AA134" s="481" t="n"/>
      <c r="AB134" s="273">
        <f>IFERROR(IF(AA134="","",IF(AA134&lt;=0.2,"LEVE",IF(AA134&lt;=0.4,"MENOR",IF(AA134&lt;=0.6,"MODERADO",IF(AA134&lt;=0.8,"MAYOR",IF(AA134=1,"CATASTRÓFICO")))))),"")</f>
        <v/>
      </c>
      <c r="AC134" s="278" t="n"/>
      <c r="AD134" s="278" t="n"/>
      <c r="AE134" s="278" t="n"/>
      <c r="AF134" s="278" t="n"/>
      <c r="AG134" s="278" t="n"/>
      <c r="AH134" s="278" t="n"/>
      <c r="AI134" s="278" t="n"/>
      <c r="AJ134" s="278" t="n"/>
      <c r="AK134" s="278" t="n"/>
      <c r="AL134" s="278" t="n"/>
      <c r="AM134" s="278" t="n"/>
      <c r="AN134" s="278" t="n"/>
      <c r="AO134" s="278" t="n"/>
      <c r="AP134" s="278" t="n"/>
      <c r="AQ134" s="278" t="n"/>
      <c r="AR134" s="278" t="n"/>
      <c r="AS134" s="278" t="n"/>
      <c r="AT134" s="278" t="n"/>
      <c r="AU134" s="278" t="n"/>
      <c r="AV134" s="278" t="n"/>
      <c r="AW134" s="278" t="n"/>
      <c r="AX134" s="481">
        <f>IF(Y134="","",IF(Y134&gt;=90,I134-2,IF(Y134&gt;=70,I134-1,I134)))</f>
        <v/>
      </c>
      <c r="AY134" s="481">
        <f>IF(Z134="","",IF(Z134&gt;=90,J134-2,IF(Z134&gt;=70,J134-1,J134)))</f>
        <v/>
      </c>
      <c r="AZ134" s="481" t="n"/>
      <c r="BA134" s="481" t="n"/>
      <c r="BB134" s="277" t="n"/>
      <c r="BC134" s="169" t="n"/>
      <c r="BD134" s="481" t="n"/>
      <c r="BE134" s="169" t="n"/>
      <c r="BF134" s="481" t="n"/>
      <c r="BG134" s="169" t="n"/>
      <c r="BH134" s="481" t="n"/>
      <c r="BI134" s="169" t="n"/>
      <c r="BJ134" s="481" t="n"/>
      <c r="BK134" s="169" t="n"/>
      <c r="BL134" s="481" t="n"/>
      <c r="BM134" s="481" t="n"/>
      <c r="BN134" s="481" t="n"/>
      <c r="BO134" s="481" t="n"/>
      <c r="BP134" s="481" t="n"/>
      <c r="BQ134" s="481" t="n"/>
      <c r="BR134" s="481" t="n"/>
      <c r="BS134" s="481" t="n"/>
      <c r="BT134" s="481" t="n"/>
      <c r="BU134" s="481" t="n"/>
      <c r="BV134" s="481" t="n"/>
      <c r="BW134" s="169" t="n"/>
      <c r="BX134" s="481" t="n"/>
      <c r="BY134" s="325" t="n"/>
    </row>
    <row r="135" ht="18.75" customHeight="1">
      <c r="A135" s="258">
        <f>IF(AND(AX135=1,AZ135=1),1,IF(AND(AX135=1,AZ135=2),2,IF(AND(AX135=1,AZ135=3),3,IF(AND(AX135=1,AZ135=4),4,IF(AND(AX135=1,AZ135=5),5,IF(AND(AX135=2,AZ135=1),6,IF(AND(AX135=2,AZ135=2),7,IF(AND(AX135=2,AZ135=3),8,IF(AND(AX135=2,AZ135=4),9,IF(AND(AX135=2,AZ135=5),10,IF(AND(AX135=3,AZ135=1),11,IF(AND(AX135=3,AZ135=2),12,IF(AND(AX135=3,AZ135=3),13,IF(AND(AX135=3,AZ135=4),14,IF(AND(AX135=3,AZ135=5),15,IF(AND(AX135=4,AZ135=1),16,IF(AND(AX135=4,AZ135=2),17,IF(AND(AX135=4,AZ135=3),18,IF(AND(AX135=4,AZ135=4),19,IF(AND(AX135=4,AZ135=5),20,IF(AND(AX135=5,AZ135=1),21,IF(AND(AX135=5,AZ135=2),22,IF(AND(AX135=5,AZ135=3),23,IF(AND(AX135=5,AZ135=4),24,IF(AND(AX135=5,AZ135=5),25,"")))))))))))))))))))))))))</f>
        <v/>
      </c>
      <c r="B135" s="258">
        <f>IF(A135="","",(COUNTIF($A$8:A135,A135))/100)</f>
        <v/>
      </c>
      <c r="C135" s="258">
        <f>IFERROR(A135+B135,"")</f>
        <v/>
      </c>
      <c r="D135" s="276" t="n">
        <v>83</v>
      </c>
      <c r="E135" s="481" t="n"/>
      <c r="F135" s="481" t="n"/>
      <c r="G135" s="481" t="n"/>
      <c r="H135" s="481" t="n"/>
      <c r="I135" s="504" t="n"/>
      <c r="J135" s="481" t="n"/>
      <c r="K135" s="504" t="n"/>
      <c r="L135" s="504" t="n"/>
      <c r="M135" s="504" t="n"/>
      <c r="N135" s="504" t="n"/>
      <c r="O135" s="504" t="n"/>
      <c r="P135" s="274">
        <f>IF(OR(I135="",M135=""),"",I135*M135)</f>
        <v/>
      </c>
      <c r="Q135" s="481" t="n"/>
      <c r="R135" s="481" t="n"/>
      <c r="S135" s="481" t="n"/>
      <c r="T135" s="481" t="n"/>
      <c r="U135" s="504" t="n"/>
      <c r="V135" s="504" t="n"/>
      <c r="W135" s="504" t="n"/>
      <c r="X135" s="504">
        <f>IF(AND(U135="PREVENTIVO",V135="AUTOMÁTICO"),"50%",IF(AND(U135="PREVENTIVO",V135="MANUAL"),"40%",IF(AND(U135="DETECTIVO",V135="AUTOMÁTICO"),"40%",IF(AND(U135="DETECTIVO",V135="MANUAL"),"30%",IF(AND(U135="CORRECTIVO",V135="AUTOMÁTICO"),"35%",IF(AND(U135="CORRECTIVO",V135="MANUAL"),"25%",""))))))</f>
        <v/>
      </c>
      <c r="Y135" s="275" t="n"/>
      <c r="Z135" s="273">
        <f>IFERROR(IF(Y135="","",IF(Y135&lt;=0.2,"MUY BAJA",IF(Y135&lt;=0.4,"BAJA",IF(Y135&lt;=0.6,"MEDIA",IF(Y135&lt;=0.8,"ALTA",IF(Y135=1,"MUY ALTA")))))),"")</f>
        <v/>
      </c>
      <c r="AA135" s="481" t="n"/>
      <c r="AB135" s="273">
        <f>IFERROR(IF(AA135="","",IF(AA135&lt;=0.2,"LEVE",IF(AA135&lt;=0.4,"MENOR",IF(AA135&lt;=0.6,"MODERADO",IF(AA135&lt;=0.8,"MAYOR",IF(AA135=1,"CATASTRÓFICO")))))),"")</f>
        <v/>
      </c>
      <c r="AC135" s="278" t="n"/>
      <c r="AD135" s="278" t="n"/>
      <c r="AE135" s="278" t="n"/>
      <c r="AF135" s="278" t="n"/>
      <c r="AG135" s="278" t="n"/>
      <c r="AH135" s="278" t="n"/>
      <c r="AI135" s="278" t="n"/>
      <c r="AJ135" s="278" t="n"/>
      <c r="AK135" s="278" t="n"/>
      <c r="AL135" s="278" t="n"/>
      <c r="AM135" s="278" t="n"/>
      <c r="AN135" s="278" t="n"/>
      <c r="AO135" s="278" t="n"/>
      <c r="AP135" s="278" t="n"/>
      <c r="AQ135" s="278" t="n"/>
      <c r="AR135" s="278" t="n"/>
      <c r="AS135" s="278" t="n"/>
      <c r="AT135" s="278" t="n"/>
      <c r="AU135" s="278" t="n"/>
      <c r="AV135" s="278" t="n"/>
      <c r="AW135" s="278" t="n"/>
      <c r="AX135" s="481">
        <f>IF(Y135="","",IF(Y135&gt;=90,I135-2,IF(Y135&gt;=70,I135-1,I135)))</f>
        <v/>
      </c>
      <c r="AY135" s="481">
        <f>IF(Z135="","",IF(Z135&gt;=90,J135-2,IF(Z135&gt;=70,J135-1,J135)))</f>
        <v/>
      </c>
      <c r="AZ135" s="481" t="n"/>
      <c r="BA135" s="481" t="n"/>
      <c r="BB135" s="277" t="n"/>
      <c r="BC135" s="169" t="n"/>
      <c r="BD135" s="481" t="n"/>
      <c r="BE135" s="169" t="n"/>
      <c r="BF135" s="481" t="n"/>
      <c r="BG135" s="169" t="n"/>
      <c r="BH135" s="481" t="n"/>
      <c r="BI135" s="169" t="n"/>
      <c r="BJ135" s="481" t="n"/>
      <c r="BK135" s="169" t="n"/>
      <c r="BL135" s="481" t="n"/>
      <c r="BM135" s="481" t="n"/>
      <c r="BN135" s="481" t="n"/>
      <c r="BO135" s="481" t="n"/>
      <c r="BP135" s="481" t="n"/>
      <c r="BQ135" s="481" t="n"/>
      <c r="BR135" s="481" t="n"/>
      <c r="BS135" s="481" t="n"/>
      <c r="BT135" s="481" t="n"/>
      <c r="BU135" s="481" t="n"/>
      <c r="BV135" s="481" t="n"/>
      <c r="BW135" s="169" t="n"/>
      <c r="BX135" s="481" t="n"/>
      <c r="BY135" s="325" t="n"/>
    </row>
    <row r="136" ht="18.75" customHeight="1">
      <c r="A136" s="258">
        <f>IF(AND(AX136=1,AZ136=1),1,IF(AND(AX136=1,AZ136=2),2,IF(AND(AX136=1,AZ136=3),3,IF(AND(AX136=1,AZ136=4),4,IF(AND(AX136=1,AZ136=5),5,IF(AND(AX136=2,AZ136=1),6,IF(AND(AX136=2,AZ136=2),7,IF(AND(AX136=2,AZ136=3),8,IF(AND(AX136=2,AZ136=4),9,IF(AND(AX136=2,AZ136=5),10,IF(AND(AX136=3,AZ136=1),11,IF(AND(AX136=3,AZ136=2),12,IF(AND(AX136=3,AZ136=3),13,IF(AND(AX136=3,AZ136=4),14,IF(AND(AX136=3,AZ136=5),15,IF(AND(AX136=4,AZ136=1),16,IF(AND(AX136=4,AZ136=2),17,IF(AND(AX136=4,AZ136=3),18,IF(AND(AX136=4,AZ136=4),19,IF(AND(AX136=4,AZ136=5),20,IF(AND(AX136=5,AZ136=1),21,IF(AND(AX136=5,AZ136=2),22,IF(AND(AX136=5,AZ136=3),23,IF(AND(AX136=5,AZ136=4),24,IF(AND(AX136=5,AZ136=5),25,"")))))))))))))))))))))))))</f>
        <v/>
      </c>
      <c r="B136" s="258">
        <f>IF(A136="","",(COUNTIF($A$8:A136,A136))/100)</f>
        <v/>
      </c>
      <c r="C136" s="258">
        <f>IFERROR(A136+B136,"")</f>
        <v/>
      </c>
      <c r="D136" s="276" t="n">
        <v>84</v>
      </c>
      <c r="E136" s="481" t="n"/>
      <c r="F136" s="481" t="n"/>
      <c r="G136" s="481" t="n"/>
      <c r="H136" s="481" t="n"/>
      <c r="I136" s="504" t="n"/>
      <c r="J136" s="481" t="n"/>
      <c r="K136" s="504" t="n"/>
      <c r="L136" s="504" t="n"/>
      <c r="M136" s="504" t="n"/>
      <c r="N136" s="504" t="n"/>
      <c r="O136" s="504" t="n"/>
      <c r="P136" s="274">
        <f>IF(OR(I136="",M136=""),"",I136*M136)</f>
        <v/>
      </c>
      <c r="Q136" s="481" t="n"/>
      <c r="R136" s="481" t="n"/>
      <c r="S136" s="481" t="n"/>
      <c r="T136" s="481" t="n"/>
      <c r="U136" s="504" t="n"/>
      <c r="V136" s="504" t="n"/>
      <c r="W136" s="504" t="n"/>
      <c r="X136" s="504">
        <f>IF(AND(U136="PREVENTIVO",V136="AUTOMÁTICO"),"50%",IF(AND(U136="PREVENTIVO",V136="MANUAL"),"40%",IF(AND(U136="DETECTIVO",V136="AUTOMÁTICO"),"40%",IF(AND(U136="DETECTIVO",V136="MANUAL"),"30%",IF(AND(U136="CORRECTIVO",V136="AUTOMÁTICO"),"35%",IF(AND(U136="CORRECTIVO",V136="MANUAL"),"25%",""))))))</f>
        <v/>
      </c>
      <c r="Y136" s="275" t="n"/>
      <c r="Z136" s="273">
        <f>IFERROR(IF(Y136="","",IF(Y136&lt;=0.2,"MUY BAJA",IF(Y136&lt;=0.4,"BAJA",IF(Y136&lt;=0.6,"MEDIA",IF(Y136&lt;=0.8,"ALTA",IF(Y136=1,"MUY ALTA")))))),"")</f>
        <v/>
      </c>
      <c r="AA136" s="481" t="n"/>
      <c r="AB136" s="273">
        <f>IFERROR(IF(AA136="","",IF(AA136&lt;=0.2,"LEVE",IF(AA136&lt;=0.4,"MENOR",IF(AA136&lt;=0.6,"MODERADO",IF(AA136&lt;=0.8,"MAYOR",IF(AA136=1,"CATASTRÓFICO")))))),"")</f>
        <v/>
      </c>
      <c r="AC136" s="278" t="n"/>
      <c r="AD136" s="278" t="n"/>
      <c r="AE136" s="278" t="n"/>
      <c r="AF136" s="278" t="n"/>
      <c r="AG136" s="278" t="n"/>
      <c r="AH136" s="278" t="n"/>
      <c r="AI136" s="278" t="n"/>
      <c r="AJ136" s="278" t="n"/>
      <c r="AK136" s="278" t="n"/>
      <c r="AL136" s="278" t="n"/>
      <c r="AM136" s="278" t="n"/>
      <c r="AN136" s="278" t="n"/>
      <c r="AO136" s="278" t="n"/>
      <c r="AP136" s="278" t="n"/>
      <c r="AQ136" s="278" t="n"/>
      <c r="AR136" s="278" t="n"/>
      <c r="AS136" s="278" t="n"/>
      <c r="AT136" s="278" t="n"/>
      <c r="AU136" s="278" t="n"/>
      <c r="AV136" s="278" t="n"/>
      <c r="AW136" s="278" t="n"/>
      <c r="AX136" s="481">
        <f>IF(Y136="","",IF(Y136&gt;=90,I136-2,IF(Y136&gt;=70,I136-1,I136)))</f>
        <v/>
      </c>
      <c r="AY136" s="481">
        <f>IF(Z136="","",IF(Z136&gt;=90,J136-2,IF(Z136&gt;=70,J136-1,J136)))</f>
        <v/>
      </c>
      <c r="AZ136" s="481" t="n"/>
      <c r="BA136" s="481" t="n"/>
      <c r="BB136" s="277" t="n"/>
      <c r="BC136" s="169" t="n"/>
      <c r="BD136" s="481" t="n"/>
      <c r="BE136" s="169" t="n"/>
      <c r="BF136" s="481" t="n"/>
      <c r="BG136" s="169" t="n"/>
      <c r="BH136" s="481" t="n"/>
      <c r="BI136" s="169" t="n"/>
      <c r="BJ136" s="481" t="n"/>
      <c r="BK136" s="169" t="n"/>
      <c r="BL136" s="481" t="n"/>
      <c r="BM136" s="481" t="n"/>
      <c r="BN136" s="481" t="n"/>
      <c r="BO136" s="481" t="n"/>
      <c r="BP136" s="481" t="n"/>
      <c r="BQ136" s="481" t="n"/>
      <c r="BR136" s="481" t="n"/>
      <c r="BS136" s="481" t="n"/>
      <c r="BT136" s="481" t="n"/>
      <c r="BU136" s="481" t="n"/>
      <c r="BV136" s="481" t="n"/>
      <c r="BW136" s="169" t="n"/>
      <c r="BX136" s="481" t="n"/>
      <c r="BY136" s="325" t="n"/>
    </row>
    <row r="137" ht="18.75" customHeight="1">
      <c r="A137" s="258">
        <f>IF(AND(AX137=1,AZ137=1),1,IF(AND(AX137=1,AZ137=2),2,IF(AND(AX137=1,AZ137=3),3,IF(AND(AX137=1,AZ137=4),4,IF(AND(AX137=1,AZ137=5),5,IF(AND(AX137=2,AZ137=1),6,IF(AND(AX137=2,AZ137=2),7,IF(AND(AX137=2,AZ137=3),8,IF(AND(AX137=2,AZ137=4),9,IF(AND(AX137=2,AZ137=5),10,IF(AND(AX137=3,AZ137=1),11,IF(AND(AX137=3,AZ137=2),12,IF(AND(AX137=3,AZ137=3),13,IF(AND(AX137=3,AZ137=4),14,IF(AND(AX137=3,AZ137=5),15,IF(AND(AX137=4,AZ137=1),16,IF(AND(AX137=4,AZ137=2),17,IF(AND(AX137=4,AZ137=3),18,IF(AND(AX137=4,AZ137=4),19,IF(AND(AX137=4,AZ137=5),20,IF(AND(AX137=5,AZ137=1),21,IF(AND(AX137=5,AZ137=2),22,IF(AND(AX137=5,AZ137=3),23,IF(AND(AX137=5,AZ137=4),24,IF(AND(AX137=5,AZ137=5),25,"")))))))))))))))))))))))))</f>
        <v/>
      </c>
      <c r="B137" s="258">
        <f>IF(A137="","",(COUNTIF($A$8:A137,A137))/100)</f>
        <v/>
      </c>
      <c r="C137" s="258">
        <f>IFERROR(A137+B137,"")</f>
        <v/>
      </c>
      <c r="D137" s="276" t="n">
        <v>85</v>
      </c>
      <c r="E137" s="481" t="n"/>
      <c r="F137" s="481" t="n"/>
      <c r="G137" s="481" t="n"/>
      <c r="H137" s="481" t="n"/>
      <c r="I137" s="504" t="n"/>
      <c r="J137" s="481" t="n"/>
      <c r="K137" s="504" t="n"/>
      <c r="L137" s="504" t="n"/>
      <c r="M137" s="504" t="n"/>
      <c r="N137" s="504" t="n"/>
      <c r="O137" s="504" t="n"/>
      <c r="P137" s="274">
        <f>IF(OR(I137="",M137=""),"",I137*M137)</f>
        <v/>
      </c>
      <c r="Q137" s="481" t="n"/>
      <c r="R137" s="481" t="n"/>
      <c r="S137" s="481" t="n"/>
      <c r="T137" s="481" t="n"/>
      <c r="U137" s="504" t="n"/>
      <c r="V137" s="504" t="n"/>
      <c r="W137" s="504" t="n"/>
      <c r="X137" s="504">
        <f>IF(AND(U137="PREVENTIVO",V137="AUTOMÁTICO"),"50%",IF(AND(U137="PREVENTIVO",V137="MANUAL"),"40%",IF(AND(U137="DETECTIVO",V137="AUTOMÁTICO"),"40%",IF(AND(U137="DETECTIVO",V137="MANUAL"),"30%",IF(AND(U137="CORRECTIVO",V137="AUTOMÁTICO"),"35%",IF(AND(U137="CORRECTIVO",V137="MANUAL"),"25%",""))))))</f>
        <v/>
      </c>
      <c r="Y137" s="275" t="n"/>
      <c r="Z137" s="273">
        <f>IFERROR(IF(Y137="","",IF(Y137&lt;=0.2,"MUY BAJA",IF(Y137&lt;=0.4,"BAJA",IF(Y137&lt;=0.6,"MEDIA",IF(Y137&lt;=0.8,"ALTA",IF(Y137=1,"MUY ALTA")))))),"")</f>
        <v/>
      </c>
      <c r="AA137" s="481" t="n"/>
      <c r="AB137" s="273">
        <f>IFERROR(IF(AA137="","",IF(AA137&lt;=0.2,"LEVE",IF(AA137&lt;=0.4,"MENOR",IF(AA137&lt;=0.6,"MODERADO",IF(AA137&lt;=0.8,"MAYOR",IF(AA137=1,"CATASTRÓFICO")))))),"")</f>
        <v/>
      </c>
      <c r="AC137" s="278" t="n"/>
      <c r="AD137" s="278" t="n"/>
      <c r="AE137" s="278" t="n"/>
      <c r="AF137" s="278" t="n"/>
      <c r="AG137" s="278" t="n"/>
      <c r="AH137" s="278" t="n"/>
      <c r="AI137" s="278" t="n"/>
      <c r="AJ137" s="278" t="n"/>
      <c r="AK137" s="278" t="n"/>
      <c r="AL137" s="278" t="n"/>
      <c r="AM137" s="278" t="n"/>
      <c r="AN137" s="278" t="n"/>
      <c r="AO137" s="278" t="n"/>
      <c r="AP137" s="278" t="n"/>
      <c r="AQ137" s="278" t="n"/>
      <c r="AR137" s="278" t="n"/>
      <c r="AS137" s="278" t="n"/>
      <c r="AT137" s="278" t="n"/>
      <c r="AU137" s="278" t="n"/>
      <c r="AV137" s="278" t="n"/>
      <c r="AW137" s="278" t="n"/>
      <c r="AX137" s="481">
        <f>IF(Y137="","",IF(Y137&gt;=90,I137-2,IF(Y137&gt;=70,I137-1,I137)))</f>
        <v/>
      </c>
      <c r="AY137" s="481">
        <f>IF(Z137="","",IF(Z137&gt;=90,J137-2,IF(Z137&gt;=70,J137-1,J137)))</f>
        <v/>
      </c>
      <c r="AZ137" s="481" t="n"/>
      <c r="BA137" s="481" t="n"/>
      <c r="BB137" s="277" t="n"/>
      <c r="BC137" s="169" t="n"/>
      <c r="BD137" s="481" t="n"/>
      <c r="BE137" s="169" t="n"/>
      <c r="BF137" s="481" t="n"/>
      <c r="BG137" s="169" t="n"/>
      <c r="BH137" s="481" t="n"/>
      <c r="BI137" s="169" t="n"/>
      <c r="BJ137" s="481" t="n"/>
      <c r="BK137" s="169" t="n"/>
      <c r="BL137" s="481" t="n"/>
      <c r="BM137" s="481" t="n"/>
      <c r="BN137" s="481" t="n"/>
      <c r="BO137" s="481" t="n"/>
      <c r="BP137" s="481" t="n"/>
      <c r="BQ137" s="481" t="n"/>
      <c r="BR137" s="481" t="n"/>
      <c r="BS137" s="481" t="n"/>
      <c r="BT137" s="481" t="n"/>
      <c r="BU137" s="481" t="n"/>
      <c r="BV137" s="481" t="n"/>
      <c r="BW137" s="169" t="n"/>
      <c r="BX137" s="481" t="n"/>
      <c r="BY137" s="325" t="n"/>
    </row>
    <row r="138" ht="18.75" customHeight="1">
      <c r="A138" s="258">
        <f>IF(AND(AX138=1,AZ138=1),1,IF(AND(AX138=1,AZ138=2),2,IF(AND(AX138=1,AZ138=3),3,IF(AND(AX138=1,AZ138=4),4,IF(AND(AX138=1,AZ138=5),5,IF(AND(AX138=2,AZ138=1),6,IF(AND(AX138=2,AZ138=2),7,IF(AND(AX138=2,AZ138=3),8,IF(AND(AX138=2,AZ138=4),9,IF(AND(AX138=2,AZ138=5),10,IF(AND(AX138=3,AZ138=1),11,IF(AND(AX138=3,AZ138=2),12,IF(AND(AX138=3,AZ138=3),13,IF(AND(AX138=3,AZ138=4),14,IF(AND(AX138=3,AZ138=5),15,IF(AND(AX138=4,AZ138=1),16,IF(AND(AX138=4,AZ138=2),17,IF(AND(AX138=4,AZ138=3),18,IF(AND(AX138=4,AZ138=4),19,IF(AND(AX138=4,AZ138=5),20,IF(AND(AX138=5,AZ138=1),21,IF(AND(AX138=5,AZ138=2),22,IF(AND(AX138=5,AZ138=3),23,IF(AND(AX138=5,AZ138=4),24,IF(AND(AX138=5,AZ138=5),25,"")))))))))))))))))))))))))</f>
        <v/>
      </c>
      <c r="B138" s="258">
        <f>IF(A138="","",(COUNTIF($A$8:A138,A138))/100)</f>
        <v/>
      </c>
      <c r="C138" s="258">
        <f>IFERROR(A138+B138,"")</f>
        <v/>
      </c>
      <c r="D138" s="276" t="n">
        <v>86</v>
      </c>
      <c r="E138" s="481" t="n"/>
      <c r="F138" s="481" t="n"/>
      <c r="G138" s="481" t="n"/>
      <c r="H138" s="481" t="n"/>
      <c r="I138" s="504" t="n"/>
      <c r="J138" s="481" t="n"/>
      <c r="K138" s="504" t="n"/>
      <c r="L138" s="504" t="n"/>
      <c r="M138" s="504" t="n"/>
      <c r="N138" s="504" t="n"/>
      <c r="O138" s="504" t="n"/>
      <c r="P138" s="274">
        <f>IF(OR(I138="",M138=""),"",I138*M138)</f>
        <v/>
      </c>
      <c r="Q138" s="481" t="n"/>
      <c r="R138" s="481" t="n"/>
      <c r="S138" s="481" t="n"/>
      <c r="T138" s="481" t="n"/>
      <c r="U138" s="504" t="n"/>
      <c r="V138" s="504" t="n"/>
      <c r="W138" s="504" t="n"/>
      <c r="X138" s="504">
        <f>IF(AND(U138="PREVENTIVO",V138="AUTOMÁTICO"),"50%",IF(AND(U138="PREVENTIVO",V138="MANUAL"),"40%",IF(AND(U138="DETECTIVO",V138="AUTOMÁTICO"),"40%",IF(AND(U138="DETECTIVO",V138="MANUAL"),"30%",IF(AND(U138="CORRECTIVO",V138="AUTOMÁTICO"),"35%",IF(AND(U138="CORRECTIVO",V138="MANUAL"),"25%",""))))))</f>
        <v/>
      </c>
      <c r="Y138" s="275" t="n"/>
      <c r="Z138" s="273">
        <f>IFERROR(IF(Y138="","",IF(Y138&lt;=0.2,"MUY BAJA",IF(Y138&lt;=0.4,"BAJA",IF(Y138&lt;=0.6,"MEDIA",IF(Y138&lt;=0.8,"ALTA",IF(Y138=1,"MUY ALTA")))))),"")</f>
        <v/>
      </c>
      <c r="AA138" s="481" t="n"/>
      <c r="AB138" s="273">
        <f>IFERROR(IF(AA138="","",IF(AA138&lt;=0.2,"LEVE",IF(AA138&lt;=0.4,"MENOR",IF(AA138&lt;=0.6,"MODERADO",IF(AA138&lt;=0.8,"MAYOR",IF(AA138=1,"CATASTRÓFICO")))))),"")</f>
        <v/>
      </c>
      <c r="AC138" s="278" t="n"/>
      <c r="AD138" s="278" t="n"/>
      <c r="AE138" s="278" t="n"/>
      <c r="AF138" s="278" t="n"/>
      <c r="AG138" s="278" t="n"/>
      <c r="AH138" s="278" t="n"/>
      <c r="AI138" s="278" t="n"/>
      <c r="AJ138" s="278" t="n"/>
      <c r="AK138" s="278" t="n"/>
      <c r="AL138" s="278" t="n"/>
      <c r="AM138" s="278" t="n"/>
      <c r="AN138" s="278" t="n"/>
      <c r="AO138" s="278" t="n"/>
      <c r="AP138" s="278" t="n"/>
      <c r="AQ138" s="278" t="n"/>
      <c r="AR138" s="278" t="n"/>
      <c r="AS138" s="278" t="n"/>
      <c r="AT138" s="278" t="n"/>
      <c r="AU138" s="278" t="n"/>
      <c r="AV138" s="278" t="n"/>
      <c r="AW138" s="278" t="n"/>
      <c r="AX138" s="481">
        <f>IF(Y138="","",IF(Y138&gt;=90,I138-2,IF(Y138&gt;=70,I138-1,I138)))</f>
        <v/>
      </c>
      <c r="AY138" s="481">
        <f>IF(Z138="","",IF(Z138&gt;=90,J138-2,IF(Z138&gt;=70,J138-1,J138)))</f>
        <v/>
      </c>
      <c r="AZ138" s="481" t="n"/>
      <c r="BA138" s="481" t="n"/>
      <c r="BB138" s="277" t="n"/>
      <c r="BC138" s="169" t="n"/>
      <c r="BD138" s="481" t="n"/>
      <c r="BE138" s="169" t="n"/>
      <c r="BF138" s="481" t="n"/>
      <c r="BG138" s="169" t="n"/>
      <c r="BH138" s="481" t="n"/>
      <c r="BI138" s="169" t="n"/>
      <c r="BJ138" s="481" t="n"/>
      <c r="BK138" s="169" t="n"/>
      <c r="BL138" s="481" t="n"/>
      <c r="BM138" s="481" t="n"/>
      <c r="BN138" s="481" t="n"/>
      <c r="BO138" s="481" t="n"/>
      <c r="BP138" s="481" t="n"/>
      <c r="BQ138" s="481" t="n"/>
      <c r="BR138" s="481" t="n"/>
      <c r="BS138" s="481" t="n"/>
      <c r="BT138" s="481" t="n"/>
      <c r="BU138" s="481" t="n"/>
      <c r="BV138" s="481" t="n"/>
      <c r="BW138" s="169" t="n"/>
      <c r="BX138" s="481" t="n"/>
      <c r="BY138" s="325" t="n"/>
    </row>
    <row r="139" ht="18.75" customHeight="1">
      <c r="A139" s="258">
        <f>IF(AND(AX139=1,AZ139=1),1,IF(AND(AX139=1,AZ139=2),2,IF(AND(AX139=1,AZ139=3),3,IF(AND(AX139=1,AZ139=4),4,IF(AND(AX139=1,AZ139=5),5,IF(AND(AX139=2,AZ139=1),6,IF(AND(AX139=2,AZ139=2),7,IF(AND(AX139=2,AZ139=3),8,IF(AND(AX139=2,AZ139=4),9,IF(AND(AX139=2,AZ139=5),10,IF(AND(AX139=3,AZ139=1),11,IF(AND(AX139=3,AZ139=2),12,IF(AND(AX139=3,AZ139=3),13,IF(AND(AX139=3,AZ139=4),14,IF(AND(AX139=3,AZ139=5),15,IF(AND(AX139=4,AZ139=1),16,IF(AND(AX139=4,AZ139=2),17,IF(AND(AX139=4,AZ139=3),18,IF(AND(AX139=4,AZ139=4),19,IF(AND(AX139=4,AZ139=5),20,IF(AND(AX139=5,AZ139=1),21,IF(AND(AX139=5,AZ139=2),22,IF(AND(AX139=5,AZ139=3),23,IF(AND(AX139=5,AZ139=4),24,IF(AND(AX139=5,AZ139=5),25,"")))))))))))))))))))))))))</f>
        <v/>
      </c>
      <c r="B139" s="258">
        <f>IF(A139="","",(COUNTIF($A$8:A139,A139))/100)</f>
        <v/>
      </c>
      <c r="C139" s="258">
        <f>IFERROR(A139+B139,"")</f>
        <v/>
      </c>
      <c r="D139" s="276" t="n">
        <v>87</v>
      </c>
      <c r="E139" s="481" t="n"/>
      <c r="F139" s="481" t="n"/>
      <c r="G139" s="481" t="n"/>
      <c r="H139" s="481" t="n"/>
      <c r="I139" s="504" t="n"/>
      <c r="J139" s="481" t="n"/>
      <c r="K139" s="504" t="n"/>
      <c r="L139" s="504" t="n"/>
      <c r="M139" s="504" t="n"/>
      <c r="N139" s="504" t="n"/>
      <c r="O139" s="504" t="n"/>
      <c r="P139" s="274">
        <f>IF(OR(I139="",M139=""),"",I139*M139)</f>
        <v/>
      </c>
      <c r="Q139" s="481" t="n"/>
      <c r="R139" s="481" t="n"/>
      <c r="S139" s="481" t="n"/>
      <c r="T139" s="481" t="n"/>
      <c r="U139" s="504" t="n"/>
      <c r="V139" s="504" t="n"/>
      <c r="W139" s="504" t="n"/>
      <c r="X139" s="504">
        <f>IF(AND(U139="PREVENTIVO",V139="AUTOMÁTICO"),"50%",IF(AND(U139="PREVENTIVO",V139="MANUAL"),"40%",IF(AND(U139="DETECTIVO",V139="AUTOMÁTICO"),"40%",IF(AND(U139="DETECTIVO",V139="MANUAL"),"30%",IF(AND(U139="CORRECTIVO",V139="AUTOMÁTICO"),"35%",IF(AND(U139="CORRECTIVO",V139="MANUAL"),"25%",""))))))</f>
        <v/>
      </c>
      <c r="Y139" s="275" t="n"/>
      <c r="Z139" s="273">
        <f>IFERROR(IF(Y139="","",IF(Y139&lt;=0.2,"MUY BAJA",IF(Y139&lt;=0.4,"BAJA",IF(Y139&lt;=0.6,"MEDIA",IF(Y139&lt;=0.8,"ALTA",IF(Y139=1,"MUY ALTA")))))),"")</f>
        <v/>
      </c>
      <c r="AA139" s="481" t="n"/>
      <c r="AB139" s="273">
        <f>IFERROR(IF(AA139="","",IF(AA139&lt;=0.2,"LEVE",IF(AA139&lt;=0.4,"MENOR",IF(AA139&lt;=0.6,"MODERADO",IF(AA139&lt;=0.8,"MAYOR",IF(AA139=1,"CATASTRÓFICO")))))),"")</f>
        <v/>
      </c>
      <c r="AC139" s="278" t="n"/>
      <c r="AD139" s="278" t="n"/>
      <c r="AE139" s="278" t="n"/>
      <c r="AF139" s="278" t="n"/>
      <c r="AG139" s="278" t="n"/>
      <c r="AH139" s="278" t="n"/>
      <c r="AI139" s="278" t="n"/>
      <c r="AJ139" s="278" t="n"/>
      <c r="AK139" s="278" t="n"/>
      <c r="AL139" s="278" t="n"/>
      <c r="AM139" s="278" t="n"/>
      <c r="AN139" s="278" t="n"/>
      <c r="AO139" s="278" t="n"/>
      <c r="AP139" s="278" t="n"/>
      <c r="AQ139" s="278" t="n"/>
      <c r="AR139" s="278" t="n"/>
      <c r="AS139" s="278" t="n"/>
      <c r="AT139" s="278" t="n"/>
      <c r="AU139" s="278" t="n"/>
      <c r="AV139" s="278" t="n"/>
      <c r="AW139" s="278" t="n"/>
      <c r="AX139" s="481">
        <f>IF(Y139="","",IF(Y139&gt;=90,I139-2,IF(Y139&gt;=70,I139-1,I139)))</f>
        <v/>
      </c>
      <c r="AY139" s="481">
        <f>IF(Z139="","",IF(Z139&gt;=90,J139-2,IF(Z139&gt;=70,J139-1,J139)))</f>
        <v/>
      </c>
      <c r="AZ139" s="481" t="n"/>
      <c r="BA139" s="481" t="n"/>
      <c r="BB139" s="277" t="n"/>
      <c r="BC139" s="169" t="n"/>
      <c r="BD139" s="481" t="n"/>
      <c r="BE139" s="169" t="n"/>
      <c r="BF139" s="481" t="n"/>
      <c r="BG139" s="169" t="n"/>
      <c r="BH139" s="481" t="n"/>
      <c r="BI139" s="169" t="n"/>
      <c r="BJ139" s="481" t="n"/>
      <c r="BK139" s="169" t="n"/>
      <c r="BL139" s="481" t="n"/>
      <c r="BM139" s="481" t="n"/>
      <c r="BN139" s="481" t="n"/>
      <c r="BO139" s="481" t="n"/>
      <c r="BP139" s="481" t="n"/>
      <c r="BQ139" s="481" t="n"/>
      <c r="BR139" s="481" t="n"/>
      <c r="BS139" s="481" t="n"/>
      <c r="BT139" s="481" t="n"/>
      <c r="BU139" s="481" t="n"/>
      <c r="BV139" s="481" t="n"/>
      <c r="BW139" s="169" t="n"/>
      <c r="BX139" s="481" t="n"/>
      <c r="BY139" s="325" t="n"/>
    </row>
    <row r="140" ht="18.75" customHeight="1">
      <c r="A140" s="258">
        <f>IF(AND(AX140=1,AZ140=1),1,IF(AND(AX140=1,AZ140=2),2,IF(AND(AX140=1,AZ140=3),3,IF(AND(AX140=1,AZ140=4),4,IF(AND(AX140=1,AZ140=5),5,IF(AND(AX140=2,AZ140=1),6,IF(AND(AX140=2,AZ140=2),7,IF(AND(AX140=2,AZ140=3),8,IF(AND(AX140=2,AZ140=4),9,IF(AND(AX140=2,AZ140=5),10,IF(AND(AX140=3,AZ140=1),11,IF(AND(AX140=3,AZ140=2),12,IF(AND(AX140=3,AZ140=3),13,IF(AND(AX140=3,AZ140=4),14,IF(AND(AX140=3,AZ140=5),15,IF(AND(AX140=4,AZ140=1),16,IF(AND(AX140=4,AZ140=2),17,IF(AND(AX140=4,AZ140=3),18,IF(AND(AX140=4,AZ140=4),19,IF(AND(AX140=4,AZ140=5),20,IF(AND(AX140=5,AZ140=1),21,IF(AND(AX140=5,AZ140=2),22,IF(AND(AX140=5,AZ140=3),23,IF(AND(AX140=5,AZ140=4),24,IF(AND(AX140=5,AZ140=5),25,"")))))))))))))))))))))))))</f>
        <v/>
      </c>
      <c r="B140" s="258">
        <f>IF(A140="","",(COUNTIF($A$8:A140,A140))/100)</f>
        <v/>
      </c>
      <c r="C140" s="258">
        <f>IFERROR(A140+B140,"")</f>
        <v/>
      </c>
      <c r="D140" s="276" t="n">
        <v>88</v>
      </c>
      <c r="E140" s="481" t="n"/>
      <c r="F140" s="481" t="n"/>
      <c r="G140" s="481" t="n"/>
      <c r="H140" s="481" t="n"/>
      <c r="I140" s="504" t="n"/>
      <c r="J140" s="481" t="n"/>
      <c r="K140" s="504" t="n"/>
      <c r="L140" s="504" t="n"/>
      <c r="M140" s="504" t="n"/>
      <c r="N140" s="504" t="n"/>
      <c r="O140" s="504" t="n"/>
      <c r="P140" s="274">
        <f>IF(OR(I140="",M140=""),"",I140*M140)</f>
        <v/>
      </c>
      <c r="Q140" s="481" t="n"/>
      <c r="R140" s="481" t="n"/>
      <c r="S140" s="481" t="n"/>
      <c r="T140" s="481" t="n"/>
      <c r="U140" s="504" t="n"/>
      <c r="V140" s="504" t="n"/>
      <c r="W140" s="504" t="n"/>
      <c r="X140" s="504">
        <f>IF(AND(U140="PREVENTIVO",V140="AUTOMÁTICO"),"50%",IF(AND(U140="PREVENTIVO",V140="MANUAL"),"40%",IF(AND(U140="DETECTIVO",V140="AUTOMÁTICO"),"40%",IF(AND(U140="DETECTIVO",V140="MANUAL"),"30%",IF(AND(U140="CORRECTIVO",V140="AUTOMÁTICO"),"35%",IF(AND(U140="CORRECTIVO",V140="MANUAL"),"25%",""))))))</f>
        <v/>
      </c>
      <c r="Y140" s="275" t="n"/>
      <c r="Z140" s="273">
        <f>IFERROR(IF(Y140="","",IF(Y140&lt;=0.2,"MUY BAJA",IF(Y140&lt;=0.4,"BAJA",IF(Y140&lt;=0.6,"MEDIA",IF(Y140&lt;=0.8,"ALTA",IF(Y140=1,"MUY ALTA")))))),"")</f>
        <v/>
      </c>
      <c r="AA140" s="481" t="n"/>
      <c r="AB140" s="273">
        <f>IFERROR(IF(AA140="","",IF(AA140&lt;=0.2,"LEVE",IF(AA140&lt;=0.4,"MENOR",IF(AA140&lt;=0.6,"MODERADO",IF(AA140&lt;=0.8,"MAYOR",IF(AA140=1,"CATASTRÓFICO")))))),"")</f>
        <v/>
      </c>
      <c r="AC140" s="278" t="n"/>
      <c r="AD140" s="278" t="n"/>
      <c r="AE140" s="278" t="n"/>
      <c r="AF140" s="278" t="n"/>
      <c r="AG140" s="278" t="n"/>
      <c r="AH140" s="278" t="n"/>
      <c r="AI140" s="278" t="n"/>
      <c r="AJ140" s="278" t="n"/>
      <c r="AK140" s="278" t="n"/>
      <c r="AL140" s="278" t="n"/>
      <c r="AM140" s="278" t="n"/>
      <c r="AN140" s="278" t="n"/>
      <c r="AO140" s="278" t="n"/>
      <c r="AP140" s="278" t="n"/>
      <c r="AQ140" s="278" t="n"/>
      <c r="AR140" s="278" t="n"/>
      <c r="AS140" s="278" t="n"/>
      <c r="AT140" s="278" t="n"/>
      <c r="AU140" s="278" t="n"/>
      <c r="AV140" s="278" t="n"/>
      <c r="AW140" s="278" t="n"/>
      <c r="AX140" s="481">
        <f>IF(Y140="","",IF(Y140&gt;=90,I140-2,IF(Y140&gt;=70,I140-1,I140)))</f>
        <v/>
      </c>
      <c r="AY140" s="481">
        <f>IF(Z140="","",IF(Z140&gt;=90,J140-2,IF(Z140&gt;=70,J140-1,J140)))</f>
        <v/>
      </c>
      <c r="AZ140" s="481" t="n"/>
      <c r="BA140" s="481" t="n"/>
      <c r="BB140" s="277" t="n"/>
      <c r="BC140" s="169" t="n"/>
      <c r="BD140" s="481" t="n"/>
      <c r="BE140" s="169" t="n"/>
      <c r="BF140" s="481" t="n"/>
      <c r="BG140" s="169" t="n"/>
      <c r="BH140" s="481" t="n"/>
      <c r="BI140" s="169" t="n"/>
      <c r="BJ140" s="481" t="n"/>
      <c r="BK140" s="169" t="n"/>
      <c r="BL140" s="481" t="n"/>
      <c r="BM140" s="481" t="n"/>
      <c r="BN140" s="481" t="n"/>
      <c r="BO140" s="481" t="n"/>
      <c r="BP140" s="481" t="n"/>
      <c r="BQ140" s="481" t="n"/>
      <c r="BR140" s="481" t="n"/>
      <c r="BS140" s="481" t="n"/>
      <c r="BT140" s="481" t="n"/>
      <c r="BU140" s="481" t="n"/>
      <c r="BV140" s="481" t="n"/>
      <c r="BW140" s="169" t="n"/>
      <c r="BX140" s="481" t="n"/>
      <c r="BY140" s="325" t="n"/>
    </row>
    <row r="141" ht="18.75" customHeight="1">
      <c r="A141" s="258">
        <f>IF(AND(AX141=1,AZ141=1),1,IF(AND(AX141=1,AZ141=2),2,IF(AND(AX141=1,AZ141=3),3,IF(AND(AX141=1,AZ141=4),4,IF(AND(AX141=1,AZ141=5),5,IF(AND(AX141=2,AZ141=1),6,IF(AND(AX141=2,AZ141=2),7,IF(AND(AX141=2,AZ141=3),8,IF(AND(AX141=2,AZ141=4),9,IF(AND(AX141=2,AZ141=5),10,IF(AND(AX141=3,AZ141=1),11,IF(AND(AX141=3,AZ141=2),12,IF(AND(AX141=3,AZ141=3),13,IF(AND(AX141=3,AZ141=4),14,IF(AND(AX141=3,AZ141=5),15,IF(AND(AX141=4,AZ141=1),16,IF(AND(AX141=4,AZ141=2),17,IF(AND(AX141=4,AZ141=3),18,IF(AND(AX141=4,AZ141=4),19,IF(AND(AX141=4,AZ141=5),20,IF(AND(AX141=5,AZ141=1),21,IF(AND(AX141=5,AZ141=2),22,IF(AND(AX141=5,AZ141=3),23,IF(AND(AX141=5,AZ141=4),24,IF(AND(AX141=5,AZ141=5),25,"")))))))))))))))))))))))))</f>
        <v/>
      </c>
      <c r="B141" s="258">
        <f>IF(A141="","",(COUNTIF($A$8:A141,A141))/100)</f>
        <v/>
      </c>
      <c r="C141" s="258">
        <f>IFERROR(A141+B141,"")</f>
        <v/>
      </c>
      <c r="D141" s="276" t="n">
        <v>89</v>
      </c>
      <c r="E141" s="481" t="n"/>
      <c r="F141" s="481" t="n"/>
      <c r="G141" s="481" t="n"/>
      <c r="H141" s="481" t="n"/>
      <c r="I141" s="504" t="n"/>
      <c r="J141" s="481" t="n"/>
      <c r="K141" s="504" t="n"/>
      <c r="L141" s="504" t="n"/>
      <c r="M141" s="504" t="n"/>
      <c r="N141" s="504" t="n"/>
      <c r="O141" s="504" t="n"/>
      <c r="P141" s="274">
        <f>IF(OR(I141="",M141=""),"",I141*M141)</f>
        <v/>
      </c>
      <c r="Q141" s="481" t="n"/>
      <c r="R141" s="481" t="n"/>
      <c r="S141" s="481" t="n"/>
      <c r="T141" s="481" t="n"/>
      <c r="U141" s="504" t="n"/>
      <c r="V141" s="504" t="n"/>
      <c r="W141" s="504" t="n"/>
      <c r="X141" s="504">
        <f>IF(AND(U141="PREVENTIVO",V141="AUTOMÁTICO"),"50%",IF(AND(U141="PREVENTIVO",V141="MANUAL"),"40%",IF(AND(U141="DETECTIVO",V141="AUTOMÁTICO"),"40%",IF(AND(U141="DETECTIVO",V141="MANUAL"),"30%",IF(AND(U141="CORRECTIVO",V141="AUTOMÁTICO"),"35%",IF(AND(U141="CORRECTIVO",V141="MANUAL"),"25%",""))))))</f>
        <v/>
      </c>
      <c r="Y141" s="275" t="n"/>
      <c r="Z141" s="273">
        <f>IFERROR(IF(Y141="","",IF(Y141&lt;=0.2,"MUY BAJA",IF(Y141&lt;=0.4,"BAJA",IF(Y141&lt;=0.6,"MEDIA",IF(Y141&lt;=0.8,"ALTA",IF(Y141=1,"MUY ALTA")))))),"")</f>
        <v/>
      </c>
      <c r="AA141" s="481" t="n"/>
      <c r="AB141" s="481" t="n"/>
      <c r="AC141" s="278" t="n"/>
      <c r="AD141" s="278" t="n"/>
      <c r="AE141" s="278" t="n"/>
      <c r="AF141" s="278" t="n"/>
      <c r="AG141" s="278" t="n"/>
      <c r="AH141" s="278" t="n"/>
      <c r="AI141" s="278" t="n"/>
      <c r="AJ141" s="278" t="n"/>
      <c r="AK141" s="278" t="n"/>
      <c r="AL141" s="278" t="n"/>
      <c r="AM141" s="278" t="n"/>
      <c r="AN141" s="278" t="n"/>
      <c r="AO141" s="278" t="n"/>
      <c r="AP141" s="278" t="n"/>
      <c r="AQ141" s="278" t="n"/>
      <c r="AR141" s="278" t="n"/>
      <c r="AS141" s="278" t="n"/>
      <c r="AT141" s="278" t="n"/>
      <c r="AU141" s="278" t="n"/>
      <c r="AV141" s="278" t="n"/>
      <c r="AW141" s="278" t="n"/>
      <c r="AX141" s="481">
        <f>IF(Y141="","",IF(Y141&gt;=90,I141-2,IF(Y141&gt;=70,I141-1,I141)))</f>
        <v/>
      </c>
      <c r="AY141" s="481">
        <f>IF(Z141="","",IF(Z141&gt;=90,J141-2,IF(Z141&gt;=70,J141-1,J141)))</f>
        <v/>
      </c>
      <c r="AZ141" s="481" t="n"/>
      <c r="BA141" s="481" t="n"/>
      <c r="BB141" s="277" t="n"/>
      <c r="BC141" s="169" t="n"/>
      <c r="BD141" s="481" t="n"/>
      <c r="BE141" s="169" t="n"/>
      <c r="BF141" s="481" t="n"/>
      <c r="BG141" s="169" t="n"/>
      <c r="BH141" s="481" t="n"/>
      <c r="BI141" s="169" t="n"/>
      <c r="BJ141" s="481" t="n"/>
      <c r="BK141" s="169" t="n"/>
      <c r="BL141" s="481" t="n"/>
      <c r="BM141" s="481" t="n"/>
      <c r="BN141" s="481" t="n"/>
      <c r="BO141" s="481" t="n"/>
      <c r="BP141" s="481" t="n"/>
      <c r="BQ141" s="481" t="n"/>
      <c r="BR141" s="481" t="n"/>
      <c r="BS141" s="481" t="n"/>
      <c r="BT141" s="481" t="n"/>
      <c r="BU141" s="481" t="n"/>
      <c r="BV141" s="481" t="n"/>
      <c r="BW141" s="169" t="n"/>
      <c r="BX141" s="481" t="n"/>
      <c r="BY141" s="325" t="n"/>
    </row>
    <row r="142" ht="18.75" customHeight="1">
      <c r="A142" s="258">
        <f>IF(AND(AX142=1,AZ142=1),1,IF(AND(AX142=1,AZ142=2),2,IF(AND(AX142=1,AZ142=3),3,IF(AND(AX142=1,AZ142=4),4,IF(AND(AX142=1,AZ142=5),5,IF(AND(AX142=2,AZ142=1),6,IF(AND(AX142=2,AZ142=2),7,IF(AND(AX142=2,AZ142=3),8,IF(AND(AX142=2,AZ142=4),9,IF(AND(AX142=2,AZ142=5),10,IF(AND(AX142=3,AZ142=1),11,IF(AND(AX142=3,AZ142=2),12,IF(AND(AX142=3,AZ142=3),13,IF(AND(AX142=3,AZ142=4),14,IF(AND(AX142=3,AZ142=5),15,IF(AND(AX142=4,AZ142=1),16,IF(AND(AX142=4,AZ142=2),17,IF(AND(AX142=4,AZ142=3),18,IF(AND(AX142=4,AZ142=4),19,IF(AND(AX142=4,AZ142=5),20,IF(AND(AX142=5,AZ142=1),21,IF(AND(AX142=5,AZ142=2),22,IF(AND(AX142=5,AZ142=3),23,IF(AND(AX142=5,AZ142=4),24,IF(AND(AX142=5,AZ142=5),25,"")))))))))))))))))))))))))</f>
        <v/>
      </c>
      <c r="B142" s="258">
        <f>IF(A142="","",(COUNTIF($A$8:A142,A142))/100)</f>
        <v/>
      </c>
      <c r="C142" s="258">
        <f>IFERROR(A142+B142,"")</f>
        <v/>
      </c>
      <c r="D142" s="276" t="n">
        <v>90</v>
      </c>
      <c r="E142" s="481" t="n"/>
      <c r="F142" s="481" t="n"/>
      <c r="G142" s="481" t="n"/>
      <c r="H142" s="481" t="n"/>
      <c r="I142" s="504" t="n"/>
      <c r="J142" s="481" t="n"/>
      <c r="K142" s="504" t="n"/>
      <c r="L142" s="504" t="n"/>
      <c r="M142" s="504" t="n"/>
      <c r="N142" s="504" t="n"/>
      <c r="O142" s="504" t="n"/>
      <c r="P142" s="274">
        <f>IF(OR(I142="",M142=""),"",I142*M142)</f>
        <v/>
      </c>
      <c r="Q142" s="481" t="n"/>
      <c r="R142" s="481" t="n"/>
      <c r="S142" s="481" t="n"/>
      <c r="T142" s="481" t="n"/>
      <c r="U142" s="504" t="n"/>
      <c r="V142" s="504" t="n"/>
      <c r="W142" s="504" t="n"/>
      <c r="X142" s="504">
        <f>IF(AND(U142="PREVENTIVO",V142="AUTOMÁTICO"),"50%",IF(AND(U142="PREVENTIVO",V142="MANUAL"),"40%",IF(AND(U142="DETECTIVO",V142="AUTOMÁTICO"),"40%",IF(AND(U142="DETECTIVO",V142="MANUAL"),"30%",IF(AND(U142="CORRECTIVO",V142="AUTOMÁTICO"),"35%",IF(AND(U142="CORRECTIVO",V142="MANUAL"),"25%",""))))))</f>
        <v/>
      </c>
      <c r="Y142" s="275" t="n"/>
      <c r="Z142" s="273">
        <f>IFERROR(IF(Y142="","",IF(Y142&lt;=0.2,"MUY BAJA",IF(Y142&lt;=0.4,"BAJA",IF(Y142&lt;=0.6,"MEDIA",IF(Y142&lt;=0.8,"ALTA",IF(Y142=1,"MUY ALTA")))))),"")</f>
        <v/>
      </c>
      <c r="AA142" s="481" t="n"/>
      <c r="AB142" s="481" t="n"/>
      <c r="AC142" s="278" t="n"/>
      <c r="AD142" s="278" t="n"/>
      <c r="AE142" s="278" t="n"/>
      <c r="AF142" s="278" t="n"/>
      <c r="AG142" s="278" t="n"/>
      <c r="AH142" s="278" t="n"/>
      <c r="AI142" s="278" t="n"/>
      <c r="AJ142" s="278" t="n"/>
      <c r="AK142" s="278" t="n"/>
      <c r="AL142" s="278" t="n"/>
      <c r="AM142" s="278" t="n"/>
      <c r="AN142" s="278" t="n"/>
      <c r="AO142" s="278" t="n"/>
      <c r="AP142" s="278" t="n"/>
      <c r="AQ142" s="278" t="n"/>
      <c r="AR142" s="278" t="n"/>
      <c r="AS142" s="278" t="n"/>
      <c r="AT142" s="278" t="n"/>
      <c r="AU142" s="278" t="n"/>
      <c r="AV142" s="278" t="n"/>
      <c r="AW142" s="278" t="n"/>
      <c r="AX142" s="481">
        <f>IF(Y142="","",IF(Y142&gt;=90,I142-2,IF(Y142&gt;=70,I142-1,I142)))</f>
        <v/>
      </c>
      <c r="AY142" s="481">
        <f>IF(Z142="","",IF(Z142&gt;=90,J142-2,IF(Z142&gt;=70,J142-1,J142)))</f>
        <v/>
      </c>
      <c r="AZ142" s="481" t="n"/>
      <c r="BA142" s="481" t="n"/>
      <c r="BB142" s="277" t="n"/>
      <c r="BC142" s="169" t="n"/>
      <c r="BD142" s="481" t="n"/>
      <c r="BE142" s="169" t="n"/>
      <c r="BF142" s="481" t="n"/>
      <c r="BG142" s="169" t="n"/>
      <c r="BH142" s="481" t="n"/>
      <c r="BI142" s="169" t="n"/>
      <c r="BJ142" s="481" t="n"/>
      <c r="BK142" s="169" t="n"/>
      <c r="BL142" s="481" t="n"/>
      <c r="BM142" s="481" t="n"/>
      <c r="BN142" s="481" t="n"/>
      <c r="BO142" s="481" t="n"/>
      <c r="BP142" s="481" t="n"/>
      <c r="BQ142" s="481" t="n"/>
      <c r="BR142" s="481" t="n"/>
      <c r="BS142" s="481" t="n"/>
      <c r="BT142" s="481" t="n"/>
      <c r="BU142" s="481" t="n"/>
      <c r="BV142" s="481" t="n"/>
      <c r="BW142" s="169" t="n"/>
      <c r="BX142" s="481" t="n"/>
      <c r="BY142" s="325" t="n"/>
    </row>
    <row r="143" ht="18.75" customHeight="1">
      <c r="A143" s="258">
        <f>IF(AND(AX143=1,AZ143=1),1,IF(AND(AX143=1,AZ143=2),2,IF(AND(AX143=1,AZ143=3),3,IF(AND(AX143=1,AZ143=4),4,IF(AND(AX143=1,AZ143=5),5,IF(AND(AX143=2,AZ143=1),6,IF(AND(AX143=2,AZ143=2),7,IF(AND(AX143=2,AZ143=3),8,IF(AND(AX143=2,AZ143=4),9,IF(AND(AX143=2,AZ143=5),10,IF(AND(AX143=3,AZ143=1),11,IF(AND(AX143=3,AZ143=2),12,IF(AND(AX143=3,AZ143=3),13,IF(AND(AX143=3,AZ143=4),14,IF(AND(AX143=3,AZ143=5),15,IF(AND(AX143=4,AZ143=1),16,IF(AND(AX143=4,AZ143=2),17,IF(AND(AX143=4,AZ143=3),18,IF(AND(AX143=4,AZ143=4),19,IF(AND(AX143=4,AZ143=5),20,IF(AND(AX143=5,AZ143=1),21,IF(AND(AX143=5,AZ143=2),22,IF(AND(AX143=5,AZ143=3),23,IF(AND(AX143=5,AZ143=4),24,IF(AND(AX143=5,AZ143=5),25,"")))))))))))))))))))))))))</f>
        <v/>
      </c>
      <c r="B143" s="258">
        <f>IF(A143="","",(COUNTIF($A$8:A143,A143))/100)</f>
        <v/>
      </c>
      <c r="C143" s="258">
        <f>IFERROR(A143+B143,"")</f>
        <v/>
      </c>
      <c r="D143" s="276" t="n">
        <v>91</v>
      </c>
      <c r="E143" s="481" t="n"/>
      <c r="F143" s="481" t="n"/>
      <c r="G143" s="481" t="n"/>
      <c r="H143" s="481" t="n"/>
      <c r="I143" s="504" t="n"/>
      <c r="J143" s="481" t="n"/>
      <c r="K143" s="504" t="n"/>
      <c r="L143" s="504" t="n"/>
      <c r="M143" s="504" t="n"/>
      <c r="N143" s="504" t="n"/>
      <c r="O143" s="504" t="n"/>
      <c r="P143" s="274">
        <f>IF(OR(I143="",M143=""),"",I143*M143)</f>
        <v/>
      </c>
      <c r="Q143" s="481" t="n"/>
      <c r="R143" s="481" t="n"/>
      <c r="S143" s="481" t="n"/>
      <c r="T143" s="481" t="n"/>
      <c r="U143" s="504" t="n"/>
      <c r="V143" s="504" t="n"/>
      <c r="W143" s="504" t="n"/>
      <c r="X143" s="504">
        <f>IF(AND(U143="PREVENTIVO",V143="AUTOMÁTICO"),"50%",IF(AND(U143="PREVENTIVO",V143="MANUAL"),"40%",IF(AND(U143="DETECTIVO",V143="AUTOMÁTICO"),"40%",IF(AND(U143="DETECTIVO",V143="MANUAL"),"30%",IF(AND(U143="CORRECTIVO",V143="AUTOMÁTICO"),"35%",IF(AND(U143="CORRECTIVO",V143="MANUAL"),"25%",""))))))</f>
        <v/>
      </c>
      <c r="Y143" s="275" t="n"/>
      <c r="Z143" s="481" t="n"/>
      <c r="AA143" s="481" t="n"/>
      <c r="AB143" s="481" t="n"/>
      <c r="AC143" s="278" t="n"/>
      <c r="AD143" s="278" t="n"/>
      <c r="AE143" s="278" t="n"/>
      <c r="AF143" s="278" t="n"/>
      <c r="AG143" s="278" t="n"/>
      <c r="AH143" s="278" t="n"/>
      <c r="AI143" s="278" t="n"/>
      <c r="AJ143" s="278" t="n"/>
      <c r="AK143" s="278" t="n"/>
      <c r="AL143" s="278" t="n"/>
      <c r="AM143" s="278" t="n"/>
      <c r="AN143" s="278" t="n"/>
      <c r="AO143" s="278" t="n"/>
      <c r="AP143" s="278" t="n"/>
      <c r="AQ143" s="278" t="n"/>
      <c r="AR143" s="278" t="n"/>
      <c r="AS143" s="278" t="n"/>
      <c r="AT143" s="278" t="n"/>
      <c r="AU143" s="278" t="n"/>
      <c r="AV143" s="278" t="n"/>
      <c r="AW143" s="278" t="n"/>
      <c r="AX143" s="481">
        <f>IF(Y143="","",IF(Y143&gt;=90,I143-2,IF(Y143&gt;=70,I143-1,I143)))</f>
        <v/>
      </c>
      <c r="AY143" s="481">
        <f>IF(Z143="","",IF(Z143&gt;=90,J143-2,IF(Z143&gt;=70,J143-1,J143)))</f>
        <v/>
      </c>
      <c r="AZ143" s="481" t="n"/>
      <c r="BA143" s="481" t="n"/>
      <c r="BB143" s="277" t="n"/>
      <c r="BC143" s="169" t="n"/>
      <c r="BD143" s="481" t="n"/>
      <c r="BE143" s="169" t="n"/>
      <c r="BF143" s="481" t="n"/>
      <c r="BG143" s="169" t="n"/>
      <c r="BH143" s="481" t="n"/>
      <c r="BI143" s="169" t="n"/>
      <c r="BJ143" s="481" t="n"/>
      <c r="BK143" s="169" t="n"/>
      <c r="BL143" s="481" t="n"/>
      <c r="BM143" s="481" t="n"/>
      <c r="BN143" s="481" t="n"/>
      <c r="BO143" s="481" t="n"/>
      <c r="BP143" s="481" t="n"/>
      <c r="BQ143" s="481" t="n"/>
      <c r="BR143" s="481" t="n"/>
      <c r="BS143" s="481" t="n"/>
      <c r="BT143" s="481" t="n"/>
      <c r="BU143" s="481" t="n"/>
      <c r="BV143" s="481" t="n"/>
      <c r="BW143" s="169" t="n"/>
      <c r="BX143" s="481" t="n"/>
      <c r="BY143" s="325" t="n"/>
    </row>
    <row r="144" ht="18.75" customHeight="1">
      <c r="A144" s="258">
        <f>IF(AND(AX144=1,AZ144=1),1,IF(AND(AX144=1,AZ144=2),2,IF(AND(AX144=1,AZ144=3),3,IF(AND(AX144=1,AZ144=4),4,IF(AND(AX144=1,AZ144=5),5,IF(AND(AX144=2,AZ144=1),6,IF(AND(AX144=2,AZ144=2),7,IF(AND(AX144=2,AZ144=3),8,IF(AND(AX144=2,AZ144=4),9,IF(AND(AX144=2,AZ144=5),10,IF(AND(AX144=3,AZ144=1),11,IF(AND(AX144=3,AZ144=2),12,IF(AND(AX144=3,AZ144=3),13,IF(AND(AX144=3,AZ144=4),14,IF(AND(AX144=3,AZ144=5),15,IF(AND(AX144=4,AZ144=1),16,IF(AND(AX144=4,AZ144=2),17,IF(AND(AX144=4,AZ144=3),18,IF(AND(AX144=4,AZ144=4),19,IF(AND(AX144=4,AZ144=5),20,IF(AND(AX144=5,AZ144=1),21,IF(AND(AX144=5,AZ144=2),22,IF(AND(AX144=5,AZ144=3),23,IF(AND(AX144=5,AZ144=4),24,IF(AND(AX144=5,AZ144=5),25,"")))))))))))))))))))))))))</f>
        <v/>
      </c>
      <c r="B144" s="258">
        <f>IF(A144="","",(COUNTIF($A$8:A144,A144))/100)</f>
        <v/>
      </c>
      <c r="C144" s="258">
        <f>IFERROR(A144+B144,"")</f>
        <v/>
      </c>
      <c r="D144" s="276" t="n">
        <v>92</v>
      </c>
      <c r="E144" s="481" t="n"/>
      <c r="F144" s="481" t="n"/>
      <c r="G144" s="481" t="n"/>
      <c r="H144" s="481" t="n"/>
      <c r="I144" s="504" t="n"/>
      <c r="J144" s="481" t="n"/>
      <c r="K144" s="504" t="n"/>
      <c r="L144" s="504" t="n"/>
      <c r="M144" s="504" t="n"/>
      <c r="N144" s="504" t="n"/>
      <c r="O144" s="504" t="n"/>
      <c r="P144" s="274">
        <f>IF(OR(I144="",M144=""),"",I144*M144)</f>
        <v/>
      </c>
      <c r="Q144" s="481" t="n"/>
      <c r="R144" s="481" t="n"/>
      <c r="S144" s="481" t="n"/>
      <c r="T144" s="481" t="n"/>
      <c r="U144" s="504" t="n"/>
      <c r="V144" s="504" t="n"/>
      <c r="W144" s="504" t="n"/>
      <c r="X144" s="504">
        <f>IF(AND(U144="PREVENTIVO",V144="AUTOMÁTICO"),"50%",IF(AND(U144="PREVENTIVO",V144="MANUAL"),"40%",IF(AND(U144="DETECTIVO",V144="AUTOMÁTICO"),"40%",IF(AND(U144="DETECTIVO",V144="MANUAL"),"30%",IF(AND(U144="CORRECTIVO",V144="AUTOMÁTICO"),"35%",IF(AND(U144="CORRECTIVO",V144="MANUAL"),"25%",""))))))</f>
        <v/>
      </c>
      <c r="Y144" s="275" t="n"/>
      <c r="Z144" s="481" t="n"/>
      <c r="AA144" s="481" t="n"/>
      <c r="AB144" s="481" t="n"/>
      <c r="AC144" s="278" t="n"/>
      <c r="AD144" s="278" t="n"/>
      <c r="AE144" s="278" t="n"/>
      <c r="AF144" s="278" t="n"/>
      <c r="AG144" s="278" t="n"/>
      <c r="AH144" s="278" t="n"/>
      <c r="AI144" s="278" t="n"/>
      <c r="AJ144" s="278" t="n"/>
      <c r="AK144" s="278" t="n"/>
      <c r="AL144" s="278" t="n"/>
      <c r="AM144" s="278" t="n"/>
      <c r="AN144" s="278" t="n"/>
      <c r="AO144" s="278" t="n"/>
      <c r="AP144" s="278" t="n"/>
      <c r="AQ144" s="278" t="n"/>
      <c r="AR144" s="278" t="n"/>
      <c r="AS144" s="278" t="n"/>
      <c r="AT144" s="278" t="n"/>
      <c r="AU144" s="278" t="n"/>
      <c r="AV144" s="278" t="n"/>
      <c r="AW144" s="278" t="n"/>
      <c r="AX144" s="481">
        <f>IF(Y144="","",IF(Y144&gt;=90,I144-2,IF(Y144&gt;=70,I144-1,I144)))</f>
        <v/>
      </c>
      <c r="AY144" s="481">
        <f>IF(Z144="","",IF(Z144&gt;=90,J144-2,IF(Z144&gt;=70,J144-1,J144)))</f>
        <v/>
      </c>
      <c r="AZ144" s="481" t="n"/>
      <c r="BA144" s="481" t="n"/>
      <c r="BB144" s="277" t="n"/>
      <c r="BC144" s="169" t="n"/>
      <c r="BD144" s="481" t="n"/>
      <c r="BE144" s="169" t="n"/>
      <c r="BF144" s="481" t="n"/>
      <c r="BG144" s="169" t="n"/>
      <c r="BH144" s="481" t="n"/>
      <c r="BI144" s="169" t="n"/>
      <c r="BJ144" s="481" t="n"/>
      <c r="BK144" s="169" t="n"/>
      <c r="BL144" s="481" t="n"/>
      <c r="BM144" s="481" t="n"/>
      <c r="BN144" s="481" t="n"/>
      <c r="BO144" s="481" t="n"/>
      <c r="BP144" s="481" t="n"/>
      <c r="BQ144" s="481" t="n"/>
      <c r="BR144" s="481" t="n"/>
      <c r="BS144" s="481" t="n"/>
      <c r="BT144" s="481" t="n"/>
      <c r="BU144" s="481" t="n"/>
      <c r="BV144" s="481" t="n"/>
      <c r="BW144" s="169" t="n"/>
      <c r="BX144" s="481" t="n"/>
      <c r="BY144" s="325" t="n"/>
    </row>
    <row r="145" ht="18.75" customHeight="1">
      <c r="A145" s="258">
        <f>IF(AND(AX145=1,AZ145=1),1,IF(AND(AX145=1,AZ145=2),2,IF(AND(AX145=1,AZ145=3),3,IF(AND(AX145=1,AZ145=4),4,IF(AND(AX145=1,AZ145=5),5,IF(AND(AX145=2,AZ145=1),6,IF(AND(AX145=2,AZ145=2),7,IF(AND(AX145=2,AZ145=3),8,IF(AND(AX145=2,AZ145=4),9,IF(AND(AX145=2,AZ145=5),10,IF(AND(AX145=3,AZ145=1),11,IF(AND(AX145=3,AZ145=2),12,IF(AND(AX145=3,AZ145=3),13,IF(AND(AX145=3,AZ145=4),14,IF(AND(AX145=3,AZ145=5),15,IF(AND(AX145=4,AZ145=1),16,IF(AND(AX145=4,AZ145=2),17,IF(AND(AX145=4,AZ145=3),18,IF(AND(AX145=4,AZ145=4),19,IF(AND(AX145=4,AZ145=5),20,IF(AND(AX145=5,AZ145=1),21,IF(AND(AX145=5,AZ145=2),22,IF(AND(AX145=5,AZ145=3),23,IF(AND(AX145=5,AZ145=4),24,IF(AND(AX145=5,AZ145=5),25,"")))))))))))))))))))))))))</f>
        <v/>
      </c>
      <c r="B145" s="258">
        <f>IF(A145="","",(COUNTIF($A$8:A145,A145))/100)</f>
        <v/>
      </c>
      <c r="C145" s="258">
        <f>IFERROR(A145+B145,"")</f>
        <v/>
      </c>
      <c r="D145" s="276" t="n">
        <v>93</v>
      </c>
      <c r="E145" s="481" t="n"/>
      <c r="F145" s="481" t="n"/>
      <c r="G145" s="481" t="n"/>
      <c r="H145" s="481" t="n"/>
      <c r="I145" s="504" t="n"/>
      <c r="J145" s="481" t="n"/>
      <c r="K145" s="504" t="n"/>
      <c r="L145" s="504" t="n"/>
      <c r="M145" s="504" t="n"/>
      <c r="N145" s="504" t="n"/>
      <c r="O145" s="504" t="n"/>
      <c r="P145" s="274">
        <f>IF(OR(I145="",M145=""),"",I145*M145)</f>
        <v/>
      </c>
      <c r="Q145" s="481" t="n"/>
      <c r="R145" s="481" t="n"/>
      <c r="S145" s="481" t="n"/>
      <c r="T145" s="481" t="n"/>
      <c r="U145" s="504" t="n"/>
      <c r="V145" s="504" t="n"/>
      <c r="W145" s="504" t="n"/>
      <c r="X145" s="504">
        <f>IF(AND(U145="PREVENTIVO",V145="AUTOMÁTICO"),"50%",IF(AND(U145="PREVENTIVO",V145="MANUAL"),"40%",IF(AND(U145="DETECTIVO",V145="AUTOMÁTICO"),"40%",IF(AND(U145="DETECTIVO",V145="MANUAL"),"30%",IF(AND(U145="CORRECTIVO",V145="AUTOMÁTICO"),"35%",IF(AND(U145="CORRECTIVO",V145="MANUAL"),"25%",""))))))</f>
        <v/>
      </c>
      <c r="Y145" s="275" t="n"/>
      <c r="Z145" s="481" t="n"/>
      <c r="AA145" s="481" t="n"/>
      <c r="AB145" s="481" t="n"/>
      <c r="AC145" s="278" t="n"/>
      <c r="AD145" s="278" t="n"/>
      <c r="AE145" s="278" t="n"/>
      <c r="AF145" s="278" t="n"/>
      <c r="AG145" s="278" t="n"/>
      <c r="AH145" s="278" t="n"/>
      <c r="AI145" s="278" t="n"/>
      <c r="AJ145" s="278" t="n"/>
      <c r="AK145" s="278" t="n"/>
      <c r="AL145" s="278" t="n"/>
      <c r="AM145" s="278" t="n"/>
      <c r="AN145" s="278" t="n"/>
      <c r="AO145" s="278" t="n"/>
      <c r="AP145" s="278" t="n"/>
      <c r="AQ145" s="278" t="n"/>
      <c r="AR145" s="278" t="n"/>
      <c r="AS145" s="278" t="n"/>
      <c r="AT145" s="278" t="n"/>
      <c r="AU145" s="278" t="n"/>
      <c r="AV145" s="278" t="n"/>
      <c r="AW145" s="278" t="n"/>
      <c r="AX145" s="481">
        <f>IF(Y145="","",IF(Y145&gt;=90,I145-2,IF(Y145&gt;=70,I145-1,I145)))</f>
        <v/>
      </c>
      <c r="AY145" s="481">
        <f>IF(Z145="","",IF(Z145&gt;=90,J145-2,IF(Z145&gt;=70,J145-1,J145)))</f>
        <v/>
      </c>
      <c r="AZ145" s="481" t="n"/>
      <c r="BA145" s="481" t="n"/>
      <c r="BB145" s="277" t="n"/>
      <c r="BC145" s="169" t="n"/>
      <c r="BD145" s="481" t="n"/>
      <c r="BE145" s="169" t="n"/>
      <c r="BF145" s="481" t="n"/>
      <c r="BG145" s="169" t="n"/>
      <c r="BH145" s="481" t="n"/>
      <c r="BI145" s="169" t="n"/>
      <c r="BJ145" s="481" t="n"/>
      <c r="BK145" s="169" t="n"/>
      <c r="BL145" s="481" t="n"/>
      <c r="BM145" s="481" t="n"/>
      <c r="BN145" s="481" t="n"/>
      <c r="BO145" s="481" t="n"/>
      <c r="BP145" s="481" t="n"/>
      <c r="BQ145" s="481" t="n"/>
      <c r="BR145" s="481" t="n"/>
      <c r="BS145" s="481" t="n"/>
      <c r="BT145" s="481" t="n"/>
      <c r="BU145" s="481" t="n"/>
      <c r="BV145" s="481" t="n"/>
      <c r="BW145" s="169" t="n"/>
      <c r="BX145" s="481" t="n"/>
      <c r="BY145" s="325" t="n"/>
    </row>
    <row r="146" ht="18.75" customHeight="1">
      <c r="A146" s="258">
        <f>IF(AND(AX146=1,AZ146=1),1,IF(AND(AX146=1,AZ146=2),2,IF(AND(AX146=1,AZ146=3),3,IF(AND(AX146=1,AZ146=4),4,IF(AND(AX146=1,AZ146=5),5,IF(AND(AX146=2,AZ146=1),6,IF(AND(AX146=2,AZ146=2),7,IF(AND(AX146=2,AZ146=3),8,IF(AND(AX146=2,AZ146=4),9,IF(AND(AX146=2,AZ146=5),10,IF(AND(AX146=3,AZ146=1),11,IF(AND(AX146=3,AZ146=2),12,IF(AND(AX146=3,AZ146=3),13,IF(AND(AX146=3,AZ146=4),14,IF(AND(AX146=3,AZ146=5),15,IF(AND(AX146=4,AZ146=1),16,IF(AND(AX146=4,AZ146=2),17,IF(AND(AX146=4,AZ146=3),18,IF(AND(AX146=4,AZ146=4),19,IF(AND(AX146=4,AZ146=5),20,IF(AND(AX146=5,AZ146=1),21,IF(AND(AX146=5,AZ146=2),22,IF(AND(AX146=5,AZ146=3),23,IF(AND(AX146=5,AZ146=4),24,IF(AND(AX146=5,AZ146=5),25,"")))))))))))))))))))))))))</f>
        <v/>
      </c>
      <c r="B146" s="258">
        <f>IF(A146="","",(COUNTIF($A$8:A146,A146))/100)</f>
        <v/>
      </c>
      <c r="C146" s="258">
        <f>IFERROR(A146+B146,"")</f>
        <v/>
      </c>
      <c r="D146" s="276" t="n">
        <v>94</v>
      </c>
      <c r="E146" s="481" t="n"/>
      <c r="F146" s="481" t="n"/>
      <c r="G146" s="481" t="n"/>
      <c r="H146" s="481" t="n"/>
      <c r="I146" s="504" t="n"/>
      <c r="J146" s="481" t="n"/>
      <c r="K146" s="504" t="n"/>
      <c r="L146" s="504" t="n"/>
      <c r="M146" s="504" t="n"/>
      <c r="N146" s="504" t="n"/>
      <c r="O146" s="504" t="n"/>
      <c r="P146" s="274">
        <f>IF(OR(I146="",M146=""),"",I146*M146)</f>
        <v/>
      </c>
      <c r="Q146" s="481" t="n"/>
      <c r="R146" s="481" t="n"/>
      <c r="S146" s="481" t="n"/>
      <c r="T146" s="481" t="n"/>
      <c r="U146" s="504" t="n"/>
      <c r="V146" s="504" t="n"/>
      <c r="W146" s="504" t="n"/>
      <c r="X146" s="504">
        <f>IF(AND(U146="PREVENTIVO",V146="AUTOMÁTICO"),"50%",IF(AND(U146="PREVENTIVO",V146="MANUAL"),"40%",IF(AND(U146="DETECTIVO",V146="AUTOMÁTICO"),"40%",IF(AND(U146="DETECTIVO",V146="MANUAL"),"30%",IF(AND(U146="CORRECTIVO",V146="AUTOMÁTICO"),"35%",IF(AND(U146="CORRECTIVO",V146="MANUAL"),"25%",""))))))</f>
        <v/>
      </c>
      <c r="Y146" s="275" t="n"/>
      <c r="Z146" s="481" t="n"/>
      <c r="AA146" s="481" t="n"/>
      <c r="AB146" s="481" t="n"/>
      <c r="AC146" s="278" t="n"/>
      <c r="AD146" s="278" t="n"/>
      <c r="AE146" s="278" t="n"/>
      <c r="AF146" s="278" t="n"/>
      <c r="AG146" s="278" t="n"/>
      <c r="AH146" s="278" t="n"/>
      <c r="AI146" s="278" t="n"/>
      <c r="AJ146" s="278" t="n"/>
      <c r="AK146" s="278" t="n"/>
      <c r="AL146" s="278" t="n"/>
      <c r="AM146" s="278" t="n"/>
      <c r="AN146" s="278" t="n"/>
      <c r="AO146" s="278" t="n"/>
      <c r="AP146" s="278" t="n"/>
      <c r="AQ146" s="278" t="n"/>
      <c r="AR146" s="278" t="n"/>
      <c r="AS146" s="278" t="n"/>
      <c r="AT146" s="278" t="n"/>
      <c r="AU146" s="278" t="n"/>
      <c r="AV146" s="278" t="n"/>
      <c r="AW146" s="278" t="n"/>
      <c r="AX146" s="481">
        <f>IF(Y146="","",IF(Y146&gt;=90,I146-2,IF(Y146&gt;=70,I146-1,I146)))</f>
        <v/>
      </c>
      <c r="AY146" s="481">
        <f>IF(Z146="","",IF(Z146&gt;=90,J146-2,IF(Z146&gt;=70,J146-1,J146)))</f>
        <v/>
      </c>
      <c r="AZ146" s="481" t="n"/>
      <c r="BA146" s="481" t="n"/>
      <c r="BB146" s="277" t="n"/>
      <c r="BC146" s="169" t="n"/>
      <c r="BD146" s="481" t="n"/>
      <c r="BE146" s="169" t="n"/>
      <c r="BF146" s="481" t="n"/>
      <c r="BG146" s="169" t="n"/>
      <c r="BH146" s="481" t="n"/>
      <c r="BI146" s="169" t="n"/>
      <c r="BJ146" s="481" t="n"/>
      <c r="BK146" s="169" t="n"/>
      <c r="BL146" s="481" t="n"/>
      <c r="BM146" s="481" t="n"/>
      <c r="BN146" s="481" t="n"/>
      <c r="BO146" s="481" t="n"/>
      <c r="BP146" s="481" t="n"/>
      <c r="BQ146" s="481" t="n"/>
      <c r="BR146" s="481" t="n"/>
      <c r="BS146" s="481" t="n"/>
      <c r="BT146" s="481" t="n"/>
      <c r="BU146" s="481" t="n"/>
      <c r="BV146" s="481" t="n"/>
      <c r="BW146" s="169" t="n"/>
      <c r="BX146" s="481" t="n"/>
      <c r="BY146" s="325" t="n"/>
    </row>
    <row r="147" ht="18.75" customHeight="1">
      <c r="A147" s="258">
        <f>IF(AND(AX147=1,AZ147=1),1,IF(AND(AX147=1,AZ147=2),2,IF(AND(AX147=1,AZ147=3),3,IF(AND(AX147=1,AZ147=4),4,IF(AND(AX147=1,AZ147=5),5,IF(AND(AX147=2,AZ147=1),6,IF(AND(AX147=2,AZ147=2),7,IF(AND(AX147=2,AZ147=3),8,IF(AND(AX147=2,AZ147=4),9,IF(AND(AX147=2,AZ147=5),10,IF(AND(AX147=3,AZ147=1),11,IF(AND(AX147=3,AZ147=2),12,IF(AND(AX147=3,AZ147=3),13,IF(AND(AX147=3,AZ147=4),14,IF(AND(AX147=3,AZ147=5),15,IF(AND(AX147=4,AZ147=1),16,IF(AND(AX147=4,AZ147=2),17,IF(AND(AX147=4,AZ147=3),18,IF(AND(AX147=4,AZ147=4),19,IF(AND(AX147=4,AZ147=5),20,IF(AND(AX147=5,AZ147=1),21,IF(AND(AX147=5,AZ147=2),22,IF(AND(AX147=5,AZ147=3),23,IF(AND(AX147=5,AZ147=4),24,IF(AND(AX147=5,AZ147=5),25,"")))))))))))))))))))))))))</f>
        <v/>
      </c>
      <c r="B147" s="258">
        <f>IF(A147="","",(COUNTIF($A$8:A147,A147))/100)</f>
        <v/>
      </c>
      <c r="C147" s="258">
        <f>IFERROR(A147+B147,"")</f>
        <v/>
      </c>
      <c r="D147" s="276" t="n">
        <v>95</v>
      </c>
      <c r="E147" s="481" t="n"/>
      <c r="F147" s="481" t="n"/>
      <c r="G147" s="481" t="n"/>
      <c r="H147" s="481" t="n"/>
      <c r="I147" s="504" t="n"/>
      <c r="J147" s="481" t="n"/>
      <c r="K147" s="504" t="n"/>
      <c r="L147" s="504" t="n"/>
      <c r="M147" s="504" t="n"/>
      <c r="N147" s="504" t="n"/>
      <c r="O147" s="504" t="n"/>
      <c r="P147" s="274">
        <f>IF(OR(I147="",M147=""),"",I147*M147)</f>
        <v/>
      </c>
      <c r="Q147" s="481" t="n"/>
      <c r="R147" s="481" t="n"/>
      <c r="S147" s="481" t="n"/>
      <c r="T147" s="481" t="n"/>
      <c r="U147" s="504" t="n"/>
      <c r="V147" s="504" t="n"/>
      <c r="W147" s="504" t="n"/>
      <c r="X147" s="504">
        <f>IF(AND(U147="PREVENTIVO",V147="AUTOMÁTICO"),"50%",IF(AND(U147="PREVENTIVO",V147="MANUAL"),"40%",IF(AND(U147="DETECTIVO",V147="AUTOMÁTICO"),"40%",IF(AND(U147="DETECTIVO",V147="MANUAL"),"30%",IF(AND(U147="CORRECTIVO",V147="AUTOMÁTICO"),"35%",IF(AND(U147="CORRECTIVO",V147="MANUAL"),"25%",""))))))</f>
        <v/>
      </c>
      <c r="Y147" s="275" t="n"/>
      <c r="Z147" s="481" t="n"/>
      <c r="AA147" s="481" t="n"/>
      <c r="AB147" s="481" t="n"/>
      <c r="AC147" s="278" t="n"/>
      <c r="AD147" s="278" t="n"/>
      <c r="AE147" s="278" t="n"/>
      <c r="AF147" s="278" t="n"/>
      <c r="AG147" s="278" t="n"/>
      <c r="AH147" s="278" t="n"/>
      <c r="AI147" s="278" t="n"/>
      <c r="AJ147" s="278" t="n"/>
      <c r="AK147" s="278" t="n"/>
      <c r="AL147" s="278" t="n"/>
      <c r="AM147" s="278" t="n"/>
      <c r="AN147" s="278" t="n"/>
      <c r="AO147" s="278" t="n"/>
      <c r="AP147" s="278" t="n"/>
      <c r="AQ147" s="278" t="n"/>
      <c r="AR147" s="278" t="n"/>
      <c r="AS147" s="278" t="n"/>
      <c r="AT147" s="278" t="n"/>
      <c r="AU147" s="278" t="n"/>
      <c r="AV147" s="278" t="n"/>
      <c r="AW147" s="278" t="n"/>
      <c r="AX147" s="481">
        <f>IF(Y147="","",IF(Y147&gt;=90,I147-2,IF(Y147&gt;=70,I147-1,I147)))</f>
        <v/>
      </c>
      <c r="AY147" s="481">
        <f>IF(Z147="","",IF(Z147&gt;=90,J147-2,IF(Z147&gt;=70,J147-1,J147)))</f>
        <v/>
      </c>
      <c r="AZ147" s="481" t="n"/>
      <c r="BA147" s="481" t="n"/>
      <c r="BB147" s="277" t="n"/>
      <c r="BC147" s="169" t="n"/>
      <c r="BD147" s="481" t="n"/>
      <c r="BE147" s="169" t="n"/>
      <c r="BF147" s="481" t="n"/>
      <c r="BG147" s="169" t="n"/>
      <c r="BH147" s="481" t="n"/>
      <c r="BI147" s="169" t="n"/>
      <c r="BJ147" s="481" t="n"/>
      <c r="BK147" s="169" t="n"/>
      <c r="BL147" s="481" t="n"/>
      <c r="BM147" s="481" t="n"/>
      <c r="BN147" s="481" t="n"/>
      <c r="BO147" s="481" t="n"/>
      <c r="BP147" s="481" t="n"/>
      <c r="BQ147" s="481" t="n"/>
      <c r="BR147" s="481" t="n"/>
      <c r="BS147" s="481" t="n"/>
      <c r="BT147" s="481" t="n"/>
      <c r="BU147" s="481" t="n"/>
      <c r="BV147" s="481" t="n"/>
      <c r="BW147" s="169" t="n"/>
      <c r="BX147" s="481" t="n"/>
      <c r="BY147" s="325" t="n"/>
    </row>
    <row r="148" ht="18.75" customHeight="1">
      <c r="A148" s="258">
        <f>IF(AND(AX148=1,AZ148=1),1,IF(AND(AX148=1,AZ148=2),2,IF(AND(AX148=1,AZ148=3),3,IF(AND(AX148=1,AZ148=4),4,IF(AND(AX148=1,AZ148=5),5,IF(AND(AX148=2,AZ148=1),6,IF(AND(AX148=2,AZ148=2),7,IF(AND(AX148=2,AZ148=3),8,IF(AND(AX148=2,AZ148=4),9,IF(AND(AX148=2,AZ148=5),10,IF(AND(AX148=3,AZ148=1),11,IF(AND(AX148=3,AZ148=2),12,IF(AND(AX148=3,AZ148=3),13,IF(AND(AX148=3,AZ148=4),14,IF(AND(AX148=3,AZ148=5),15,IF(AND(AX148=4,AZ148=1),16,IF(AND(AX148=4,AZ148=2),17,IF(AND(AX148=4,AZ148=3),18,IF(AND(AX148=4,AZ148=4),19,IF(AND(AX148=4,AZ148=5),20,IF(AND(AX148=5,AZ148=1),21,IF(AND(AX148=5,AZ148=2),22,IF(AND(AX148=5,AZ148=3),23,IF(AND(AX148=5,AZ148=4),24,IF(AND(AX148=5,AZ148=5),25,"")))))))))))))))))))))))))</f>
        <v/>
      </c>
      <c r="B148" s="258">
        <f>IF(A148="","",(COUNTIF($A$8:A148,A148))/100)</f>
        <v/>
      </c>
      <c r="C148" s="258">
        <f>IFERROR(A148+B148,"")</f>
        <v/>
      </c>
      <c r="D148" s="276" t="n">
        <v>96</v>
      </c>
      <c r="E148" s="481" t="n"/>
      <c r="F148" s="481" t="n"/>
      <c r="G148" s="481" t="n"/>
      <c r="H148" s="481" t="n"/>
      <c r="I148" s="504" t="n"/>
      <c r="J148" s="481" t="n"/>
      <c r="K148" s="504" t="n"/>
      <c r="L148" s="504" t="n"/>
      <c r="M148" s="504" t="n"/>
      <c r="N148" s="504" t="n"/>
      <c r="O148" s="504" t="n"/>
      <c r="P148" s="274">
        <f>IF(OR(I148="",M148=""),"",I148*M148)</f>
        <v/>
      </c>
      <c r="Q148" s="481" t="n"/>
      <c r="R148" s="481" t="n"/>
      <c r="S148" s="481" t="n"/>
      <c r="T148" s="481" t="n"/>
      <c r="U148" s="504" t="n"/>
      <c r="V148" s="504" t="n"/>
      <c r="W148" s="504" t="n"/>
      <c r="X148" s="504">
        <f>IF(AND(U148="PREVENTIVO",V148="AUTOMÁTICO"),"50%",IF(AND(U148="PREVENTIVO",V148="MANUAL"),"40%",IF(AND(U148="DETECTIVO",V148="AUTOMÁTICO"),"40%",IF(AND(U148="DETECTIVO",V148="MANUAL"),"30%",IF(AND(U148="CORRECTIVO",V148="AUTOMÁTICO"),"35%",IF(AND(U148="CORRECTIVO",V148="MANUAL"),"25%",""))))))</f>
        <v/>
      </c>
      <c r="Y148" s="275" t="n"/>
      <c r="Z148" s="481" t="n"/>
      <c r="AA148" s="481" t="n"/>
      <c r="AB148" s="481" t="n"/>
      <c r="AC148" s="278" t="n"/>
      <c r="AD148" s="278" t="n"/>
      <c r="AE148" s="278" t="n"/>
      <c r="AF148" s="278" t="n"/>
      <c r="AG148" s="278" t="n"/>
      <c r="AH148" s="278" t="n"/>
      <c r="AI148" s="278" t="n"/>
      <c r="AJ148" s="278" t="n"/>
      <c r="AK148" s="278" t="n"/>
      <c r="AL148" s="278" t="n"/>
      <c r="AM148" s="278" t="n"/>
      <c r="AN148" s="278" t="n"/>
      <c r="AO148" s="278" t="n"/>
      <c r="AP148" s="278" t="n"/>
      <c r="AQ148" s="278" t="n"/>
      <c r="AR148" s="278" t="n"/>
      <c r="AS148" s="278" t="n"/>
      <c r="AT148" s="278" t="n"/>
      <c r="AU148" s="278" t="n"/>
      <c r="AV148" s="278" t="n"/>
      <c r="AW148" s="278" t="n"/>
      <c r="AX148" s="481">
        <f>IF(Y148="","",IF(Y148&gt;=90,I148-2,IF(Y148&gt;=70,I148-1,I148)))</f>
        <v/>
      </c>
      <c r="AY148" s="481">
        <f>IF(Z148="","",IF(Z148&gt;=90,J148-2,IF(Z148&gt;=70,J148-1,J148)))</f>
        <v/>
      </c>
      <c r="AZ148" s="481" t="n"/>
      <c r="BA148" s="481" t="n"/>
      <c r="BB148" s="277" t="n"/>
      <c r="BC148" s="169" t="n"/>
      <c r="BD148" s="481" t="n"/>
      <c r="BE148" s="169" t="n"/>
      <c r="BF148" s="481" t="n"/>
      <c r="BG148" s="169" t="n"/>
      <c r="BH148" s="481" t="n"/>
      <c r="BI148" s="169" t="n"/>
      <c r="BJ148" s="481" t="n"/>
      <c r="BK148" s="169" t="n"/>
      <c r="BL148" s="481" t="n"/>
      <c r="BM148" s="481" t="n"/>
      <c r="BN148" s="481" t="n"/>
      <c r="BO148" s="481" t="n"/>
      <c r="BP148" s="481" t="n"/>
      <c r="BQ148" s="481" t="n"/>
      <c r="BR148" s="481" t="n"/>
      <c r="BS148" s="481" t="n"/>
      <c r="BT148" s="481" t="n"/>
      <c r="BU148" s="481" t="n"/>
      <c r="BV148" s="481" t="n"/>
      <c r="BW148" s="169" t="n"/>
      <c r="BX148" s="481" t="n"/>
      <c r="BY148" s="325" t="n"/>
    </row>
    <row r="149" ht="18.75" customHeight="1">
      <c r="A149" s="258">
        <f>IF(AND(AX149=1,AZ149=1),1,IF(AND(AX149=1,AZ149=2),2,IF(AND(AX149=1,AZ149=3),3,IF(AND(AX149=1,AZ149=4),4,IF(AND(AX149=1,AZ149=5),5,IF(AND(AX149=2,AZ149=1),6,IF(AND(AX149=2,AZ149=2),7,IF(AND(AX149=2,AZ149=3),8,IF(AND(AX149=2,AZ149=4),9,IF(AND(AX149=2,AZ149=5),10,IF(AND(AX149=3,AZ149=1),11,IF(AND(AX149=3,AZ149=2),12,IF(AND(AX149=3,AZ149=3),13,IF(AND(AX149=3,AZ149=4),14,IF(AND(AX149=3,AZ149=5),15,IF(AND(AX149=4,AZ149=1),16,IF(AND(AX149=4,AZ149=2),17,IF(AND(AX149=4,AZ149=3),18,IF(AND(AX149=4,AZ149=4),19,IF(AND(AX149=4,AZ149=5),20,IF(AND(AX149=5,AZ149=1),21,IF(AND(AX149=5,AZ149=2),22,IF(AND(AX149=5,AZ149=3),23,IF(AND(AX149=5,AZ149=4),24,IF(AND(AX149=5,AZ149=5),25,"")))))))))))))))))))))))))</f>
        <v/>
      </c>
      <c r="B149" s="258">
        <f>IF(A149="","",(COUNTIF($A$8:A149,A149))/100)</f>
        <v/>
      </c>
      <c r="C149" s="258">
        <f>IFERROR(A149+B149,"")</f>
        <v/>
      </c>
      <c r="D149" s="276" t="n">
        <v>97</v>
      </c>
      <c r="E149" s="481" t="n"/>
      <c r="F149" s="481" t="n"/>
      <c r="G149" s="481" t="n"/>
      <c r="H149" s="481" t="n"/>
      <c r="I149" s="504" t="n"/>
      <c r="J149" s="481" t="n"/>
      <c r="K149" s="504" t="n"/>
      <c r="L149" s="504" t="n"/>
      <c r="M149" s="504" t="n"/>
      <c r="N149" s="504" t="n"/>
      <c r="O149" s="504" t="n"/>
      <c r="P149" s="274">
        <f>IF(OR(I149="",M149=""),"",I149*M149)</f>
        <v/>
      </c>
      <c r="Q149" s="481" t="n"/>
      <c r="R149" s="481" t="n"/>
      <c r="S149" s="481" t="n"/>
      <c r="T149" s="481" t="n"/>
      <c r="U149" s="504" t="n"/>
      <c r="V149" s="504" t="n"/>
      <c r="W149" s="504" t="n"/>
      <c r="X149" s="481" t="n"/>
      <c r="Y149" s="275" t="n"/>
      <c r="Z149" s="481" t="n"/>
      <c r="AA149" s="481" t="n"/>
      <c r="AB149" s="481" t="n"/>
      <c r="AC149" s="278" t="n"/>
      <c r="AD149" s="278" t="n"/>
      <c r="AE149" s="278" t="n"/>
      <c r="AF149" s="278" t="n"/>
      <c r="AG149" s="278" t="n"/>
      <c r="AH149" s="278" t="n"/>
      <c r="AI149" s="278" t="n"/>
      <c r="AJ149" s="278" t="n"/>
      <c r="AK149" s="278" t="n"/>
      <c r="AL149" s="278" t="n"/>
      <c r="AM149" s="278" t="n"/>
      <c r="AN149" s="278" t="n"/>
      <c r="AO149" s="278" t="n"/>
      <c r="AP149" s="278" t="n"/>
      <c r="AQ149" s="278" t="n"/>
      <c r="AR149" s="278" t="n"/>
      <c r="AS149" s="278" t="n"/>
      <c r="AT149" s="278" t="n"/>
      <c r="AU149" s="278" t="n"/>
      <c r="AV149" s="278" t="n"/>
      <c r="AW149" s="278" t="n"/>
      <c r="AX149" s="481">
        <f>IF(Y149="","",IF(Y149&gt;=90,I149-2,IF(Y149&gt;=70,I149-1,I149)))</f>
        <v/>
      </c>
      <c r="AY149" s="481">
        <f>IF(Z149="","",IF(Z149&gt;=90,J149-2,IF(Z149&gt;=70,J149-1,J149)))</f>
        <v/>
      </c>
      <c r="AZ149" s="481" t="n"/>
      <c r="BA149" s="481" t="n"/>
      <c r="BB149" s="277" t="n"/>
      <c r="BC149" s="169" t="n"/>
      <c r="BD149" s="481" t="n"/>
      <c r="BE149" s="169" t="n"/>
      <c r="BF149" s="481" t="n"/>
      <c r="BG149" s="169" t="n"/>
      <c r="BH149" s="481" t="n"/>
      <c r="BI149" s="169" t="n"/>
      <c r="BJ149" s="481" t="n"/>
      <c r="BK149" s="169" t="n"/>
      <c r="BL149" s="481" t="n"/>
      <c r="BM149" s="481" t="n"/>
      <c r="BN149" s="481" t="n"/>
      <c r="BO149" s="481" t="n"/>
      <c r="BP149" s="481" t="n"/>
      <c r="BQ149" s="481" t="n"/>
      <c r="BR149" s="481" t="n"/>
      <c r="BS149" s="481" t="n"/>
      <c r="BT149" s="481" t="n"/>
      <c r="BU149" s="481" t="n"/>
      <c r="BV149" s="481" t="n"/>
      <c r="BW149" s="169" t="n"/>
      <c r="BX149" s="481" t="n"/>
      <c r="BY149" s="325" t="n"/>
    </row>
    <row r="150" ht="18.75" customHeight="1">
      <c r="A150" s="258">
        <f>IF(AND(AX150=1,AZ150=1),1,IF(AND(AX150=1,AZ150=2),2,IF(AND(AX150=1,AZ150=3),3,IF(AND(AX150=1,AZ150=4),4,IF(AND(AX150=1,AZ150=5),5,IF(AND(AX150=2,AZ150=1),6,IF(AND(AX150=2,AZ150=2),7,IF(AND(AX150=2,AZ150=3),8,IF(AND(AX150=2,AZ150=4),9,IF(AND(AX150=2,AZ150=5),10,IF(AND(AX150=3,AZ150=1),11,IF(AND(AX150=3,AZ150=2),12,IF(AND(AX150=3,AZ150=3),13,IF(AND(AX150=3,AZ150=4),14,IF(AND(AX150=3,AZ150=5),15,IF(AND(AX150=4,AZ150=1),16,IF(AND(AX150=4,AZ150=2),17,IF(AND(AX150=4,AZ150=3),18,IF(AND(AX150=4,AZ150=4),19,IF(AND(AX150=4,AZ150=5),20,IF(AND(AX150=5,AZ150=1),21,IF(AND(AX150=5,AZ150=2),22,IF(AND(AX150=5,AZ150=3),23,IF(AND(AX150=5,AZ150=4),24,IF(AND(AX150=5,AZ150=5),25,"")))))))))))))))))))))))))</f>
        <v/>
      </c>
      <c r="B150" s="258">
        <f>IF(A150="","",(COUNTIF($A$8:A150,A150))/100)</f>
        <v/>
      </c>
      <c r="C150" s="258">
        <f>IFERROR(A150+B150,"")</f>
        <v/>
      </c>
      <c r="D150" s="276" t="n">
        <v>98</v>
      </c>
      <c r="E150" s="481" t="n"/>
      <c r="F150" s="481" t="n"/>
      <c r="G150" s="481" t="n"/>
      <c r="H150" s="481" t="n"/>
      <c r="I150" s="504" t="n"/>
      <c r="J150" s="481" t="n"/>
      <c r="K150" s="504" t="n"/>
      <c r="L150" s="504" t="n"/>
      <c r="M150" s="504" t="n"/>
      <c r="N150" s="504" t="n"/>
      <c r="O150" s="504" t="n"/>
      <c r="P150" s="274">
        <f>IF(OR(I150="",M150=""),"",I150*M150)</f>
        <v/>
      </c>
      <c r="Q150" s="481" t="n"/>
      <c r="R150" s="481" t="n"/>
      <c r="S150" s="481" t="n"/>
      <c r="T150" s="481" t="n"/>
      <c r="U150" s="504" t="n"/>
      <c r="V150" s="504" t="n"/>
      <c r="W150" s="504" t="n"/>
      <c r="X150" s="481" t="n"/>
      <c r="Y150" s="275" t="n"/>
      <c r="Z150" s="481" t="n"/>
      <c r="AA150" s="481" t="n"/>
      <c r="AB150" s="481" t="n"/>
      <c r="AC150" s="278" t="n"/>
      <c r="AD150" s="278" t="n"/>
      <c r="AE150" s="278" t="n"/>
      <c r="AF150" s="278" t="n"/>
      <c r="AG150" s="278" t="n"/>
      <c r="AH150" s="278" t="n"/>
      <c r="AI150" s="278" t="n"/>
      <c r="AJ150" s="278" t="n"/>
      <c r="AK150" s="278" t="n"/>
      <c r="AL150" s="278" t="n"/>
      <c r="AM150" s="278" t="n"/>
      <c r="AN150" s="278" t="n"/>
      <c r="AO150" s="278" t="n"/>
      <c r="AP150" s="278" t="n"/>
      <c r="AQ150" s="278" t="n"/>
      <c r="AR150" s="278" t="n"/>
      <c r="AS150" s="278" t="n"/>
      <c r="AT150" s="278" t="n"/>
      <c r="AU150" s="278" t="n"/>
      <c r="AV150" s="278" t="n"/>
      <c r="AW150" s="278" t="n"/>
      <c r="AX150" s="481">
        <f>IF(Y150="","",IF(Y150&gt;=90,I150-2,IF(Y150&gt;=70,I150-1,I150)))</f>
        <v/>
      </c>
      <c r="AY150" s="481">
        <f>IF(Z150="","",IF(Z150&gt;=90,J150-2,IF(Z150&gt;=70,J150-1,J150)))</f>
        <v/>
      </c>
      <c r="AZ150" s="481" t="n"/>
      <c r="BA150" s="481" t="n"/>
      <c r="BB150" s="277" t="n"/>
      <c r="BC150" s="169" t="n"/>
      <c r="BD150" s="481" t="n"/>
      <c r="BE150" s="169" t="n"/>
      <c r="BF150" s="481" t="n"/>
      <c r="BG150" s="169" t="n"/>
      <c r="BH150" s="481" t="n"/>
      <c r="BI150" s="169" t="n"/>
      <c r="BJ150" s="481" t="n"/>
      <c r="BK150" s="169" t="n"/>
      <c r="BL150" s="481" t="n"/>
      <c r="BM150" s="481" t="n"/>
      <c r="BN150" s="481" t="n"/>
      <c r="BO150" s="481" t="n"/>
      <c r="BP150" s="481" t="n"/>
      <c r="BQ150" s="481" t="n"/>
      <c r="BR150" s="481" t="n"/>
      <c r="BS150" s="481" t="n"/>
      <c r="BT150" s="481" t="n"/>
      <c r="BU150" s="481" t="n"/>
      <c r="BV150" s="481" t="n"/>
      <c r="BW150" s="169" t="n"/>
      <c r="BX150" s="481" t="n"/>
      <c r="BY150" s="325" t="n"/>
    </row>
    <row r="151" ht="18.75" customHeight="1">
      <c r="A151" s="258">
        <f>IF(AND(AX151=1,AZ151=1),1,IF(AND(AX151=1,AZ151=2),2,IF(AND(AX151=1,AZ151=3),3,IF(AND(AX151=1,AZ151=4),4,IF(AND(AX151=1,AZ151=5),5,IF(AND(AX151=2,AZ151=1),6,IF(AND(AX151=2,AZ151=2),7,IF(AND(AX151=2,AZ151=3),8,IF(AND(AX151=2,AZ151=4),9,IF(AND(AX151=2,AZ151=5),10,IF(AND(AX151=3,AZ151=1),11,IF(AND(AX151=3,AZ151=2),12,IF(AND(AX151=3,AZ151=3),13,IF(AND(AX151=3,AZ151=4),14,IF(AND(AX151=3,AZ151=5),15,IF(AND(AX151=4,AZ151=1),16,IF(AND(AX151=4,AZ151=2),17,IF(AND(AX151=4,AZ151=3),18,IF(AND(AX151=4,AZ151=4),19,IF(AND(AX151=4,AZ151=5),20,IF(AND(AX151=5,AZ151=1),21,IF(AND(AX151=5,AZ151=2),22,IF(AND(AX151=5,AZ151=3),23,IF(AND(AX151=5,AZ151=4),24,IF(AND(AX151=5,AZ151=5),25,"")))))))))))))))))))))))))</f>
        <v/>
      </c>
      <c r="B151" s="258">
        <f>IF(A151="","",(COUNTIF($A$8:A151,A151))/100)</f>
        <v/>
      </c>
      <c r="C151" s="258">
        <f>IFERROR(A151+B151,"")</f>
        <v/>
      </c>
      <c r="D151" s="276" t="n">
        <v>99</v>
      </c>
      <c r="E151" s="481" t="n"/>
      <c r="F151" s="481" t="n"/>
      <c r="G151" s="481" t="n"/>
      <c r="H151" s="481" t="n"/>
      <c r="I151" s="504" t="n"/>
      <c r="J151" s="481" t="n"/>
      <c r="K151" s="504" t="n"/>
      <c r="L151" s="504" t="n"/>
      <c r="M151" s="504" t="n"/>
      <c r="N151" s="504" t="n"/>
      <c r="O151" s="504" t="n"/>
      <c r="P151" s="274">
        <f>IF(OR(I151="",M151=""),"",I151*M151)</f>
        <v/>
      </c>
      <c r="Q151" s="481" t="n"/>
      <c r="R151" s="481" t="n"/>
      <c r="S151" s="481" t="n"/>
      <c r="T151" s="481" t="n"/>
      <c r="U151" s="504" t="n"/>
      <c r="V151" s="504" t="n"/>
      <c r="W151" s="504" t="n"/>
      <c r="X151" s="481" t="n"/>
      <c r="Y151" s="275" t="n"/>
      <c r="Z151" s="481" t="n"/>
      <c r="AA151" s="481" t="n"/>
      <c r="AB151" s="481" t="n"/>
      <c r="AC151" s="278" t="n"/>
      <c r="AD151" s="278" t="n"/>
      <c r="AE151" s="278" t="n"/>
      <c r="AF151" s="278" t="n"/>
      <c r="AG151" s="278" t="n"/>
      <c r="AH151" s="278" t="n"/>
      <c r="AI151" s="278" t="n"/>
      <c r="AJ151" s="278" t="n"/>
      <c r="AK151" s="278" t="n"/>
      <c r="AL151" s="278" t="n"/>
      <c r="AM151" s="278" t="n"/>
      <c r="AN151" s="278" t="n"/>
      <c r="AO151" s="278" t="n"/>
      <c r="AP151" s="278" t="n"/>
      <c r="AQ151" s="278" t="n"/>
      <c r="AR151" s="278" t="n"/>
      <c r="AS151" s="278" t="n"/>
      <c r="AT151" s="278" t="n"/>
      <c r="AU151" s="278" t="n"/>
      <c r="AV151" s="278" t="n"/>
      <c r="AW151" s="278" t="n"/>
      <c r="AX151" s="481">
        <f>IF(Y151="","",IF(Y151&gt;=90,I151-2,IF(Y151&gt;=70,I151-1,I151)))</f>
        <v/>
      </c>
      <c r="AY151" s="481">
        <f>IF(Z151="","",IF(Z151&gt;=90,J151-2,IF(Z151&gt;=70,J151-1,J151)))</f>
        <v/>
      </c>
      <c r="AZ151" s="481" t="n"/>
      <c r="BA151" s="481" t="n"/>
      <c r="BB151" s="277" t="n"/>
      <c r="BC151" s="169" t="n"/>
      <c r="BD151" s="481" t="n"/>
      <c r="BE151" s="169" t="n"/>
      <c r="BF151" s="481" t="n"/>
      <c r="BG151" s="169" t="n"/>
      <c r="BH151" s="481" t="n"/>
      <c r="BI151" s="169" t="n"/>
      <c r="BJ151" s="481" t="n"/>
      <c r="BK151" s="169" t="n"/>
      <c r="BL151" s="481" t="n"/>
      <c r="BM151" s="481" t="n"/>
      <c r="BN151" s="481" t="n"/>
      <c r="BO151" s="481" t="n"/>
      <c r="BP151" s="481" t="n"/>
      <c r="BQ151" s="481" t="n"/>
      <c r="BR151" s="481" t="n"/>
      <c r="BS151" s="481" t="n"/>
      <c r="BT151" s="481" t="n"/>
      <c r="BU151" s="481" t="n"/>
      <c r="BV151" s="481" t="n"/>
      <c r="BW151" s="169" t="n"/>
      <c r="BX151" s="481" t="n"/>
      <c r="BY151" s="325" t="n"/>
    </row>
    <row r="152" ht="18.75" customHeight="1">
      <c r="A152" s="258">
        <f>IF(AND(AX152=1,AZ152=1),1,IF(AND(AX152=1,AZ152=2),2,IF(AND(AX152=1,AZ152=3),3,IF(AND(AX152=1,AZ152=4),4,IF(AND(AX152=1,AZ152=5),5,IF(AND(AX152=2,AZ152=1),6,IF(AND(AX152=2,AZ152=2),7,IF(AND(AX152=2,AZ152=3),8,IF(AND(AX152=2,AZ152=4),9,IF(AND(AX152=2,AZ152=5),10,IF(AND(AX152=3,AZ152=1),11,IF(AND(AX152=3,AZ152=2),12,IF(AND(AX152=3,AZ152=3),13,IF(AND(AX152=3,AZ152=4),14,IF(AND(AX152=3,AZ152=5),15,IF(AND(AX152=4,AZ152=1),16,IF(AND(AX152=4,AZ152=2),17,IF(AND(AX152=4,AZ152=3),18,IF(AND(AX152=4,AZ152=4),19,IF(AND(AX152=4,AZ152=5),20,IF(AND(AX152=5,AZ152=1),21,IF(AND(AX152=5,AZ152=2),22,IF(AND(AX152=5,AZ152=3),23,IF(AND(AX152=5,AZ152=4),24,IF(AND(AX152=5,AZ152=5),25,"")))))))))))))))))))))))))</f>
        <v/>
      </c>
      <c r="B152" s="258">
        <f>IF(A152="","",(COUNTIF($A$8:A152,A152))/100)</f>
        <v/>
      </c>
      <c r="C152" s="258">
        <f>IFERROR(A152+B152,"")</f>
        <v/>
      </c>
      <c r="D152" s="276" t="n">
        <v>100</v>
      </c>
      <c r="E152" s="481" t="n"/>
      <c r="F152" s="481" t="n"/>
      <c r="G152" s="481" t="n"/>
      <c r="H152" s="481" t="n"/>
      <c r="I152" s="504" t="n"/>
      <c r="J152" s="481" t="n"/>
      <c r="K152" s="504" t="n"/>
      <c r="L152" s="504" t="n"/>
      <c r="M152" s="504" t="n"/>
      <c r="N152" s="504" t="n"/>
      <c r="O152" s="504" t="n"/>
      <c r="P152" s="274">
        <f>IF(OR(I152="",M152=""),"",I152*M152)</f>
        <v/>
      </c>
      <c r="Q152" s="481" t="n"/>
      <c r="R152" s="481" t="n"/>
      <c r="S152" s="481" t="n"/>
      <c r="T152" s="481" t="n"/>
      <c r="U152" s="504" t="n"/>
      <c r="V152" s="504" t="n"/>
      <c r="W152" s="504" t="n"/>
      <c r="X152" s="481" t="n"/>
      <c r="Y152" s="275" t="n"/>
      <c r="Z152" s="481" t="n"/>
      <c r="AA152" s="481" t="n"/>
      <c r="AB152" s="481" t="n"/>
      <c r="AC152" s="278" t="n"/>
      <c r="AD152" s="278" t="n"/>
      <c r="AE152" s="278" t="n"/>
      <c r="AF152" s="278" t="n"/>
      <c r="AG152" s="278" t="n"/>
      <c r="AH152" s="278" t="n"/>
      <c r="AI152" s="278" t="n"/>
      <c r="AJ152" s="278" t="n"/>
      <c r="AK152" s="278" t="n"/>
      <c r="AL152" s="278" t="n"/>
      <c r="AM152" s="278" t="n"/>
      <c r="AN152" s="278" t="n"/>
      <c r="AO152" s="278" t="n"/>
      <c r="AP152" s="278" t="n"/>
      <c r="AQ152" s="278" t="n"/>
      <c r="AR152" s="278" t="n"/>
      <c r="AS152" s="278" t="n"/>
      <c r="AT152" s="278" t="n"/>
      <c r="AU152" s="278" t="n"/>
      <c r="AV152" s="278" t="n"/>
      <c r="AW152" s="278" t="n"/>
      <c r="AX152" s="481">
        <f>IF(Y152="","",IF(Y152&gt;=90,I152-2,IF(Y152&gt;=70,I152-1,I152)))</f>
        <v/>
      </c>
      <c r="AY152" s="481">
        <f>IF(Z152="","",IF(Z152&gt;=90,J152-2,IF(Z152&gt;=70,J152-1,J152)))</f>
        <v/>
      </c>
      <c r="AZ152" s="481" t="n"/>
      <c r="BA152" s="481" t="n"/>
      <c r="BB152" s="277" t="n"/>
      <c r="BC152" s="169" t="n"/>
      <c r="BD152" s="481" t="n"/>
      <c r="BE152" s="169" t="n"/>
      <c r="BF152" s="481" t="n"/>
      <c r="BG152" s="169" t="n"/>
      <c r="BH152" s="481" t="n"/>
      <c r="BI152" s="169" t="n"/>
      <c r="BJ152" s="481" t="n"/>
      <c r="BK152" s="169" t="n"/>
      <c r="BL152" s="481" t="n"/>
      <c r="BM152" s="481" t="n"/>
      <c r="BN152" s="481" t="n"/>
      <c r="BO152" s="481" t="n"/>
      <c r="BP152" s="481" t="n"/>
      <c r="BQ152" s="481" t="n"/>
      <c r="BR152" s="481" t="n"/>
      <c r="BS152" s="481" t="n"/>
      <c r="BT152" s="481" t="n"/>
      <c r="BU152" s="481" t="n"/>
      <c r="BV152" s="481" t="n"/>
      <c r="BW152" s="169" t="n"/>
      <c r="BX152" s="481" t="n"/>
      <c r="BY152" s="325" t="n"/>
    </row>
    <row r="153">
      <c r="D153" s="326" t="n"/>
      <c r="E153" s="318" t="n"/>
      <c r="F153" s="318" t="n"/>
      <c r="G153" s="318" t="n"/>
      <c r="H153" s="318" t="n"/>
      <c r="I153" s="319" t="n"/>
      <c r="J153" s="318" t="n"/>
      <c r="K153" s="319" t="n"/>
      <c r="L153" s="319" t="n"/>
      <c r="M153" s="319" t="n"/>
      <c r="N153" s="319" t="n"/>
      <c r="O153" s="319" t="n"/>
      <c r="P153" s="320" t="n"/>
      <c r="Q153" s="318" t="n"/>
      <c r="R153" s="318" t="n"/>
      <c r="S153" s="318" t="n"/>
      <c r="T153" s="318" t="n"/>
      <c r="U153" s="319" t="n"/>
      <c r="V153" s="319" t="n"/>
      <c r="W153" s="319" t="n"/>
      <c r="X153" s="318" t="n"/>
      <c r="Y153" s="321" t="n"/>
      <c r="Z153" s="318" t="n"/>
      <c r="AA153" s="318" t="n"/>
      <c r="AB153" s="318" t="n"/>
      <c r="AC153" s="322" t="n"/>
      <c r="AD153" s="322" t="n"/>
      <c r="AE153" s="322" t="n"/>
      <c r="AF153" s="322" t="n"/>
      <c r="AG153" s="322" t="n"/>
      <c r="AH153" s="322" t="n"/>
      <c r="AI153" s="322" t="n"/>
      <c r="AJ153" s="322" t="n"/>
      <c r="AK153" s="322" t="n"/>
      <c r="AL153" s="322" t="n"/>
      <c r="AM153" s="322" t="n"/>
      <c r="AN153" s="322" t="n"/>
      <c r="AO153" s="322" t="n"/>
      <c r="AP153" s="322" t="n"/>
      <c r="AQ153" s="322" t="n"/>
      <c r="AR153" s="322" t="n"/>
      <c r="AS153" s="322" t="n"/>
      <c r="AT153" s="322" t="n"/>
      <c r="AU153" s="322" t="n"/>
      <c r="AV153" s="322" t="n"/>
      <c r="AW153" s="322" t="n"/>
      <c r="AX153" s="318" t="n"/>
      <c r="AY153" s="318" t="n"/>
      <c r="AZ153" s="318" t="n"/>
      <c r="BA153" s="318" t="n"/>
      <c r="BB153" s="323" t="n"/>
      <c r="BC153" s="324" t="n"/>
      <c r="BD153" s="318" t="n"/>
      <c r="BE153" s="324" t="n"/>
      <c r="BF153" s="318" t="n"/>
      <c r="BG153" s="324" t="n"/>
      <c r="BH153" s="318" t="n"/>
      <c r="BI153" s="324" t="n"/>
      <c r="BJ153" s="318" t="n"/>
      <c r="BK153" s="324" t="n"/>
      <c r="BL153" s="318" t="n"/>
      <c r="BM153" s="318" t="n"/>
      <c r="BN153" s="318" t="n"/>
      <c r="BO153" s="318" t="n"/>
      <c r="BP153" s="318" t="n"/>
      <c r="BQ153" s="318" t="n"/>
      <c r="BR153" s="318" t="n"/>
      <c r="BS153" s="318" t="n"/>
      <c r="BT153" s="318" t="n"/>
      <c r="BU153" s="318" t="n"/>
      <c r="BV153" s="318" t="n"/>
      <c r="BW153" s="324" t="n"/>
      <c r="BX153" s="318" t="n"/>
      <c r="BY153" s="325" t="n"/>
    </row>
    <row r="154" ht="14.25" customHeight="1">
      <c r="D154" s="363" t="inlineStr">
        <is>
          <t>Diagonal 18 No. 20-29 Fusagasugá – Cundinamarca
Teléfono (601) 8281483 Línea Gratuita 018000180414
www.ucundinamarca.edu.co   E-mail: info@ucundinamarca.edu.co
NIT: 890.680.062-2</t>
        </is>
      </c>
      <c r="BY154" s="325" t="n"/>
    </row>
    <row r="155" ht="53.25" customHeight="1">
      <c r="BY155" s="325" t="n"/>
    </row>
    <row r="156">
      <c r="D156" s="307" t="n"/>
      <c r="E156" s="35" t="n"/>
      <c r="F156" s="308" t="n"/>
      <c r="G156" s="307" t="n"/>
      <c r="H156" s="307" t="n"/>
      <c r="I156" s="307" t="n"/>
      <c r="J156" s="307" t="n"/>
      <c r="K156" s="307" t="n"/>
      <c r="L156" s="307" t="n"/>
      <c r="M156" s="307" t="n"/>
      <c r="N156" s="307" t="n"/>
      <c r="O156" s="307" t="n"/>
      <c r="P156" s="318" t="n"/>
      <c r="Q156" s="318" t="n"/>
      <c r="R156" s="318" t="n"/>
      <c r="S156" s="318" t="n"/>
      <c r="T156" s="319" t="n"/>
      <c r="U156" s="319" t="n"/>
      <c r="V156" s="319" t="n"/>
      <c r="W156" s="318" t="n"/>
      <c r="X156" s="321" t="n"/>
      <c r="Y156" s="318" t="n"/>
      <c r="Z156" s="318" t="n"/>
      <c r="AA156" s="318" t="n"/>
      <c r="AB156" s="322" t="n"/>
      <c r="AC156" s="322" t="n"/>
      <c r="AD156" s="322" t="n"/>
      <c r="AE156" s="318" t="n"/>
      <c r="AF156" s="318" t="n"/>
      <c r="AG156" s="318" t="n"/>
      <c r="AH156" s="318" t="n"/>
      <c r="AI156" s="323" t="n"/>
      <c r="AJ156" s="324" t="n"/>
      <c r="AK156" s="318" t="n"/>
      <c r="AL156" s="324" t="n"/>
      <c r="AM156" s="318" t="n"/>
      <c r="AN156" s="324" t="n"/>
      <c r="AO156" s="318" t="n"/>
      <c r="AP156" s="324" t="n"/>
      <c r="AQ156" s="318" t="n"/>
      <c r="AR156" s="324" t="n"/>
      <c r="AS156" s="318" t="n"/>
      <c r="AT156" s="324" t="n"/>
      <c r="AU156" s="318" t="n"/>
      <c r="AV156" s="322" t="n"/>
      <c r="AW156" s="322" t="n"/>
      <c r="AX156" s="318" t="n"/>
      <c r="AY156" s="318" t="n"/>
      <c r="AZ156" s="318" t="n"/>
      <c r="BA156" s="318" t="n"/>
      <c r="BB156" s="323" t="n"/>
      <c r="BC156" s="324" t="n"/>
      <c r="BD156" s="318" t="n"/>
      <c r="BE156" s="324" t="n"/>
      <c r="BF156" s="318" t="n"/>
      <c r="BG156" s="324" t="n"/>
      <c r="BH156" s="318" t="n"/>
      <c r="BI156" s="324" t="n"/>
      <c r="BJ156" s="318" t="n"/>
      <c r="BK156" s="324" t="n"/>
      <c r="BL156" s="318" t="n"/>
      <c r="BM156" s="318" t="n"/>
      <c r="BN156" s="318" t="n"/>
      <c r="BO156" s="318" t="n"/>
      <c r="BP156" s="318" t="n"/>
      <c r="BQ156" s="318" t="n"/>
      <c r="BR156" s="318" t="n"/>
      <c r="BS156" s="318" t="n"/>
      <c r="BT156" s="318" t="n"/>
      <c r="BU156" s="318" t="n"/>
      <c r="BV156" s="318" t="n"/>
      <c r="BW156" s="324" t="n"/>
      <c r="BX156" s="318" t="n"/>
      <c r="BY156" s="325" t="n"/>
    </row>
    <row r="157" ht="42.75" customHeight="1">
      <c r="D157" s="535" t="inlineStr">
        <is>
          <t>Documento controlado por el Sistema de Gestión de la Calidad
Asegúrese que corresponde a la última versión consultando el Portal Institucional</t>
        </is>
      </c>
      <c r="BY157" s="325" t="n"/>
    </row>
  </sheetData>
  <sheetProtection selectLockedCells="1" selectUnlockedCells="0" algorithmName="SHA-512" sheet="1" objects="0" insertRows="0" insertHyperlinks="0" autoFilter="0" scenarios="0" formatColumns="0" deleteColumns="0" insertColumns="0" pivotTables="0" deleteRows="0" formatCells="0" saltValue="Isc1oTcsfCPut9P/kpUgEg==" formatRows="0" sort="0" spinCount="100000" hashValue="nXHluSDj03LudriNCplSOnZND7LJVrFnqaMmOjcrV03UWjv7/a1B+ap0PcNJASC3Zcjluk/OWTB8KRTJhfrfuQ=="/>
  <mergeCells count="528">
    <mergeCell ref="BF23:BF27"/>
    <mergeCell ref="BH23:BH27"/>
    <mergeCell ref="BJ23:BJ27"/>
    <mergeCell ref="BT8:BT10"/>
    <mergeCell ref="BV8:BV10"/>
    <mergeCell ref="J63:J67"/>
    <mergeCell ref="BR16:BR17"/>
    <mergeCell ref="BT16:BT17"/>
    <mergeCell ref="BV16:BV17"/>
    <mergeCell ref="BD14:BD15"/>
    <mergeCell ref="X6:AO6"/>
    <mergeCell ref="AV14:AV15"/>
    <mergeCell ref="BK63:BK67"/>
    <mergeCell ref="BJ43:BJ47"/>
    <mergeCell ref="BL43:BL47"/>
    <mergeCell ref="BD20:BD22"/>
    <mergeCell ref="BC38:BC42"/>
    <mergeCell ref="D16:D17"/>
    <mergeCell ref="BF20:BF22"/>
    <mergeCell ref="BE38:BE42"/>
    <mergeCell ref="AX20:AX22"/>
    <mergeCell ref="BN11:BN13"/>
    <mergeCell ref="BP11:BP13"/>
    <mergeCell ref="BF11:BF13"/>
    <mergeCell ref="BH11:BH13"/>
    <mergeCell ref="AX63:AX67"/>
    <mergeCell ref="BI18:BI19"/>
    <mergeCell ref="BX33:BX37"/>
    <mergeCell ref="BK18:BK19"/>
    <mergeCell ref="D18:D19"/>
    <mergeCell ref="BG48:BG52"/>
    <mergeCell ref="BI48:BI52"/>
    <mergeCell ref="M18:M19"/>
    <mergeCell ref="BE33:BE37"/>
    <mergeCell ref="BX28:BX32"/>
    <mergeCell ref="AY16:AY17"/>
    <mergeCell ref="F3:BV4"/>
    <mergeCell ref="BJ14:BJ15"/>
    <mergeCell ref="F1:BV1"/>
    <mergeCell ref="AY18:AY19"/>
    <mergeCell ref="BB38:BB42"/>
    <mergeCell ref="BD38:BD42"/>
    <mergeCell ref="L63:L67"/>
    <mergeCell ref="L38:L42"/>
    <mergeCell ref="O43:O47"/>
    <mergeCell ref="G20:G22"/>
    <mergeCell ref="N38:N42"/>
    <mergeCell ref="O11:O13"/>
    <mergeCell ref="I20:I22"/>
    <mergeCell ref="F38:F42"/>
    <mergeCell ref="L18:L19"/>
    <mergeCell ref="D43:D47"/>
    <mergeCell ref="F43:F47"/>
    <mergeCell ref="BF58:BF62"/>
    <mergeCell ref="AX8:AX10"/>
    <mergeCell ref="AZ8:AZ10"/>
    <mergeCell ref="BO20:BO22"/>
    <mergeCell ref="AX16:AX17"/>
    <mergeCell ref="P33:P37"/>
    <mergeCell ref="BC28:BC32"/>
    <mergeCell ref="BE28:BE32"/>
    <mergeCell ref="J58:J62"/>
    <mergeCell ref="BR18:BR19"/>
    <mergeCell ref="BG28:BG32"/>
    <mergeCell ref="BT18:BT19"/>
    <mergeCell ref="AZ33:AZ37"/>
    <mergeCell ref="BA16:BA17"/>
    <mergeCell ref="J53:J57"/>
    <mergeCell ref="BB33:BB37"/>
    <mergeCell ref="BG23:BG27"/>
    <mergeCell ref="L53:L57"/>
    <mergeCell ref="BI23:BI27"/>
    <mergeCell ref="N53:N57"/>
    <mergeCell ref="BS8:BS10"/>
    <mergeCell ref="BL14:BL15"/>
    <mergeCell ref="BU8:BU10"/>
    <mergeCell ref="N8:N10"/>
    <mergeCell ref="P8:P10"/>
    <mergeCell ref="F33:F37"/>
    <mergeCell ref="BL20:BL22"/>
    <mergeCell ref="BS16:BS17"/>
    <mergeCell ref="BN20:BN22"/>
    <mergeCell ref="BP20:BP22"/>
    <mergeCell ref="BV11:BV13"/>
    <mergeCell ref="BX11:BX13"/>
    <mergeCell ref="G58:G62"/>
    <mergeCell ref="I58:I62"/>
    <mergeCell ref="BK43:BK47"/>
    <mergeCell ref="AX53:AX57"/>
    <mergeCell ref="BS18:BS19"/>
    <mergeCell ref="BU18:BU19"/>
    <mergeCell ref="E20:E21"/>
    <mergeCell ref="BC43:BC47"/>
    <mergeCell ref="BE43:BE47"/>
    <mergeCell ref="BE11:BE13"/>
    <mergeCell ref="F28:F32"/>
    <mergeCell ref="AY20:AY22"/>
    <mergeCell ref="BG11:BG13"/>
    <mergeCell ref="H28:H32"/>
    <mergeCell ref="BW33:BW37"/>
    <mergeCell ref="AZ16:AZ17"/>
    <mergeCell ref="AZ48:AZ52"/>
    <mergeCell ref="BB48:BB52"/>
    <mergeCell ref="B1:B4"/>
    <mergeCell ref="H23:H27"/>
    <mergeCell ref="J23:J27"/>
    <mergeCell ref="D157:BX157"/>
    <mergeCell ref="BT14:BT15"/>
    <mergeCell ref="M14:M15"/>
    <mergeCell ref="J18:J19"/>
    <mergeCell ref="BA14:BA15"/>
    <mergeCell ref="BC14:BC15"/>
    <mergeCell ref="D14:D15"/>
    <mergeCell ref="AX18:AX19"/>
    <mergeCell ref="AZ18:AZ19"/>
    <mergeCell ref="F14:F15"/>
    <mergeCell ref="U6:W6"/>
    <mergeCell ref="K63:K67"/>
    <mergeCell ref="L43:L47"/>
    <mergeCell ref="N43:N47"/>
    <mergeCell ref="F20:F22"/>
    <mergeCell ref="BF8:BF10"/>
    <mergeCell ref="BH8:BH10"/>
    <mergeCell ref="P11:P13"/>
    <mergeCell ref="I8:I10"/>
    <mergeCell ref="G38:G42"/>
    <mergeCell ref="K8:K10"/>
    <mergeCell ref="K18:K19"/>
    <mergeCell ref="AR14:AR15"/>
    <mergeCell ref="AX43:AX47"/>
    <mergeCell ref="AZ43:AZ47"/>
    <mergeCell ref="BF63:BF67"/>
    <mergeCell ref="BD28:BD32"/>
    <mergeCell ref="K58:K62"/>
    <mergeCell ref="AR11:AR13"/>
    <mergeCell ref="AX28:AX32"/>
    <mergeCell ref="AT11:AT13"/>
    <mergeCell ref="M53:M57"/>
    <mergeCell ref="BK14:BK15"/>
    <mergeCell ref="BJ38:BJ42"/>
    <mergeCell ref="BU11:BU13"/>
    <mergeCell ref="O14:O15"/>
    <mergeCell ref="BL38:BL42"/>
    <mergeCell ref="BW11:BW13"/>
    <mergeCell ref="BM11:BM13"/>
    <mergeCell ref="H58:H62"/>
    <mergeCell ref="O20:O22"/>
    <mergeCell ref="AY53:AY57"/>
    <mergeCell ref="G28:G32"/>
    <mergeCell ref="I28:I32"/>
    <mergeCell ref="BJ8:BJ10"/>
    <mergeCell ref="BF16:BF17"/>
    <mergeCell ref="AY48:AY52"/>
    <mergeCell ref="BH16:BH17"/>
    <mergeCell ref="I16:I17"/>
    <mergeCell ref="BA48:BA52"/>
    <mergeCell ref="I23:I27"/>
    <mergeCell ref="BS14:BS15"/>
    <mergeCell ref="K48:K52"/>
    <mergeCell ref="K23:K27"/>
    <mergeCell ref="BF18:BF19"/>
    <mergeCell ref="L14:L15"/>
    <mergeCell ref="BH18:BH19"/>
    <mergeCell ref="I18:I19"/>
    <mergeCell ref="N14:N15"/>
    <mergeCell ref="N20:N22"/>
    <mergeCell ref="P20:P22"/>
    <mergeCell ref="BJ33:BJ37"/>
    <mergeCell ref="BL33:BL37"/>
    <mergeCell ref="F2:BV2"/>
    <mergeCell ref="M43:M47"/>
    <mergeCell ref="BG8:BG10"/>
    <mergeCell ref="BI8:BI10"/>
    <mergeCell ref="BV20:BV22"/>
    <mergeCell ref="BX20:BX22"/>
    <mergeCell ref="BL28:BL32"/>
    <mergeCell ref="BH53:BH57"/>
    <mergeCell ref="AY43:AY47"/>
    <mergeCell ref="BA43:BA47"/>
    <mergeCell ref="BE63:BE67"/>
    <mergeCell ref="AY63:AY67"/>
    <mergeCell ref="BP16:BP17"/>
    <mergeCell ref="BC58:BC62"/>
    <mergeCell ref="BH48:BH52"/>
    <mergeCell ref="BE58:BE62"/>
    <mergeCell ref="BJ48:BJ52"/>
    <mergeCell ref="BU14:BU15"/>
    <mergeCell ref="M33:M37"/>
    <mergeCell ref="BU20:BU22"/>
    <mergeCell ref="BW20:BW22"/>
    <mergeCell ref="D33:D37"/>
    <mergeCell ref="BE53:BE57"/>
    <mergeCell ref="BG53:BG57"/>
    <mergeCell ref="BD63:BD67"/>
    <mergeCell ref="BX58:BX62"/>
    <mergeCell ref="H20:H22"/>
    <mergeCell ref="BR8:BR10"/>
    <mergeCell ref="F63:F67"/>
    <mergeCell ref="BG63:BG67"/>
    <mergeCell ref="BV18:BV19"/>
    <mergeCell ref="BG16:BG17"/>
    <mergeCell ref="AY38:AY42"/>
    <mergeCell ref="BA38:BA42"/>
    <mergeCell ref="BD11:BD13"/>
    <mergeCell ref="BR14:BR15"/>
    <mergeCell ref="BE18:BE19"/>
    <mergeCell ref="BG18:BG19"/>
    <mergeCell ref="D48:D52"/>
    <mergeCell ref="BW8:BW10"/>
    <mergeCell ref="BI33:BI37"/>
    <mergeCell ref="BK33:BK37"/>
    <mergeCell ref="BA33:BA37"/>
    <mergeCell ref="BC33:BC37"/>
    <mergeCell ref="AY14:AY15"/>
    <mergeCell ref="BM20:BM22"/>
    <mergeCell ref="H8:H10"/>
    <mergeCell ref="AX38:AX42"/>
    <mergeCell ref="P58:P62"/>
    <mergeCell ref="J8:J10"/>
    <mergeCell ref="BI11:BI13"/>
    <mergeCell ref="AZ38:AZ42"/>
    <mergeCell ref="H63:H67"/>
    <mergeCell ref="H16:H17"/>
    <mergeCell ref="D154:BX155"/>
    <mergeCell ref="K11:K13"/>
    <mergeCell ref="BX48:BX52"/>
    <mergeCell ref="O28:O32"/>
    <mergeCell ref="M11:M13"/>
    <mergeCell ref="P18:P19"/>
    <mergeCell ref="H18:H19"/>
    <mergeCell ref="BI16:BI17"/>
    <mergeCell ref="BB58:BB62"/>
    <mergeCell ref="AT8:AT10"/>
    <mergeCell ref="BD58:BD62"/>
    <mergeCell ref="AV8:AV10"/>
    <mergeCell ref="K16:K17"/>
    <mergeCell ref="AT16:AT17"/>
    <mergeCell ref="L33:L37"/>
    <mergeCell ref="AY28:AY32"/>
    <mergeCell ref="N33:N37"/>
    <mergeCell ref="BA28:BA32"/>
    <mergeCell ref="BW1:BX1"/>
    <mergeCell ref="BD53:BD57"/>
    <mergeCell ref="BF53:BF57"/>
    <mergeCell ref="N28:N32"/>
    <mergeCell ref="P28:P32"/>
    <mergeCell ref="BC23:BC27"/>
    <mergeCell ref="BE23:BE27"/>
    <mergeCell ref="BW58:BW62"/>
    <mergeCell ref="BO8:BO10"/>
    <mergeCell ref="BQ8:BQ10"/>
    <mergeCell ref="BW16:BW17"/>
    <mergeCell ref="BH20:BH22"/>
    <mergeCell ref="P16:P17"/>
    <mergeCell ref="BO16:BO17"/>
    <mergeCell ref="BJ20:BJ22"/>
    <mergeCell ref="BQ16:BQ17"/>
    <mergeCell ref="BR11:BR13"/>
    <mergeCell ref="J16:J17"/>
    <mergeCell ref="BT11:BT13"/>
    <mergeCell ref="BW18:BW19"/>
    <mergeCell ref="J48:J52"/>
    <mergeCell ref="BO18:BO19"/>
    <mergeCell ref="L48:L52"/>
    <mergeCell ref="BI43:BI47"/>
    <mergeCell ref="BQ18:BQ19"/>
    <mergeCell ref="BA11:BA13"/>
    <mergeCell ref="BC11:BC13"/>
    <mergeCell ref="BX23:BX27"/>
    <mergeCell ref="AX48:AX52"/>
    <mergeCell ref="BP8:BP10"/>
    <mergeCell ref="BD33:BD37"/>
    <mergeCell ref="BW28:BW32"/>
    <mergeCell ref="BF43:BF47"/>
    <mergeCell ref="G63:G67"/>
    <mergeCell ref="AZ11:AZ13"/>
    <mergeCell ref="BB11:BB13"/>
    <mergeCell ref="I63:I67"/>
    <mergeCell ref="J43:J47"/>
    <mergeCell ref="I38:I42"/>
    <mergeCell ref="BJ58:BJ62"/>
    <mergeCell ref="D20:D22"/>
    <mergeCell ref="BW23:BW27"/>
    <mergeCell ref="K38:K42"/>
    <mergeCell ref="L11:L13"/>
    <mergeCell ref="N11:N13"/>
    <mergeCell ref="F11:F13"/>
    <mergeCell ref="G18:G19"/>
    <mergeCell ref="BA58:BA62"/>
    <mergeCell ref="K33:K37"/>
    <mergeCell ref="AZ28:AZ32"/>
    <mergeCell ref="BB28:BB32"/>
    <mergeCell ref="AX14:AX15"/>
    <mergeCell ref="O63:O67"/>
    <mergeCell ref="AV16:AV17"/>
    <mergeCell ref="BB23:BB27"/>
    <mergeCell ref="G53:G57"/>
    <mergeCell ref="BD23:BD27"/>
    <mergeCell ref="I53:I57"/>
    <mergeCell ref="BI14:BI15"/>
    <mergeCell ref="F23:F27"/>
    <mergeCell ref="BN16:BN17"/>
    <mergeCell ref="BI20:BI22"/>
    <mergeCell ref="BF38:BF42"/>
    <mergeCell ref="BK20:BK22"/>
    <mergeCell ref="BH38:BH42"/>
    <mergeCell ref="BA20:BA22"/>
    <mergeCell ref="BC20:BC22"/>
    <mergeCell ref="BQ11:BQ13"/>
    <mergeCell ref="BS11:BS13"/>
    <mergeCell ref="BK11:BK13"/>
    <mergeCell ref="D58:D62"/>
    <mergeCell ref="I48:I52"/>
    <mergeCell ref="F58:F62"/>
    <mergeCell ref="BN18:BN19"/>
    <mergeCell ref="BP18:BP19"/>
    <mergeCell ref="BL58:BL62"/>
    <mergeCell ref="F53:F57"/>
    <mergeCell ref="BW4:BX4"/>
    <mergeCell ref="H53:H57"/>
    <mergeCell ref="BD16:BD17"/>
    <mergeCell ref="BO14:BO15"/>
    <mergeCell ref="G23:G27"/>
    <mergeCell ref="H14:H15"/>
    <mergeCell ref="J14:J15"/>
    <mergeCell ref="BX63:BX67"/>
    <mergeCell ref="J20:J22"/>
    <mergeCell ref="O18:O19"/>
    <mergeCell ref="I43:I47"/>
    <mergeCell ref="K43:K47"/>
    <mergeCell ref="BC8:BC10"/>
    <mergeCell ref="BK58:BK62"/>
    <mergeCell ref="BE8:BE10"/>
    <mergeCell ref="BT20:BT22"/>
    <mergeCell ref="BH28:BH32"/>
    <mergeCell ref="BJ28:BJ32"/>
    <mergeCell ref="O58:O62"/>
    <mergeCell ref="F48:F52"/>
    <mergeCell ref="H48:H52"/>
    <mergeCell ref="O53:O57"/>
    <mergeCell ref="BL23:BL27"/>
    <mergeCell ref="BX8:BX10"/>
    <mergeCell ref="BQ14:BQ15"/>
    <mergeCell ref="H43:H47"/>
    <mergeCell ref="N63:N67"/>
    <mergeCell ref="BX16:BX17"/>
    <mergeCell ref="BX38:BX42"/>
    <mergeCell ref="BQ20:BQ22"/>
    <mergeCell ref="AZ14:AZ15"/>
    <mergeCell ref="BC53:BC57"/>
    <mergeCell ref="BH43:BH47"/>
    <mergeCell ref="BG38:BG42"/>
    <mergeCell ref="AZ20:AZ22"/>
    <mergeCell ref="BB20:BB22"/>
    <mergeCell ref="BI38:BI42"/>
    <mergeCell ref="BJ11:BJ13"/>
    <mergeCell ref="AZ63:AZ67"/>
    <mergeCell ref="BL11:BL13"/>
    <mergeCell ref="L20:L22"/>
    <mergeCell ref="BK48:BK52"/>
    <mergeCell ref="BC48:BC52"/>
    <mergeCell ref="D28:D32"/>
    <mergeCell ref="O16:O17"/>
    <mergeCell ref="D6:H6"/>
    <mergeCell ref="O48:O52"/>
    <mergeCell ref="BC16:BC17"/>
    <mergeCell ref="BX53:BX57"/>
    <mergeCell ref="D23:D27"/>
    <mergeCell ref="BN14:BN15"/>
    <mergeCell ref="BF14:BF15"/>
    <mergeCell ref="G14:G15"/>
    <mergeCell ref="BA18:BA19"/>
    <mergeCell ref="BC18:BC19"/>
    <mergeCell ref="I14:I15"/>
    <mergeCell ref="BH14:BH15"/>
    <mergeCell ref="BW63:BW67"/>
    <mergeCell ref="K14:K15"/>
    <mergeCell ref="P63:P67"/>
    <mergeCell ref="P38:P42"/>
    <mergeCell ref="K20:K22"/>
    <mergeCell ref="H38:H42"/>
    <mergeCell ref="D1:E4"/>
    <mergeCell ref="J38:J42"/>
    <mergeCell ref="BG33:BG37"/>
    <mergeCell ref="AY33:AY37"/>
    <mergeCell ref="I6:T6"/>
    <mergeCell ref="BB8:BB10"/>
    <mergeCell ref="BD8:BD10"/>
    <mergeCell ref="BB63:BB67"/>
    <mergeCell ref="D11:D13"/>
    <mergeCell ref="BS20:BS22"/>
    <mergeCell ref="BB16:BB17"/>
    <mergeCell ref="L58:L62"/>
    <mergeCell ref="BI28:BI32"/>
    <mergeCell ref="F8:F10"/>
    <mergeCell ref="N58:N62"/>
    <mergeCell ref="BK28:BK32"/>
    <mergeCell ref="BX18:BX19"/>
    <mergeCell ref="M28:M32"/>
    <mergeCell ref="BE16:BE17"/>
    <mergeCell ref="F18:F19"/>
    <mergeCell ref="AX58:AX62"/>
    <mergeCell ref="BK23:BK27"/>
    <mergeCell ref="P53:P57"/>
    <mergeCell ref="AZ58:AZ62"/>
    <mergeCell ref="BE48:BE52"/>
    <mergeCell ref="BP14:BP15"/>
    <mergeCell ref="H33:H37"/>
    <mergeCell ref="J33:J37"/>
    <mergeCell ref="M23:M27"/>
    <mergeCell ref="BX43:BX47"/>
    <mergeCell ref="O23:O27"/>
    <mergeCell ref="BW38:BW42"/>
    <mergeCell ref="BR20:BR22"/>
    <mergeCell ref="M20:M22"/>
    <mergeCell ref="M58:M62"/>
    <mergeCell ref="AZ53:AZ57"/>
    <mergeCell ref="BB53:BB57"/>
    <mergeCell ref="BG43:BG47"/>
    <mergeCell ref="J28:J32"/>
    <mergeCell ref="L28:L32"/>
    <mergeCell ref="AY23:AY27"/>
    <mergeCell ref="BA23:BA27"/>
    <mergeCell ref="BM8:BM10"/>
    <mergeCell ref="BK16:BK17"/>
    <mergeCell ref="L16:L17"/>
    <mergeCell ref="BD48:BD52"/>
    <mergeCell ref="BM16:BM17"/>
    <mergeCell ref="N16:N17"/>
    <mergeCell ref="BF48:BF52"/>
    <mergeCell ref="F16:F17"/>
    <mergeCell ref="L23:L27"/>
    <mergeCell ref="BV14:BV15"/>
    <mergeCell ref="N48:N52"/>
    <mergeCell ref="N23:N27"/>
    <mergeCell ref="BX14:BX15"/>
    <mergeCell ref="P48:P52"/>
    <mergeCell ref="N7:O7"/>
    <mergeCell ref="N18:N19"/>
    <mergeCell ref="BW53:BW57"/>
    <mergeCell ref="AX6:BB6"/>
    <mergeCell ref="AY11:AY13"/>
    <mergeCell ref="BE14:BE15"/>
    <mergeCell ref="BB18:BB19"/>
    <mergeCell ref="BG14:BG15"/>
    <mergeCell ref="K53:K57"/>
    <mergeCell ref="P43:P47"/>
    <mergeCell ref="BL8:BL10"/>
    <mergeCell ref="AX33:AX37"/>
    <mergeCell ref="BN8:BN10"/>
    <mergeCell ref="G8:G10"/>
    <mergeCell ref="BC6:BX6"/>
    <mergeCell ref="AR16:AR17"/>
    <mergeCell ref="BB43:BB47"/>
    <mergeCell ref="BD43:BD47"/>
    <mergeCell ref="BH63:BH67"/>
    <mergeCell ref="BJ63:BJ67"/>
    <mergeCell ref="AV11:AV13"/>
    <mergeCell ref="AX11:AX13"/>
    <mergeCell ref="BU16:BU17"/>
    <mergeCell ref="H11:H13"/>
    <mergeCell ref="BW48:BW52"/>
    <mergeCell ref="J11:J13"/>
    <mergeCell ref="AY58:AY62"/>
    <mergeCell ref="BD18:BD19"/>
    <mergeCell ref="G33:G37"/>
    <mergeCell ref="I33:I37"/>
    <mergeCell ref="BW43:BW47"/>
    <mergeCell ref="P23:P27"/>
    <mergeCell ref="BM18:BM19"/>
    <mergeCell ref="BB14:BB15"/>
    <mergeCell ref="BA53:BA57"/>
    <mergeCell ref="D38:D42"/>
    <mergeCell ref="K28:K32"/>
    <mergeCell ref="AX23:AX27"/>
    <mergeCell ref="AZ23:AZ27"/>
    <mergeCell ref="BL63:BL67"/>
    <mergeCell ref="BJ16:BJ17"/>
    <mergeCell ref="BL16:BL17"/>
    <mergeCell ref="BE20:BE22"/>
    <mergeCell ref="BG20:BG22"/>
    <mergeCell ref="BO11:BO13"/>
    <mergeCell ref="G16:G17"/>
    <mergeCell ref="M48:M52"/>
    <mergeCell ref="BW14:BW15"/>
    <mergeCell ref="K7:L7"/>
    <mergeCell ref="BJ18:BJ19"/>
    <mergeCell ref="P14:P15"/>
    <mergeCell ref="G48:G52"/>
    <mergeCell ref="BL18:BL19"/>
    <mergeCell ref="E18:E19"/>
    <mergeCell ref="BF33:BF37"/>
    <mergeCell ref="BH58:BH62"/>
    <mergeCell ref="BH33:BH37"/>
    <mergeCell ref="D53:D57"/>
    <mergeCell ref="BK8:BK10"/>
    <mergeCell ref="D8:D10"/>
    <mergeCell ref="BK38:BK42"/>
    <mergeCell ref="BM14:BM15"/>
    <mergeCell ref="M8:M10"/>
    <mergeCell ref="O8:O10"/>
    <mergeCell ref="BJ53:BJ57"/>
    <mergeCell ref="M63:M67"/>
    <mergeCell ref="BL53:BL57"/>
    <mergeCell ref="BW2:BX2"/>
    <mergeCell ref="M16:M17"/>
    <mergeCell ref="M38:M42"/>
    <mergeCell ref="O38:O42"/>
    <mergeCell ref="AT14:AT15"/>
    <mergeCell ref="BI63:BI67"/>
    <mergeCell ref="BA63:BA67"/>
    <mergeCell ref="BC63:BC67"/>
    <mergeCell ref="D63:D67"/>
    <mergeCell ref="AR8:AR10"/>
    <mergeCell ref="G43:G47"/>
    <mergeCell ref="BG58:BG62"/>
    <mergeCell ref="G11:G13"/>
    <mergeCell ref="AY8:AY10"/>
    <mergeCell ref="BL48:BL52"/>
    <mergeCell ref="I11:I13"/>
    <mergeCell ref="BI58:BI62"/>
    <mergeCell ref="BA8:BA10"/>
    <mergeCell ref="BW3:BX3"/>
    <mergeCell ref="O33:O37"/>
    <mergeCell ref="BF28:BF32"/>
    <mergeCell ref="L8:L10"/>
    <mergeCell ref="BI53:BI57"/>
    <mergeCell ref="BK53:BK57"/>
  </mergeCells>
  <conditionalFormatting sqref="H68:H152 BB8:BB9 BB68:BB152">
    <cfRule type="cellIs" priority="1877" operator="equal" dxfId="2">
      <formula>"EXTREMO"</formula>
    </cfRule>
    <cfRule type="cellIs" priority="1878" operator="equal" dxfId="3">
      <formula>"ALTO"</formula>
    </cfRule>
    <cfRule type="cellIs" priority="1879" operator="equal" dxfId="1">
      <formula>"MODERADO"</formula>
    </cfRule>
    <cfRule type="cellIs" priority="1880" operator="equal" dxfId="0">
      <formula>"BAJO"</formula>
    </cfRule>
  </conditionalFormatting>
  <conditionalFormatting sqref="K8:K10 K20:K22">
    <cfRule type="cellIs" priority="1701" operator="equal" dxfId="2">
      <formula>"Muy Alta"</formula>
    </cfRule>
    <cfRule type="cellIs" priority="1702" operator="equal" dxfId="40">
      <formula>"Alta"</formula>
    </cfRule>
    <cfRule type="cellIs" priority="1703" operator="equal" dxfId="1">
      <formula>"Media"</formula>
    </cfRule>
    <cfRule type="cellIs" priority="1704" operator="equal" dxfId="0">
      <formula>"Baja"</formula>
    </cfRule>
    <cfRule type="cellIs" priority="1705" operator="equal" dxfId="66">
      <formula>"Muy Baja"</formula>
    </cfRule>
  </conditionalFormatting>
  <conditionalFormatting sqref="N8:N10 N20:N22">
    <cfRule type="cellIs" priority="1696" operator="equal" dxfId="2">
      <formula>"Catastrófico"</formula>
    </cfRule>
    <cfRule type="cellIs" priority="1697" operator="equal" dxfId="40">
      <formula>"Mayor"</formula>
    </cfRule>
    <cfRule type="cellIs" priority="1698" operator="equal" dxfId="1">
      <formula>"Moderado"</formula>
    </cfRule>
    <cfRule type="cellIs" priority="1699" operator="equal" dxfId="0">
      <formula>"Menor"</formula>
    </cfRule>
    <cfRule type="cellIs" priority="1700" operator="equal" dxfId="66">
      <formula>"Leve"</formula>
    </cfRule>
  </conditionalFormatting>
  <conditionalFormatting sqref="P8:P10 P20:P22 AC20:AW22">
    <cfRule type="cellIs" priority="1692" operator="equal" dxfId="2">
      <formula>"EXTREMO"</formula>
    </cfRule>
    <cfRule type="cellIs" priority="1693" operator="equal" dxfId="48">
      <formula>"ALTO"</formula>
    </cfRule>
    <cfRule type="cellIs" priority="1694" operator="equal" dxfId="1">
      <formula>"MODERADO"</formula>
    </cfRule>
    <cfRule type="cellIs" priority="1695" operator="equal" dxfId="0">
      <formula>"BAJO"</formula>
    </cfRule>
  </conditionalFormatting>
  <conditionalFormatting sqref="Z8:Z10 Z20:Z22 Z68:Z142">
    <cfRule type="cellIs" priority="1688" operator="equal" dxfId="2">
      <formula>"MUY ALTA"</formula>
    </cfRule>
    <cfRule type="cellIs" priority="1689" operator="equal" dxfId="40">
      <formula>"ALTA"</formula>
    </cfRule>
    <cfRule type="cellIs" priority="1690" operator="equal" dxfId="0">
      <formula>"BAJA"</formula>
    </cfRule>
    <cfRule type="cellIs" priority="1691" operator="equal" dxfId="66">
      <formula>"MUY BAJA"</formula>
    </cfRule>
  </conditionalFormatting>
  <conditionalFormatting sqref="AB8:AB10 AB20:AB22 AB68:AB140">
    <cfRule type="cellIs" priority="1683" operator="equal" dxfId="2">
      <formula>"CATASTRÓFICO"</formula>
    </cfRule>
    <cfRule type="cellIs" priority="1684" operator="equal" dxfId="40">
      <formula>"MAYOR"</formula>
    </cfRule>
    <cfRule type="cellIs" priority="1685" operator="equal" dxfId="1">
      <formula>"MODERADO"</formula>
    </cfRule>
    <cfRule type="cellIs" priority="1686" operator="equal" dxfId="0">
      <formula>"MENOR"</formula>
    </cfRule>
    <cfRule type="cellIs" priority="1687" operator="equal" dxfId="66">
      <formula>"LEVE"</formula>
    </cfRule>
  </conditionalFormatting>
  <conditionalFormatting sqref="AC8:AC10 AC68:AC94 AN68:AW94">
    <cfRule type="cellIs" priority="1679" operator="equal" dxfId="2">
      <formula>"EXTREMO"</formula>
    </cfRule>
    <cfRule type="cellIs" priority="1680" operator="equal" dxfId="48">
      <formula>"ALTO"</formula>
    </cfRule>
    <cfRule type="cellIs" priority="1681" operator="equal" dxfId="1">
      <formula>"MODERADO"</formula>
    </cfRule>
    <cfRule type="cellIs" priority="1682" operator="equal" dxfId="0">
      <formula>"BAJO"</formula>
    </cfRule>
  </conditionalFormatting>
  <conditionalFormatting sqref="AY8:AY10 AY20:AY22">
    <cfRule type="cellIs" priority="1674" operator="equal" dxfId="2">
      <formula>"MUY ALTA"</formula>
    </cfRule>
    <cfRule type="cellIs" priority="1675" operator="equal" dxfId="40">
      <formula>"ALTA"</formula>
    </cfRule>
    <cfRule type="cellIs" priority="1676" operator="equal" dxfId="1">
      <formula>"MEDIA"</formula>
    </cfRule>
    <cfRule type="cellIs" priority="1677" operator="equal" dxfId="0">
      <formula>"BAJA"</formula>
    </cfRule>
    <cfRule type="cellIs" priority="1678" operator="equal" dxfId="66">
      <formula>"MUY BAJA"</formula>
    </cfRule>
  </conditionalFormatting>
  <conditionalFormatting sqref="BA8:BA10 BA16:BA22">
    <cfRule type="cellIs" priority="1670" operator="equal" dxfId="2">
      <formula>"CATASTRÓFICO"</formula>
    </cfRule>
    <cfRule type="cellIs" priority="1671" operator="equal" dxfId="40">
      <formula>"MAYOR"</formula>
    </cfRule>
    <cfRule type="cellIs" priority="1672" operator="equal" dxfId="1">
      <formula>"MODERADO"</formula>
    </cfRule>
    <cfRule type="cellIs" priority="1673" operator="equal" dxfId="0">
      <formula>"MENOR"</formula>
    </cfRule>
    <cfRule type="cellIs" priority="1668" operator="equal" dxfId="66">
      <formula>"LEVE"</formula>
    </cfRule>
  </conditionalFormatting>
  <conditionalFormatting sqref="Z8:Z10 Z20:Z22">
    <cfRule type="cellIs" priority="1669" operator="equal" dxfId="1">
      <formula>"MEDIA"</formula>
    </cfRule>
  </conditionalFormatting>
  <conditionalFormatting sqref="BB11">
    <cfRule type="cellIs" priority="1076" operator="equal" dxfId="2">
      <formula>"EXTREMO"</formula>
    </cfRule>
    <cfRule type="cellIs" priority="1077" operator="equal" dxfId="3">
      <formula>"ALTO"</formula>
    </cfRule>
    <cfRule type="cellIs" priority="1078" operator="equal" dxfId="1">
      <formula>"MODERADO"</formula>
    </cfRule>
    <cfRule type="cellIs" priority="1079" operator="equal" dxfId="0">
      <formula>"BAJO"</formula>
    </cfRule>
  </conditionalFormatting>
  <conditionalFormatting sqref="K11:K13">
    <cfRule type="cellIs" priority="1071" operator="equal" dxfId="2">
      <formula>"Muy Alta"</formula>
    </cfRule>
    <cfRule type="cellIs" priority="1072" operator="equal" dxfId="40">
      <formula>"Alta"</formula>
    </cfRule>
    <cfRule type="cellIs" priority="1073" operator="equal" dxfId="1">
      <formula>"Media"</formula>
    </cfRule>
    <cfRule type="cellIs" priority="1074" operator="equal" dxfId="0">
      <formula>"Baja"</formula>
    </cfRule>
    <cfRule type="cellIs" priority="1075" operator="equal" dxfId="66">
      <formula>"Muy Baja"</formula>
    </cfRule>
  </conditionalFormatting>
  <conditionalFormatting sqref="N11:N13">
    <cfRule type="cellIs" priority="1066" operator="equal" dxfId="2">
      <formula>"Catastrófico"</formula>
    </cfRule>
    <cfRule type="cellIs" priority="1067" operator="equal" dxfId="40">
      <formula>"Mayor"</formula>
    </cfRule>
    <cfRule type="cellIs" priority="1068" operator="equal" dxfId="1">
      <formula>"Moderado"</formula>
    </cfRule>
    <cfRule type="cellIs" priority="1069" operator="equal" dxfId="0">
      <formula>"Menor"</formula>
    </cfRule>
    <cfRule type="cellIs" priority="1070" operator="equal" dxfId="66">
      <formula>"Leve"</formula>
    </cfRule>
  </conditionalFormatting>
  <conditionalFormatting sqref="P11:P13">
    <cfRule type="cellIs" priority="1062" operator="equal" dxfId="2">
      <formula>"EXTREMO"</formula>
    </cfRule>
    <cfRule type="cellIs" priority="1063" operator="equal" dxfId="48">
      <formula>"ALTO"</formula>
    </cfRule>
    <cfRule type="cellIs" priority="1064" operator="equal" dxfId="1">
      <formula>"MODERADO"</formula>
    </cfRule>
    <cfRule type="cellIs" priority="1065" operator="equal" dxfId="0">
      <formula>"BAJO"</formula>
    </cfRule>
  </conditionalFormatting>
  <conditionalFormatting sqref="Z11:Z13">
    <cfRule type="cellIs" priority="1058" operator="equal" dxfId="2">
      <formula>"MUY ALTA"</formula>
    </cfRule>
    <cfRule type="cellIs" priority="1059" operator="equal" dxfId="40">
      <formula>"ALTA"</formula>
    </cfRule>
    <cfRule type="cellIs" priority="1060" operator="equal" dxfId="0">
      <formula>"BAJA"</formula>
    </cfRule>
    <cfRule type="cellIs" priority="1061" operator="equal" dxfId="66">
      <formula>"MUY BAJA"</formula>
    </cfRule>
    <cfRule type="cellIs" priority="1039" operator="equal" dxfId="1">
      <formula>"MEDIA"</formula>
    </cfRule>
  </conditionalFormatting>
  <conditionalFormatting sqref="AB11:AB13">
    <cfRule type="cellIs" priority="1053" operator="equal" dxfId="2">
      <formula>"CATASTRÓFICO"</formula>
    </cfRule>
    <cfRule type="cellIs" priority="1054" operator="equal" dxfId="40">
      <formula>"MAYOR"</formula>
    </cfRule>
    <cfRule type="cellIs" priority="1055" operator="equal" dxfId="1">
      <formula>"MODERADO"</formula>
    </cfRule>
    <cfRule type="cellIs" priority="1056" operator="equal" dxfId="0">
      <formula>"MENOR"</formula>
    </cfRule>
    <cfRule type="cellIs" priority="1057" operator="equal" dxfId="66">
      <formula>"LEVE"</formula>
    </cfRule>
  </conditionalFormatting>
  <conditionalFormatting sqref="AC11:AC13">
    <cfRule type="cellIs" priority="1049" operator="equal" dxfId="2">
      <formula>"EXTREMO"</formula>
    </cfRule>
    <cfRule type="cellIs" priority="1050" operator="equal" dxfId="48">
      <formula>"ALTO"</formula>
    </cfRule>
    <cfRule type="cellIs" priority="1051" operator="equal" dxfId="1">
      <formula>"MODERADO"</formula>
    </cfRule>
    <cfRule type="cellIs" priority="1052" operator="equal" dxfId="0">
      <formula>"BAJO"</formula>
    </cfRule>
  </conditionalFormatting>
  <conditionalFormatting sqref="AY11:AY13">
    <cfRule type="cellIs" priority="1044" operator="equal" dxfId="2">
      <formula>"MUY ALTA"</formula>
    </cfRule>
    <cfRule type="cellIs" priority="1045" operator="equal" dxfId="40">
      <formula>"ALTA"</formula>
    </cfRule>
    <cfRule type="cellIs" priority="1046" operator="equal" dxfId="1">
      <formula>"MEDIA"</formula>
    </cfRule>
    <cfRule type="cellIs" priority="1047" operator="equal" dxfId="0">
      <formula>"BAJA"</formula>
    </cfRule>
    <cfRule type="cellIs" priority="1048" operator="equal" dxfId="66">
      <formula>"MUY BAJA"</formula>
    </cfRule>
  </conditionalFormatting>
  <conditionalFormatting sqref="BA11:BA13">
    <cfRule type="cellIs" priority="1040" operator="equal" dxfId="2">
      <formula>"CATASTRÓFICO"</formula>
    </cfRule>
    <cfRule type="cellIs" priority="1041" operator="equal" dxfId="40">
      <formula>"MAYOR"</formula>
    </cfRule>
    <cfRule type="cellIs" priority="1042" operator="equal" dxfId="1">
      <formula>"MODERADO"</formula>
    </cfRule>
    <cfRule type="cellIs" priority="1043" operator="equal" dxfId="0">
      <formula>"MENOR"</formula>
    </cfRule>
    <cfRule type="cellIs" priority="1038" operator="equal" dxfId="66">
      <formula>"LEVE"</formula>
    </cfRule>
  </conditionalFormatting>
  <conditionalFormatting sqref="BB16">
    <cfRule type="cellIs" priority="992" operator="equal" dxfId="2">
      <formula>"EXTREMO"</formula>
    </cfRule>
    <cfRule type="cellIs" priority="993" operator="equal" dxfId="3">
      <formula>"ALTO"</formula>
    </cfRule>
    <cfRule type="cellIs" priority="994" operator="equal" dxfId="1">
      <formula>"MODERADO"</formula>
    </cfRule>
    <cfRule type="cellIs" priority="995" operator="equal" dxfId="0">
      <formula>"BAJO"</formula>
    </cfRule>
  </conditionalFormatting>
  <conditionalFormatting sqref="K16:K17">
    <cfRule type="cellIs" priority="987" operator="equal" dxfId="2">
      <formula>"Muy Alta"</formula>
    </cfRule>
    <cfRule type="cellIs" priority="988" operator="equal" dxfId="40">
      <formula>"Alta"</formula>
    </cfRule>
    <cfRule type="cellIs" priority="989" operator="equal" dxfId="1">
      <formula>"Media"</formula>
    </cfRule>
    <cfRule type="cellIs" priority="990" operator="equal" dxfId="0">
      <formula>"Baja"</formula>
    </cfRule>
    <cfRule type="cellIs" priority="991" operator="equal" dxfId="66">
      <formula>"Muy Baja"</formula>
    </cfRule>
  </conditionalFormatting>
  <conditionalFormatting sqref="N16:N17">
    <cfRule type="cellIs" priority="982" operator="equal" dxfId="2">
      <formula>"Catastrófico"</formula>
    </cfRule>
    <cfRule type="cellIs" priority="983" operator="equal" dxfId="40">
      <formula>"Mayor"</formula>
    </cfRule>
    <cfRule type="cellIs" priority="984" operator="equal" dxfId="1">
      <formula>"Moderado"</formula>
    </cfRule>
    <cfRule type="cellIs" priority="985" operator="equal" dxfId="0">
      <formula>"Menor"</formula>
    </cfRule>
    <cfRule type="cellIs" priority="986" operator="equal" dxfId="66">
      <formula>"Leve"</formula>
    </cfRule>
  </conditionalFormatting>
  <conditionalFormatting sqref="P16:P17">
    <cfRule type="cellIs" priority="978" operator="equal" dxfId="2">
      <formula>"EXTREMO"</formula>
    </cfRule>
    <cfRule type="cellIs" priority="979" operator="equal" dxfId="48">
      <formula>"ALTO"</formula>
    </cfRule>
    <cfRule type="cellIs" priority="980" operator="equal" dxfId="1">
      <formula>"MODERADO"</formula>
    </cfRule>
    <cfRule type="cellIs" priority="981" operator="equal" dxfId="0">
      <formula>"BAJO"</formula>
    </cfRule>
  </conditionalFormatting>
  <conditionalFormatting sqref="Z16:Z17">
    <cfRule type="cellIs" priority="974" operator="equal" dxfId="2">
      <formula>"MUY ALTA"</formula>
    </cfRule>
    <cfRule type="cellIs" priority="975" operator="equal" dxfId="40">
      <formula>"ALTA"</formula>
    </cfRule>
    <cfRule type="cellIs" priority="976" operator="equal" dxfId="0">
      <formula>"BAJA"</formula>
    </cfRule>
    <cfRule type="cellIs" priority="977" operator="equal" dxfId="66">
      <formula>"MUY BAJA"</formula>
    </cfRule>
    <cfRule type="cellIs" priority="955" operator="equal" dxfId="1">
      <formula>"MEDIA"</formula>
    </cfRule>
  </conditionalFormatting>
  <conditionalFormatting sqref="AB16:AB17">
    <cfRule type="cellIs" priority="969" operator="equal" dxfId="2">
      <formula>"CATASTRÓFICO"</formula>
    </cfRule>
    <cfRule type="cellIs" priority="970" operator="equal" dxfId="40">
      <formula>"MAYOR"</formula>
    </cfRule>
    <cfRule type="cellIs" priority="971" operator="equal" dxfId="1">
      <formula>"MODERADO"</formula>
    </cfRule>
    <cfRule type="cellIs" priority="972" operator="equal" dxfId="0">
      <formula>"MENOR"</formula>
    </cfRule>
    <cfRule type="cellIs" priority="973" operator="equal" dxfId="66">
      <formula>"LEVE"</formula>
    </cfRule>
  </conditionalFormatting>
  <conditionalFormatting sqref="AC16:AC17">
    <cfRule type="cellIs" priority="965" operator="equal" dxfId="2">
      <formula>"EXTREMO"</formula>
    </cfRule>
    <cfRule type="cellIs" priority="966" operator="equal" dxfId="48">
      <formula>"ALTO"</formula>
    </cfRule>
    <cfRule type="cellIs" priority="967" operator="equal" dxfId="1">
      <formula>"MODERADO"</formula>
    </cfRule>
    <cfRule type="cellIs" priority="968" operator="equal" dxfId="0">
      <formula>"BAJO"</formula>
    </cfRule>
  </conditionalFormatting>
  <conditionalFormatting sqref="AY16:AY17">
    <cfRule type="cellIs" priority="960" operator="equal" dxfId="2">
      <formula>"MUY ALTA"</formula>
    </cfRule>
    <cfRule type="cellIs" priority="961" operator="equal" dxfId="40">
      <formula>"ALTA"</formula>
    </cfRule>
    <cfRule type="cellIs" priority="962" operator="equal" dxfId="1">
      <formula>"MEDIA"</formula>
    </cfRule>
    <cfRule type="cellIs" priority="963" operator="equal" dxfId="0">
      <formula>"BAJA"</formula>
    </cfRule>
    <cfRule type="cellIs" priority="964" operator="equal" dxfId="66">
      <formula>"MUY BAJA"</formula>
    </cfRule>
  </conditionalFormatting>
  <conditionalFormatting sqref="BB18">
    <cfRule type="cellIs" priority="950" operator="equal" dxfId="2">
      <formula>"EXTREMO"</formula>
    </cfRule>
    <cfRule type="cellIs" priority="951" operator="equal" dxfId="3">
      <formula>"ALTO"</formula>
    </cfRule>
    <cfRule type="cellIs" priority="952" operator="equal" dxfId="1">
      <formula>"MODERADO"</formula>
    </cfRule>
    <cfRule type="cellIs" priority="953" operator="equal" dxfId="0">
      <formula>"BAJO"</formula>
    </cfRule>
  </conditionalFormatting>
  <conditionalFormatting sqref="K18:K19">
    <cfRule type="cellIs" priority="945" operator="equal" dxfId="2">
      <formula>"Muy Alta"</formula>
    </cfRule>
    <cfRule type="cellIs" priority="946" operator="equal" dxfId="40">
      <formula>"Alta"</formula>
    </cfRule>
    <cfRule type="cellIs" priority="947" operator="equal" dxfId="1">
      <formula>"Media"</formula>
    </cfRule>
    <cfRule type="cellIs" priority="948" operator="equal" dxfId="0">
      <formula>"Baja"</formula>
    </cfRule>
    <cfRule type="cellIs" priority="949" operator="equal" dxfId="66">
      <formula>"Muy Baja"</formula>
    </cfRule>
  </conditionalFormatting>
  <conditionalFormatting sqref="N18:N19">
    <cfRule type="cellIs" priority="940" operator="equal" dxfId="2">
      <formula>"Catastrófico"</formula>
    </cfRule>
    <cfRule type="cellIs" priority="941" operator="equal" dxfId="40">
      <formula>"Mayor"</formula>
    </cfRule>
    <cfRule type="cellIs" priority="942" operator="equal" dxfId="1">
      <formula>"Moderado"</formula>
    </cfRule>
    <cfRule type="cellIs" priority="943" operator="equal" dxfId="0">
      <formula>"Menor"</formula>
    </cfRule>
    <cfRule type="cellIs" priority="944" operator="equal" dxfId="66">
      <formula>"Leve"</formula>
    </cfRule>
  </conditionalFormatting>
  <conditionalFormatting sqref="P18:P19">
    <cfRule type="cellIs" priority="936" operator="equal" dxfId="2">
      <formula>"EXTREMO"</formula>
    </cfRule>
    <cfRule type="cellIs" priority="937" operator="equal" dxfId="48">
      <formula>"ALTO"</formula>
    </cfRule>
    <cfRule type="cellIs" priority="938" operator="equal" dxfId="1">
      <formula>"MODERADO"</formula>
    </cfRule>
    <cfRule type="cellIs" priority="939" operator="equal" dxfId="0">
      <formula>"BAJO"</formula>
    </cfRule>
  </conditionalFormatting>
  <conditionalFormatting sqref="Z18:Z19">
    <cfRule type="cellIs" priority="932" operator="equal" dxfId="2">
      <formula>"MUY ALTA"</formula>
    </cfRule>
    <cfRule type="cellIs" priority="933" operator="equal" dxfId="40">
      <formula>"ALTA"</formula>
    </cfRule>
    <cfRule type="cellIs" priority="934" operator="equal" dxfId="0">
      <formula>"BAJA"</formula>
    </cfRule>
    <cfRule type="cellIs" priority="935" operator="equal" dxfId="66">
      <formula>"MUY BAJA"</formula>
    </cfRule>
    <cfRule type="cellIs" priority="913" operator="equal" dxfId="1">
      <formula>"MEDIA"</formula>
    </cfRule>
  </conditionalFormatting>
  <conditionalFormatting sqref="AB18:AB19">
    <cfRule type="cellIs" priority="927" operator="equal" dxfId="2">
      <formula>"CATASTRÓFICO"</formula>
    </cfRule>
    <cfRule type="cellIs" priority="928" operator="equal" dxfId="40">
      <formula>"MAYOR"</formula>
    </cfRule>
    <cfRule type="cellIs" priority="929" operator="equal" dxfId="1">
      <formula>"MODERADO"</formula>
    </cfRule>
    <cfRule type="cellIs" priority="930" operator="equal" dxfId="0">
      <formula>"MENOR"</formula>
    </cfRule>
    <cfRule type="cellIs" priority="931" operator="equal" dxfId="66">
      <formula>"LEVE"</formula>
    </cfRule>
  </conditionalFormatting>
  <conditionalFormatting sqref="AC18:AC19">
    <cfRule type="cellIs" priority="923" operator="equal" dxfId="2">
      <formula>"EXTREMO"</formula>
    </cfRule>
    <cfRule type="cellIs" priority="924" operator="equal" dxfId="48">
      <formula>"ALTO"</formula>
    </cfRule>
    <cfRule type="cellIs" priority="925" operator="equal" dxfId="1">
      <formula>"MODERADO"</formula>
    </cfRule>
    <cfRule type="cellIs" priority="926" operator="equal" dxfId="0">
      <formula>"BAJO"</formula>
    </cfRule>
  </conditionalFormatting>
  <conditionalFormatting sqref="AY18:AY19">
    <cfRule type="cellIs" priority="918" operator="equal" dxfId="2">
      <formula>"MUY ALTA"</formula>
    </cfRule>
    <cfRule type="cellIs" priority="919" operator="equal" dxfId="40">
      <formula>"ALTA"</formula>
    </cfRule>
    <cfRule type="cellIs" priority="920" operator="equal" dxfId="1">
      <formula>"MEDIA"</formula>
    </cfRule>
    <cfRule type="cellIs" priority="921" operator="equal" dxfId="0">
      <formula>"BAJA"</formula>
    </cfRule>
    <cfRule type="cellIs" priority="922" operator="equal" dxfId="66">
      <formula>"MUY BAJA"</formula>
    </cfRule>
  </conditionalFormatting>
  <conditionalFormatting sqref="BB20">
    <cfRule type="cellIs" priority="908" operator="equal" dxfId="2">
      <formula>"EXTREMO"</formula>
    </cfRule>
    <cfRule type="cellIs" priority="909" operator="equal" dxfId="3">
      <formula>"ALTO"</formula>
    </cfRule>
    <cfRule type="cellIs" priority="910" operator="equal" dxfId="1">
      <formula>"MODERADO"</formula>
    </cfRule>
    <cfRule type="cellIs" priority="911" operator="equal" dxfId="0">
      <formula>"BAJO"</formula>
    </cfRule>
  </conditionalFormatting>
  <conditionalFormatting sqref="BB23">
    <cfRule type="cellIs" priority="866" operator="equal" dxfId="2">
      <formula>"EXTREMO"</formula>
    </cfRule>
    <cfRule type="cellIs" priority="867" operator="equal" dxfId="3">
      <formula>"ALTO"</formula>
    </cfRule>
    <cfRule type="cellIs" priority="868" operator="equal" dxfId="1">
      <formula>"MODERADO"</formula>
    </cfRule>
    <cfRule type="cellIs" priority="869" operator="equal" dxfId="0">
      <formula>"BAJO"</formula>
    </cfRule>
  </conditionalFormatting>
  <conditionalFormatting sqref="K23:K27">
    <cfRule type="cellIs" priority="861" operator="equal" dxfId="2">
      <formula>"Muy Alta"</formula>
    </cfRule>
    <cfRule type="cellIs" priority="862" operator="equal" dxfId="40">
      <formula>"Alta"</formula>
    </cfRule>
    <cfRule type="cellIs" priority="863" operator="equal" dxfId="1">
      <formula>"Media"</formula>
    </cfRule>
    <cfRule type="cellIs" priority="864" operator="equal" dxfId="0">
      <formula>"Baja"</formula>
    </cfRule>
    <cfRule type="cellIs" priority="865" operator="equal" dxfId="66">
      <formula>"Muy Baja"</formula>
    </cfRule>
  </conditionalFormatting>
  <conditionalFormatting sqref="N23:N27">
    <cfRule type="cellIs" priority="856" operator="equal" dxfId="2">
      <formula>"Catastrófico"</formula>
    </cfRule>
    <cfRule type="cellIs" priority="857" operator="equal" dxfId="40">
      <formula>"Mayor"</formula>
    </cfRule>
    <cfRule type="cellIs" priority="858" operator="equal" dxfId="1">
      <formula>"Moderado"</formula>
    </cfRule>
    <cfRule type="cellIs" priority="859" operator="equal" dxfId="0">
      <formula>"Menor"</formula>
    </cfRule>
    <cfRule type="cellIs" priority="860" operator="equal" dxfId="66">
      <formula>"Leve"</formula>
    </cfRule>
  </conditionalFormatting>
  <conditionalFormatting sqref="P23:P27">
    <cfRule type="cellIs" priority="852" operator="equal" dxfId="2">
      <formula>"EXTREMO"</formula>
    </cfRule>
    <cfRule type="cellIs" priority="853" operator="equal" dxfId="48">
      <formula>"ALTO"</formula>
    </cfRule>
    <cfRule type="cellIs" priority="854" operator="equal" dxfId="1">
      <formula>"MODERADO"</formula>
    </cfRule>
    <cfRule type="cellIs" priority="855" operator="equal" dxfId="0">
      <formula>"BAJO"</formula>
    </cfRule>
  </conditionalFormatting>
  <conditionalFormatting sqref="Z23:Z27">
    <cfRule type="cellIs" priority="848" operator="equal" dxfId="2">
      <formula>"MUY ALTA"</formula>
    </cfRule>
    <cfRule type="cellIs" priority="849" operator="equal" dxfId="40">
      <formula>"ALTA"</formula>
    </cfRule>
    <cfRule type="cellIs" priority="850" operator="equal" dxfId="0">
      <formula>"BAJA"</formula>
    </cfRule>
    <cfRule type="cellIs" priority="851" operator="equal" dxfId="66">
      <formula>"MUY BAJA"</formula>
    </cfRule>
    <cfRule type="cellIs" priority="829" operator="equal" dxfId="1">
      <formula>"MEDIA"</formula>
    </cfRule>
  </conditionalFormatting>
  <conditionalFormatting sqref="AB23:AB27">
    <cfRule type="cellIs" priority="843" operator="equal" dxfId="2">
      <formula>"CATASTRÓFICO"</formula>
    </cfRule>
    <cfRule type="cellIs" priority="844" operator="equal" dxfId="40">
      <formula>"MAYOR"</formula>
    </cfRule>
    <cfRule type="cellIs" priority="845" operator="equal" dxfId="1">
      <formula>"MODERADO"</formula>
    </cfRule>
    <cfRule type="cellIs" priority="846" operator="equal" dxfId="0">
      <formula>"MENOR"</formula>
    </cfRule>
    <cfRule type="cellIs" priority="847" operator="equal" dxfId="66">
      <formula>"LEVE"</formula>
    </cfRule>
  </conditionalFormatting>
  <conditionalFormatting sqref="AC23:AC27 AN23:AW27">
    <cfRule type="cellIs" priority="839" operator="equal" dxfId="2">
      <formula>"EXTREMO"</formula>
    </cfRule>
    <cfRule type="cellIs" priority="840" operator="equal" dxfId="48">
      <formula>"ALTO"</formula>
    </cfRule>
    <cfRule type="cellIs" priority="841" operator="equal" dxfId="1">
      <formula>"MODERADO"</formula>
    </cfRule>
    <cfRule type="cellIs" priority="842" operator="equal" dxfId="0">
      <formula>"BAJO"</formula>
    </cfRule>
  </conditionalFormatting>
  <conditionalFormatting sqref="AY23:AY27">
    <cfRule type="cellIs" priority="834" operator="equal" dxfId="2">
      <formula>"MUY ALTA"</formula>
    </cfRule>
    <cfRule type="cellIs" priority="835" operator="equal" dxfId="40">
      <formula>"ALTA"</formula>
    </cfRule>
    <cfRule type="cellIs" priority="836" operator="equal" dxfId="1">
      <formula>"MEDIA"</formula>
    </cfRule>
    <cfRule type="cellIs" priority="837" operator="equal" dxfId="0">
      <formula>"BAJA"</formula>
    </cfRule>
    <cfRule type="cellIs" priority="838" operator="equal" dxfId="66">
      <formula>"MUY BAJA"</formula>
    </cfRule>
  </conditionalFormatting>
  <conditionalFormatting sqref="BA23:BA27">
    <cfRule type="cellIs" priority="830" operator="equal" dxfId="2">
      <formula>"CATASTRÓFICO"</formula>
    </cfRule>
    <cfRule type="cellIs" priority="831" operator="equal" dxfId="40">
      <formula>"MAYOR"</formula>
    </cfRule>
    <cfRule type="cellIs" priority="832" operator="equal" dxfId="1">
      <formula>"MODERADO"</formula>
    </cfRule>
    <cfRule type="cellIs" priority="833" operator="equal" dxfId="0">
      <formula>"MENOR"</formula>
    </cfRule>
    <cfRule type="cellIs" priority="828" operator="equal" dxfId="66">
      <formula>"LEVE"</formula>
    </cfRule>
  </conditionalFormatting>
  <conditionalFormatting sqref="BB28">
    <cfRule type="cellIs" priority="824" operator="equal" dxfId="2">
      <formula>"EXTREMO"</formula>
    </cfRule>
    <cfRule type="cellIs" priority="825" operator="equal" dxfId="3">
      <formula>"ALTO"</formula>
    </cfRule>
    <cfRule type="cellIs" priority="826" operator="equal" dxfId="1">
      <formula>"MODERADO"</formula>
    </cfRule>
    <cfRule type="cellIs" priority="827" operator="equal" dxfId="0">
      <formula>"BAJO"</formula>
    </cfRule>
  </conditionalFormatting>
  <conditionalFormatting sqref="K28:K32">
    <cfRule type="cellIs" priority="819" operator="equal" dxfId="2">
      <formula>"Muy Alta"</formula>
    </cfRule>
    <cfRule type="cellIs" priority="820" operator="equal" dxfId="40">
      <formula>"Alta"</formula>
    </cfRule>
    <cfRule type="cellIs" priority="821" operator="equal" dxfId="1">
      <formula>"Media"</formula>
    </cfRule>
    <cfRule type="cellIs" priority="822" operator="equal" dxfId="0">
      <formula>"Baja"</formula>
    </cfRule>
    <cfRule type="cellIs" priority="823" operator="equal" dxfId="66">
      <formula>"Muy Baja"</formula>
    </cfRule>
  </conditionalFormatting>
  <conditionalFormatting sqref="N28:N32">
    <cfRule type="cellIs" priority="814" operator="equal" dxfId="2">
      <formula>"Catastrófico"</formula>
    </cfRule>
    <cfRule type="cellIs" priority="815" operator="equal" dxfId="40">
      <formula>"Mayor"</formula>
    </cfRule>
    <cfRule type="cellIs" priority="816" operator="equal" dxfId="1">
      <formula>"Moderado"</formula>
    </cfRule>
    <cfRule type="cellIs" priority="817" operator="equal" dxfId="0">
      <formula>"Menor"</formula>
    </cfRule>
    <cfRule type="cellIs" priority="818" operator="equal" dxfId="66">
      <formula>"Leve"</formula>
    </cfRule>
  </conditionalFormatting>
  <conditionalFormatting sqref="P28:P32">
    <cfRule type="cellIs" priority="810" operator="equal" dxfId="2">
      <formula>"EXTREMO"</formula>
    </cfRule>
    <cfRule type="cellIs" priority="811" operator="equal" dxfId="48">
      <formula>"ALTO"</formula>
    </cfRule>
    <cfRule type="cellIs" priority="812" operator="equal" dxfId="1">
      <formula>"MODERADO"</formula>
    </cfRule>
    <cfRule type="cellIs" priority="813" operator="equal" dxfId="0">
      <formula>"BAJO"</formula>
    </cfRule>
  </conditionalFormatting>
  <conditionalFormatting sqref="Z28:Z32">
    <cfRule type="cellIs" priority="806" operator="equal" dxfId="2">
      <formula>"MUY ALTA"</formula>
    </cfRule>
    <cfRule type="cellIs" priority="807" operator="equal" dxfId="40">
      <formula>"ALTA"</formula>
    </cfRule>
    <cfRule type="cellIs" priority="808" operator="equal" dxfId="0">
      <formula>"BAJA"</formula>
    </cfRule>
    <cfRule type="cellIs" priority="809" operator="equal" dxfId="66">
      <formula>"MUY BAJA"</formula>
    </cfRule>
    <cfRule type="cellIs" priority="787" operator="equal" dxfId="1">
      <formula>"MEDIA"</formula>
    </cfRule>
  </conditionalFormatting>
  <conditionalFormatting sqref="AB28:AB32">
    <cfRule type="cellIs" priority="801" operator="equal" dxfId="2">
      <formula>"CATASTRÓFICO"</formula>
    </cfRule>
    <cfRule type="cellIs" priority="802" operator="equal" dxfId="40">
      <formula>"MAYOR"</formula>
    </cfRule>
    <cfRule type="cellIs" priority="803" operator="equal" dxfId="1">
      <formula>"MODERADO"</formula>
    </cfRule>
    <cfRule type="cellIs" priority="804" operator="equal" dxfId="0">
      <formula>"MENOR"</formula>
    </cfRule>
    <cfRule type="cellIs" priority="805" operator="equal" dxfId="66">
      <formula>"LEVE"</formula>
    </cfRule>
  </conditionalFormatting>
  <conditionalFormatting sqref="AC28:AC32 AN28:AW32">
    <cfRule type="cellIs" priority="797" operator="equal" dxfId="2">
      <formula>"EXTREMO"</formula>
    </cfRule>
    <cfRule type="cellIs" priority="798" operator="equal" dxfId="48">
      <formula>"ALTO"</formula>
    </cfRule>
    <cfRule type="cellIs" priority="799" operator="equal" dxfId="1">
      <formula>"MODERADO"</formula>
    </cfRule>
    <cfRule type="cellIs" priority="800" operator="equal" dxfId="0">
      <formula>"BAJO"</formula>
    </cfRule>
  </conditionalFormatting>
  <conditionalFormatting sqref="AY28:AY32">
    <cfRule type="cellIs" priority="792" operator="equal" dxfId="2">
      <formula>"MUY ALTA"</formula>
    </cfRule>
    <cfRule type="cellIs" priority="793" operator="equal" dxfId="40">
      <formula>"ALTA"</formula>
    </cfRule>
    <cfRule type="cellIs" priority="794" operator="equal" dxfId="1">
      <formula>"MEDIA"</formula>
    </cfRule>
    <cfRule type="cellIs" priority="795" operator="equal" dxfId="0">
      <formula>"BAJA"</formula>
    </cfRule>
    <cfRule type="cellIs" priority="796" operator="equal" dxfId="66">
      <formula>"MUY BAJA"</formula>
    </cfRule>
  </conditionalFormatting>
  <conditionalFormatting sqref="BA28:BA32">
    <cfRule type="cellIs" priority="788" operator="equal" dxfId="2">
      <formula>"CATASTRÓFICO"</formula>
    </cfRule>
    <cfRule type="cellIs" priority="789" operator="equal" dxfId="40">
      <formula>"MAYOR"</formula>
    </cfRule>
    <cfRule type="cellIs" priority="790" operator="equal" dxfId="1">
      <formula>"MODERADO"</formula>
    </cfRule>
    <cfRule type="cellIs" priority="791" operator="equal" dxfId="0">
      <formula>"MENOR"</formula>
    </cfRule>
    <cfRule type="cellIs" priority="786" operator="equal" dxfId="66">
      <formula>"LEVE"</formula>
    </cfRule>
  </conditionalFormatting>
  <conditionalFormatting sqref="BB33">
    <cfRule type="cellIs" priority="782" operator="equal" dxfId="2">
      <formula>"EXTREMO"</formula>
    </cfRule>
    <cfRule type="cellIs" priority="783" operator="equal" dxfId="3">
      <formula>"ALTO"</formula>
    </cfRule>
    <cfRule type="cellIs" priority="784" operator="equal" dxfId="1">
      <formula>"MODERADO"</formula>
    </cfRule>
    <cfRule type="cellIs" priority="785" operator="equal" dxfId="0">
      <formula>"BAJO"</formula>
    </cfRule>
  </conditionalFormatting>
  <conditionalFormatting sqref="K33:K37">
    <cfRule type="cellIs" priority="777" operator="equal" dxfId="2">
      <formula>"Muy Alta"</formula>
    </cfRule>
    <cfRule type="cellIs" priority="778" operator="equal" dxfId="40">
      <formula>"Alta"</formula>
    </cfRule>
    <cfRule type="cellIs" priority="779" operator="equal" dxfId="1">
      <formula>"Media"</formula>
    </cfRule>
    <cfRule type="cellIs" priority="780" operator="equal" dxfId="0">
      <formula>"Baja"</formula>
    </cfRule>
    <cfRule type="cellIs" priority="781" operator="equal" dxfId="66">
      <formula>"Muy Baja"</formula>
    </cfRule>
  </conditionalFormatting>
  <conditionalFormatting sqref="N33:N37">
    <cfRule type="cellIs" priority="772" operator="equal" dxfId="2">
      <formula>"Catastrófico"</formula>
    </cfRule>
    <cfRule type="cellIs" priority="773" operator="equal" dxfId="40">
      <formula>"Mayor"</formula>
    </cfRule>
    <cfRule type="cellIs" priority="774" operator="equal" dxfId="1">
      <formula>"Moderado"</formula>
    </cfRule>
    <cfRule type="cellIs" priority="775" operator="equal" dxfId="0">
      <formula>"Menor"</formula>
    </cfRule>
    <cfRule type="cellIs" priority="776" operator="equal" dxfId="66">
      <formula>"Leve"</formula>
    </cfRule>
  </conditionalFormatting>
  <conditionalFormatting sqref="P33:P37">
    <cfRule type="cellIs" priority="768" operator="equal" dxfId="2">
      <formula>"EXTREMO"</formula>
    </cfRule>
    <cfRule type="cellIs" priority="769" operator="equal" dxfId="48">
      <formula>"ALTO"</formula>
    </cfRule>
    <cfRule type="cellIs" priority="770" operator="equal" dxfId="1">
      <formula>"MODERADO"</formula>
    </cfRule>
    <cfRule type="cellIs" priority="771" operator="equal" dxfId="0">
      <formula>"BAJO"</formula>
    </cfRule>
  </conditionalFormatting>
  <conditionalFormatting sqref="Z33:Z37">
    <cfRule type="cellIs" priority="764" operator="equal" dxfId="2">
      <formula>"MUY ALTA"</formula>
    </cfRule>
    <cfRule type="cellIs" priority="765" operator="equal" dxfId="40">
      <formula>"ALTA"</formula>
    </cfRule>
    <cfRule type="cellIs" priority="766" operator="equal" dxfId="0">
      <formula>"BAJA"</formula>
    </cfRule>
    <cfRule type="cellIs" priority="767" operator="equal" dxfId="66">
      <formula>"MUY BAJA"</formula>
    </cfRule>
    <cfRule type="cellIs" priority="745" operator="equal" dxfId="1">
      <formula>"MEDIA"</formula>
    </cfRule>
  </conditionalFormatting>
  <conditionalFormatting sqref="AB33:AB37">
    <cfRule type="cellIs" priority="759" operator="equal" dxfId="2">
      <formula>"CATASTRÓFICO"</formula>
    </cfRule>
    <cfRule type="cellIs" priority="760" operator="equal" dxfId="40">
      <formula>"MAYOR"</formula>
    </cfRule>
    <cfRule type="cellIs" priority="761" operator="equal" dxfId="1">
      <formula>"MODERADO"</formula>
    </cfRule>
    <cfRule type="cellIs" priority="762" operator="equal" dxfId="0">
      <formula>"MENOR"</formula>
    </cfRule>
    <cfRule type="cellIs" priority="763" operator="equal" dxfId="66">
      <formula>"LEVE"</formula>
    </cfRule>
  </conditionalFormatting>
  <conditionalFormatting sqref="AC33:AC37 AN33:AW37">
    <cfRule type="cellIs" priority="755" operator="equal" dxfId="2">
      <formula>"EXTREMO"</formula>
    </cfRule>
    <cfRule type="cellIs" priority="756" operator="equal" dxfId="48">
      <formula>"ALTO"</formula>
    </cfRule>
    <cfRule type="cellIs" priority="757" operator="equal" dxfId="1">
      <formula>"MODERADO"</formula>
    </cfRule>
    <cfRule type="cellIs" priority="758" operator="equal" dxfId="0">
      <formula>"BAJO"</formula>
    </cfRule>
  </conditionalFormatting>
  <conditionalFormatting sqref="AY33:AY37">
    <cfRule type="cellIs" priority="750" operator="equal" dxfId="2">
      <formula>"MUY ALTA"</formula>
    </cfRule>
    <cfRule type="cellIs" priority="751" operator="equal" dxfId="40">
      <formula>"ALTA"</formula>
    </cfRule>
    <cfRule type="cellIs" priority="752" operator="equal" dxfId="1">
      <formula>"MEDIA"</formula>
    </cfRule>
    <cfRule type="cellIs" priority="753" operator="equal" dxfId="0">
      <formula>"BAJA"</formula>
    </cfRule>
    <cfRule type="cellIs" priority="754" operator="equal" dxfId="66">
      <formula>"MUY BAJA"</formula>
    </cfRule>
  </conditionalFormatting>
  <conditionalFormatting sqref="BA33:BA37">
    <cfRule type="cellIs" priority="746" operator="equal" dxfId="2">
      <formula>"CATASTRÓFICO"</formula>
    </cfRule>
    <cfRule type="cellIs" priority="747" operator="equal" dxfId="40">
      <formula>"MAYOR"</formula>
    </cfRule>
    <cfRule type="cellIs" priority="748" operator="equal" dxfId="1">
      <formula>"MODERADO"</formula>
    </cfRule>
    <cfRule type="cellIs" priority="749" operator="equal" dxfId="0">
      <formula>"MENOR"</formula>
    </cfRule>
    <cfRule type="cellIs" priority="744" operator="equal" dxfId="66">
      <formula>"LEVE"</formula>
    </cfRule>
  </conditionalFormatting>
  <conditionalFormatting sqref="BB38">
    <cfRule type="cellIs" priority="740" operator="equal" dxfId="2">
      <formula>"EXTREMO"</formula>
    </cfRule>
    <cfRule type="cellIs" priority="741" operator="equal" dxfId="3">
      <formula>"ALTO"</formula>
    </cfRule>
    <cfRule type="cellIs" priority="742" operator="equal" dxfId="1">
      <formula>"MODERADO"</formula>
    </cfRule>
    <cfRule type="cellIs" priority="743" operator="equal" dxfId="0">
      <formula>"BAJO"</formula>
    </cfRule>
  </conditionalFormatting>
  <conditionalFormatting sqref="K38:K42">
    <cfRule type="cellIs" priority="735" operator="equal" dxfId="2">
      <formula>"Muy Alta"</formula>
    </cfRule>
    <cfRule type="cellIs" priority="736" operator="equal" dxfId="40">
      <formula>"Alta"</formula>
    </cfRule>
    <cfRule type="cellIs" priority="737" operator="equal" dxfId="1">
      <formula>"Media"</formula>
    </cfRule>
    <cfRule type="cellIs" priority="738" operator="equal" dxfId="0">
      <formula>"Baja"</formula>
    </cfRule>
    <cfRule type="cellIs" priority="739" operator="equal" dxfId="66">
      <formula>"Muy Baja"</formula>
    </cfRule>
  </conditionalFormatting>
  <conditionalFormatting sqref="N38:N42">
    <cfRule type="cellIs" priority="730" operator="equal" dxfId="2">
      <formula>"Catastrófico"</formula>
    </cfRule>
    <cfRule type="cellIs" priority="731" operator="equal" dxfId="40">
      <formula>"Mayor"</formula>
    </cfRule>
    <cfRule type="cellIs" priority="732" operator="equal" dxfId="1">
      <formula>"Moderado"</formula>
    </cfRule>
    <cfRule type="cellIs" priority="733" operator="equal" dxfId="0">
      <formula>"Menor"</formula>
    </cfRule>
    <cfRule type="cellIs" priority="734" operator="equal" dxfId="66">
      <formula>"Leve"</formula>
    </cfRule>
  </conditionalFormatting>
  <conditionalFormatting sqref="P38:P42">
    <cfRule type="cellIs" priority="726" operator="equal" dxfId="2">
      <formula>"EXTREMO"</formula>
    </cfRule>
    <cfRule type="cellIs" priority="727" operator="equal" dxfId="48">
      <formula>"ALTO"</formula>
    </cfRule>
    <cfRule type="cellIs" priority="728" operator="equal" dxfId="1">
      <formula>"MODERADO"</formula>
    </cfRule>
    <cfRule type="cellIs" priority="729" operator="equal" dxfId="0">
      <formula>"BAJO"</formula>
    </cfRule>
  </conditionalFormatting>
  <conditionalFormatting sqref="Z38:Z42">
    <cfRule type="cellIs" priority="722" operator="equal" dxfId="2">
      <formula>"MUY ALTA"</formula>
    </cfRule>
    <cfRule type="cellIs" priority="723" operator="equal" dxfId="40">
      <formula>"ALTA"</formula>
    </cfRule>
    <cfRule type="cellIs" priority="724" operator="equal" dxfId="0">
      <formula>"BAJA"</formula>
    </cfRule>
    <cfRule type="cellIs" priority="725" operator="equal" dxfId="66">
      <formula>"MUY BAJA"</formula>
    </cfRule>
    <cfRule type="cellIs" priority="703" operator="equal" dxfId="1">
      <formula>"MEDIA"</formula>
    </cfRule>
  </conditionalFormatting>
  <conditionalFormatting sqref="AB38:AB42">
    <cfRule type="cellIs" priority="717" operator="equal" dxfId="2">
      <formula>"CATASTRÓFICO"</formula>
    </cfRule>
    <cfRule type="cellIs" priority="718" operator="equal" dxfId="40">
      <formula>"MAYOR"</formula>
    </cfRule>
    <cfRule type="cellIs" priority="719" operator="equal" dxfId="1">
      <formula>"MODERADO"</formula>
    </cfRule>
    <cfRule type="cellIs" priority="720" operator="equal" dxfId="0">
      <formula>"MENOR"</formula>
    </cfRule>
    <cfRule type="cellIs" priority="721" operator="equal" dxfId="66">
      <formula>"LEVE"</formula>
    </cfRule>
  </conditionalFormatting>
  <conditionalFormatting sqref="AC38:AC42 AN38:AW42">
    <cfRule type="cellIs" priority="713" operator="equal" dxfId="2">
      <formula>"EXTREMO"</formula>
    </cfRule>
    <cfRule type="cellIs" priority="714" operator="equal" dxfId="48">
      <formula>"ALTO"</formula>
    </cfRule>
    <cfRule type="cellIs" priority="715" operator="equal" dxfId="1">
      <formula>"MODERADO"</formula>
    </cfRule>
    <cfRule type="cellIs" priority="716" operator="equal" dxfId="0">
      <formula>"BAJO"</formula>
    </cfRule>
  </conditionalFormatting>
  <conditionalFormatting sqref="AY38:AY42">
    <cfRule type="cellIs" priority="708" operator="equal" dxfId="2">
      <formula>"MUY ALTA"</formula>
    </cfRule>
    <cfRule type="cellIs" priority="709" operator="equal" dxfId="40">
      <formula>"ALTA"</formula>
    </cfRule>
    <cfRule type="cellIs" priority="710" operator="equal" dxfId="1">
      <formula>"MEDIA"</formula>
    </cfRule>
    <cfRule type="cellIs" priority="711" operator="equal" dxfId="0">
      <formula>"BAJA"</formula>
    </cfRule>
    <cfRule type="cellIs" priority="712" operator="equal" dxfId="66">
      <formula>"MUY BAJA"</formula>
    </cfRule>
  </conditionalFormatting>
  <conditionalFormatting sqref="BA38:BA42">
    <cfRule type="cellIs" priority="704" operator="equal" dxfId="2">
      <formula>"CATASTRÓFICO"</formula>
    </cfRule>
    <cfRule type="cellIs" priority="705" operator="equal" dxfId="40">
      <formula>"MAYOR"</formula>
    </cfRule>
    <cfRule type="cellIs" priority="706" operator="equal" dxfId="1">
      <formula>"MODERADO"</formula>
    </cfRule>
    <cfRule type="cellIs" priority="707" operator="equal" dxfId="0">
      <formula>"MENOR"</formula>
    </cfRule>
    <cfRule type="cellIs" priority="702" operator="equal" dxfId="66">
      <formula>"LEVE"</formula>
    </cfRule>
  </conditionalFormatting>
  <conditionalFormatting sqref="BB43">
    <cfRule type="cellIs" priority="698" operator="equal" dxfId="2">
      <formula>"EXTREMO"</formula>
    </cfRule>
    <cfRule type="cellIs" priority="699" operator="equal" dxfId="3">
      <formula>"ALTO"</formula>
    </cfRule>
    <cfRule type="cellIs" priority="700" operator="equal" dxfId="1">
      <formula>"MODERADO"</formula>
    </cfRule>
    <cfRule type="cellIs" priority="701" operator="equal" dxfId="0">
      <formula>"BAJO"</formula>
    </cfRule>
  </conditionalFormatting>
  <conditionalFormatting sqref="K43:K47">
    <cfRule type="cellIs" priority="693" operator="equal" dxfId="2">
      <formula>"Muy Alta"</formula>
    </cfRule>
    <cfRule type="cellIs" priority="694" operator="equal" dxfId="40">
      <formula>"Alta"</formula>
    </cfRule>
    <cfRule type="cellIs" priority="695" operator="equal" dxfId="1">
      <formula>"Media"</formula>
    </cfRule>
    <cfRule type="cellIs" priority="696" operator="equal" dxfId="0">
      <formula>"Baja"</formula>
    </cfRule>
    <cfRule type="cellIs" priority="697" operator="equal" dxfId="66">
      <formula>"Muy Baja"</formula>
    </cfRule>
  </conditionalFormatting>
  <conditionalFormatting sqref="N43:N47">
    <cfRule type="cellIs" priority="688" operator="equal" dxfId="2">
      <formula>"Catastrófico"</formula>
    </cfRule>
    <cfRule type="cellIs" priority="689" operator="equal" dxfId="40">
      <formula>"Mayor"</formula>
    </cfRule>
    <cfRule type="cellIs" priority="690" operator="equal" dxfId="1">
      <formula>"Moderado"</formula>
    </cfRule>
    <cfRule type="cellIs" priority="691" operator="equal" dxfId="0">
      <formula>"Menor"</formula>
    </cfRule>
    <cfRule type="cellIs" priority="692" operator="equal" dxfId="66">
      <formula>"Leve"</formula>
    </cfRule>
  </conditionalFormatting>
  <conditionalFormatting sqref="P43:P47">
    <cfRule type="cellIs" priority="684" operator="equal" dxfId="2">
      <formula>"EXTREMO"</formula>
    </cfRule>
    <cfRule type="cellIs" priority="685" operator="equal" dxfId="48">
      <formula>"ALTO"</formula>
    </cfRule>
    <cfRule type="cellIs" priority="686" operator="equal" dxfId="1">
      <formula>"MODERADO"</formula>
    </cfRule>
    <cfRule type="cellIs" priority="687" operator="equal" dxfId="0">
      <formula>"BAJO"</formula>
    </cfRule>
  </conditionalFormatting>
  <conditionalFormatting sqref="Z43:Z47">
    <cfRule type="cellIs" priority="680" operator="equal" dxfId="2">
      <formula>"MUY ALTA"</formula>
    </cfRule>
    <cfRule type="cellIs" priority="681" operator="equal" dxfId="40">
      <formula>"ALTA"</formula>
    </cfRule>
    <cfRule type="cellIs" priority="682" operator="equal" dxfId="0">
      <formula>"BAJA"</formula>
    </cfRule>
    <cfRule type="cellIs" priority="683" operator="equal" dxfId="66">
      <formula>"MUY BAJA"</formula>
    </cfRule>
    <cfRule type="cellIs" priority="661" operator="equal" dxfId="1">
      <formula>"MEDIA"</formula>
    </cfRule>
  </conditionalFormatting>
  <conditionalFormatting sqref="AB43:AB47">
    <cfRule type="cellIs" priority="675" operator="equal" dxfId="2">
      <formula>"CATASTRÓFICO"</formula>
    </cfRule>
    <cfRule type="cellIs" priority="676" operator="equal" dxfId="40">
      <formula>"MAYOR"</formula>
    </cfRule>
    <cfRule type="cellIs" priority="677" operator="equal" dxfId="1">
      <formula>"MODERADO"</formula>
    </cfRule>
    <cfRule type="cellIs" priority="678" operator="equal" dxfId="0">
      <formula>"MENOR"</formula>
    </cfRule>
    <cfRule type="cellIs" priority="679" operator="equal" dxfId="66">
      <formula>"LEVE"</formula>
    </cfRule>
  </conditionalFormatting>
  <conditionalFormatting sqref="AC43:AC47 AN43:AW47">
    <cfRule type="cellIs" priority="671" operator="equal" dxfId="2">
      <formula>"EXTREMO"</formula>
    </cfRule>
    <cfRule type="cellIs" priority="672" operator="equal" dxfId="48">
      <formula>"ALTO"</formula>
    </cfRule>
    <cfRule type="cellIs" priority="673" operator="equal" dxfId="1">
      <formula>"MODERADO"</formula>
    </cfRule>
    <cfRule type="cellIs" priority="674" operator="equal" dxfId="0">
      <formula>"BAJO"</formula>
    </cfRule>
  </conditionalFormatting>
  <conditionalFormatting sqref="AY43:AY47">
    <cfRule type="cellIs" priority="666" operator="equal" dxfId="2">
      <formula>"MUY ALTA"</formula>
    </cfRule>
    <cfRule type="cellIs" priority="667" operator="equal" dxfId="40">
      <formula>"ALTA"</formula>
    </cfRule>
    <cfRule type="cellIs" priority="668" operator="equal" dxfId="1">
      <formula>"MEDIA"</formula>
    </cfRule>
    <cfRule type="cellIs" priority="669" operator="equal" dxfId="0">
      <formula>"BAJA"</formula>
    </cfRule>
    <cfRule type="cellIs" priority="670" operator="equal" dxfId="66">
      <formula>"MUY BAJA"</formula>
    </cfRule>
  </conditionalFormatting>
  <conditionalFormatting sqref="BA43:BA47">
    <cfRule type="cellIs" priority="662" operator="equal" dxfId="2">
      <formula>"CATASTRÓFICO"</formula>
    </cfRule>
    <cfRule type="cellIs" priority="663" operator="equal" dxfId="40">
      <formula>"MAYOR"</formula>
    </cfRule>
    <cfRule type="cellIs" priority="664" operator="equal" dxfId="1">
      <formula>"MODERADO"</formula>
    </cfRule>
    <cfRule type="cellIs" priority="665" operator="equal" dxfId="0">
      <formula>"MENOR"</formula>
    </cfRule>
    <cfRule type="cellIs" priority="660" operator="equal" dxfId="66">
      <formula>"LEVE"</formula>
    </cfRule>
  </conditionalFormatting>
  <conditionalFormatting sqref="BB48">
    <cfRule type="cellIs" priority="656" operator="equal" dxfId="2">
      <formula>"EXTREMO"</formula>
    </cfRule>
    <cfRule type="cellIs" priority="657" operator="equal" dxfId="3">
      <formula>"ALTO"</formula>
    </cfRule>
    <cfRule type="cellIs" priority="658" operator="equal" dxfId="1">
      <formula>"MODERADO"</formula>
    </cfRule>
    <cfRule type="cellIs" priority="659" operator="equal" dxfId="0">
      <formula>"BAJO"</formula>
    </cfRule>
  </conditionalFormatting>
  <conditionalFormatting sqref="K48:K52">
    <cfRule type="cellIs" priority="651" operator="equal" dxfId="2">
      <formula>"Muy Alta"</formula>
    </cfRule>
    <cfRule type="cellIs" priority="652" operator="equal" dxfId="40">
      <formula>"Alta"</formula>
    </cfRule>
    <cfRule type="cellIs" priority="653" operator="equal" dxfId="1">
      <formula>"Media"</formula>
    </cfRule>
    <cfRule type="cellIs" priority="654" operator="equal" dxfId="0">
      <formula>"Baja"</formula>
    </cfRule>
    <cfRule type="cellIs" priority="655" operator="equal" dxfId="66">
      <formula>"Muy Baja"</formula>
    </cfRule>
  </conditionalFormatting>
  <conditionalFormatting sqref="N48:N52">
    <cfRule type="cellIs" priority="646" operator="equal" dxfId="2">
      <formula>"Catastrófico"</formula>
    </cfRule>
    <cfRule type="cellIs" priority="647" operator="equal" dxfId="40">
      <formula>"Mayor"</formula>
    </cfRule>
    <cfRule type="cellIs" priority="648" operator="equal" dxfId="1">
      <formula>"Moderado"</formula>
    </cfRule>
    <cfRule type="cellIs" priority="649" operator="equal" dxfId="0">
      <formula>"Menor"</formula>
    </cfRule>
    <cfRule type="cellIs" priority="650" operator="equal" dxfId="66">
      <formula>"Leve"</formula>
    </cfRule>
  </conditionalFormatting>
  <conditionalFormatting sqref="P48:P52">
    <cfRule type="cellIs" priority="642" operator="equal" dxfId="2">
      <formula>"EXTREMO"</formula>
    </cfRule>
    <cfRule type="cellIs" priority="643" operator="equal" dxfId="48">
      <formula>"ALTO"</formula>
    </cfRule>
    <cfRule type="cellIs" priority="644" operator="equal" dxfId="1">
      <formula>"MODERADO"</formula>
    </cfRule>
    <cfRule type="cellIs" priority="645" operator="equal" dxfId="0">
      <formula>"BAJO"</formula>
    </cfRule>
  </conditionalFormatting>
  <conditionalFormatting sqref="Z48:Z52">
    <cfRule type="cellIs" priority="638" operator="equal" dxfId="2">
      <formula>"MUY ALTA"</formula>
    </cfRule>
    <cfRule type="cellIs" priority="639" operator="equal" dxfId="40">
      <formula>"ALTA"</formula>
    </cfRule>
    <cfRule type="cellIs" priority="640" operator="equal" dxfId="0">
      <formula>"BAJA"</formula>
    </cfRule>
    <cfRule type="cellIs" priority="641" operator="equal" dxfId="66">
      <formula>"MUY BAJA"</formula>
    </cfRule>
    <cfRule type="cellIs" priority="619" operator="equal" dxfId="1">
      <formula>"MEDIA"</formula>
    </cfRule>
  </conditionalFormatting>
  <conditionalFormatting sqref="AB48:AB52">
    <cfRule type="cellIs" priority="633" operator="equal" dxfId="2">
      <formula>"CATASTRÓFICO"</formula>
    </cfRule>
    <cfRule type="cellIs" priority="634" operator="equal" dxfId="40">
      <formula>"MAYOR"</formula>
    </cfRule>
    <cfRule type="cellIs" priority="635" operator="equal" dxfId="1">
      <formula>"MODERADO"</formula>
    </cfRule>
    <cfRule type="cellIs" priority="636" operator="equal" dxfId="0">
      <formula>"MENOR"</formula>
    </cfRule>
    <cfRule type="cellIs" priority="637" operator="equal" dxfId="66">
      <formula>"LEVE"</formula>
    </cfRule>
  </conditionalFormatting>
  <conditionalFormatting sqref="AC48:AC52 AN48:AW52">
    <cfRule type="cellIs" priority="629" operator="equal" dxfId="2">
      <formula>"EXTREMO"</formula>
    </cfRule>
    <cfRule type="cellIs" priority="630" operator="equal" dxfId="48">
      <formula>"ALTO"</formula>
    </cfRule>
    <cfRule type="cellIs" priority="631" operator="equal" dxfId="1">
      <formula>"MODERADO"</formula>
    </cfRule>
    <cfRule type="cellIs" priority="632" operator="equal" dxfId="0">
      <formula>"BAJO"</formula>
    </cfRule>
  </conditionalFormatting>
  <conditionalFormatting sqref="AY48:AY52">
    <cfRule type="cellIs" priority="624" operator="equal" dxfId="2">
      <formula>"MUY ALTA"</formula>
    </cfRule>
    <cfRule type="cellIs" priority="625" operator="equal" dxfId="40">
      <formula>"ALTA"</formula>
    </cfRule>
    <cfRule type="cellIs" priority="626" operator="equal" dxfId="1">
      <formula>"MEDIA"</formula>
    </cfRule>
    <cfRule type="cellIs" priority="627" operator="equal" dxfId="0">
      <formula>"BAJA"</formula>
    </cfRule>
    <cfRule type="cellIs" priority="628" operator="equal" dxfId="66">
      <formula>"MUY BAJA"</formula>
    </cfRule>
  </conditionalFormatting>
  <conditionalFormatting sqref="BA48:BA52">
    <cfRule type="cellIs" priority="620" operator="equal" dxfId="2">
      <formula>"CATASTRÓFICO"</formula>
    </cfRule>
    <cfRule type="cellIs" priority="621" operator="equal" dxfId="40">
      <formula>"MAYOR"</formula>
    </cfRule>
    <cfRule type="cellIs" priority="622" operator="equal" dxfId="1">
      <formula>"MODERADO"</formula>
    </cfRule>
    <cfRule type="cellIs" priority="623" operator="equal" dxfId="0">
      <formula>"MENOR"</formula>
    </cfRule>
    <cfRule type="cellIs" priority="618" operator="equal" dxfId="66">
      <formula>"LEVE"</formula>
    </cfRule>
  </conditionalFormatting>
  <conditionalFormatting sqref="BB53">
    <cfRule type="cellIs" priority="614" operator="equal" dxfId="2">
      <formula>"EXTREMO"</formula>
    </cfRule>
    <cfRule type="cellIs" priority="615" operator="equal" dxfId="3">
      <formula>"ALTO"</formula>
    </cfRule>
    <cfRule type="cellIs" priority="616" operator="equal" dxfId="1">
      <formula>"MODERADO"</formula>
    </cfRule>
    <cfRule type="cellIs" priority="617" operator="equal" dxfId="0">
      <formula>"BAJO"</formula>
    </cfRule>
  </conditionalFormatting>
  <conditionalFormatting sqref="K53:K57">
    <cfRule type="cellIs" priority="609" operator="equal" dxfId="2">
      <formula>"Muy Alta"</formula>
    </cfRule>
    <cfRule type="cellIs" priority="610" operator="equal" dxfId="40">
      <formula>"Alta"</formula>
    </cfRule>
    <cfRule type="cellIs" priority="611" operator="equal" dxfId="1">
      <formula>"Media"</formula>
    </cfRule>
    <cfRule type="cellIs" priority="612" operator="equal" dxfId="0">
      <formula>"Baja"</formula>
    </cfRule>
    <cfRule type="cellIs" priority="613" operator="equal" dxfId="66">
      <formula>"Muy Baja"</formula>
    </cfRule>
  </conditionalFormatting>
  <conditionalFormatting sqref="N53:N57">
    <cfRule type="cellIs" priority="604" operator="equal" dxfId="2">
      <formula>"Catastrófico"</formula>
    </cfRule>
    <cfRule type="cellIs" priority="605" operator="equal" dxfId="40">
      <formula>"Mayor"</formula>
    </cfRule>
    <cfRule type="cellIs" priority="606" operator="equal" dxfId="1">
      <formula>"Moderado"</formula>
    </cfRule>
    <cfRule type="cellIs" priority="607" operator="equal" dxfId="0">
      <formula>"Menor"</formula>
    </cfRule>
    <cfRule type="cellIs" priority="608" operator="equal" dxfId="66">
      <formula>"Leve"</formula>
    </cfRule>
  </conditionalFormatting>
  <conditionalFormatting sqref="P53:P57">
    <cfRule type="cellIs" priority="600" operator="equal" dxfId="2">
      <formula>"EXTREMO"</formula>
    </cfRule>
    <cfRule type="cellIs" priority="601" operator="equal" dxfId="48">
      <formula>"ALTO"</formula>
    </cfRule>
    <cfRule type="cellIs" priority="602" operator="equal" dxfId="1">
      <formula>"MODERADO"</formula>
    </cfRule>
    <cfRule type="cellIs" priority="603" operator="equal" dxfId="0">
      <formula>"BAJO"</formula>
    </cfRule>
  </conditionalFormatting>
  <conditionalFormatting sqref="Z53:Z57">
    <cfRule type="cellIs" priority="596" operator="equal" dxfId="2">
      <formula>"MUY ALTA"</formula>
    </cfRule>
    <cfRule type="cellIs" priority="597" operator="equal" dxfId="40">
      <formula>"ALTA"</formula>
    </cfRule>
    <cfRule type="cellIs" priority="598" operator="equal" dxfId="0">
      <formula>"BAJA"</formula>
    </cfRule>
    <cfRule type="cellIs" priority="599" operator="equal" dxfId="66">
      <formula>"MUY BAJA"</formula>
    </cfRule>
    <cfRule type="cellIs" priority="577" operator="equal" dxfId="1">
      <formula>"MEDIA"</formula>
    </cfRule>
  </conditionalFormatting>
  <conditionalFormatting sqref="AB53:AB57">
    <cfRule type="cellIs" priority="591" operator="equal" dxfId="2">
      <formula>"CATASTRÓFICO"</formula>
    </cfRule>
    <cfRule type="cellIs" priority="592" operator="equal" dxfId="40">
      <formula>"MAYOR"</formula>
    </cfRule>
    <cfRule type="cellIs" priority="593" operator="equal" dxfId="1">
      <formula>"MODERADO"</formula>
    </cfRule>
    <cfRule type="cellIs" priority="594" operator="equal" dxfId="0">
      <formula>"MENOR"</formula>
    </cfRule>
    <cfRule type="cellIs" priority="595" operator="equal" dxfId="66">
      <formula>"LEVE"</formula>
    </cfRule>
  </conditionalFormatting>
  <conditionalFormatting sqref="AC53:AC57 AN53:AW57">
    <cfRule type="cellIs" priority="587" operator="equal" dxfId="2">
      <formula>"EXTREMO"</formula>
    </cfRule>
    <cfRule type="cellIs" priority="588" operator="equal" dxfId="48">
      <formula>"ALTO"</formula>
    </cfRule>
    <cfRule type="cellIs" priority="589" operator="equal" dxfId="1">
      <formula>"MODERADO"</formula>
    </cfRule>
    <cfRule type="cellIs" priority="590" operator="equal" dxfId="0">
      <formula>"BAJO"</formula>
    </cfRule>
  </conditionalFormatting>
  <conditionalFormatting sqref="AY53:AY57">
    <cfRule type="cellIs" priority="582" operator="equal" dxfId="2">
      <formula>"MUY ALTA"</formula>
    </cfRule>
    <cfRule type="cellIs" priority="583" operator="equal" dxfId="40">
      <formula>"ALTA"</formula>
    </cfRule>
    <cfRule type="cellIs" priority="584" operator="equal" dxfId="1">
      <formula>"MEDIA"</formula>
    </cfRule>
    <cfRule type="cellIs" priority="585" operator="equal" dxfId="0">
      <formula>"BAJA"</formula>
    </cfRule>
    <cfRule type="cellIs" priority="586" operator="equal" dxfId="66">
      <formula>"MUY BAJA"</formula>
    </cfRule>
  </conditionalFormatting>
  <conditionalFormatting sqref="BA53:BA57">
    <cfRule type="cellIs" priority="578" operator="equal" dxfId="2">
      <formula>"CATASTRÓFICO"</formula>
    </cfRule>
    <cfRule type="cellIs" priority="579" operator="equal" dxfId="40">
      <formula>"MAYOR"</formula>
    </cfRule>
    <cfRule type="cellIs" priority="580" operator="equal" dxfId="1">
      <formula>"MODERADO"</formula>
    </cfRule>
    <cfRule type="cellIs" priority="581" operator="equal" dxfId="0">
      <formula>"MENOR"</formula>
    </cfRule>
    <cfRule type="cellIs" priority="576" operator="equal" dxfId="66">
      <formula>"LEVE"</formula>
    </cfRule>
  </conditionalFormatting>
  <conditionalFormatting sqref="BB58">
    <cfRule type="cellIs" priority="572" operator="equal" dxfId="2">
      <formula>"EXTREMO"</formula>
    </cfRule>
    <cfRule type="cellIs" priority="573" operator="equal" dxfId="3">
      <formula>"ALTO"</formula>
    </cfRule>
    <cfRule type="cellIs" priority="574" operator="equal" dxfId="1">
      <formula>"MODERADO"</formula>
    </cfRule>
    <cfRule type="cellIs" priority="575" operator="equal" dxfId="0">
      <formula>"BAJO"</formula>
    </cfRule>
  </conditionalFormatting>
  <conditionalFormatting sqref="K58:K62">
    <cfRule type="cellIs" priority="567" operator="equal" dxfId="2">
      <formula>"Muy Alta"</formula>
    </cfRule>
    <cfRule type="cellIs" priority="568" operator="equal" dxfId="40">
      <formula>"Alta"</formula>
    </cfRule>
    <cfRule type="cellIs" priority="569" operator="equal" dxfId="1">
      <formula>"Media"</formula>
    </cfRule>
    <cfRule type="cellIs" priority="570" operator="equal" dxfId="0">
      <formula>"Baja"</formula>
    </cfRule>
    <cfRule type="cellIs" priority="571" operator="equal" dxfId="66">
      <formula>"Muy Baja"</formula>
    </cfRule>
  </conditionalFormatting>
  <conditionalFormatting sqref="N58:N62">
    <cfRule type="cellIs" priority="562" operator="equal" dxfId="2">
      <formula>"Catastrófico"</formula>
    </cfRule>
    <cfRule type="cellIs" priority="563" operator="equal" dxfId="40">
      <formula>"Mayor"</formula>
    </cfRule>
    <cfRule type="cellIs" priority="564" operator="equal" dxfId="1">
      <formula>"Moderado"</formula>
    </cfRule>
    <cfRule type="cellIs" priority="565" operator="equal" dxfId="0">
      <formula>"Menor"</formula>
    </cfRule>
    <cfRule type="cellIs" priority="566" operator="equal" dxfId="66">
      <formula>"Leve"</formula>
    </cfRule>
  </conditionalFormatting>
  <conditionalFormatting sqref="P58:P62">
    <cfRule type="cellIs" priority="558" operator="equal" dxfId="2">
      <formula>"EXTREMO"</formula>
    </cfRule>
    <cfRule type="cellIs" priority="559" operator="equal" dxfId="48">
      <formula>"ALTO"</formula>
    </cfRule>
    <cfRule type="cellIs" priority="560" operator="equal" dxfId="1">
      <formula>"MODERADO"</formula>
    </cfRule>
    <cfRule type="cellIs" priority="561" operator="equal" dxfId="0">
      <formula>"BAJO"</formula>
    </cfRule>
  </conditionalFormatting>
  <conditionalFormatting sqref="Z58:Z62">
    <cfRule type="cellIs" priority="554" operator="equal" dxfId="2">
      <formula>"MUY ALTA"</formula>
    </cfRule>
    <cfRule type="cellIs" priority="555" operator="equal" dxfId="40">
      <formula>"ALTA"</formula>
    </cfRule>
    <cfRule type="cellIs" priority="556" operator="equal" dxfId="0">
      <formula>"BAJA"</formula>
    </cfRule>
    <cfRule type="cellIs" priority="557" operator="equal" dxfId="66">
      <formula>"MUY BAJA"</formula>
    </cfRule>
    <cfRule type="cellIs" priority="535" operator="equal" dxfId="1">
      <formula>"MEDIA"</formula>
    </cfRule>
  </conditionalFormatting>
  <conditionalFormatting sqref="AB58:AB62">
    <cfRule type="cellIs" priority="549" operator="equal" dxfId="2">
      <formula>"CATASTRÓFICO"</formula>
    </cfRule>
    <cfRule type="cellIs" priority="550" operator="equal" dxfId="40">
      <formula>"MAYOR"</formula>
    </cfRule>
    <cfRule type="cellIs" priority="551" operator="equal" dxfId="1">
      <formula>"MODERADO"</formula>
    </cfRule>
    <cfRule type="cellIs" priority="552" operator="equal" dxfId="0">
      <formula>"MENOR"</formula>
    </cfRule>
    <cfRule type="cellIs" priority="553" operator="equal" dxfId="66">
      <formula>"LEVE"</formula>
    </cfRule>
  </conditionalFormatting>
  <conditionalFormatting sqref="AC58:AC62 AN58:AW62">
    <cfRule type="cellIs" priority="545" operator="equal" dxfId="2">
      <formula>"EXTREMO"</formula>
    </cfRule>
    <cfRule type="cellIs" priority="546" operator="equal" dxfId="48">
      <formula>"ALTO"</formula>
    </cfRule>
    <cfRule type="cellIs" priority="547" operator="equal" dxfId="1">
      <formula>"MODERADO"</formula>
    </cfRule>
    <cfRule type="cellIs" priority="548" operator="equal" dxfId="0">
      <formula>"BAJO"</formula>
    </cfRule>
  </conditionalFormatting>
  <conditionalFormatting sqref="AY58:AY62">
    <cfRule type="cellIs" priority="540" operator="equal" dxfId="2">
      <formula>"MUY ALTA"</formula>
    </cfRule>
    <cfRule type="cellIs" priority="541" operator="equal" dxfId="40">
      <formula>"ALTA"</formula>
    </cfRule>
    <cfRule type="cellIs" priority="542" operator="equal" dxfId="1">
      <formula>"MEDIA"</formula>
    </cfRule>
    <cfRule type="cellIs" priority="543" operator="equal" dxfId="0">
      <formula>"BAJA"</formula>
    </cfRule>
    <cfRule type="cellIs" priority="544" operator="equal" dxfId="66">
      <formula>"MUY BAJA"</formula>
    </cfRule>
  </conditionalFormatting>
  <conditionalFormatting sqref="BA58:BA62">
    <cfRule type="cellIs" priority="536" operator="equal" dxfId="2">
      <formula>"CATASTRÓFICO"</formula>
    </cfRule>
    <cfRule type="cellIs" priority="537" operator="equal" dxfId="40">
      <formula>"MAYOR"</formula>
    </cfRule>
    <cfRule type="cellIs" priority="538" operator="equal" dxfId="1">
      <formula>"MODERADO"</formula>
    </cfRule>
    <cfRule type="cellIs" priority="539" operator="equal" dxfId="0">
      <formula>"MENOR"</formula>
    </cfRule>
    <cfRule type="cellIs" priority="534" operator="equal" dxfId="66">
      <formula>"LEVE"</formula>
    </cfRule>
  </conditionalFormatting>
  <conditionalFormatting sqref="BB63">
    <cfRule type="cellIs" priority="530" operator="equal" dxfId="2">
      <formula>"EXTREMO"</formula>
    </cfRule>
    <cfRule type="cellIs" priority="531" operator="equal" dxfId="3">
      <formula>"ALTO"</formula>
    </cfRule>
    <cfRule type="cellIs" priority="532" operator="equal" dxfId="1">
      <formula>"MODERADO"</formula>
    </cfRule>
    <cfRule type="cellIs" priority="533" operator="equal" dxfId="0">
      <formula>"BAJO"</formula>
    </cfRule>
  </conditionalFormatting>
  <conditionalFormatting sqref="K63:K67">
    <cfRule type="cellIs" priority="525" operator="equal" dxfId="2">
      <formula>"Muy Alta"</formula>
    </cfRule>
    <cfRule type="cellIs" priority="526" operator="equal" dxfId="40">
      <formula>"Alta"</formula>
    </cfRule>
    <cfRule type="cellIs" priority="527" operator="equal" dxfId="1">
      <formula>"Media"</formula>
    </cfRule>
    <cfRule type="cellIs" priority="528" operator="equal" dxfId="0">
      <formula>"Baja"</formula>
    </cfRule>
    <cfRule type="cellIs" priority="529" operator="equal" dxfId="66">
      <formula>"Muy Baja"</formula>
    </cfRule>
  </conditionalFormatting>
  <conditionalFormatting sqref="N63:N67">
    <cfRule type="cellIs" priority="520" operator="equal" dxfId="2">
      <formula>"Catastrófico"</formula>
    </cfRule>
    <cfRule type="cellIs" priority="521" operator="equal" dxfId="40">
      <formula>"Mayor"</formula>
    </cfRule>
    <cfRule type="cellIs" priority="522" operator="equal" dxfId="1">
      <formula>"Moderado"</formula>
    </cfRule>
    <cfRule type="cellIs" priority="523" operator="equal" dxfId="0">
      <formula>"Menor"</formula>
    </cfRule>
    <cfRule type="cellIs" priority="524" operator="equal" dxfId="66">
      <formula>"Leve"</formula>
    </cfRule>
  </conditionalFormatting>
  <conditionalFormatting sqref="P63:P67">
    <cfRule type="cellIs" priority="516" operator="equal" dxfId="2">
      <formula>"EXTREMO"</formula>
    </cfRule>
    <cfRule type="cellIs" priority="517" operator="equal" dxfId="48">
      <formula>"ALTO"</formula>
    </cfRule>
    <cfRule type="cellIs" priority="518" operator="equal" dxfId="1">
      <formula>"MODERADO"</formula>
    </cfRule>
    <cfRule type="cellIs" priority="519" operator="equal" dxfId="0">
      <formula>"BAJO"</formula>
    </cfRule>
  </conditionalFormatting>
  <conditionalFormatting sqref="Z63:Z67">
    <cfRule type="cellIs" priority="512" operator="equal" dxfId="2">
      <formula>"MUY ALTA"</formula>
    </cfRule>
    <cfRule type="cellIs" priority="513" operator="equal" dxfId="40">
      <formula>"ALTA"</formula>
    </cfRule>
    <cfRule type="cellIs" priority="514" operator="equal" dxfId="0">
      <formula>"BAJA"</formula>
    </cfRule>
    <cfRule type="cellIs" priority="515" operator="equal" dxfId="66">
      <formula>"MUY BAJA"</formula>
    </cfRule>
    <cfRule type="cellIs" priority="493" operator="equal" dxfId="1">
      <formula>"MEDIA"</formula>
    </cfRule>
  </conditionalFormatting>
  <conditionalFormatting sqref="AB63:AB67">
    <cfRule type="cellIs" priority="507" operator="equal" dxfId="2">
      <formula>"CATASTRÓFICO"</formula>
    </cfRule>
    <cfRule type="cellIs" priority="508" operator="equal" dxfId="40">
      <formula>"MAYOR"</formula>
    </cfRule>
    <cfRule type="cellIs" priority="509" operator="equal" dxfId="1">
      <formula>"MODERADO"</formula>
    </cfRule>
    <cfRule type="cellIs" priority="510" operator="equal" dxfId="0">
      <formula>"MENOR"</formula>
    </cfRule>
    <cfRule type="cellIs" priority="511" operator="equal" dxfId="66">
      <formula>"LEVE"</formula>
    </cfRule>
  </conditionalFormatting>
  <conditionalFormatting sqref="AC63:AC67 AN63:AW67">
    <cfRule type="cellIs" priority="503" operator="equal" dxfId="2">
      <formula>"EXTREMO"</formula>
    </cfRule>
    <cfRule type="cellIs" priority="504" operator="equal" dxfId="48">
      <formula>"ALTO"</formula>
    </cfRule>
    <cfRule type="cellIs" priority="505" operator="equal" dxfId="1">
      <formula>"MODERADO"</formula>
    </cfRule>
    <cfRule type="cellIs" priority="506" operator="equal" dxfId="0">
      <formula>"BAJO"</formula>
    </cfRule>
  </conditionalFormatting>
  <conditionalFormatting sqref="AY63:AY67">
    <cfRule type="cellIs" priority="498" operator="equal" dxfId="2">
      <formula>"MUY ALTA"</formula>
    </cfRule>
    <cfRule type="cellIs" priority="499" operator="equal" dxfId="40">
      <formula>"ALTA"</formula>
    </cfRule>
    <cfRule type="cellIs" priority="500" operator="equal" dxfId="1">
      <formula>"MEDIA"</formula>
    </cfRule>
    <cfRule type="cellIs" priority="501" operator="equal" dxfId="0">
      <formula>"BAJA"</formula>
    </cfRule>
    <cfRule type="cellIs" priority="502" operator="equal" dxfId="66">
      <formula>"MUY BAJA"</formula>
    </cfRule>
  </conditionalFormatting>
  <conditionalFormatting sqref="BA63:BA67">
    <cfRule type="cellIs" priority="494" operator="equal" dxfId="2">
      <formula>"CATASTRÓFICO"</formula>
    </cfRule>
    <cfRule type="cellIs" priority="495" operator="equal" dxfId="40">
      <formula>"MAYOR"</formula>
    </cfRule>
    <cfRule type="cellIs" priority="496" operator="equal" dxfId="1">
      <formula>"MODERADO"</formula>
    </cfRule>
    <cfRule type="cellIs" priority="497" operator="equal" dxfId="0">
      <formula>"MENOR"</formula>
    </cfRule>
    <cfRule type="cellIs" priority="492" operator="equal" dxfId="66">
      <formula>"LEVE"</formula>
    </cfRule>
  </conditionalFormatting>
  <conditionalFormatting sqref="AJ68:AK94">
    <cfRule type="cellIs" priority="488" operator="equal" dxfId="2">
      <formula>"EXTREMO"</formula>
    </cfRule>
    <cfRule type="cellIs" priority="489" operator="equal" dxfId="48">
      <formula>"ALTO"</formula>
    </cfRule>
    <cfRule type="cellIs" priority="490" operator="equal" dxfId="1">
      <formula>"MODERADO"</formula>
    </cfRule>
    <cfRule type="cellIs" priority="491" operator="equal" dxfId="0">
      <formula>"BAJO"</formula>
    </cfRule>
  </conditionalFormatting>
  <conditionalFormatting sqref="AJ28:AK32">
    <cfRule type="cellIs" priority="460" operator="equal" dxfId="2">
      <formula>"EXTREMO"</formula>
    </cfRule>
    <cfRule type="cellIs" priority="461" operator="equal" dxfId="48">
      <formula>"ALTO"</formula>
    </cfRule>
    <cfRule type="cellIs" priority="462" operator="equal" dxfId="1">
      <formula>"MODERADO"</formula>
    </cfRule>
    <cfRule type="cellIs" priority="463" operator="equal" dxfId="0">
      <formula>"BAJO"</formula>
    </cfRule>
  </conditionalFormatting>
  <conditionalFormatting sqref="AJ43:AK47">
    <cfRule type="cellIs" priority="448" operator="equal" dxfId="2">
      <formula>"EXTREMO"</formula>
    </cfRule>
    <cfRule type="cellIs" priority="449" operator="equal" dxfId="48">
      <formula>"ALTO"</formula>
    </cfRule>
    <cfRule type="cellIs" priority="450" operator="equal" dxfId="1">
      <formula>"MODERADO"</formula>
    </cfRule>
    <cfRule type="cellIs" priority="451" operator="equal" dxfId="0">
      <formula>"BAJO"</formula>
    </cfRule>
  </conditionalFormatting>
  <conditionalFormatting sqref="AJ48:AK52">
    <cfRule type="cellIs" priority="444" operator="equal" dxfId="2">
      <formula>"EXTREMO"</formula>
    </cfRule>
    <cfRule type="cellIs" priority="445" operator="equal" dxfId="48">
      <formula>"ALTO"</formula>
    </cfRule>
    <cfRule type="cellIs" priority="446" operator="equal" dxfId="1">
      <formula>"MODERADO"</formula>
    </cfRule>
    <cfRule type="cellIs" priority="447" operator="equal" dxfId="0">
      <formula>"BAJO"</formula>
    </cfRule>
  </conditionalFormatting>
  <conditionalFormatting sqref="AJ23:AK27">
    <cfRule type="cellIs" priority="464" operator="equal" dxfId="2">
      <formula>"EXTREMO"</formula>
    </cfRule>
    <cfRule type="cellIs" priority="465" operator="equal" dxfId="48">
      <formula>"ALTO"</formula>
    </cfRule>
    <cfRule type="cellIs" priority="466" operator="equal" dxfId="1">
      <formula>"MODERADO"</formula>
    </cfRule>
    <cfRule type="cellIs" priority="467" operator="equal" dxfId="0">
      <formula>"BAJO"</formula>
    </cfRule>
  </conditionalFormatting>
  <conditionalFormatting sqref="AJ38:AK42">
    <cfRule type="cellIs" priority="452" operator="equal" dxfId="2">
      <formula>"EXTREMO"</formula>
    </cfRule>
    <cfRule type="cellIs" priority="453" operator="equal" dxfId="48">
      <formula>"ALTO"</formula>
    </cfRule>
    <cfRule type="cellIs" priority="454" operator="equal" dxfId="1">
      <formula>"MODERADO"</formula>
    </cfRule>
    <cfRule type="cellIs" priority="455" operator="equal" dxfId="0">
      <formula>"BAJO"</formula>
    </cfRule>
  </conditionalFormatting>
  <conditionalFormatting sqref="AJ33:AK37">
    <cfRule type="cellIs" priority="456" operator="equal" dxfId="2">
      <formula>"EXTREMO"</formula>
    </cfRule>
    <cfRule type="cellIs" priority="457" operator="equal" dxfId="48">
      <formula>"ALTO"</formula>
    </cfRule>
    <cfRule type="cellIs" priority="458" operator="equal" dxfId="1">
      <formula>"MODERADO"</formula>
    </cfRule>
    <cfRule type="cellIs" priority="459" operator="equal" dxfId="0">
      <formula>"BAJO"</formula>
    </cfRule>
  </conditionalFormatting>
  <conditionalFormatting sqref="AJ53:AK57">
    <cfRule type="cellIs" priority="440" operator="equal" dxfId="2">
      <formula>"EXTREMO"</formula>
    </cfRule>
    <cfRule type="cellIs" priority="441" operator="equal" dxfId="48">
      <formula>"ALTO"</formula>
    </cfRule>
    <cfRule type="cellIs" priority="442" operator="equal" dxfId="1">
      <formula>"MODERADO"</formula>
    </cfRule>
    <cfRule type="cellIs" priority="443" operator="equal" dxfId="0">
      <formula>"BAJO"</formula>
    </cfRule>
  </conditionalFormatting>
  <conditionalFormatting sqref="AJ58:AK62">
    <cfRule type="cellIs" priority="436" operator="equal" dxfId="2">
      <formula>"EXTREMO"</formula>
    </cfRule>
    <cfRule type="cellIs" priority="437" operator="equal" dxfId="48">
      <formula>"ALTO"</formula>
    </cfRule>
    <cfRule type="cellIs" priority="438" operator="equal" dxfId="1">
      <formula>"MODERADO"</formula>
    </cfRule>
    <cfRule type="cellIs" priority="439" operator="equal" dxfId="0">
      <formula>"BAJO"</formula>
    </cfRule>
  </conditionalFormatting>
  <conditionalFormatting sqref="AJ63:AK67">
    <cfRule type="cellIs" priority="432" operator="equal" dxfId="2">
      <formula>"EXTREMO"</formula>
    </cfRule>
    <cfRule type="cellIs" priority="433" operator="equal" dxfId="48">
      <formula>"ALTO"</formula>
    </cfRule>
    <cfRule type="cellIs" priority="434" operator="equal" dxfId="1">
      <formula>"MODERADO"</formula>
    </cfRule>
    <cfRule type="cellIs" priority="435" operator="equal" dxfId="0">
      <formula>"BAJO"</formula>
    </cfRule>
  </conditionalFormatting>
  <conditionalFormatting sqref="AH68:AI94">
    <cfRule type="cellIs" priority="428" operator="equal" dxfId="2">
      <formula>"EXTREMO"</formula>
    </cfRule>
    <cfRule type="cellIs" priority="429" operator="equal" dxfId="48">
      <formula>"ALTO"</formula>
    </cfRule>
    <cfRule type="cellIs" priority="430" operator="equal" dxfId="1">
      <formula>"MODERADO"</formula>
    </cfRule>
    <cfRule type="cellIs" priority="431" operator="equal" dxfId="0">
      <formula>"BAJO"</formula>
    </cfRule>
  </conditionalFormatting>
  <conditionalFormatting sqref="AH28:AI32">
    <cfRule type="cellIs" priority="400" operator="equal" dxfId="2">
      <formula>"EXTREMO"</formula>
    </cfRule>
    <cfRule type="cellIs" priority="401" operator="equal" dxfId="48">
      <formula>"ALTO"</formula>
    </cfRule>
    <cfRule type="cellIs" priority="402" operator="equal" dxfId="1">
      <formula>"MODERADO"</formula>
    </cfRule>
    <cfRule type="cellIs" priority="403" operator="equal" dxfId="0">
      <formula>"BAJO"</formula>
    </cfRule>
  </conditionalFormatting>
  <conditionalFormatting sqref="AH43:AI47">
    <cfRule type="cellIs" priority="388" operator="equal" dxfId="2">
      <formula>"EXTREMO"</formula>
    </cfRule>
    <cfRule type="cellIs" priority="389" operator="equal" dxfId="48">
      <formula>"ALTO"</formula>
    </cfRule>
    <cfRule type="cellIs" priority="390" operator="equal" dxfId="1">
      <formula>"MODERADO"</formula>
    </cfRule>
    <cfRule type="cellIs" priority="391" operator="equal" dxfId="0">
      <formula>"BAJO"</formula>
    </cfRule>
  </conditionalFormatting>
  <conditionalFormatting sqref="AH48:AI52">
    <cfRule type="cellIs" priority="384" operator="equal" dxfId="2">
      <formula>"EXTREMO"</formula>
    </cfRule>
    <cfRule type="cellIs" priority="385" operator="equal" dxfId="48">
      <formula>"ALTO"</formula>
    </cfRule>
    <cfRule type="cellIs" priority="386" operator="equal" dxfId="1">
      <formula>"MODERADO"</formula>
    </cfRule>
    <cfRule type="cellIs" priority="387" operator="equal" dxfId="0">
      <formula>"BAJO"</formula>
    </cfRule>
  </conditionalFormatting>
  <conditionalFormatting sqref="AH23:AI27">
    <cfRule type="cellIs" priority="404" operator="equal" dxfId="2">
      <formula>"EXTREMO"</formula>
    </cfRule>
    <cfRule type="cellIs" priority="405" operator="equal" dxfId="48">
      <formula>"ALTO"</formula>
    </cfRule>
    <cfRule type="cellIs" priority="406" operator="equal" dxfId="1">
      <formula>"MODERADO"</formula>
    </cfRule>
    <cfRule type="cellIs" priority="407" operator="equal" dxfId="0">
      <formula>"BAJO"</formula>
    </cfRule>
  </conditionalFormatting>
  <conditionalFormatting sqref="AH38:AI42">
    <cfRule type="cellIs" priority="392" operator="equal" dxfId="2">
      <formula>"EXTREMO"</formula>
    </cfRule>
    <cfRule type="cellIs" priority="393" operator="equal" dxfId="48">
      <formula>"ALTO"</formula>
    </cfRule>
    <cfRule type="cellIs" priority="394" operator="equal" dxfId="1">
      <formula>"MODERADO"</formula>
    </cfRule>
    <cfRule type="cellIs" priority="395" operator="equal" dxfId="0">
      <formula>"BAJO"</formula>
    </cfRule>
  </conditionalFormatting>
  <conditionalFormatting sqref="AH33:AI37">
    <cfRule type="cellIs" priority="396" operator="equal" dxfId="2">
      <formula>"EXTREMO"</formula>
    </cfRule>
    <cfRule type="cellIs" priority="397" operator="equal" dxfId="48">
      <formula>"ALTO"</formula>
    </cfRule>
    <cfRule type="cellIs" priority="398" operator="equal" dxfId="1">
      <formula>"MODERADO"</formula>
    </cfRule>
    <cfRule type="cellIs" priority="399" operator="equal" dxfId="0">
      <formula>"BAJO"</formula>
    </cfRule>
  </conditionalFormatting>
  <conditionalFormatting sqref="AH53:AI57">
    <cfRule type="cellIs" priority="380" operator="equal" dxfId="2">
      <formula>"EXTREMO"</formula>
    </cfRule>
    <cfRule type="cellIs" priority="381" operator="equal" dxfId="48">
      <formula>"ALTO"</formula>
    </cfRule>
    <cfRule type="cellIs" priority="382" operator="equal" dxfId="1">
      <formula>"MODERADO"</formula>
    </cfRule>
    <cfRule type="cellIs" priority="383" operator="equal" dxfId="0">
      <formula>"BAJO"</formula>
    </cfRule>
  </conditionalFormatting>
  <conditionalFormatting sqref="AH58:AI62">
    <cfRule type="cellIs" priority="376" operator="equal" dxfId="2">
      <formula>"EXTREMO"</formula>
    </cfRule>
    <cfRule type="cellIs" priority="377" operator="equal" dxfId="48">
      <formula>"ALTO"</formula>
    </cfRule>
    <cfRule type="cellIs" priority="378" operator="equal" dxfId="1">
      <formula>"MODERADO"</formula>
    </cfRule>
    <cfRule type="cellIs" priority="379" operator="equal" dxfId="0">
      <formula>"BAJO"</formula>
    </cfRule>
  </conditionalFormatting>
  <conditionalFormatting sqref="AH63:AI67">
    <cfRule type="cellIs" priority="372" operator="equal" dxfId="2">
      <formula>"EXTREMO"</formula>
    </cfRule>
    <cfRule type="cellIs" priority="373" operator="equal" dxfId="48">
      <formula>"ALTO"</formula>
    </cfRule>
    <cfRule type="cellIs" priority="374" operator="equal" dxfId="1">
      <formula>"MODERADO"</formula>
    </cfRule>
    <cfRule type="cellIs" priority="375" operator="equal" dxfId="0">
      <formula>"BAJO"</formula>
    </cfRule>
  </conditionalFormatting>
  <conditionalFormatting sqref="AF68:AG94">
    <cfRule type="cellIs" priority="368" operator="equal" dxfId="2">
      <formula>"EXTREMO"</formula>
    </cfRule>
    <cfRule type="cellIs" priority="369" operator="equal" dxfId="48">
      <formula>"ALTO"</formula>
    </cfRule>
    <cfRule type="cellIs" priority="370" operator="equal" dxfId="1">
      <formula>"MODERADO"</formula>
    </cfRule>
    <cfRule type="cellIs" priority="371" operator="equal" dxfId="0">
      <formula>"BAJO"</formula>
    </cfRule>
  </conditionalFormatting>
  <conditionalFormatting sqref="AF28:AG32">
    <cfRule type="cellIs" priority="340" operator="equal" dxfId="2">
      <formula>"EXTREMO"</formula>
    </cfRule>
    <cfRule type="cellIs" priority="341" operator="equal" dxfId="48">
      <formula>"ALTO"</formula>
    </cfRule>
    <cfRule type="cellIs" priority="342" operator="equal" dxfId="1">
      <formula>"MODERADO"</formula>
    </cfRule>
    <cfRule type="cellIs" priority="343" operator="equal" dxfId="0">
      <formula>"BAJO"</formula>
    </cfRule>
  </conditionalFormatting>
  <conditionalFormatting sqref="AF43:AG47">
    <cfRule type="cellIs" priority="328" operator="equal" dxfId="2">
      <formula>"EXTREMO"</formula>
    </cfRule>
    <cfRule type="cellIs" priority="329" operator="equal" dxfId="48">
      <formula>"ALTO"</formula>
    </cfRule>
    <cfRule type="cellIs" priority="330" operator="equal" dxfId="1">
      <formula>"MODERADO"</formula>
    </cfRule>
    <cfRule type="cellIs" priority="331" operator="equal" dxfId="0">
      <formula>"BAJO"</formula>
    </cfRule>
  </conditionalFormatting>
  <conditionalFormatting sqref="AF48:AG52">
    <cfRule type="cellIs" priority="324" operator="equal" dxfId="2">
      <formula>"EXTREMO"</formula>
    </cfRule>
    <cfRule type="cellIs" priority="325" operator="equal" dxfId="48">
      <formula>"ALTO"</formula>
    </cfRule>
    <cfRule type="cellIs" priority="326" operator="equal" dxfId="1">
      <formula>"MODERADO"</formula>
    </cfRule>
    <cfRule type="cellIs" priority="327" operator="equal" dxfId="0">
      <formula>"BAJO"</formula>
    </cfRule>
  </conditionalFormatting>
  <conditionalFormatting sqref="AF23:AG27">
    <cfRule type="cellIs" priority="344" operator="equal" dxfId="2">
      <formula>"EXTREMO"</formula>
    </cfRule>
    <cfRule type="cellIs" priority="345" operator="equal" dxfId="48">
      <formula>"ALTO"</formula>
    </cfRule>
    <cfRule type="cellIs" priority="346" operator="equal" dxfId="1">
      <formula>"MODERADO"</formula>
    </cfRule>
    <cfRule type="cellIs" priority="347" operator="equal" dxfId="0">
      <formula>"BAJO"</formula>
    </cfRule>
  </conditionalFormatting>
  <conditionalFormatting sqref="AF38:AG42">
    <cfRule type="cellIs" priority="332" operator="equal" dxfId="2">
      <formula>"EXTREMO"</formula>
    </cfRule>
    <cfRule type="cellIs" priority="333" operator="equal" dxfId="48">
      <formula>"ALTO"</formula>
    </cfRule>
    <cfRule type="cellIs" priority="334" operator="equal" dxfId="1">
      <formula>"MODERADO"</formula>
    </cfRule>
    <cfRule type="cellIs" priority="335" operator="equal" dxfId="0">
      <formula>"BAJO"</formula>
    </cfRule>
  </conditionalFormatting>
  <conditionalFormatting sqref="AF33:AG37">
    <cfRule type="cellIs" priority="336" operator="equal" dxfId="2">
      <formula>"EXTREMO"</formula>
    </cfRule>
    <cfRule type="cellIs" priority="337" operator="equal" dxfId="48">
      <formula>"ALTO"</formula>
    </cfRule>
    <cfRule type="cellIs" priority="338" operator="equal" dxfId="1">
      <formula>"MODERADO"</formula>
    </cfRule>
    <cfRule type="cellIs" priority="339" operator="equal" dxfId="0">
      <formula>"BAJO"</formula>
    </cfRule>
  </conditionalFormatting>
  <conditionalFormatting sqref="AF53:AG57">
    <cfRule type="cellIs" priority="320" operator="equal" dxfId="2">
      <formula>"EXTREMO"</formula>
    </cfRule>
    <cfRule type="cellIs" priority="321" operator="equal" dxfId="48">
      <formula>"ALTO"</formula>
    </cfRule>
    <cfRule type="cellIs" priority="322" operator="equal" dxfId="1">
      <formula>"MODERADO"</formula>
    </cfRule>
    <cfRule type="cellIs" priority="323" operator="equal" dxfId="0">
      <formula>"BAJO"</formula>
    </cfRule>
  </conditionalFormatting>
  <conditionalFormatting sqref="AF58:AG62">
    <cfRule type="cellIs" priority="316" operator="equal" dxfId="2">
      <formula>"EXTREMO"</formula>
    </cfRule>
    <cfRule type="cellIs" priority="317" operator="equal" dxfId="48">
      <formula>"ALTO"</formula>
    </cfRule>
    <cfRule type="cellIs" priority="318" operator="equal" dxfId="1">
      <formula>"MODERADO"</formula>
    </cfRule>
    <cfRule type="cellIs" priority="319" operator="equal" dxfId="0">
      <formula>"BAJO"</formula>
    </cfRule>
  </conditionalFormatting>
  <conditionalFormatting sqref="AF63:AG67">
    <cfRule type="cellIs" priority="312" operator="equal" dxfId="2">
      <formula>"EXTREMO"</formula>
    </cfRule>
    <cfRule type="cellIs" priority="313" operator="equal" dxfId="48">
      <formula>"ALTO"</formula>
    </cfRule>
    <cfRule type="cellIs" priority="314" operator="equal" dxfId="1">
      <formula>"MODERADO"</formula>
    </cfRule>
    <cfRule type="cellIs" priority="315" operator="equal" dxfId="0">
      <formula>"BAJO"</formula>
    </cfRule>
  </conditionalFormatting>
  <conditionalFormatting sqref="AD68:AE94">
    <cfRule type="cellIs" priority="308" operator="equal" dxfId="2">
      <formula>"EXTREMO"</formula>
    </cfRule>
    <cfRule type="cellIs" priority="309" operator="equal" dxfId="48">
      <formula>"ALTO"</formula>
    </cfRule>
    <cfRule type="cellIs" priority="310" operator="equal" dxfId="1">
      <formula>"MODERADO"</formula>
    </cfRule>
    <cfRule type="cellIs" priority="311" operator="equal" dxfId="0">
      <formula>"BAJO"</formula>
    </cfRule>
  </conditionalFormatting>
  <conditionalFormatting sqref="AD28:AE32">
    <cfRule type="cellIs" priority="280" operator="equal" dxfId="2">
      <formula>"EXTREMO"</formula>
    </cfRule>
    <cfRule type="cellIs" priority="281" operator="equal" dxfId="48">
      <formula>"ALTO"</formula>
    </cfRule>
    <cfRule type="cellIs" priority="282" operator="equal" dxfId="1">
      <formula>"MODERADO"</formula>
    </cfRule>
    <cfRule type="cellIs" priority="283" operator="equal" dxfId="0">
      <formula>"BAJO"</formula>
    </cfRule>
  </conditionalFormatting>
  <conditionalFormatting sqref="AD43:AE47">
    <cfRule type="cellIs" priority="268" operator="equal" dxfId="2">
      <formula>"EXTREMO"</formula>
    </cfRule>
    <cfRule type="cellIs" priority="269" operator="equal" dxfId="48">
      <formula>"ALTO"</formula>
    </cfRule>
    <cfRule type="cellIs" priority="270" operator="equal" dxfId="1">
      <formula>"MODERADO"</formula>
    </cfRule>
    <cfRule type="cellIs" priority="271" operator="equal" dxfId="0">
      <formula>"BAJO"</formula>
    </cfRule>
  </conditionalFormatting>
  <conditionalFormatting sqref="AD48:AE52">
    <cfRule type="cellIs" priority="264" operator="equal" dxfId="2">
      <formula>"EXTREMO"</formula>
    </cfRule>
    <cfRule type="cellIs" priority="265" operator="equal" dxfId="48">
      <formula>"ALTO"</formula>
    </cfRule>
    <cfRule type="cellIs" priority="266" operator="equal" dxfId="1">
      <formula>"MODERADO"</formula>
    </cfRule>
    <cfRule type="cellIs" priority="267" operator="equal" dxfId="0">
      <formula>"BAJO"</formula>
    </cfRule>
  </conditionalFormatting>
  <conditionalFormatting sqref="AD23:AE27">
    <cfRule type="cellIs" priority="284" operator="equal" dxfId="2">
      <formula>"EXTREMO"</formula>
    </cfRule>
    <cfRule type="cellIs" priority="285" operator="equal" dxfId="48">
      <formula>"ALTO"</formula>
    </cfRule>
    <cfRule type="cellIs" priority="286" operator="equal" dxfId="1">
      <formula>"MODERADO"</formula>
    </cfRule>
    <cfRule type="cellIs" priority="287" operator="equal" dxfId="0">
      <formula>"BAJO"</formula>
    </cfRule>
  </conditionalFormatting>
  <conditionalFormatting sqref="AD38:AE42">
    <cfRule type="cellIs" priority="272" operator="equal" dxfId="2">
      <formula>"EXTREMO"</formula>
    </cfRule>
    <cfRule type="cellIs" priority="273" operator="equal" dxfId="48">
      <formula>"ALTO"</formula>
    </cfRule>
    <cfRule type="cellIs" priority="274" operator="equal" dxfId="1">
      <formula>"MODERADO"</formula>
    </cfRule>
    <cfRule type="cellIs" priority="275" operator="equal" dxfId="0">
      <formula>"BAJO"</formula>
    </cfRule>
  </conditionalFormatting>
  <conditionalFormatting sqref="AD33:AE37">
    <cfRule type="cellIs" priority="276" operator="equal" dxfId="2">
      <formula>"EXTREMO"</formula>
    </cfRule>
    <cfRule type="cellIs" priority="277" operator="equal" dxfId="48">
      <formula>"ALTO"</formula>
    </cfRule>
    <cfRule type="cellIs" priority="278" operator="equal" dxfId="1">
      <formula>"MODERADO"</formula>
    </cfRule>
    <cfRule type="cellIs" priority="279" operator="equal" dxfId="0">
      <formula>"BAJO"</formula>
    </cfRule>
  </conditionalFormatting>
  <conditionalFormatting sqref="AD53:AE57">
    <cfRule type="cellIs" priority="260" operator="equal" dxfId="2">
      <formula>"EXTREMO"</formula>
    </cfRule>
    <cfRule type="cellIs" priority="261" operator="equal" dxfId="48">
      <formula>"ALTO"</formula>
    </cfRule>
    <cfRule type="cellIs" priority="262" operator="equal" dxfId="1">
      <formula>"MODERADO"</formula>
    </cfRule>
    <cfRule type="cellIs" priority="263" operator="equal" dxfId="0">
      <formula>"BAJO"</formula>
    </cfRule>
  </conditionalFormatting>
  <conditionalFormatting sqref="AD58:AE62">
    <cfRule type="cellIs" priority="256" operator="equal" dxfId="2">
      <formula>"EXTREMO"</formula>
    </cfRule>
    <cfRule type="cellIs" priority="257" operator="equal" dxfId="48">
      <formula>"ALTO"</formula>
    </cfRule>
    <cfRule type="cellIs" priority="258" operator="equal" dxfId="1">
      <formula>"MODERADO"</formula>
    </cfRule>
    <cfRule type="cellIs" priority="259" operator="equal" dxfId="0">
      <formula>"BAJO"</formula>
    </cfRule>
  </conditionalFormatting>
  <conditionalFormatting sqref="AD63:AE67">
    <cfRule type="cellIs" priority="252" operator="equal" dxfId="2">
      <formula>"EXTREMO"</formula>
    </cfRule>
    <cfRule type="cellIs" priority="253" operator="equal" dxfId="48">
      <formula>"ALTO"</formula>
    </cfRule>
    <cfRule type="cellIs" priority="254" operator="equal" dxfId="1">
      <formula>"MODERADO"</formula>
    </cfRule>
    <cfRule type="cellIs" priority="255" operator="equal" dxfId="0">
      <formula>"BAJO"</formula>
    </cfRule>
  </conditionalFormatting>
  <conditionalFormatting sqref="AD8:AK9 AE10 AG10 AI10">
    <cfRule type="cellIs" priority="251" operator="equal" dxfId="8">
      <formula>0</formula>
    </cfRule>
  </conditionalFormatting>
  <conditionalFormatting sqref="AD8:AJ9 AE10 AG10 AI10 AJ9:AK9">
    <cfRule type="cellIs" priority="250" operator="equal" dxfId="108">
      <formula>0</formula>
    </cfRule>
  </conditionalFormatting>
  <conditionalFormatting sqref="AD10">
    <cfRule type="cellIs" priority="249" operator="equal" dxfId="8">
      <formula>0</formula>
    </cfRule>
    <cfRule type="cellIs" priority="248" operator="equal" dxfId="108">
      <formula>0</formula>
    </cfRule>
  </conditionalFormatting>
  <conditionalFormatting sqref="AF10">
    <cfRule type="cellIs" priority="247" operator="equal" dxfId="8">
      <formula>0</formula>
    </cfRule>
    <cfRule type="cellIs" priority="246" operator="equal" dxfId="108">
      <formula>0</formula>
    </cfRule>
  </conditionalFormatting>
  <conditionalFormatting sqref="AH10">
    <cfRule type="cellIs" priority="245" operator="equal" dxfId="8">
      <formula>0</formula>
    </cfRule>
    <cfRule type="cellIs" priority="244" operator="equal" dxfId="108">
      <formula>0</formula>
    </cfRule>
  </conditionalFormatting>
  <conditionalFormatting sqref="AJ10">
    <cfRule type="cellIs" priority="243" operator="equal" dxfId="8">
      <formula>0</formula>
    </cfRule>
    <cfRule type="cellIs" priority="242" operator="equal" dxfId="108">
      <formula>0</formula>
    </cfRule>
  </conditionalFormatting>
  <conditionalFormatting sqref="AN8:AS8">
    <cfRule type="cellIs" priority="241" operator="equal" dxfId="8">
      <formula>0</formula>
    </cfRule>
  </conditionalFormatting>
  <conditionalFormatting sqref="AN8">
    <cfRule type="cellIs" priority="240" operator="equal" dxfId="108">
      <formula>0</formula>
    </cfRule>
  </conditionalFormatting>
  <conditionalFormatting sqref="AD11:AK11 AE12:AE13 AG12:AG13 AI12:AI13">
    <cfRule type="cellIs" priority="237" operator="equal" dxfId="8">
      <formula>0</formula>
    </cfRule>
  </conditionalFormatting>
  <conditionalFormatting sqref="AD11:AJ11 AE12:AE13 AG12:AG13 AI12:AI13">
    <cfRule type="cellIs" priority="236" operator="equal" dxfId="108">
      <formula>0</formula>
    </cfRule>
  </conditionalFormatting>
  <conditionalFormatting sqref="AD12">
    <cfRule type="cellIs" priority="235" operator="equal" dxfId="8">
      <formula>0</formula>
    </cfRule>
    <cfRule type="cellIs" priority="234" operator="equal" dxfId="108">
      <formula>0</formula>
    </cfRule>
  </conditionalFormatting>
  <conditionalFormatting sqref="AD13">
    <cfRule type="cellIs" priority="233" operator="equal" dxfId="8">
      <formula>0</formula>
    </cfRule>
    <cfRule type="cellIs" priority="232" operator="equal" dxfId="108">
      <formula>0</formula>
    </cfRule>
  </conditionalFormatting>
  <conditionalFormatting sqref="AF12">
    <cfRule type="cellIs" priority="231" operator="equal" dxfId="8">
      <formula>0</formula>
    </cfRule>
    <cfRule type="cellIs" priority="230" operator="equal" dxfId="108">
      <formula>0</formula>
    </cfRule>
  </conditionalFormatting>
  <conditionalFormatting sqref="AF13">
    <cfRule type="cellIs" priority="229" operator="equal" dxfId="8">
      <formula>0</formula>
    </cfRule>
    <cfRule type="cellIs" priority="228" operator="equal" dxfId="108">
      <formula>0</formula>
    </cfRule>
  </conditionalFormatting>
  <conditionalFormatting sqref="AH12">
    <cfRule type="cellIs" priority="227" operator="equal" dxfId="8">
      <formula>0</formula>
    </cfRule>
    <cfRule type="cellIs" priority="226" operator="equal" dxfId="108">
      <formula>0</formula>
    </cfRule>
  </conditionalFormatting>
  <conditionalFormatting sqref="AH13">
    <cfRule type="cellIs" priority="225" operator="equal" dxfId="8">
      <formula>0</formula>
    </cfRule>
    <cfRule type="cellIs" priority="224" operator="equal" dxfId="108">
      <formula>0</formula>
    </cfRule>
  </conditionalFormatting>
  <conditionalFormatting sqref="AJ12">
    <cfRule type="cellIs" priority="223" operator="equal" dxfId="8">
      <formula>0</formula>
    </cfRule>
    <cfRule type="cellIs" priority="222" operator="equal" dxfId="108">
      <formula>0</formula>
    </cfRule>
  </conditionalFormatting>
  <conditionalFormatting sqref="AJ13">
    <cfRule type="cellIs" priority="221" operator="equal" dxfId="8">
      <formula>0</formula>
    </cfRule>
    <cfRule type="cellIs" priority="220" operator="equal" dxfId="108">
      <formula>0</formula>
    </cfRule>
  </conditionalFormatting>
  <conditionalFormatting sqref="AO11:AS11">
    <cfRule type="cellIs" priority="219" operator="equal" dxfId="8">
      <formula>0</formula>
    </cfRule>
  </conditionalFormatting>
  <conditionalFormatting sqref="AD14:AK14 AE15:AI15">
    <cfRule type="cellIs" priority="213" operator="equal" dxfId="8">
      <formula>0</formula>
    </cfRule>
  </conditionalFormatting>
  <conditionalFormatting sqref="AD14:AJ14 AE15:AI15">
    <cfRule type="cellIs" priority="212" operator="equal" dxfId="108">
      <formula>0</formula>
    </cfRule>
  </conditionalFormatting>
  <conditionalFormatting sqref="AJ15">
    <cfRule type="cellIs" priority="211" operator="equal" dxfId="8">
      <formula>0</formula>
    </cfRule>
    <cfRule type="cellIs" priority="210" operator="equal" dxfId="108">
      <formula>0</formula>
    </cfRule>
  </conditionalFormatting>
  <conditionalFormatting sqref="AO14 AQ14:AS14">
    <cfRule type="cellIs" priority="209" operator="equal" dxfId="8">
      <formula>0</formula>
    </cfRule>
  </conditionalFormatting>
  <conditionalFormatting sqref="AD16:AK16 AE17 AG17 AI17">
    <cfRule type="cellIs" priority="205" operator="equal" dxfId="8">
      <formula>0</formula>
    </cfRule>
  </conditionalFormatting>
  <conditionalFormatting sqref="AD16:AJ16 AE17 AG17 AI17">
    <cfRule type="cellIs" priority="204" operator="equal" dxfId="108">
      <formula>0</formula>
    </cfRule>
  </conditionalFormatting>
  <conditionalFormatting sqref="AD17">
    <cfRule type="cellIs" priority="203" operator="equal" dxfId="8">
      <formula>0</formula>
    </cfRule>
    <cfRule type="cellIs" priority="202" operator="equal" dxfId="108">
      <formula>0</formula>
    </cfRule>
  </conditionalFormatting>
  <conditionalFormatting sqref="AF17">
    <cfRule type="cellIs" priority="201" operator="equal" dxfId="8">
      <formula>0</formula>
    </cfRule>
    <cfRule type="cellIs" priority="200" operator="equal" dxfId="108">
      <formula>0</formula>
    </cfRule>
  </conditionalFormatting>
  <conditionalFormatting sqref="AH17">
    <cfRule type="cellIs" priority="199" operator="equal" dxfId="8">
      <formula>0</formula>
    </cfRule>
    <cfRule type="cellIs" priority="198" operator="equal" dxfId="108">
      <formula>0</formula>
    </cfRule>
  </conditionalFormatting>
  <conditionalFormatting sqref="AJ17">
    <cfRule type="cellIs" priority="197" operator="equal" dxfId="8">
      <formula>0</formula>
    </cfRule>
    <cfRule type="cellIs" priority="196" operator="equal" dxfId="108">
      <formula>0</formula>
    </cfRule>
  </conditionalFormatting>
  <conditionalFormatting sqref="AO16:AS16">
    <cfRule type="cellIs" priority="195" operator="equal" dxfId="8">
      <formula>0</formula>
    </cfRule>
  </conditionalFormatting>
  <conditionalFormatting sqref="AD18:AK18">
    <cfRule type="cellIs" priority="191" operator="equal" dxfId="8">
      <formula>0</formula>
    </cfRule>
  </conditionalFormatting>
  <conditionalFormatting sqref="AD18:AJ18">
    <cfRule type="cellIs" priority="190" operator="equal" dxfId="108">
      <formula>0</formula>
    </cfRule>
  </conditionalFormatting>
  <conditionalFormatting sqref="AF19">
    <cfRule type="cellIs" priority="189" operator="equal" dxfId="8">
      <formula>0</formula>
    </cfRule>
    <cfRule type="cellIs" priority="188" operator="equal" dxfId="108">
      <formula>0</formula>
    </cfRule>
  </conditionalFormatting>
  <conditionalFormatting sqref="AH19">
    <cfRule type="cellIs" priority="187" operator="equal" dxfId="8">
      <formula>0</formula>
    </cfRule>
    <cfRule type="cellIs" priority="186" operator="equal" dxfId="108">
      <formula>0</formula>
    </cfRule>
  </conditionalFormatting>
  <conditionalFormatting sqref="AK19">
    <cfRule type="cellIs" priority="185" operator="equal" dxfId="8">
      <formula>0</formula>
    </cfRule>
  </conditionalFormatting>
  <conditionalFormatting sqref="AJ19">
    <cfRule type="cellIs" priority="184" operator="equal" dxfId="8">
      <formula>0</formula>
    </cfRule>
    <cfRule type="cellIs" priority="183" operator="equal" dxfId="108">
      <formula>0</formula>
    </cfRule>
  </conditionalFormatting>
  <conditionalFormatting sqref="AO18:AS18">
    <cfRule type="cellIs" priority="182" operator="equal" dxfId="8">
      <formula>0</formula>
    </cfRule>
  </conditionalFormatting>
  <conditionalFormatting sqref="AO19 AQ19:AS19">
    <cfRule type="cellIs" priority="180" operator="equal" dxfId="8">
      <formula>0</formula>
    </cfRule>
  </conditionalFormatting>
  <conditionalFormatting sqref="AN9:AO9 AQ9 AS9">
    <cfRule type="cellIs" priority="177" operator="equal" dxfId="8">
      <formula>0</formula>
    </cfRule>
    <cfRule type="cellIs" priority="176" operator="equal" dxfId="108">
      <formula>0</formula>
    </cfRule>
  </conditionalFormatting>
  <conditionalFormatting sqref="AL68:AM94">
    <cfRule type="cellIs" priority="172" operator="equal" dxfId="2">
      <formula>"EXTREMO"</formula>
    </cfRule>
    <cfRule type="cellIs" priority="173" operator="equal" dxfId="48">
      <formula>"ALTO"</formula>
    </cfRule>
    <cfRule type="cellIs" priority="174" operator="equal" dxfId="1">
      <formula>"MODERADO"</formula>
    </cfRule>
    <cfRule type="cellIs" priority="175" operator="equal" dxfId="0">
      <formula>"BAJO"</formula>
    </cfRule>
  </conditionalFormatting>
  <conditionalFormatting sqref="AL23:AM27">
    <cfRule type="cellIs" priority="164" operator="equal" dxfId="2">
      <formula>"EXTREMO"</formula>
    </cfRule>
    <cfRule type="cellIs" priority="165" operator="equal" dxfId="48">
      <formula>"ALTO"</formula>
    </cfRule>
    <cfRule type="cellIs" priority="166" operator="equal" dxfId="1">
      <formula>"MODERADO"</formula>
    </cfRule>
    <cfRule type="cellIs" priority="167" operator="equal" dxfId="0">
      <formula>"BAJO"</formula>
    </cfRule>
  </conditionalFormatting>
  <conditionalFormatting sqref="AL28:AM32">
    <cfRule type="cellIs" priority="160" operator="equal" dxfId="2">
      <formula>"EXTREMO"</formula>
    </cfRule>
    <cfRule type="cellIs" priority="161" operator="equal" dxfId="48">
      <formula>"ALTO"</formula>
    </cfRule>
    <cfRule type="cellIs" priority="162" operator="equal" dxfId="1">
      <formula>"MODERADO"</formula>
    </cfRule>
    <cfRule type="cellIs" priority="163" operator="equal" dxfId="0">
      <formula>"BAJO"</formula>
    </cfRule>
  </conditionalFormatting>
  <conditionalFormatting sqref="AL33:AM37">
    <cfRule type="cellIs" priority="156" operator="equal" dxfId="2">
      <formula>"EXTREMO"</formula>
    </cfRule>
    <cfRule type="cellIs" priority="157" operator="equal" dxfId="48">
      <formula>"ALTO"</formula>
    </cfRule>
    <cfRule type="cellIs" priority="158" operator="equal" dxfId="1">
      <formula>"MODERADO"</formula>
    </cfRule>
    <cfRule type="cellIs" priority="159" operator="equal" dxfId="0">
      <formula>"BAJO"</formula>
    </cfRule>
  </conditionalFormatting>
  <conditionalFormatting sqref="AL38:AM42">
    <cfRule type="cellIs" priority="152" operator="equal" dxfId="2">
      <formula>"EXTREMO"</formula>
    </cfRule>
    <cfRule type="cellIs" priority="153" operator="equal" dxfId="48">
      <formula>"ALTO"</formula>
    </cfRule>
    <cfRule type="cellIs" priority="154" operator="equal" dxfId="1">
      <formula>"MODERADO"</formula>
    </cfRule>
    <cfRule type="cellIs" priority="155" operator="equal" dxfId="0">
      <formula>"BAJO"</formula>
    </cfRule>
  </conditionalFormatting>
  <conditionalFormatting sqref="AL43:AM47">
    <cfRule type="cellIs" priority="148" operator="equal" dxfId="2">
      <formula>"EXTREMO"</formula>
    </cfRule>
    <cfRule type="cellIs" priority="149" operator="equal" dxfId="48">
      <formula>"ALTO"</formula>
    </cfRule>
    <cfRule type="cellIs" priority="150" operator="equal" dxfId="1">
      <formula>"MODERADO"</formula>
    </cfRule>
    <cfRule type="cellIs" priority="151" operator="equal" dxfId="0">
      <formula>"BAJO"</formula>
    </cfRule>
  </conditionalFormatting>
  <conditionalFormatting sqref="AL48:AM52">
    <cfRule type="cellIs" priority="144" operator="equal" dxfId="2">
      <formula>"EXTREMO"</formula>
    </cfRule>
    <cfRule type="cellIs" priority="145" operator="equal" dxfId="48">
      <formula>"ALTO"</formula>
    </cfRule>
    <cfRule type="cellIs" priority="146" operator="equal" dxfId="1">
      <formula>"MODERADO"</formula>
    </cfRule>
    <cfRule type="cellIs" priority="147" operator="equal" dxfId="0">
      <formula>"BAJO"</formula>
    </cfRule>
  </conditionalFormatting>
  <conditionalFormatting sqref="AL53:AM57">
    <cfRule type="cellIs" priority="140" operator="equal" dxfId="2">
      <formula>"EXTREMO"</formula>
    </cfRule>
    <cfRule type="cellIs" priority="141" operator="equal" dxfId="48">
      <formula>"ALTO"</formula>
    </cfRule>
    <cfRule type="cellIs" priority="142" operator="equal" dxfId="1">
      <formula>"MODERADO"</formula>
    </cfRule>
    <cfRule type="cellIs" priority="143" operator="equal" dxfId="0">
      <formula>"BAJO"</formula>
    </cfRule>
  </conditionalFormatting>
  <conditionalFormatting sqref="AL58:AM62">
    <cfRule type="cellIs" priority="136" operator="equal" dxfId="2">
      <formula>"EXTREMO"</formula>
    </cfRule>
    <cfRule type="cellIs" priority="137" operator="equal" dxfId="48">
      <formula>"ALTO"</formula>
    </cfRule>
    <cfRule type="cellIs" priority="138" operator="equal" dxfId="1">
      <formula>"MODERADO"</formula>
    </cfRule>
    <cfRule type="cellIs" priority="139" operator="equal" dxfId="0">
      <formula>"BAJO"</formula>
    </cfRule>
  </conditionalFormatting>
  <conditionalFormatting sqref="AL63:AM67">
    <cfRule type="cellIs" priority="132" operator="equal" dxfId="2">
      <formula>"EXTREMO"</formula>
    </cfRule>
    <cfRule type="cellIs" priority="133" operator="equal" dxfId="48">
      <formula>"ALTO"</formula>
    </cfRule>
    <cfRule type="cellIs" priority="134" operator="equal" dxfId="1">
      <formula>"MODERADO"</formula>
    </cfRule>
    <cfRule type="cellIs" priority="135" operator="equal" dxfId="0">
      <formula>"BAJO"</formula>
    </cfRule>
  </conditionalFormatting>
  <conditionalFormatting sqref="AL8:AM8">
    <cfRule type="cellIs" priority="131" operator="equal" dxfId="8">
      <formula>0</formula>
    </cfRule>
  </conditionalFormatting>
  <conditionalFormatting sqref="AL8">
    <cfRule type="cellIs" priority="130" operator="equal" dxfId="108">
      <formula>0</formula>
    </cfRule>
  </conditionalFormatting>
  <conditionalFormatting sqref="AL10">
    <cfRule type="cellIs" priority="129" operator="equal" dxfId="8">
      <formula>0</formula>
    </cfRule>
    <cfRule type="cellIs" priority="128" operator="equal" dxfId="108">
      <formula>0</formula>
    </cfRule>
  </conditionalFormatting>
  <conditionalFormatting sqref="AL11:AM11">
    <cfRule type="cellIs" priority="127" operator="equal" dxfId="8">
      <formula>0</formula>
    </cfRule>
  </conditionalFormatting>
  <conditionalFormatting sqref="AL11">
    <cfRule type="cellIs" priority="126" operator="equal" dxfId="108">
      <formula>0</formula>
    </cfRule>
  </conditionalFormatting>
  <conditionalFormatting sqref="AL12">
    <cfRule type="cellIs" priority="125" operator="equal" dxfId="8">
      <formula>0</formula>
    </cfRule>
    <cfRule type="cellIs" priority="124" operator="equal" dxfId="108">
      <formula>0</formula>
    </cfRule>
  </conditionalFormatting>
  <conditionalFormatting sqref="AL13">
    <cfRule type="cellIs" priority="123" operator="equal" dxfId="8">
      <formula>0</formula>
    </cfRule>
    <cfRule type="cellIs" priority="122" operator="equal" dxfId="108">
      <formula>0</formula>
    </cfRule>
  </conditionalFormatting>
  <conditionalFormatting sqref="AL14:AM14">
    <cfRule type="cellIs" priority="121" operator="equal" dxfId="8">
      <formula>0</formula>
    </cfRule>
  </conditionalFormatting>
  <conditionalFormatting sqref="AL14">
    <cfRule type="cellIs" priority="120" operator="equal" dxfId="108">
      <formula>0</formula>
    </cfRule>
  </conditionalFormatting>
  <conditionalFormatting sqref="AL15">
    <cfRule type="cellIs" priority="119" operator="equal" dxfId="8">
      <formula>0</formula>
    </cfRule>
    <cfRule type="cellIs" priority="118" operator="equal" dxfId="108">
      <formula>0</formula>
    </cfRule>
  </conditionalFormatting>
  <conditionalFormatting sqref="AL16:AM16">
    <cfRule type="cellIs" priority="117" operator="equal" dxfId="8">
      <formula>0</formula>
    </cfRule>
  </conditionalFormatting>
  <conditionalFormatting sqref="AL16">
    <cfRule type="cellIs" priority="116" operator="equal" dxfId="108">
      <formula>0</formula>
    </cfRule>
  </conditionalFormatting>
  <conditionalFormatting sqref="AL17">
    <cfRule type="cellIs" priority="115" operator="equal" dxfId="8">
      <formula>0</formula>
    </cfRule>
    <cfRule type="cellIs" priority="114" operator="equal" dxfId="108">
      <formula>0</formula>
    </cfRule>
  </conditionalFormatting>
  <conditionalFormatting sqref="AL18:AM18">
    <cfRule type="cellIs" priority="113" operator="equal" dxfId="8">
      <formula>0</formula>
    </cfRule>
  </conditionalFormatting>
  <conditionalFormatting sqref="AL18">
    <cfRule type="cellIs" priority="112" operator="equal" dxfId="108">
      <formula>0</formula>
    </cfRule>
  </conditionalFormatting>
  <conditionalFormatting sqref="AM19">
    <cfRule type="cellIs" priority="111" operator="equal" dxfId="8">
      <formula>0</formula>
    </cfRule>
  </conditionalFormatting>
  <conditionalFormatting sqref="AL19">
    <cfRule type="cellIs" priority="110" operator="equal" dxfId="8">
      <formula>0</formula>
    </cfRule>
    <cfRule type="cellIs" priority="109" operator="equal" dxfId="108">
      <formula>0</formula>
    </cfRule>
  </conditionalFormatting>
  <conditionalFormatting sqref="AL9:AM9">
    <cfRule type="cellIs" priority="108" operator="equal" dxfId="8">
      <formula>0</formula>
    </cfRule>
    <cfRule type="cellIs" priority="107" operator="equal" dxfId="108">
      <formula>0</formula>
    </cfRule>
  </conditionalFormatting>
  <conditionalFormatting sqref="AN10">
    <cfRule type="cellIs" priority="106" operator="equal" dxfId="8">
      <formula>0</formula>
    </cfRule>
    <cfRule type="cellIs" priority="105" operator="equal" dxfId="108">
      <formula>0</formula>
    </cfRule>
  </conditionalFormatting>
  <conditionalFormatting sqref="AN11">
    <cfRule type="cellIs" priority="104" operator="equal" dxfId="8">
      <formula>0</formula>
    </cfRule>
    <cfRule type="cellIs" priority="103" operator="equal" dxfId="108">
      <formula>0</formula>
    </cfRule>
  </conditionalFormatting>
  <conditionalFormatting sqref="AN12">
    <cfRule type="cellIs" priority="102" operator="equal" dxfId="8">
      <formula>0</formula>
    </cfRule>
    <cfRule type="cellIs" priority="101" operator="equal" dxfId="108">
      <formula>0</formula>
    </cfRule>
  </conditionalFormatting>
  <conditionalFormatting sqref="AN13">
    <cfRule type="cellIs" priority="100" operator="equal" dxfId="8">
      <formula>0</formula>
    </cfRule>
    <cfRule type="cellIs" priority="99" operator="equal" dxfId="108">
      <formula>0</formula>
    </cfRule>
  </conditionalFormatting>
  <conditionalFormatting sqref="AN14">
    <cfRule type="cellIs" priority="98" operator="equal" dxfId="8">
      <formula>0</formula>
    </cfRule>
    <cfRule type="cellIs" priority="97" operator="equal" dxfId="108">
      <formula>0</formula>
    </cfRule>
  </conditionalFormatting>
  <conditionalFormatting sqref="AN15">
    <cfRule type="cellIs" priority="96" operator="equal" dxfId="8">
      <formula>0</formula>
    </cfRule>
    <cfRule type="cellIs" priority="95" operator="equal" dxfId="108">
      <formula>0</formula>
    </cfRule>
  </conditionalFormatting>
  <conditionalFormatting sqref="AN16">
    <cfRule type="cellIs" priority="94" operator="equal" dxfId="8">
      <formula>0</formula>
    </cfRule>
    <cfRule type="cellIs" priority="93" operator="equal" dxfId="108">
      <formula>0</formula>
    </cfRule>
  </conditionalFormatting>
  <conditionalFormatting sqref="AN17">
    <cfRule type="cellIs" priority="92" operator="equal" dxfId="8">
      <formula>0</formula>
    </cfRule>
    <cfRule type="cellIs" priority="91" operator="equal" dxfId="108">
      <formula>0</formula>
    </cfRule>
  </conditionalFormatting>
  <conditionalFormatting sqref="AN18">
    <cfRule type="cellIs" priority="90" operator="equal" dxfId="8">
      <formula>0</formula>
    </cfRule>
    <cfRule type="cellIs" priority="89" operator="equal" dxfId="108">
      <formula>0</formula>
    </cfRule>
  </conditionalFormatting>
  <conditionalFormatting sqref="AN19">
    <cfRule type="cellIs" priority="88" operator="equal" dxfId="8">
      <formula>0</formula>
    </cfRule>
    <cfRule type="cellIs" priority="87" operator="equal" dxfId="108">
      <formula>0</formula>
    </cfRule>
  </conditionalFormatting>
  <conditionalFormatting sqref="AP9">
    <cfRule type="cellIs" priority="86" operator="equal" dxfId="8">
      <formula>0</formula>
    </cfRule>
  </conditionalFormatting>
  <conditionalFormatting sqref="AP10">
    <cfRule type="cellIs" priority="85" operator="equal" dxfId="8">
      <formula>0</formula>
    </cfRule>
  </conditionalFormatting>
  <conditionalFormatting sqref="AP12:AP13">
    <cfRule type="cellIs" priority="84" operator="equal" dxfId="8">
      <formula>0</formula>
    </cfRule>
  </conditionalFormatting>
  <conditionalFormatting sqref="AP14:AP15">
    <cfRule type="cellIs" priority="83" operator="equal" dxfId="8">
      <formula>0</formula>
    </cfRule>
  </conditionalFormatting>
  <conditionalFormatting sqref="AP17">
    <cfRule type="cellIs" priority="82" operator="equal" dxfId="8">
      <formula>0</formula>
    </cfRule>
  </conditionalFormatting>
  <conditionalFormatting sqref="AP19">
    <cfRule type="cellIs" priority="81" operator="equal" dxfId="8">
      <formula>0</formula>
    </cfRule>
  </conditionalFormatting>
  <conditionalFormatting sqref="AT8:AU8">
    <cfRule type="cellIs" priority="80" operator="equal" dxfId="8">
      <formula>0</formula>
    </cfRule>
  </conditionalFormatting>
  <conditionalFormatting sqref="AT11:AU11">
    <cfRule type="cellIs" priority="79" operator="equal" dxfId="8">
      <formula>0</formula>
    </cfRule>
  </conditionalFormatting>
  <conditionalFormatting sqref="AT14:AU14">
    <cfRule type="cellIs" priority="78" operator="equal" dxfId="8">
      <formula>0</formula>
    </cfRule>
  </conditionalFormatting>
  <conditionalFormatting sqref="AT16:AU16">
    <cfRule type="cellIs" priority="77" operator="equal" dxfId="8">
      <formula>0</formula>
    </cfRule>
  </conditionalFormatting>
  <conditionalFormatting sqref="AT18:AU18">
    <cfRule type="cellIs" priority="76" operator="equal" dxfId="8">
      <formula>0</formula>
    </cfRule>
  </conditionalFormatting>
  <conditionalFormatting sqref="AT19:AU19">
    <cfRule type="cellIs" priority="75" operator="equal" dxfId="8">
      <formula>0</formula>
    </cfRule>
  </conditionalFormatting>
  <conditionalFormatting sqref="AU9">
    <cfRule type="cellIs" priority="74" operator="equal" dxfId="8">
      <formula>0</formula>
    </cfRule>
    <cfRule type="cellIs" priority="73" operator="equal" dxfId="108">
      <formula>0</formula>
    </cfRule>
  </conditionalFormatting>
  <conditionalFormatting sqref="AV8:AW8">
    <cfRule type="cellIs" priority="72" operator="equal" dxfId="8">
      <formula>0</formula>
    </cfRule>
  </conditionalFormatting>
  <conditionalFormatting sqref="AV11:AW11">
    <cfRule type="cellIs" priority="71" operator="equal" dxfId="8">
      <formula>0</formula>
    </cfRule>
  </conditionalFormatting>
  <conditionalFormatting sqref="AV14:AW14">
    <cfRule type="cellIs" priority="70" operator="equal" dxfId="8">
      <formula>0</formula>
    </cfRule>
  </conditionalFormatting>
  <conditionalFormatting sqref="AV16:AW16">
    <cfRule type="cellIs" priority="69" operator="equal" dxfId="8">
      <formula>0</formula>
    </cfRule>
  </conditionalFormatting>
  <conditionalFormatting sqref="AV18:AW18">
    <cfRule type="cellIs" priority="68" operator="equal" dxfId="8">
      <formula>0</formula>
    </cfRule>
  </conditionalFormatting>
  <conditionalFormatting sqref="AV19:AW19">
    <cfRule type="cellIs" priority="67" operator="equal" dxfId="8">
      <formula>0</formula>
    </cfRule>
  </conditionalFormatting>
  <conditionalFormatting sqref="AW9">
    <cfRule type="cellIs" priority="64" operator="equal" dxfId="8">
      <formula>0</formula>
    </cfRule>
    <cfRule type="cellIs" priority="63" operator="equal" dxfId="108">
      <formula>0</formula>
    </cfRule>
  </conditionalFormatting>
  <conditionalFormatting sqref="BB14">
    <cfRule type="cellIs" priority="59" operator="equal" dxfId="2">
      <formula>"EXTREMO"</formula>
    </cfRule>
    <cfRule type="cellIs" priority="60" operator="equal" dxfId="3">
      <formula>"ALTO"</formula>
    </cfRule>
    <cfRule type="cellIs" priority="61" operator="equal" dxfId="1">
      <formula>"MODERADO"</formula>
    </cfRule>
    <cfRule type="cellIs" priority="62" operator="equal" dxfId="0">
      <formula>"BAJO"</formula>
    </cfRule>
  </conditionalFormatting>
  <conditionalFormatting sqref="K14:K15">
    <cfRule type="cellIs" priority="54" operator="equal" dxfId="2">
      <formula>"Muy Alta"</formula>
    </cfRule>
    <cfRule type="cellIs" priority="55" operator="equal" dxfId="40">
      <formula>"Alta"</formula>
    </cfRule>
    <cfRule type="cellIs" priority="56" operator="equal" dxfId="1">
      <formula>"Media"</formula>
    </cfRule>
    <cfRule type="cellIs" priority="57" operator="equal" dxfId="0">
      <formula>"Baja"</formula>
    </cfRule>
    <cfRule type="cellIs" priority="58" operator="equal" dxfId="66">
      <formula>"Muy Baja"</formula>
    </cfRule>
  </conditionalFormatting>
  <conditionalFormatting sqref="N14:N15">
    <cfRule type="cellIs" priority="49" operator="equal" dxfId="2">
      <formula>"Catastrófico"</formula>
    </cfRule>
    <cfRule type="cellIs" priority="50" operator="equal" dxfId="40">
      <formula>"Mayor"</formula>
    </cfRule>
    <cfRule type="cellIs" priority="51" operator="equal" dxfId="1">
      <formula>"Moderado"</formula>
    </cfRule>
    <cfRule type="cellIs" priority="52" operator="equal" dxfId="0">
      <formula>"Menor"</formula>
    </cfRule>
    <cfRule type="cellIs" priority="53" operator="equal" dxfId="66">
      <formula>"Leve"</formula>
    </cfRule>
  </conditionalFormatting>
  <conditionalFormatting sqref="P14:P15">
    <cfRule type="cellIs" priority="45" operator="equal" dxfId="2">
      <formula>"EXTREMO"</formula>
    </cfRule>
    <cfRule type="cellIs" priority="46" operator="equal" dxfId="48">
      <formula>"ALTO"</formula>
    </cfRule>
    <cfRule type="cellIs" priority="47" operator="equal" dxfId="1">
      <formula>"MODERADO"</formula>
    </cfRule>
    <cfRule type="cellIs" priority="48" operator="equal" dxfId="0">
      <formula>"BAJO"</formula>
    </cfRule>
  </conditionalFormatting>
  <conditionalFormatting sqref="Z14:Z15">
    <cfRule type="cellIs" priority="41" operator="equal" dxfId="2">
      <formula>"MUY ALTA"</formula>
    </cfRule>
    <cfRule type="cellIs" priority="42" operator="equal" dxfId="40">
      <formula>"ALTA"</formula>
    </cfRule>
    <cfRule type="cellIs" priority="43" operator="equal" dxfId="0">
      <formula>"BAJA"</formula>
    </cfRule>
    <cfRule type="cellIs" priority="44" operator="equal" dxfId="66">
      <formula>"MUY BAJA"</formula>
    </cfRule>
    <cfRule type="cellIs" priority="22" operator="equal" dxfId="1">
      <formula>"MEDIA"</formula>
    </cfRule>
  </conditionalFormatting>
  <conditionalFormatting sqref="AB14:AB15">
    <cfRule type="cellIs" priority="36" operator="equal" dxfId="2">
      <formula>"CATASTRÓFICO"</formula>
    </cfRule>
    <cfRule type="cellIs" priority="37" operator="equal" dxfId="40">
      <formula>"MAYOR"</formula>
    </cfRule>
    <cfRule type="cellIs" priority="38" operator="equal" dxfId="1">
      <formula>"MODERADO"</formula>
    </cfRule>
    <cfRule type="cellIs" priority="39" operator="equal" dxfId="0">
      <formula>"MENOR"</formula>
    </cfRule>
    <cfRule type="cellIs" priority="40" operator="equal" dxfId="66">
      <formula>"LEVE"</formula>
    </cfRule>
  </conditionalFormatting>
  <conditionalFormatting sqref="AC14:AC15 AN14:AW15">
    <cfRule type="cellIs" priority="32" operator="equal" dxfId="2">
      <formula>"EXTREMO"</formula>
    </cfRule>
    <cfRule type="cellIs" priority="33" operator="equal" dxfId="48">
      <formula>"ALTO"</formula>
    </cfRule>
    <cfRule type="cellIs" priority="34" operator="equal" dxfId="1">
      <formula>"MODERADO"</formula>
    </cfRule>
    <cfRule type="cellIs" priority="35" operator="equal" dxfId="0">
      <formula>"BAJO"</formula>
    </cfRule>
  </conditionalFormatting>
  <conditionalFormatting sqref="AY14:AY15">
    <cfRule type="cellIs" priority="27" operator="equal" dxfId="2">
      <formula>"MUY ALTA"</formula>
    </cfRule>
    <cfRule type="cellIs" priority="28" operator="equal" dxfId="40">
      <formula>"ALTA"</formula>
    </cfRule>
    <cfRule type="cellIs" priority="29" operator="equal" dxfId="1">
      <formula>"MEDIA"</formula>
    </cfRule>
    <cfRule type="cellIs" priority="30" operator="equal" dxfId="0">
      <formula>"BAJA"</formula>
    </cfRule>
    <cfRule type="cellIs" priority="31" operator="equal" dxfId="66">
      <formula>"MUY BAJA"</formula>
    </cfRule>
  </conditionalFormatting>
  <conditionalFormatting sqref="BA14:BA15">
    <cfRule type="cellIs" priority="23" operator="equal" dxfId="2">
      <formula>"CATASTRÓFICO"</formula>
    </cfRule>
    <cfRule type="cellIs" priority="24" operator="equal" dxfId="40">
      <formula>"MAYOR"</formula>
    </cfRule>
    <cfRule type="cellIs" priority="25" operator="equal" dxfId="1">
      <formula>"MODERADO"</formula>
    </cfRule>
    <cfRule type="cellIs" priority="26" operator="equal" dxfId="0">
      <formula>"MENOR"</formula>
    </cfRule>
    <cfRule type="cellIs" priority="21" operator="equal" dxfId="66">
      <formula>"LEVE"</formula>
    </cfRule>
  </conditionalFormatting>
  <conditionalFormatting sqref="AJ14:AK15">
    <cfRule type="cellIs" priority="17" operator="equal" dxfId="2">
      <formula>"EXTREMO"</formula>
    </cfRule>
    <cfRule type="cellIs" priority="18" operator="equal" dxfId="48">
      <formula>"ALTO"</formula>
    </cfRule>
    <cfRule type="cellIs" priority="19" operator="equal" dxfId="1">
      <formula>"MODERADO"</formula>
    </cfRule>
    <cfRule type="cellIs" priority="20" operator="equal" dxfId="0">
      <formula>"BAJO"</formula>
    </cfRule>
  </conditionalFormatting>
  <conditionalFormatting sqref="AH14:AI15">
    <cfRule type="cellIs" priority="13" operator="equal" dxfId="2">
      <formula>"EXTREMO"</formula>
    </cfRule>
    <cfRule type="cellIs" priority="14" operator="equal" dxfId="48">
      <formula>"ALTO"</formula>
    </cfRule>
    <cfRule type="cellIs" priority="15" operator="equal" dxfId="1">
      <formula>"MODERADO"</formula>
    </cfRule>
    <cfRule type="cellIs" priority="16" operator="equal" dxfId="0">
      <formula>"BAJO"</formula>
    </cfRule>
  </conditionalFormatting>
  <conditionalFormatting sqref="AF14:AG15">
    <cfRule type="cellIs" priority="9" operator="equal" dxfId="2">
      <formula>"EXTREMO"</formula>
    </cfRule>
    <cfRule type="cellIs" priority="10" operator="equal" dxfId="48">
      <formula>"ALTO"</formula>
    </cfRule>
    <cfRule type="cellIs" priority="11" operator="equal" dxfId="1">
      <formula>"MODERADO"</formula>
    </cfRule>
    <cfRule type="cellIs" priority="12" operator="equal" dxfId="0">
      <formula>"BAJO"</formula>
    </cfRule>
  </conditionalFormatting>
  <conditionalFormatting sqref="AD14:AE15">
    <cfRule type="cellIs" priority="5" operator="equal" dxfId="2">
      <formula>"EXTREMO"</formula>
    </cfRule>
    <cfRule type="cellIs" priority="6" operator="equal" dxfId="48">
      <formula>"ALTO"</formula>
    </cfRule>
    <cfRule type="cellIs" priority="7" operator="equal" dxfId="1">
      <formula>"MODERADO"</formula>
    </cfRule>
    <cfRule type="cellIs" priority="8" operator="equal" dxfId="0">
      <formula>"BAJO"</formula>
    </cfRule>
  </conditionalFormatting>
  <conditionalFormatting sqref="AL14:AM15">
    <cfRule type="cellIs" priority="1" operator="equal" dxfId="2">
      <formula>"EXTREMO"</formula>
    </cfRule>
    <cfRule type="cellIs" priority="2" operator="equal" dxfId="48">
      <formula>"ALTO"</formula>
    </cfRule>
    <cfRule type="cellIs" priority="3" operator="equal" dxfId="1">
      <formula>"MODERADO"</formula>
    </cfRule>
    <cfRule type="cellIs" priority="4" operator="equal" dxfId="0">
      <formula>"BAJO"</formula>
    </cfRule>
  </conditionalFormatting>
  <dataValidations xWindow="1041" yWindow="386" count="14">
    <dataValidation sqref="N8:P9 N11:P11 N14:P14 N16:P16 N18:P18 N20:P20 N23:P23 N28:P28 N33:P33 N38:P38 N43:P43 N48:P48 N53:P53 N58:P58 N63:P63 N68:P152 BB8:BB9 BB11 BB14 BB16 BB18 BB20 BB23 BB28 BB33 BB38 BB43 BB48 BB53 BB58 BB63 BB68:BB152"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9 K11:L11 K14:L14 K16:L16 K18:L18 K20:L20 K23:L23 K28:L28 K33:L33 K38:L38 K43:L43 K48:L48 K53:L53 K58:L58 K63:L63 K68:L152"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X8:BA9 AX11:BA11 AX14:BA14 AX16:BA16 AX18:BA18 AX20:BA20 AX23:BA23 AX28:BA28 AX33:BA33 AX38:BA38 AX43:BA43 AX48:BA48 AX53:BA53 AX58:BA58 AX63:BA63 AX68:BA152"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AX6:BB6" showDropDown="0" showInputMessage="1" showErrorMessage="1" allowBlank="1" promptTitle="RIESGO RESIDUAL" prompt="Es el resultado de aplicar la efectividad de los controles al riesgo inherente (Guía riesgos - DAFP)."/>
    <dataValidation sqref="S7" showDropDown="0" showInputMessage="1" showErrorMessage="1" allowBlank="1" prompt="Por política de control interno y lineamientos de MIPG, los controles previamente definidos, deben estar documentados (procedimiento, manual, instructivo, etc)"/>
    <dataValidation sqref="AD8:AI13 AD14 AD16:AJ17 AD18:AE18 AE14:AJ15 AF18:AF19 AG18 AH18:AH19 AI18 AJ8 AJ9:AO9 AJ10:AJ13 AJ18:AJ19 AL8 AL10:AL19 AN8 AN10:AN19 AQ9 AS9 AU9 AW9" showDropDown="0" showInputMessage="0" showErrorMessage="0" allowBlank="1" promptTitle="EJECUCIÓN DEL CONTROL" prompt="FUERTE = El control se ejecuta de manera consistente por parte del responsable._x000a_MODERADO = El control se ejecuta algunas veces por parte del responsable._x000a_DÉBIL = El control no se ejecuta por parte del responsable."/>
  </dataValidations>
  <hyperlinks>
    <hyperlink ref="E5" location="'IDENTIFICACIÓN DOFA'!A1" display="REGRESAR"/>
  </hyperlinks>
  <pageMargins left="0.7" right="0.7" top="0.75" bottom="0.75" header="0.3" footer="0.3"/>
  <pageSetup orientation="landscape" paperSize="5" scale="10"/>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4">
    <tabColor rgb="FFD5C93D"/>
    <outlinePr summaryBelow="1" summaryRight="1"/>
    <pageSetUpPr/>
  </sheetPr>
  <dimension ref="A1:BJ207"/>
  <sheetViews>
    <sheetView showGridLines="0" showRowColHeaders="0" zoomScaleNormal="100" zoomScaleSheetLayoutView="100" workbookViewId="0">
      <selection activeCell="A1" sqref="A1"/>
    </sheetView>
  </sheetViews>
  <sheetFormatPr baseColWidth="10" defaultColWidth="11.42578125" defaultRowHeight="15"/>
  <cols>
    <col width="11.42578125" customWidth="1" style="12" min="1" max="1"/>
    <col width="7.42578125" bestFit="1" customWidth="1" style="12" min="2" max="2"/>
    <col width="25.28515625" customWidth="1" style="12" min="3" max="3"/>
    <col width="27.28515625" customWidth="1" style="12" min="4" max="6"/>
    <col width="14" customWidth="1" style="12" min="7" max="10"/>
    <col width="11.7109375" customWidth="1" style="13" min="11" max="11"/>
    <col width="11.42578125" customWidth="1" style="12" min="12" max="12"/>
    <col width="11.42578125" customWidth="1" style="14" min="13" max="13"/>
    <col width="11.7109375" customWidth="1" style="14" min="14" max="14"/>
    <col width="11.42578125" customWidth="1" style="14" min="15" max="16383"/>
    <col width="11.42578125" customWidth="1" style="14" min="16384" max="16384"/>
  </cols>
  <sheetData>
    <row r="1" ht="23.25" customFormat="1" customHeight="1" s="254">
      <c r="A1" s="307" t="n"/>
      <c r="B1" s="361" t="n"/>
      <c r="C1" s="619" t="n"/>
      <c r="D1" s="362" t="inlineStr">
        <is>
          <t>MACROPROCESO ESTRATÉGICO</t>
        </is>
      </c>
      <c r="E1" s="620" t="n"/>
      <c r="F1" s="620" t="n"/>
      <c r="G1" s="620" t="n"/>
      <c r="H1" s="621" t="n"/>
      <c r="I1" s="362" t="inlineStr">
        <is>
          <t>CÓDIGO: ESGr028</t>
        </is>
      </c>
      <c r="J1" s="621" t="n"/>
      <c r="K1" s="317" t="n"/>
      <c r="L1" s="255" t="n"/>
      <c r="M1" s="255" t="n"/>
      <c r="N1" s="255" t="n"/>
      <c r="O1" s="255" t="n"/>
      <c r="P1" s="256" t="n"/>
      <c r="Q1" s="256" t="n"/>
    </row>
    <row r="2" ht="21.75" customFormat="1" customHeight="1" s="254">
      <c r="A2" s="307" t="n"/>
      <c r="B2" s="622" t="n"/>
      <c r="C2" s="623" t="n"/>
      <c r="D2" s="362" t="inlineStr">
        <is>
          <t>PROCESO GESTIÓN SISTEMAS INTEGRADOS - CALIDAD</t>
        </is>
      </c>
      <c r="E2" s="620" t="n"/>
      <c r="F2" s="620" t="n"/>
      <c r="G2" s="620" t="n"/>
      <c r="H2" s="621" t="n"/>
      <c r="I2" s="362" t="inlineStr">
        <is>
          <t>VERSIÓN: 18</t>
        </is>
      </c>
      <c r="J2" s="621" t="n"/>
      <c r="K2" s="317" t="n"/>
      <c r="L2" s="255" t="n"/>
      <c r="M2" s="255" t="n"/>
      <c r="N2" s="255" t="n"/>
      <c r="O2" s="255" t="n"/>
      <c r="P2" s="256" t="n"/>
      <c r="Q2" s="256" t="n"/>
    </row>
    <row r="3" ht="15" customFormat="1" customHeight="1" s="254">
      <c r="A3" s="307" t="n"/>
      <c r="B3" s="622" t="n"/>
      <c r="C3" s="623" t="n"/>
      <c r="D3" s="362" t="inlineStr">
        <is>
          <t>GESTIÓN DEL RIESGO Y LAS OPORTUNIDADES</t>
        </is>
      </c>
      <c r="E3" s="624" t="n"/>
      <c r="F3" s="624" t="n"/>
      <c r="G3" s="624" t="n"/>
      <c r="H3" s="619" t="n"/>
      <c r="I3" s="362" t="inlineStr">
        <is>
          <t>VIGENCIA: 2025-04-11</t>
        </is>
      </c>
      <c r="J3" s="621" t="n"/>
      <c r="K3" s="317" t="n"/>
      <c r="L3" s="255" t="n"/>
      <c r="M3" s="255" t="n"/>
      <c r="N3" s="255" t="n"/>
      <c r="O3" s="255" t="n"/>
      <c r="P3" s="256" t="n"/>
      <c r="Q3" s="256" t="n"/>
    </row>
    <row r="4" ht="15" customFormat="1" customHeight="1" s="254">
      <c r="A4" s="307" t="n"/>
      <c r="B4" s="625" t="n"/>
      <c r="C4" s="626" t="n"/>
      <c r="D4" s="625" t="n"/>
      <c r="E4" s="627" t="n"/>
      <c r="F4" s="627" t="n"/>
      <c r="G4" s="627" t="n"/>
      <c r="H4" s="626" t="n"/>
      <c r="I4" s="362" t="inlineStr">
        <is>
          <t>PÁGINA: 8 de 11</t>
        </is>
      </c>
      <c r="J4" s="621" t="n"/>
      <c r="K4" s="317" t="n"/>
      <c r="L4" s="255" t="n"/>
      <c r="M4" s="255" t="n"/>
      <c r="N4" s="255" t="n"/>
      <c r="O4" s="255" t="n"/>
      <c r="P4" s="256" t="n"/>
      <c r="Q4" s="256" t="n"/>
    </row>
    <row r="5">
      <c r="A5" s="330" t="n"/>
      <c r="B5" s="330" t="n"/>
      <c r="C5" s="330" t="n"/>
      <c r="D5" s="330" t="n"/>
      <c r="E5" s="330" t="n"/>
      <c r="F5" s="330" t="n"/>
      <c r="G5" s="330" t="n"/>
      <c r="H5" s="330" t="n"/>
      <c r="I5" s="330" t="n"/>
      <c r="J5" s="330" t="n"/>
      <c r="K5" s="331" t="n"/>
    </row>
    <row r="6">
      <c r="A6" s="329" t="inlineStr">
        <is>
          <t>REGRESAR</t>
        </is>
      </c>
      <c r="B6" s="549" t="inlineStr">
        <is>
          <t>MAPA DE RIESGOS DE LA UNIVERSIDAD DE CUNDINAMARCA</t>
        </is>
      </c>
      <c r="C6" s="677" t="n"/>
      <c r="D6" s="677" t="n"/>
      <c r="E6" s="677" t="n"/>
      <c r="F6" s="677" t="n"/>
      <c r="G6" s="677" t="n"/>
      <c r="H6" s="677" t="n"/>
      <c r="I6" s="677" t="n"/>
      <c r="J6" s="678" t="n"/>
      <c r="K6" s="331" t="n"/>
    </row>
    <row r="7">
      <c r="A7" s="330" t="n"/>
      <c r="B7" s="679" t="n"/>
      <c r="C7" s="680" t="n"/>
      <c r="D7" s="680" t="n"/>
      <c r="E7" s="680" t="n"/>
      <c r="F7" s="680" t="n"/>
      <c r="G7" s="680" t="n"/>
      <c r="H7" s="680" t="n"/>
      <c r="I7" s="680" t="n"/>
      <c r="J7" s="681" t="n"/>
      <c r="K7" s="331" t="n"/>
    </row>
    <row r="8" ht="18" customHeight="1">
      <c r="A8" s="330" t="n"/>
      <c r="B8" s="551" t="inlineStr">
        <is>
          <t>IMPACTO</t>
        </is>
      </c>
      <c r="C8" s="678" t="n"/>
      <c r="D8" s="682" t="inlineStr">
        <is>
          <t>Leve 20%</t>
        </is>
      </c>
      <c r="E8" s="682" t="inlineStr">
        <is>
          <t>Menor 40%</t>
        </is>
      </c>
      <c r="F8" s="682" t="inlineStr">
        <is>
          <t>Moderado 60%</t>
        </is>
      </c>
      <c r="G8" s="682" t="inlineStr">
        <is>
          <t>Mayor 80%</t>
        </is>
      </c>
      <c r="H8" s="678" t="n"/>
      <c r="I8" s="682" t="inlineStr">
        <is>
          <t>Catastrófico 100%</t>
        </is>
      </c>
      <c r="J8" s="678" t="n"/>
      <c r="K8" s="331" t="n"/>
      <c r="N8" s="14">
        <f>IF(N9&lt;&gt;""," -R","")</f>
        <v/>
      </c>
      <c r="P8" s="14">
        <f>IF(P9&lt;&gt;""," -R","")</f>
        <v/>
      </c>
      <c r="R8" s="14">
        <f>IF(R9&lt;&gt;""," -R","")</f>
        <v/>
      </c>
      <c r="T8" s="14">
        <f>IF(T9&lt;&gt;""," -R","")</f>
        <v/>
      </c>
      <c r="V8" s="14">
        <f>IF(V9&lt;&gt;""," -R","")</f>
        <v/>
      </c>
      <c r="X8" s="14">
        <f>IF(X9&lt;&gt;""," -R","")</f>
        <v/>
      </c>
      <c r="Z8" s="14">
        <f>IF(Z9&lt;&gt;""," -R","")</f>
        <v/>
      </c>
      <c r="AB8" s="14">
        <f>IF(AB9&lt;&gt;""," -R","")</f>
        <v/>
      </c>
      <c r="AD8" s="14">
        <f>IF(AD9&lt;&gt;""," -R","")</f>
        <v/>
      </c>
      <c r="AF8" s="14">
        <f>IF(AF9&lt;&gt;""," -R","")</f>
        <v/>
      </c>
      <c r="AH8" s="14">
        <f>IF(AH9&lt;&gt;""," -R","")</f>
        <v/>
      </c>
      <c r="AJ8" s="14">
        <f>IF(AJ9&lt;&gt;""," -R","")</f>
        <v/>
      </c>
      <c r="AL8" s="14">
        <f>IF(AL9&lt;&gt;""," -R","")</f>
        <v/>
      </c>
      <c r="AN8" s="14">
        <f>IF(AN9&lt;&gt;""," -R","")</f>
        <v/>
      </c>
      <c r="AP8" s="14">
        <f>IF(AP9&lt;&gt;""," -R","")</f>
        <v/>
      </c>
      <c r="AR8" s="14">
        <f>IF(AR9&lt;&gt;""," -R","")</f>
        <v/>
      </c>
      <c r="AT8" s="14">
        <f>IF(AT9&lt;&gt;""," -R","")</f>
        <v/>
      </c>
      <c r="AV8" s="14">
        <f>IF(AV9&lt;&gt;""," -R","")</f>
        <v/>
      </c>
      <c r="AX8" s="14">
        <f>IF(AX9&lt;&gt;""," -R","")</f>
        <v/>
      </c>
      <c r="AZ8" s="14">
        <f>IF(AZ9&lt;&gt;""," -R","")</f>
        <v/>
      </c>
      <c r="BB8" s="14">
        <f>IF(BB9&lt;&gt;""," -R","")</f>
        <v/>
      </c>
      <c r="BD8" s="14">
        <f>IF(BD9&lt;&gt;""," -R","")</f>
        <v/>
      </c>
      <c r="BF8" s="14">
        <f>IF(BF9&lt;&gt;""," -R","")</f>
        <v/>
      </c>
      <c r="BH8" s="14">
        <f>IF(BH9&lt;&gt;""," -R","")</f>
        <v/>
      </c>
      <c r="BJ8" s="14">
        <f>IF(BJ9&lt;&gt;""," -R","")</f>
        <v/>
      </c>
    </row>
    <row r="9" ht="24.75" customHeight="1">
      <c r="A9" s="330" t="n"/>
      <c r="B9" s="552" t="inlineStr">
        <is>
          <t>PROBABILIDAD</t>
        </is>
      </c>
      <c r="C9" s="681" t="n"/>
      <c r="D9" s="683" t="n"/>
      <c r="E9" s="683" t="n"/>
      <c r="F9" s="683" t="n"/>
      <c r="G9" s="679" t="n"/>
      <c r="H9" s="681" t="n"/>
      <c r="I9" s="679" t="n"/>
      <c r="J9" s="681" t="n"/>
      <c r="K9" s="331" t="n"/>
      <c r="M9" s="14" t="n">
        <v>1.01</v>
      </c>
      <c r="N9" s="14">
        <f>IFERROR(VLOOKUP(M9,'CRUCE RIESGOS'!$C$8:$D$152,2,FALSE),"")</f>
        <v/>
      </c>
      <c r="O9" s="14" t="n">
        <v>2.01</v>
      </c>
      <c r="P9" s="14">
        <f>IFERROR(VLOOKUP(O9,'CRUCE RIESGOS'!$C$8:$D$152,2,FALSE),"")</f>
        <v/>
      </c>
      <c r="Q9" s="14" t="n">
        <v>3.01</v>
      </c>
      <c r="R9" s="14">
        <f>IFERROR(VLOOKUP(Q9,'CRUCE RIESGOS'!$C$8:$D$152,2,FALSE),"")</f>
        <v/>
      </c>
      <c r="S9" s="14" t="n">
        <v>4.01</v>
      </c>
      <c r="T9" s="14">
        <f>IFERROR(VLOOKUP(S9,'CRUCE RIESGOS'!$C$8:$D$152,2,FALSE),"")</f>
        <v/>
      </c>
      <c r="U9" s="14" t="n">
        <v>5.01</v>
      </c>
      <c r="V9" s="14">
        <f>IFERROR(VLOOKUP(U9,'CRUCE RIESGOS'!$C$8:$D$152,2,FALSE),"")</f>
        <v/>
      </c>
      <c r="W9" s="14" t="n">
        <v>6.01</v>
      </c>
      <c r="X9" s="14">
        <f>IFERROR(VLOOKUP(W9,'CRUCE RIESGOS'!$C$8:$D$152,2,FALSE),"")</f>
        <v/>
      </c>
      <c r="Y9" s="14" t="n">
        <v>7.01</v>
      </c>
      <c r="Z9" s="14">
        <f>IFERROR(VLOOKUP(Y9,'CRUCE RIESGOS'!$C$8:$D$152,2,FALSE),"")</f>
        <v/>
      </c>
      <c r="AA9" s="14" t="n">
        <v>8.01</v>
      </c>
      <c r="AB9" s="14">
        <f>IFERROR(VLOOKUP(AA9,'CRUCE RIESGOS'!$C$8:$D$152,2,FALSE),"")</f>
        <v/>
      </c>
      <c r="AC9" s="14" t="n">
        <v>9.01</v>
      </c>
      <c r="AD9" s="14">
        <f>IFERROR(VLOOKUP(AC9,'CRUCE RIESGOS'!$C$8:$D$152,2,FALSE),"")</f>
        <v/>
      </c>
      <c r="AE9" s="14" t="n">
        <v>10.01</v>
      </c>
      <c r="AF9" s="14">
        <f>IFERROR(VLOOKUP(AE9,'CRUCE RIESGOS'!$C$8:$D$152,2,FALSE),"")</f>
        <v/>
      </c>
      <c r="AG9" s="14" t="n">
        <v>11.01</v>
      </c>
      <c r="AH9" s="14">
        <f>IFERROR(VLOOKUP(AG9,'CRUCE RIESGOS'!$C$8:$D$152,2,FALSE),"")</f>
        <v/>
      </c>
      <c r="AI9" s="14" t="n">
        <v>12.01</v>
      </c>
      <c r="AJ9" s="14">
        <f>IFERROR(VLOOKUP(AI9,'CRUCE RIESGOS'!$C$8:$D$152,2,FALSE),"")</f>
        <v/>
      </c>
      <c r="AK9" s="14" t="n">
        <v>13.01</v>
      </c>
      <c r="AL9" s="14">
        <f>IFERROR(VLOOKUP(AK9,'CRUCE RIESGOS'!$C$8:$D$152,2,FALSE),"")</f>
        <v/>
      </c>
      <c r="AM9" s="14" t="n">
        <v>14.01</v>
      </c>
      <c r="AN9" s="14">
        <f>IFERROR(VLOOKUP(AM9,'CRUCE RIESGOS'!$C$8:$D$152,2,FALSE),"")</f>
        <v/>
      </c>
      <c r="AO9" s="14" t="n">
        <v>15.01</v>
      </c>
      <c r="AP9" s="14">
        <f>IFERROR(VLOOKUP(AO9,'CRUCE RIESGOS'!$C$8:$D$152,2,FALSE),"")</f>
        <v/>
      </c>
      <c r="AQ9" s="14" t="n">
        <v>16.01</v>
      </c>
      <c r="AR9" s="14">
        <f>IFERROR(VLOOKUP(AQ9,'CRUCE RIESGOS'!$C$8:$D$152,2,FALSE),"")</f>
        <v/>
      </c>
      <c r="AS9" s="14" t="n">
        <v>17.01</v>
      </c>
      <c r="AT9" s="14">
        <f>IFERROR(VLOOKUP(AS9,'CRUCE RIESGOS'!$C$8:$D$152,2,FALSE),"")</f>
        <v/>
      </c>
      <c r="AU9" s="14" t="n">
        <v>18.01</v>
      </c>
      <c r="AV9" s="14">
        <f>IFERROR(VLOOKUP(AU9,'CRUCE RIESGOS'!$C$8:$D$152,2,FALSE),"")</f>
        <v/>
      </c>
      <c r="AW9" s="14" t="n">
        <v>19.01</v>
      </c>
      <c r="AX9" s="14">
        <f>IFERROR(VLOOKUP(AW9,'CRUCE RIESGOS'!$C$8:$D$152,2,FALSE),"")</f>
        <v/>
      </c>
      <c r="AY9" s="14" t="n">
        <v>20.01</v>
      </c>
      <c r="AZ9" s="14">
        <f>IFERROR(VLOOKUP(AY9,'CRUCE RIESGOS'!$C$8:$D$152,2,FALSE),"")</f>
        <v/>
      </c>
      <c r="BA9" s="14" t="n">
        <v>21.01</v>
      </c>
      <c r="BB9" s="14">
        <f>IFERROR(VLOOKUP(BA9,'CRUCE RIESGOS'!$C$8:$D$152,2,FALSE),"")</f>
        <v/>
      </c>
      <c r="BC9" s="14" t="n">
        <v>22.01</v>
      </c>
      <c r="BD9" s="14">
        <f>IFERROR(VLOOKUP(BC9,'CRUCE RIESGOS'!$C$8:$D$152,2,FALSE),"")</f>
        <v/>
      </c>
      <c r="BE9" s="14" t="n">
        <v>23.01</v>
      </c>
      <c r="BF9" s="14">
        <f>IFERROR(VLOOKUP(BE9,'CRUCE RIESGOS'!$C$8:$D$152,2,FALSE),"")</f>
        <v/>
      </c>
      <c r="BG9" s="14" t="n">
        <v>24.01</v>
      </c>
      <c r="BH9" s="14">
        <f>IFERROR(VLOOKUP(BG9,'CRUCE RIESGOS'!$C$8:$D$152,2,FALSE),"")</f>
        <v/>
      </c>
      <c r="BI9" s="14" t="n">
        <v>25.01</v>
      </c>
      <c r="BJ9" s="14">
        <f>IFERROR(VLOOKUP(BI9,'CRUCE RIESGOS'!$C$8:$D$152,2,FALSE),"")</f>
        <v/>
      </c>
    </row>
    <row r="10" ht="50.25" customHeight="1">
      <c r="A10" s="330" t="n"/>
      <c r="B10" s="550" t="inlineStr">
        <is>
          <t>Muy Baja 20%</t>
        </is>
      </c>
      <c r="C10" s="684" t="n"/>
      <c r="D10" s="5">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165">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84" t="n"/>
      <c r="I10" s="567">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84" t="n"/>
      <c r="K10" s="331" t="n"/>
      <c r="N10" s="14">
        <f>IF(N11&lt;&gt;""," -R","")</f>
        <v/>
      </c>
      <c r="P10" s="14">
        <f>IF(P11&lt;&gt;""," -R","")</f>
        <v/>
      </c>
      <c r="R10" s="14">
        <f>IF(R11&lt;&gt;""," -R","")</f>
        <v/>
      </c>
      <c r="T10" s="14">
        <f>IF(T11&lt;&gt;""," -R","")</f>
        <v/>
      </c>
      <c r="V10" s="14">
        <f>IF(V11&lt;&gt;""," -R","")</f>
        <v/>
      </c>
      <c r="X10" s="14">
        <f>IF(X11&lt;&gt;""," -R","")</f>
        <v/>
      </c>
      <c r="Z10" s="14">
        <f>IF(Z11&lt;&gt;""," -R","")</f>
        <v/>
      </c>
      <c r="AB10" s="14">
        <f>IF(AB11&lt;&gt;""," -R","")</f>
        <v/>
      </c>
      <c r="AD10" s="14">
        <f>IF(AD11&lt;&gt;""," -R","")</f>
        <v/>
      </c>
      <c r="AF10" s="14">
        <f>IF(AF11&lt;&gt;""," -R","")</f>
        <v/>
      </c>
      <c r="AH10" s="14">
        <f>IF(AH11&lt;&gt;""," -R","")</f>
        <v/>
      </c>
      <c r="AJ10" s="14">
        <f>IF(AJ11&lt;&gt;""," -R","")</f>
        <v/>
      </c>
      <c r="AL10" s="14">
        <f>IF(AL11&lt;&gt;""," -R","")</f>
        <v/>
      </c>
      <c r="AN10" s="14">
        <f>IF(AN11&lt;&gt;""," -R","")</f>
        <v/>
      </c>
      <c r="AP10" s="14">
        <f>IF(AP11&lt;&gt;""," -R","")</f>
        <v/>
      </c>
      <c r="AR10" s="14">
        <f>IF(AR11&lt;&gt;""," -R","")</f>
        <v/>
      </c>
      <c r="AT10" s="14">
        <f>IF(AT11&lt;&gt;""," -R","")</f>
        <v/>
      </c>
      <c r="AV10" s="14">
        <f>IF(AV11&lt;&gt;""," -R","")</f>
        <v/>
      </c>
      <c r="AX10" s="14">
        <f>IF(AX11&lt;&gt;""," -R","")</f>
        <v/>
      </c>
      <c r="AZ10" s="14">
        <f>IF(AZ11&lt;&gt;""," -R","")</f>
        <v/>
      </c>
      <c r="BB10" s="14">
        <f>IF(BB11&lt;&gt;""," -R","")</f>
        <v/>
      </c>
      <c r="BD10" s="14">
        <f>IF(BD11&lt;&gt;""," -R","")</f>
        <v/>
      </c>
      <c r="BF10" s="14">
        <f>IF(BF11&lt;&gt;""," -R","")</f>
        <v/>
      </c>
      <c r="BH10" s="14">
        <f>IF(BH11&lt;&gt;""," -R","")</f>
        <v/>
      </c>
      <c r="BJ10" s="14">
        <f>IF(BJ11&lt;&gt;""," -R","")</f>
        <v/>
      </c>
    </row>
    <row r="11" ht="50.25" customHeight="1">
      <c r="A11" s="330" t="n"/>
      <c r="B11" s="550" t="inlineStr">
        <is>
          <t>Baja 40%</t>
        </is>
      </c>
      <c r="C11" s="684" t="n"/>
      <c r="D11" s="5">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165">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84" t="n"/>
      <c r="I11" s="567">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84" t="n"/>
      <c r="K11" s="331" t="n"/>
      <c r="M11" s="14" t="n">
        <v>1.02</v>
      </c>
      <c r="N11" s="14">
        <f>IFERROR(VLOOKUP(M11,'CRUCE RIESGOS'!$C$8:$D$152,2,FALSE),"")</f>
        <v/>
      </c>
      <c r="O11" s="14" t="n">
        <v>2.02</v>
      </c>
      <c r="P11" s="14">
        <f>IFERROR(VLOOKUP(O11,'CRUCE RIESGOS'!$C$8:$D$152,2,FALSE),"")</f>
        <v/>
      </c>
      <c r="Q11" s="14" t="n">
        <v>3.02</v>
      </c>
      <c r="R11" s="14">
        <f>IFERROR(VLOOKUP(Q11,'CRUCE RIESGOS'!$C$8:$D$152,2,FALSE),"")</f>
        <v/>
      </c>
      <c r="S11" s="14" t="n">
        <v>4.02</v>
      </c>
      <c r="T11" s="14">
        <f>IFERROR(VLOOKUP(S11,'CRUCE RIESGOS'!$C$8:$D$152,2,FALSE),"")</f>
        <v/>
      </c>
      <c r="U11" s="14" t="n">
        <v>5.02</v>
      </c>
      <c r="V11" s="14">
        <f>IFERROR(VLOOKUP(U11,'CRUCE RIESGOS'!$C$8:$D$152,2,FALSE),"")</f>
        <v/>
      </c>
      <c r="W11" s="14" t="n">
        <v>6.02</v>
      </c>
      <c r="X11" s="14">
        <f>IFERROR(VLOOKUP(W11,'CRUCE RIESGOS'!$C$8:$D$152,2,FALSE),"")</f>
        <v/>
      </c>
      <c r="Y11" s="14" t="n">
        <v>7.02</v>
      </c>
      <c r="Z11" s="14">
        <f>IFERROR(VLOOKUP(Y11,'CRUCE RIESGOS'!$C$8:$D$152,2,FALSE),"")</f>
        <v/>
      </c>
      <c r="AA11" s="14" t="n">
        <v>8.02</v>
      </c>
      <c r="AB11" s="14">
        <f>IFERROR(VLOOKUP(AA11,'CRUCE RIESGOS'!$C$8:$D$152,2,FALSE),"")</f>
        <v/>
      </c>
      <c r="AC11" s="14" t="n">
        <v>9.02</v>
      </c>
      <c r="AD11" s="14">
        <f>IFERROR(VLOOKUP(AC11,'CRUCE RIESGOS'!$C$8:$D$152,2,FALSE),"")</f>
        <v/>
      </c>
      <c r="AE11" s="14" t="n">
        <v>10.02</v>
      </c>
      <c r="AF11" s="14">
        <f>IFERROR(VLOOKUP(AE11,'CRUCE RIESGOS'!$C$8:$D$152,2,FALSE),"")</f>
        <v/>
      </c>
      <c r="AG11" s="14" t="n">
        <v>11.02</v>
      </c>
      <c r="AH11" s="14">
        <f>IFERROR(VLOOKUP(AG11,'CRUCE RIESGOS'!$C$8:$D$152,2,FALSE),"")</f>
        <v/>
      </c>
      <c r="AI11" s="14" t="n">
        <v>12.02</v>
      </c>
      <c r="AJ11" s="14">
        <f>IFERROR(VLOOKUP(AI11,'CRUCE RIESGOS'!$C$8:$D$152,2,FALSE),"")</f>
        <v/>
      </c>
      <c r="AK11" s="14" t="n">
        <v>13.02</v>
      </c>
      <c r="AL11" s="14">
        <f>IFERROR(VLOOKUP(AK11,'CRUCE RIESGOS'!$C$8:$D$152,2,FALSE),"")</f>
        <v/>
      </c>
      <c r="AM11" s="14" t="n">
        <v>14.02</v>
      </c>
      <c r="AN11" s="14">
        <f>IFERROR(VLOOKUP(AM11,'CRUCE RIESGOS'!$C$8:$D$152,2,FALSE),"")</f>
        <v/>
      </c>
      <c r="AO11" s="14" t="n">
        <v>15.02</v>
      </c>
      <c r="AP11" s="14">
        <f>IFERROR(VLOOKUP(AO11,'CRUCE RIESGOS'!$C$8:$D$152,2,FALSE),"")</f>
        <v/>
      </c>
      <c r="AQ11" s="14" t="n">
        <v>16.02</v>
      </c>
      <c r="AR11" s="14">
        <f>IFERROR(VLOOKUP(AQ11,'CRUCE RIESGOS'!$C$8:$D$152,2,FALSE),"")</f>
        <v/>
      </c>
      <c r="AS11" s="14" t="n">
        <v>17.02</v>
      </c>
      <c r="AT11" s="14">
        <f>IFERROR(VLOOKUP(AS11,'CRUCE RIESGOS'!$C$8:$D$152,2,FALSE),"")</f>
        <v/>
      </c>
      <c r="AU11" s="14" t="n">
        <v>18.02</v>
      </c>
      <c r="AV11" s="14">
        <f>IFERROR(VLOOKUP(AU11,'CRUCE RIESGOS'!$C$8:$D$152,2,FALSE),"")</f>
        <v/>
      </c>
      <c r="AW11" s="14" t="n">
        <v>19.02</v>
      </c>
      <c r="AX11" s="14">
        <f>IFERROR(VLOOKUP(AW11,'CRUCE RIESGOS'!$C$8:$D$152,2,FALSE),"")</f>
        <v/>
      </c>
      <c r="AY11" s="14" t="n">
        <v>20.02</v>
      </c>
      <c r="AZ11" s="14">
        <f>IFERROR(VLOOKUP(AY11,'CRUCE RIESGOS'!$C$8:$D$152,2,FALSE),"")</f>
        <v/>
      </c>
      <c r="BA11" s="14" t="n">
        <v>21.02</v>
      </c>
      <c r="BB11" s="14">
        <f>IFERROR(VLOOKUP(BA11,'CRUCE RIESGOS'!$C$8:$D$152,2,FALSE),"")</f>
        <v/>
      </c>
      <c r="BC11" s="14" t="n">
        <v>22.02</v>
      </c>
      <c r="BD11" s="14">
        <f>IFERROR(VLOOKUP(BC11,'CRUCE RIESGOS'!$C$8:$D$152,2,FALSE),"")</f>
        <v/>
      </c>
      <c r="BE11" s="14" t="n">
        <v>23.02</v>
      </c>
      <c r="BF11" s="14">
        <f>IFERROR(VLOOKUP(BE11,'CRUCE RIESGOS'!$C$8:$D$152,2,FALSE),"")</f>
        <v/>
      </c>
      <c r="BG11" s="14" t="n">
        <v>24.02</v>
      </c>
      <c r="BH11" s="14">
        <f>IFERROR(VLOOKUP(BG11,'CRUCE RIESGOS'!$C$8:$D$152,2,FALSE),"")</f>
        <v/>
      </c>
      <c r="BI11" s="14" t="n">
        <v>25.02</v>
      </c>
      <c r="BJ11" s="14">
        <f>IFERROR(VLOOKUP(BI11,'CRUCE RIESGOS'!$C$8:$D$152,2,FALSE),"")</f>
        <v/>
      </c>
    </row>
    <row r="12" ht="50.25" customHeight="1">
      <c r="A12" s="330" t="n"/>
      <c r="B12" s="550" t="inlineStr">
        <is>
          <t>Media 60%</t>
        </is>
      </c>
      <c r="C12" s="684" t="n"/>
      <c r="D12" s="6">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7">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165">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84" t="n"/>
      <c r="I12" s="567">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84" t="n"/>
      <c r="K12" s="331" t="n"/>
      <c r="N12" s="14">
        <f>IF(N13&lt;&gt;""," -R","")</f>
        <v/>
      </c>
      <c r="P12" s="14">
        <f>IF(P13&lt;&gt;""," -R","")</f>
        <v/>
      </c>
      <c r="R12" s="14">
        <f>IF(R13&lt;&gt;""," -R","")</f>
        <v/>
      </c>
      <c r="T12" s="14">
        <f>IF(T13&lt;&gt;""," -R","")</f>
        <v/>
      </c>
      <c r="V12" s="14">
        <f>IF(V13&lt;&gt;""," -R","")</f>
        <v/>
      </c>
      <c r="X12" s="14">
        <f>IF(X13&lt;&gt;""," -R","")</f>
        <v/>
      </c>
      <c r="Z12" s="14">
        <f>IF(Z13&lt;&gt;""," -R","")</f>
        <v/>
      </c>
      <c r="AB12" s="14">
        <f>IF(AB13&lt;&gt;""," -R","")</f>
        <v/>
      </c>
      <c r="AD12" s="14">
        <f>IF(AD13&lt;&gt;""," -R","")</f>
        <v/>
      </c>
      <c r="AF12" s="14">
        <f>IF(AF13&lt;&gt;""," -R","")</f>
        <v/>
      </c>
      <c r="AH12" s="14">
        <f>IF(AH13&lt;&gt;""," -R","")</f>
        <v/>
      </c>
      <c r="AJ12" s="14">
        <f>IF(AJ13&lt;&gt;""," -R","")</f>
        <v/>
      </c>
      <c r="AL12" s="14">
        <f>IF(AL13&lt;&gt;""," -R","")</f>
        <v/>
      </c>
      <c r="AN12" s="14">
        <f>IF(AN13&lt;&gt;""," -R","")</f>
        <v/>
      </c>
      <c r="AP12" s="14">
        <f>IF(AP13&lt;&gt;""," -R","")</f>
        <v/>
      </c>
      <c r="AR12" s="14">
        <f>IF(AR13&lt;&gt;""," -R","")</f>
        <v/>
      </c>
      <c r="AT12" s="14">
        <f>IF(AT13&lt;&gt;""," -R","")</f>
        <v/>
      </c>
      <c r="AV12" s="14">
        <f>IF(AV13&lt;&gt;""," -R","")</f>
        <v/>
      </c>
      <c r="AX12" s="14">
        <f>IF(AX13&lt;&gt;""," -R","")</f>
        <v/>
      </c>
      <c r="AZ12" s="14">
        <f>IF(AZ13&lt;&gt;""," -R","")</f>
        <v/>
      </c>
      <c r="BB12" s="14">
        <f>IF(BB13&lt;&gt;""," -R","")</f>
        <v/>
      </c>
      <c r="BD12" s="14">
        <f>IF(BD13&lt;&gt;""," -R","")</f>
        <v/>
      </c>
      <c r="BF12" s="14">
        <f>IF(BF13&lt;&gt;""," -R","")</f>
        <v/>
      </c>
      <c r="BH12" s="14">
        <f>IF(BH13&lt;&gt;""," -R","")</f>
        <v/>
      </c>
      <c r="BJ12" s="14">
        <f>IF(BJ13&lt;&gt;""," -R","")</f>
        <v/>
      </c>
    </row>
    <row r="13" ht="50.25" customHeight="1">
      <c r="A13" s="330" t="n"/>
      <c r="B13" s="550" t="inlineStr">
        <is>
          <t>Alta 80%</t>
        </is>
      </c>
      <c r="C13" s="684" t="n"/>
      <c r="D13" s="6">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65">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165">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84" t="n"/>
      <c r="I13" s="567">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84" t="n"/>
      <c r="K13" s="331" t="n"/>
      <c r="M13" s="14" t="n">
        <v>1.03</v>
      </c>
      <c r="N13" s="14">
        <f>IFERROR(VLOOKUP(M13,'CRUCE RIESGOS'!$C$8:$D$152,2,FALSE),"")</f>
        <v/>
      </c>
      <c r="O13" s="14" t="n">
        <v>2.03</v>
      </c>
      <c r="P13" s="14">
        <f>IFERROR(VLOOKUP(O13,'CRUCE RIESGOS'!$C$8:$D$152,2,FALSE),"")</f>
        <v/>
      </c>
      <c r="Q13" s="14" t="n">
        <v>3.03</v>
      </c>
      <c r="R13" s="14">
        <f>IFERROR(VLOOKUP(Q13,'CRUCE RIESGOS'!$C$8:$D$152,2,FALSE),"")</f>
        <v/>
      </c>
      <c r="S13" s="14" t="n">
        <v>4.03</v>
      </c>
      <c r="T13" s="14">
        <f>IFERROR(VLOOKUP(S13,'CRUCE RIESGOS'!$C$8:$D$152,2,FALSE),"")</f>
        <v/>
      </c>
      <c r="U13" s="14" t="n">
        <v>5.03</v>
      </c>
      <c r="V13" s="14">
        <f>IFERROR(VLOOKUP(U13,'CRUCE RIESGOS'!$C$8:$D$152,2,FALSE),"")</f>
        <v/>
      </c>
      <c r="W13" s="14" t="n">
        <v>6.03</v>
      </c>
      <c r="X13" s="14">
        <f>IFERROR(VLOOKUP(W13,'CRUCE RIESGOS'!$C$8:$D$152,2,FALSE),"")</f>
        <v/>
      </c>
      <c r="Y13" s="14" t="n">
        <v>7.03</v>
      </c>
      <c r="Z13" s="14">
        <f>IFERROR(VLOOKUP(Y13,'CRUCE RIESGOS'!$C$8:$D$152,2,FALSE),"")</f>
        <v/>
      </c>
      <c r="AA13" s="14" t="n">
        <v>8.029999999999999</v>
      </c>
      <c r="AB13" s="14">
        <f>IFERROR(VLOOKUP(AA13,'CRUCE RIESGOS'!$C$8:$D$152,2,FALSE),"")</f>
        <v/>
      </c>
      <c r="AC13" s="14" t="n">
        <v>9.029999999999999</v>
      </c>
      <c r="AD13" s="14">
        <f>IFERROR(VLOOKUP(AC13,'CRUCE RIESGOS'!$C$8:$D$152,2,FALSE),"")</f>
        <v/>
      </c>
      <c r="AE13" s="14" t="n">
        <v>10.03</v>
      </c>
      <c r="AF13" s="14">
        <f>IFERROR(VLOOKUP(AE13,'CRUCE RIESGOS'!$C$8:$D$152,2,FALSE),"")</f>
        <v/>
      </c>
      <c r="AG13" s="14" t="n">
        <v>11.03</v>
      </c>
      <c r="AH13" s="14">
        <f>IFERROR(VLOOKUP(AG13,'CRUCE RIESGOS'!$C$8:$D$152,2,FALSE),"")</f>
        <v/>
      </c>
      <c r="AI13" s="14" t="n">
        <v>12.03</v>
      </c>
      <c r="AJ13" s="14">
        <f>IFERROR(VLOOKUP(AI13,'CRUCE RIESGOS'!$C$8:$D$152,2,FALSE),"")</f>
        <v/>
      </c>
      <c r="AK13" s="14" t="n">
        <v>13.03</v>
      </c>
      <c r="AL13" s="14">
        <f>IFERROR(VLOOKUP(AK13,'CRUCE RIESGOS'!$C$8:$D$152,2,FALSE),"")</f>
        <v/>
      </c>
      <c r="AM13" s="14" t="n">
        <v>14.03</v>
      </c>
      <c r="AN13" s="14">
        <f>IFERROR(VLOOKUP(AM13,'CRUCE RIESGOS'!$C$8:$D$152,2,FALSE),"")</f>
        <v/>
      </c>
      <c r="AO13" s="14" t="n">
        <v>15.03</v>
      </c>
      <c r="AP13" s="14">
        <f>IFERROR(VLOOKUP(AO13,'CRUCE RIESGOS'!$C$8:$D$152,2,FALSE),"")</f>
        <v/>
      </c>
      <c r="AQ13" s="14" t="n">
        <v>16.03</v>
      </c>
      <c r="AR13" s="14">
        <f>IFERROR(VLOOKUP(AQ13,'CRUCE RIESGOS'!$C$8:$D$152,2,FALSE),"")</f>
        <v/>
      </c>
      <c r="AS13" s="14" t="n">
        <v>17.03</v>
      </c>
      <c r="AT13" s="14">
        <f>IFERROR(VLOOKUP(AS13,'CRUCE RIESGOS'!$C$8:$D$152,2,FALSE),"")</f>
        <v/>
      </c>
      <c r="AU13" s="14" t="n">
        <v>18.03</v>
      </c>
      <c r="AV13" s="14">
        <f>IFERROR(VLOOKUP(AU13,'CRUCE RIESGOS'!$C$8:$D$152,2,FALSE),"")</f>
        <v/>
      </c>
      <c r="AW13" s="14" t="n">
        <v>19.03</v>
      </c>
      <c r="AX13" s="14">
        <f>IFERROR(VLOOKUP(AW13,'CRUCE RIESGOS'!$C$8:$D$152,2,FALSE),"")</f>
        <v/>
      </c>
      <c r="AY13" s="14" t="n">
        <v>20.03</v>
      </c>
      <c r="AZ13" s="14">
        <f>IFERROR(VLOOKUP(AY13,'CRUCE RIESGOS'!$C$8:$D$152,2,FALSE),"")</f>
        <v/>
      </c>
      <c r="BA13" s="14" t="n">
        <v>21.03</v>
      </c>
      <c r="BB13" s="14">
        <f>IFERROR(VLOOKUP(BA13,'CRUCE RIESGOS'!$C$8:$D$152,2,FALSE),"")</f>
        <v/>
      </c>
      <c r="BC13" s="14" t="n">
        <v>22.03</v>
      </c>
      <c r="BD13" s="14">
        <f>IFERROR(VLOOKUP(BC13,'CRUCE RIESGOS'!$C$8:$D$152,2,FALSE),"")</f>
        <v/>
      </c>
      <c r="BE13" s="14" t="n">
        <v>23.03</v>
      </c>
      <c r="BF13" s="14">
        <f>IFERROR(VLOOKUP(BE13,'CRUCE RIESGOS'!$C$8:$D$152,2,FALSE),"")</f>
        <v/>
      </c>
      <c r="BG13" s="14" t="n">
        <v>24.03</v>
      </c>
      <c r="BH13" s="14">
        <f>IFERROR(VLOOKUP(BG13,'CRUCE RIESGOS'!$C$8:$D$152,2,FALSE),"")</f>
        <v/>
      </c>
      <c r="BI13" s="14" t="n">
        <v>25.03</v>
      </c>
      <c r="BJ13" s="14">
        <f>IFERROR(VLOOKUP(BI13,'CRUCE RIESGOS'!$C$8:$D$152,2,FALSE),"")</f>
        <v/>
      </c>
    </row>
    <row r="14" ht="50.25" customHeight="1">
      <c r="A14" s="330" t="n"/>
      <c r="B14" s="550" t="inlineStr">
        <is>
          <t>Muy Alta 100%</t>
        </is>
      </c>
      <c r="C14" s="684" t="n"/>
      <c r="D14" s="165">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65">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548">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48">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84" t="n"/>
      <c r="I14" s="567">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84" t="n"/>
      <c r="K14" s="331" t="n"/>
      <c r="N14" s="14">
        <f>IF(N16&lt;&gt;""," -R","")</f>
        <v/>
      </c>
      <c r="P14" s="14">
        <f>IF(P16&lt;&gt;""," -R","")</f>
        <v/>
      </c>
      <c r="R14" s="14">
        <f>IF(R16&lt;&gt;""," -R","")</f>
        <v/>
      </c>
      <c r="T14" s="14">
        <f>IF(T16&lt;&gt;""," -R","")</f>
        <v/>
      </c>
      <c r="V14" s="14">
        <f>IF(V16&lt;&gt;""," -R","")</f>
        <v/>
      </c>
      <c r="X14" s="14">
        <f>IF(X16&lt;&gt;""," -R","")</f>
        <v/>
      </c>
      <c r="Z14" s="14">
        <f>IF(Z16&lt;&gt;""," -R","")</f>
        <v/>
      </c>
      <c r="AB14" s="14">
        <f>IF(AB16&lt;&gt;""," -R","")</f>
        <v/>
      </c>
      <c r="AD14" s="14">
        <f>IF(AD16&lt;&gt;""," -R","")</f>
        <v/>
      </c>
      <c r="AF14" s="14">
        <f>IF(AF16&lt;&gt;""," -R","")</f>
        <v/>
      </c>
      <c r="AH14" s="14">
        <f>IF(AH16&lt;&gt;""," -R","")</f>
        <v/>
      </c>
      <c r="AJ14" s="14">
        <f>IF(AJ16&lt;&gt;""," -R","")</f>
        <v/>
      </c>
      <c r="AL14" s="14">
        <f>IF(AL16&lt;&gt;""," -R","")</f>
        <v/>
      </c>
      <c r="AN14" s="14">
        <f>IF(AN16&lt;&gt;""," -R","")</f>
        <v/>
      </c>
      <c r="AP14" s="14">
        <f>IF(AP16&lt;&gt;""," -R","")</f>
        <v/>
      </c>
      <c r="AR14" s="14">
        <f>IF(AR16&lt;&gt;""," -R","")</f>
        <v/>
      </c>
      <c r="AT14" s="14">
        <f>IF(AT16&lt;&gt;""," -R","")</f>
        <v/>
      </c>
      <c r="AV14" s="14">
        <f>IF(AV16&lt;&gt;""," -R","")</f>
        <v/>
      </c>
      <c r="AX14" s="14">
        <f>IF(AX16&lt;&gt;""," -R","")</f>
        <v/>
      </c>
      <c r="AZ14" s="14">
        <f>IF(AZ16&lt;&gt;""," -R","")</f>
        <v/>
      </c>
      <c r="BB14" s="14">
        <f>IF(BB16&lt;&gt;""," -R","")</f>
        <v/>
      </c>
      <c r="BD14" s="14">
        <f>IF(BD16&lt;&gt;""," -R","")</f>
        <v/>
      </c>
      <c r="BF14" s="14">
        <f>IF(BF16&lt;&gt;""," -R","")</f>
        <v/>
      </c>
      <c r="BH14" s="14">
        <f>IF(BH16&lt;&gt;""," -R","")</f>
        <v/>
      </c>
      <c r="BJ14" s="14">
        <f>IF(BJ16&lt;&gt;""," -R","")</f>
        <v/>
      </c>
    </row>
    <row r="15" ht="15.75" customHeight="1">
      <c r="A15" s="330" t="n"/>
      <c r="B15" s="100" t="inlineStr">
        <is>
          <t>COLOR</t>
        </is>
      </c>
      <c r="C15" s="547" t="inlineStr">
        <is>
          <t>INTERPRETACIÓN DE LA ZONA</t>
        </is>
      </c>
      <c r="D15" s="685" t="n"/>
      <c r="E15" s="684" t="n"/>
      <c r="F15" s="101" t="inlineStr">
        <is>
          <t>CANTIDAD DE RIESGOS POR ZONA</t>
        </is>
      </c>
      <c r="G15" s="547" t="inlineStr">
        <is>
          <t>PROMEDIO DE RIESGO DEL PROCESO</t>
        </is>
      </c>
      <c r="H15" s="685" t="n"/>
      <c r="I15" s="685" t="n"/>
      <c r="J15" s="684" t="n"/>
      <c r="K15" s="331" t="n"/>
    </row>
    <row r="16" ht="15" customHeight="1">
      <c r="A16" s="330" t="n"/>
      <c r="B16" s="8" t="n"/>
      <c r="C16" s="571" t="inlineStr">
        <is>
          <t xml:space="preserve"> Zona de riesgo baja: Asumir el riesgo</t>
        </is>
      </c>
      <c r="D16" s="685" t="n"/>
      <c r="E16" s="684" t="n"/>
      <c r="F16" s="84">
        <f>COUNTIF('CRUCE RIESGOS'!$BB$8:$BB$152,"BAJO")</f>
        <v/>
      </c>
      <c r="G16" s="547" t="inlineStr">
        <is>
          <t>PROBABILIDAD</t>
        </is>
      </c>
      <c r="H16" s="547" t="inlineStr">
        <is>
          <t>IMPACTO</t>
        </is>
      </c>
      <c r="I16" s="686" t="inlineStr">
        <is>
          <t>VALORACIÓN</t>
        </is>
      </c>
      <c r="J16" s="684" t="n"/>
      <c r="K16" s="331" t="n"/>
      <c r="M16" s="14" t="n">
        <v>1.04</v>
      </c>
      <c r="N16" s="14">
        <f>IFERROR(VLOOKUP(M16,'CRUCE RIESGOS'!$C$8:$D$152,2,FALSE),"")</f>
        <v/>
      </c>
      <c r="O16" s="14" t="n">
        <v>2.04</v>
      </c>
      <c r="P16" s="14">
        <f>IFERROR(VLOOKUP(O16,'CRUCE RIESGOS'!$C$8:$D$152,2,FALSE),"")</f>
        <v/>
      </c>
      <c r="Q16" s="14" t="n">
        <v>3.04</v>
      </c>
      <c r="R16" s="14">
        <f>IFERROR(VLOOKUP(Q16,'CRUCE RIESGOS'!$C$8:$D$152,2,FALSE),"")</f>
        <v/>
      </c>
      <c r="S16" s="14" t="n">
        <v>4.04</v>
      </c>
      <c r="T16" s="14">
        <f>IFERROR(VLOOKUP(S16,'CRUCE RIESGOS'!$C$8:$D$152,2,FALSE),"")</f>
        <v/>
      </c>
      <c r="U16" s="14" t="n">
        <v>5.04</v>
      </c>
      <c r="V16" s="14">
        <f>IFERROR(VLOOKUP(U16,'CRUCE RIESGOS'!$C$8:$D$152,2,FALSE),"")</f>
        <v/>
      </c>
      <c r="W16" s="14" t="n">
        <v>6.04</v>
      </c>
      <c r="X16" s="14">
        <f>IFERROR(VLOOKUP(W16,'CRUCE RIESGOS'!$C$8:$D$152,2,FALSE),"")</f>
        <v/>
      </c>
      <c r="Y16" s="14" t="n">
        <v>7.04</v>
      </c>
      <c r="Z16" s="14">
        <f>IFERROR(VLOOKUP(Y16,'CRUCE RIESGOS'!$C$8:$D$152,2,FALSE),"")</f>
        <v/>
      </c>
      <c r="AA16" s="14" t="n">
        <v>8.039999999999999</v>
      </c>
      <c r="AB16" s="14">
        <f>IFERROR(VLOOKUP(AA16,'CRUCE RIESGOS'!$C$8:$D$152,2,FALSE),"")</f>
        <v/>
      </c>
      <c r="AC16" s="14" t="n">
        <v>9.039999999999999</v>
      </c>
      <c r="AD16" s="14">
        <f>IFERROR(VLOOKUP(AC16,'CRUCE RIESGOS'!$C$8:$D$152,2,FALSE),"")</f>
        <v/>
      </c>
      <c r="AE16" s="14" t="n">
        <v>10.04</v>
      </c>
      <c r="AF16" s="14">
        <f>IFERROR(VLOOKUP(AE16,'CRUCE RIESGOS'!$C$8:$D$152,2,FALSE),"")</f>
        <v/>
      </c>
      <c r="AG16" s="14" t="n">
        <v>11.04</v>
      </c>
      <c r="AH16" s="14">
        <f>IFERROR(VLOOKUP(AG16,'CRUCE RIESGOS'!$C$8:$D$152,2,FALSE),"")</f>
        <v/>
      </c>
      <c r="AI16" s="14" t="n">
        <v>12.04</v>
      </c>
      <c r="AJ16" s="14">
        <f>IFERROR(VLOOKUP(AI16,'CRUCE RIESGOS'!$C$8:$D$152,2,FALSE),"")</f>
        <v/>
      </c>
      <c r="AK16" s="14" t="n">
        <v>13.04</v>
      </c>
      <c r="AL16" s="14">
        <f>IFERROR(VLOOKUP(AK16,'CRUCE RIESGOS'!$C$8:$D$152,2,FALSE),"")</f>
        <v/>
      </c>
      <c r="AM16" s="14" t="n">
        <v>14.04</v>
      </c>
      <c r="AN16" s="14">
        <f>IFERROR(VLOOKUP(AM16,'CRUCE RIESGOS'!$C$8:$D$152,2,FALSE),"")</f>
        <v/>
      </c>
      <c r="AO16" s="14" t="n">
        <v>15.04</v>
      </c>
      <c r="AP16" s="14">
        <f>IFERROR(VLOOKUP(AO16,'CRUCE RIESGOS'!$C$8:$D$152,2,FALSE),"")</f>
        <v/>
      </c>
      <c r="AQ16" s="14" t="n">
        <v>16.04</v>
      </c>
      <c r="AR16" s="14">
        <f>IFERROR(VLOOKUP(AQ16,'CRUCE RIESGOS'!$C$8:$D$152,2,FALSE),"")</f>
        <v/>
      </c>
      <c r="AS16" s="14" t="n">
        <v>17.04</v>
      </c>
      <c r="AT16" s="14">
        <f>IFERROR(VLOOKUP(AS16,'CRUCE RIESGOS'!$C$8:$D$152,2,FALSE),"")</f>
        <v/>
      </c>
      <c r="AU16" s="14" t="n">
        <v>18.04</v>
      </c>
      <c r="AV16" s="14">
        <f>IFERROR(VLOOKUP(AU16,'CRUCE RIESGOS'!$C$8:$D$152,2,FALSE),"")</f>
        <v/>
      </c>
      <c r="AW16" s="14" t="n">
        <v>19.04</v>
      </c>
      <c r="AX16" s="14">
        <f>IFERROR(VLOOKUP(AW16,'CRUCE RIESGOS'!$C$8:$D$152,2,FALSE),"")</f>
        <v/>
      </c>
      <c r="AY16" s="14" t="n">
        <v>20.04</v>
      </c>
      <c r="AZ16" s="14">
        <f>IFERROR(VLOOKUP(AY16,'CRUCE RIESGOS'!$C$8:$D$152,2,FALSE),"")</f>
        <v/>
      </c>
      <c r="BA16" s="14" t="n">
        <v>21.04</v>
      </c>
      <c r="BB16" s="14">
        <f>IFERROR(VLOOKUP(BA16,'CRUCE RIESGOS'!$C$8:$D$152,2,FALSE),"")</f>
        <v/>
      </c>
      <c r="BC16" s="14" t="n">
        <v>22.04</v>
      </c>
      <c r="BD16" s="14">
        <f>IFERROR(VLOOKUP(BC16,'CRUCE RIESGOS'!$C$8:$D$152,2,FALSE),"")</f>
        <v/>
      </c>
      <c r="BE16" s="14" t="n">
        <v>23.04</v>
      </c>
      <c r="BF16" s="14">
        <f>IFERROR(VLOOKUP(BE16,'CRUCE RIESGOS'!$C$8:$D$152,2,FALSE),"")</f>
        <v/>
      </c>
      <c r="BG16" s="14" t="n">
        <v>24.04</v>
      </c>
      <c r="BH16" s="14">
        <f>IFERROR(VLOOKUP(BG16,'CRUCE RIESGOS'!$C$8:$D$152,2,FALSE),"")</f>
        <v/>
      </c>
      <c r="BI16" s="14" t="n">
        <v>25.04</v>
      </c>
      <c r="BJ16" s="14">
        <f>IFERROR(VLOOKUP(BI16,'CRUCE RIESGOS'!$C$8:$D$152,2,FALSE),"")</f>
        <v/>
      </c>
    </row>
    <row r="17" ht="15" customHeight="1">
      <c r="A17" s="330" t="n"/>
      <c r="B17" s="9" t="n"/>
      <c r="C17" s="571" t="inlineStr">
        <is>
          <t xml:space="preserve"> Zona de riesgo moderada: Asumir el riesgo, reducir el riesgo</t>
        </is>
      </c>
      <c r="D17" s="685" t="n"/>
      <c r="E17" s="684" t="n"/>
      <c r="F17" s="84">
        <f>COUNTIF('CRUCE RIESGOS'!$BB$8:$BB$152,"MODERADO")</f>
        <v/>
      </c>
      <c r="G17" s="570">
        <f>IFERROR(IF(AVERAGE('CRUCE RIESGOS'!AX8:AX152)="","",IF(AVERAGE('CRUCE RIESGOS'!AX8:AX152)&lt;=0.2,"MUY BAJA",IF(AVERAGE('CRUCE RIESGOS'!AX8:AX152)&lt;=0.4,"BAJA",IF(AVERAGE('CRUCE RIESGOS'!AX8:AX152)&lt;=0.6,"MEDIA",IF(AVERAGE('CRUCE RIESGOS'!AX8:AX152)&lt;=0.8,"ALTA",IF(AVERAGE('CRUCE RIESGOS'!AX8:AX152)=1,"MUY ALTA")))))),"")</f>
        <v/>
      </c>
      <c r="H17" s="570">
        <f>IFERROR(IF(AVERAGE('CRUCE RIESGOS'!AZ8:AZ151)="","",IF(AVERAGE('CRUCE RIESGOS'!AZ8:AZ151)&lt;=0.2,"LEVE",IF(AVERAGE('CRUCE RIESGOS'!AZ8:AZ151)&lt;=0.4,"MENOR",IF(AVERAGE('CRUCE RIESGOS'!AZ8:AZ151)&lt;=0.6,"MODERADO",IF(AVERAGE('CRUCE RIESGOS'!AZ8:AZ151)&lt;=0.8,"MAYOR",IF(AVERAGE('CRUCE RIESGOS'!AZ8:AZ151)=1,"CATASTRÓFICO")))))),"")</f>
        <v/>
      </c>
      <c r="I17" s="570">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678" t="n"/>
      <c r="K17" s="331" t="n"/>
      <c r="N17" s="14">
        <f>IF(N19&lt;&gt;""," -R","")</f>
        <v/>
      </c>
      <c r="P17" s="14">
        <f>IF(P19&lt;&gt;""," -R","")</f>
        <v/>
      </c>
      <c r="R17" s="14">
        <f>IF(R19&lt;&gt;""," -R","")</f>
        <v/>
      </c>
      <c r="T17" s="14">
        <f>IF(T19&lt;&gt;""," -R","")</f>
        <v/>
      </c>
      <c r="V17" s="14">
        <f>IF(V19&lt;&gt;""," -R","")</f>
        <v/>
      </c>
      <c r="X17" s="14">
        <f>IF(X19&lt;&gt;""," -R","")</f>
        <v/>
      </c>
      <c r="Z17" s="14">
        <f>IF(Z19&lt;&gt;""," -R","")</f>
        <v/>
      </c>
      <c r="AB17" s="14">
        <f>IF(AB19&lt;&gt;""," -R","")</f>
        <v/>
      </c>
      <c r="AD17" s="14">
        <f>IF(AD19&lt;&gt;""," -R","")</f>
        <v/>
      </c>
      <c r="AF17" s="14">
        <f>IF(AF19&lt;&gt;""," -R","")</f>
        <v/>
      </c>
      <c r="AH17" s="14">
        <f>IF(AH19&lt;&gt;""," -R","")</f>
        <v/>
      </c>
      <c r="AJ17" s="14">
        <f>IF(AJ19&lt;&gt;""," -R","")</f>
        <v/>
      </c>
      <c r="AL17" s="14">
        <f>IF(AL19&lt;&gt;""," -R","")</f>
        <v/>
      </c>
      <c r="AN17" s="14">
        <f>IF(AN19&lt;&gt;""," -R","")</f>
        <v/>
      </c>
      <c r="AP17" s="14">
        <f>IF(AP19&lt;&gt;""," -R","")</f>
        <v/>
      </c>
      <c r="AR17" s="14">
        <f>IF(AR19&lt;&gt;""," -R","")</f>
        <v/>
      </c>
      <c r="AT17" s="14">
        <f>IF(AT19&lt;&gt;""," -R","")</f>
        <v/>
      </c>
      <c r="AV17" s="14">
        <f>IF(AV19&lt;&gt;""," -R","")</f>
        <v/>
      </c>
      <c r="AX17" s="14">
        <f>IF(AX19&lt;&gt;""," -R","")</f>
        <v/>
      </c>
      <c r="AZ17" s="14">
        <f>IF(AZ19&lt;&gt;""," -R","")</f>
        <v/>
      </c>
      <c r="BB17" s="14">
        <f>IF(BB19&lt;&gt;""," -R","")</f>
        <v/>
      </c>
      <c r="BD17" s="14">
        <f>IF(BD19&lt;&gt;""," -R","")</f>
        <v/>
      </c>
      <c r="BF17" s="14">
        <f>IF(BF19&lt;&gt;""," -R","")</f>
        <v/>
      </c>
      <c r="BH17" s="14">
        <f>IF(BH19&lt;&gt;""," -R","")</f>
        <v/>
      </c>
      <c r="BJ17" s="14">
        <f>IF(BJ19&lt;&gt;""," -R","")</f>
        <v/>
      </c>
    </row>
    <row r="18" ht="15" customHeight="1">
      <c r="A18" s="330" t="n"/>
      <c r="B18" s="10" t="n"/>
      <c r="C18" s="571" t="inlineStr">
        <is>
          <t xml:space="preserve"> Zona de riesgo alta: reducir el riesgo, evitar, compartir o transferir</t>
        </is>
      </c>
      <c r="D18" s="685" t="n"/>
      <c r="E18" s="684" t="n"/>
      <c r="F18" s="84">
        <f>COUNTIF('CRUCE RIESGOS'!$BB$8:$BB$152,"ALTO")</f>
        <v/>
      </c>
      <c r="G18" s="687" t="n"/>
      <c r="H18" s="687" t="n"/>
      <c r="I18" s="688" t="n"/>
      <c r="J18" s="689" t="n"/>
      <c r="K18" s="331" t="n"/>
    </row>
    <row r="19" ht="15" customHeight="1">
      <c r="A19" s="330" t="n"/>
      <c r="B19" s="11" t="n"/>
      <c r="C19" s="571" t="inlineStr">
        <is>
          <t xml:space="preserve"> Zona de riesgo extrema: Reducir el riesgo, Evitar, Compartir o Transferir</t>
        </is>
      </c>
      <c r="D19" s="685" t="n"/>
      <c r="E19" s="684" t="n"/>
      <c r="F19" s="84">
        <f>COUNTIF('CRUCE RIESGOS'!$BB$8:$BB$152,"EXTREMO")</f>
        <v/>
      </c>
      <c r="G19" s="683" t="n"/>
      <c r="H19" s="683" t="n"/>
      <c r="I19" s="679" t="n"/>
      <c r="J19" s="681" t="n"/>
      <c r="K19" s="331" t="n"/>
      <c r="M19" s="14" t="n">
        <v>1.05</v>
      </c>
      <c r="N19" s="14">
        <f>IFERROR(VLOOKUP(M19,'CRUCE RIESGOS'!$C$8:$D$152,2,FALSE),"")</f>
        <v/>
      </c>
      <c r="O19" s="14" t="n">
        <v>2.05</v>
      </c>
      <c r="P19" s="14">
        <f>IFERROR(VLOOKUP(O19,'CRUCE RIESGOS'!$C$8:$D$152,2,FALSE),"")</f>
        <v/>
      </c>
      <c r="Q19" s="14" t="n">
        <v>3.05</v>
      </c>
      <c r="R19" s="14">
        <f>IFERROR(VLOOKUP(Q19,'CRUCE RIESGOS'!$C$8:$D$152,2,FALSE),"")</f>
        <v/>
      </c>
      <c r="S19" s="14" t="n">
        <v>4.05</v>
      </c>
      <c r="T19" s="14">
        <f>IFERROR(VLOOKUP(S19,'CRUCE RIESGOS'!$C$8:$D$152,2,FALSE),"")</f>
        <v/>
      </c>
      <c r="U19" s="14" t="n">
        <v>5.05</v>
      </c>
      <c r="V19" s="14">
        <f>IFERROR(VLOOKUP(U19,'CRUCE RIESGOS'!$C$8:$D$152,2,FALSE),"")</f>
        <v/>
      </c>
      <c r="W19" s="14" t="n">
        <v>6.05</v>
      </c>
      <c r="X19" s="14">
        <f>IFERROR(VLOOKUP(W19,'CRUCE RIESGOS'!$C$8:$D$152,2,FALSE),"")</f>
        <v/>
      </c>
      <c r="Y19" s="14" t="n">
        <v>7.05</v>
      </c>
      <c r="Z19" s="14">
        <f>IFERROR(VLOOKUP(Y19,'CRUCE RIESGOS'!$C$8:$D$152,2,FALSE),"")</f>
        <v/>
      </c>
      <c r="AA19" s="14" t="n">
        <v>8.050000000000001</v>
      </c>
      <c r="AB19" s="14">
        <f>IFERROR(VLOOKUP(AA19,'CRUCE RIESGOS'!$C$8:$D$152,2,FALSE),"")</f>
        <v/>
      </c>
      <c r="AC19" s="14" t="n">
        <v>9.050000000000001</v>
      </c>
      <c r="AD19" s="14">
        <f>IFERROR(VLOOKUP(AC19,'CRUCE RIESGOS'!$C$8:$D$152,2,FALSE),"")</f>
        <v/>
      </c>
      <c r="AE19" s="14" t="n">
        <v>10.05</v>
      </c>
      <c r="AF19" s="14">
        <f>IFERROR(VLOOKUP(AE19,'CRUCE RIESGOS'!$C$8:$D$152,2,FALSE),"")</f>
        <v/>
      </c>
      <c r="AG19" s="14" t="n">
        <v>11.05</v>
      </c>
      <c r="AH19" s="14">
        <f>IFERROR(VLOOKUP(AG19,'CRUCE RIESGOS'!$C$8:$D$152,2,FALSE),"")</f>
        <v/>
      </c>
      <c r="AI19" s="14" t="n">
        <v>12.05</v>
      </c>
      <c r="AJ19" s="14">
        <f>IFERROR(VLOOKUP(AI19,'CRUCE RIESGOS'!$C$8:$D$152,2,FALSE),"")</f>
        <v/>
      </c>
      <c r="AK19" s="14" t="n">
        <v>13.05</v>
      </c>
      <c r="AL19" s="14">
        <f>IFERROR(VLOOKUP(AK19,'CRUCE RIESGOS'!$C$8:$D$152,2,FALSE),"")</f>
        <v/>
      </c>
      <c r="AM19" s="14" t="n">
        <v>14.05</v>
      </c>
      <c r="AN19" s="14">
        <f>IFERROR(VLOOKUP(AM19,'CRUCE RIESGOS'!$C$8:$D$152,2,FALSE),"")</f>
        <v/>
      </c>
      <c r="AO19" s="14" t="n">
        <v>15.05</v>
      </c>
      <c r="AP19" s="14">
        <f>IFERROR(VLOOKUP(AO19,'CRUCE RIESGOS'!$C$8:$D$152,2,FALSE),"")</f>
        <v/>
      </c>
      <c r="AQ19" s="14" t="n">
        <v>16.05</v>
      </c>
      <c r="AR19" s="14">
        <f>IFERROR(VLOOKUP(AQ19,'CRUCE RIESGOS'!$C$8:$D$152,2,FALSE),"")</f>
        <v/>
      </c>
      <c r="AS19" s="14" t="n">
        <v>17.05</v>
      </c>
      <c r="AT19" s="14">
        <f>IFERROR(VLOOKUP(AS19,'CRUCE RIESGOS'!$C$8:$D$152,2,FALSE),"")</f>
        <v/>
      </c>
      <c r="AU19" s="14" t="n">
        <v>18.05</v>
      </c>
      <c r="AV19" s="14">
        <f>IFERROR(VLOOKUP(AU19,'CRUCE RIESGOS'!$C$8:$D$152,2,FALSE),"")</f>
        <v/>
      </c>
      <c r="AW19" s="14" t="n">
        <v>19.05</v>
      </c>
      <c r="AX19" s="14">
        <f>IFERROR(VLOOKUP(AW19,'CRUCE RIESGOS'!$C$8:$D$152,2,FALSE),"")</f>
        <v/>
      </c>
      <c r="AY19" s="14" t="n">
        <v>20.05</v>
      </c>
      <c r="AZ19" s="14">
        <f>IFERROR(VLOOKUP(AY19,'CRUCE RIESGOS'!$C$8:$D$152,2,FALSE),"")</f>
        <v/>
      </c>
      <c r="BA19" s="14" t="n">
        <v>21.05</v>
      </c>
      <c r="BB19" s="14">
        <f>IFERROR(VLOOKUP(BA19,'CRUCE RIESGOS'!$C$8:$D$152,2,FALSE),"")</f>
        <v/>
      </c>
      <c r="BC19" s="14" t="n">
        <v>22.05</v>
      </c>
      <c r="BD19" s="14">
        <f>IFERROR(VLOOKUP(BC19,'CRUCE RIESGOS'!$C$8:$D$152,2,FALSE),"")</f>
        <v/>
      </c>
      <c r="BE19" s="14" t="n">
        <v>23.05</v>
      </c>
      <c r="BF19" s="14">
        <f>IFERROR(VLOOKUP(BE19,'CRUCE RIESGOS'!$C$8:$D$152,2,FALSE),"")</f>
        <v/>
      </c>
      <c r="BG19" s="14" t="n">
        <v>24.05</v>
      </c>
      <c r="BH19" s="14">
        <f>IFERROR(VLOOKUP(BG19,'CRUCE RIESGOS'!$C$8:$D$152,2,FALSE),"")</f>
        <v/>
      </c>
      <c r="BI19" s="14" t="n">
        <v>25.05</v>
      </c>
      <c r="BJ19" s="14">
        <f>IFERROR(VLOOKUP(BI19,'CRUCE RIESGOS'!$C$8:$D$152,2,FALSE),"")</f>
        <v/>
      </c>
    </row>
    <row r="20">
      <c r="A20" s="330" t="n"/>
      <c r="B20" s="330" t="n"/>
      <c r="C20" s="330" t="n"/>
      <c r="D20" s="330" t="n"/>
      <c r="E20" s="330" t="n"/>
      <c r="F20" s="330" t="n"/>
      <c r="G20" s="330" t="n"/>
      <c r="H20" s="330" t="n"/>
      <c r="I20" s="330" t="n"/>
      <c r="J20" s="330" t="n"/>
      <c r="K20" s="331" t="n"/>
      <c r="N20" s="14">
        <f>IF(N21&lt;&gt;""," -R","")</f>
        <v/>
      </c>
      <c r="P20" s="14">
        <f>IF(P21&lt;&gt;""," -R","")</f>
        <v/>
      </c>
      <c r="R20" s="14">
        <f>IF(R21&lt;&gt;""," -R","")</f>
        <v/>
      </c>
      <c r="T20" s="14">
        <f>IF(T21&lt;&gt;""," -R","")</f>
        <v/>
      </c>
      <c r="V20" s="14">
        <f>IF(V21&lt;&gt;""," -R","")</f>
        <v/>
      </c>
      <c r="X20" s="14">
        <f>IF(X21&lt;&gt;""," -R","")</f>
        <v/>
      </c>
      <c r="Z20" s="14">
        <f>IF(Z21&lt;&gt;""," -R","")</f>
        <v/>
      </c>
      <c r="AB20" s="14">
        <f>IF(AB21&lt;&gt;""," -R","")</f>
        <v/>
      </c>
      <c r="AD20" s="14">
        <f>IF(AD21&lt;&gt;""," -R","")</f>
        <v/>
      </c>
      <c r="AF20" s="14">
        <f>IF(AF21&lt;&gt;""," -R","")</f>
        <v/>
      </c>
      <c r="AH20" s="14">
        <f>IF(AH21&lt;&gt;""," -R","")</f>
        <v/>
      </c>
      <c r="AJ20" s="14">
        <f>IF(AJ21&lt;&gt;""," -R","")</f>
        <v/>
      </c>
      <c r="AL20" s="14">
        <f>IF(AL21&lt;&gt;""," -R","")</f>
        <v/>
      </c>
      <c r="AN20" s="14">
        <f>IF(AN21&lt;&gt;""," -R","")</f>
        <v/>
      </c>
      <c r="AP20" s="14">
        <f>IF(AP21&lt;&gt;""," -R","")</f>
        <v/>
      </c>
      <c r="AR20" s="14">
        <f>IF(AR21&lt;&gt;""," -R","")</f>
        <v/>
      </c>
      <c r="AT20" s="14">
        <f>IF(AT21&lt;&gt;""," -R","")</f>
        <v/>
      </c>
      <c r="AV20" s="14">
        <f>IF(AV21&lt;&gt;""," -R","")</f>
        <v/>
      </c>
      <c r="AX20" s="14">
        <f>IF(AX21&lt;&gt;""," -R","")</f>
        <v/>
      </c>
      <c r="AZ20" s="14">
        <f>IF(AZ21&lt;&gt;""," -R","")</f>
        <v/>
      </c>
      <c r="BB20" s="14">
        <f>IF(BB21&lt;&gt;""," -R","")</f>
        <v/>
      </c>
      <c r="BD20" s="14">
        <f>IF(BD21&lt;&gt;""," -R","")</f>
        <v/>
      </c>
      <c r="BF20" s="14">
        <f>IF(BF21&lt;&gt;""," -R","")</f>
        <v/>
      </c>
      <c r="BH20" s="14">
        <f>IF(BH21&lt;&gt;""," -R","")</f>
        <v/>
      </c>
      <c r="BJ20" s="14">
        <f>IF(BJ21&lt;&gt;""," -R","")</f>
        <v/>
      </c>
    </row>
    <row r="21" ht="63" customHeight="1">
      <c r="A21" s="330" t="n"/>
      <c r="B21" s="568" t="inlineStr">
        <is>
          <t>Diagonal 18 No. 20-29 Fusagasugá – Cundinamarca
Teléfono (601) 8281483 Línea Gratuita 018000180414
www.ucundinamarca.edu.co   E-mail: info@ucundinamarca.edu.co
NIT: 890.680.062-2</t>
        </is>
      </c>
      <c r="K21" s="331" t="n"/>
      <c r="M21" s="14" t="n">
        <v>1.06</v>
      </c>
      <c r="N21" s="14">
        <f>IFERROR(VLOOKUP(M21,'CRUCE RIESGOS'!$C$8:$D$152,2,FALSE),"")</f>
        <v/>
      </c>
      <c r="O21" s="14" t="n">
        <v>2.06</v>
      </c>
      <c r="P21" s="14">
        <f>IFERROR(VLOOKUP(O21,'CRUCE RIESGOS'!$C$8:$D$152,2,FALSE),"")</f>
        <v/>
      </c>
      <c r="Q21" s="14" t="n">
        <v>3.06</v>
      </c>
      <c r="R21" s="14">
        <f>IFERROR(VLOOKUP(Q21,'CRUCE RIESGOS'!$C$8:$D$152,2,FALSE),"")</f>
        <v/>
      </c>
      <c r="S21" s="14" t="n">
        <v>4.06</v>
      </c>
      <c r="T21" s="14">
        <f>IFERROR(VLOOKUP(S21,'CRUCE RIESGOS'!$C$8:$D$152,2,FALSE),"")</f>
        <v/>
      </c>
      <c r="U21" s="14" t="n">
        <v>5.06</v>
      </c>
      <c r="V21" s="14">
        <f>IFERROR(VLOOKUP(U21,'CRUCE RIESGOS'!$C$8:$D$152,2,FALSE),"")</f>
        <v/>
      </c>
      <c r="W21" s="14" t="n">
        <v>6.06</v>
      </c>
      <c r="X21" s="14">
        <f>IFERROR(VLOOKUP(W21,'CRUCE RIESGOS'!$C$8:$D$152,2,FALSE),"")</f>
        <v/>
      </c>
      <c r="Y21" s="14" t="n">
        <v>7.06</v>
      </c>
      <c r="Z21" s="14">
        <f>IFERROR(VLOOKUP(Y21,'CRUCE RIESGOS'!$C$8:$D$152,2,FALSE),"")</f>
        <v/>
      </c>
      <c r="AA21" s="14" t="n">
        <v>8.06</v>
      </c>
      <c r="AB21" s="14">
        <f>IFERROR(VLOOKUP(AA21,'CRUCE RIESGOS'!$C$8:$D$152,2,FALSE),"")</f>
        <v/>
      </c>
      <c r="AC21" s="14" t="n">
        <v>9.06</v>
      </c>
      <c r="AD21" s="14">
        <f>IFERROR(VLOOKUP(AC21,'CRUCE RIESGOS'!$C$8:$D$152,2,FALSE),"")</f>
        <v/>
      </c>
      <c r="AE21" s="14" t="n">
        <v>10.06</v>
      </c>
      <c r="AF21" s="14">
        <f>IFERROR(VLOOKUP(AE21,'CRUCE RIESGOS'!$C$8:$D$152,2,FALSE),"")</f>
        <v/>
      </c>
      <c r="AG21" s="14" t="n">
        <v>11.06</v>
      </c>
      <c r="AH21" s="14">
        <f>IFERROR(VLOOKUP(AG21,'CRUCE RIESGOS'!$C$8:$D$152,2,FALSE),"")</f>
        <v/>
      </c>
      <c r="AI21" s="14" t="n">
        <v>12.06</v>
      </c>
      <c r="AJ21" s="14">
        <f>IFERROR(VLOOKUP(AI21,'CRUCE RIESGOS'!$C$8:$D$152,2,FALSE),"")</f>
        <v/>
      </c>
      <c r="AK21" s="14" t="n">
        <v>13.06</v>
      </c>
      <c r="AL21" s="14">
        <f>IFERROR(VLOOKUP(AK21,'CRUCE RIESGOS'!$C$8:$D$152,2,FALSE),"")</f>
        <v/>
      </c>
      <c r="AM21" s="14" t="n">
        <v>14.06</v>
      </c>
      <c r="AN21" s="14">
        <f>IFERROR(VLOOKUP(AM21,'CRUCE RIESGOS'!$C$8:$D$152,2,FALSE),"")</f>
        <v/>
      </c>
      <c r="AO21" s="14" t="n">
        <v>15.06</v>
      </c>
      <c r="AP21" s="14">
        <f>IFERROR(VLOOKUP(AO21,'CRUCE RIESGOS'!$C$8:$D$152,2,FALSE),"")</f>
        <v/>
      </c>
      <c r="AQ21" s="14" t="n">
        <v>16.06</v>
      </c>
      <c r="AR21" s="14">
        <f>IFERROR(VLOOKUP(AQ21,'CRUCE RIESGOS'!$C$8:$D$152,2,FALSE),"")</f>
        <v/>
      </c>
      <c r="AS21" s="14" t="n">
        <v>17.06</v>
      </c>
      <c r="AT21" s="14">
        <f>IFERROR(VLOOKUP(AS21,'CRUCE RIESGOS'!$C$8:$D$152,2,FALSE),"")</f>
        <v/>
      </c>
      <c r="AU21" s="14" t="n">
        <v>18.06</v>
      </c>
      <c r="AV21" s="14">
        <f>IFERROR(VLOOKUP(AU21,'CRUCE RIESGOS'!$C$8:$D$152,2,FALSE),"")</f>
        <v/>
      </c>
      <c r="AW21" s="14" t="n">
        <v>19.06</v>
      </c>
      <c r="AX21" s="14">
        <f>IFERROR(VLOOKUP(AW21,'CRUCE RIESGOS'!$C$8:$D$152,2,FALSE),"")</f>
        <v/>
      </c>
      <c r="AY21" s="14" t="n">
        <v>20.06</v>
      </c>
      <c r="AZ21" s="14">
        <f>IFERROR(VLOOKUP(AY21,'CRUCE RIESGOS'!$C$8:$D$152,2,FALSE),"")</f>
        <v/>
      </c>
      <c r="BA21" s="14" t="n">
        <v>21.06</v>
      </c>
      <c r="BB21" s="14">
        <f>IFERROR(VLOOKUP(BA21,'CRUCE RIESGOS'!$C$8:$D$152,2,FALSE),"")</f>
        <v/>
      </c>
      <c r="BC21" s="14" t="n">
        <v>22.06</v>
      </c>
      <c r="BD21" s="14">
        <f>IFERROR(VLOOKUP(BC21,'CRUCE RIESGOS'!$C$8:$D$152,2,FALSE),"")</f>
        <v/>
      </c>
      <c r="BE21" s="14" t="n">
        <v>23.06</v>
      </c>
      <c r="BF21" s="14">
        <f>IFERROR(VLOOKUP(BE21,'CRUCE RIESGOS'!$C$8:$D$152,2,FALSE),"")</f>
        <v/>
      </c>
      <c r="BG21" s="14" t="n">
        <v>24.06</v>
      </c>
      <c r="BH21" s="14">
        <f>IFERROR(VLOOKUP(BG21,'CRUCE RIESGOS'!$C$8:$D$152,2,FALSE),"")</f>
        <v/>
      </c>
      <c r="BI21" s="14" t="n">
        <v>25.06</v>
      </c>
      <c r="BJ21" s="14">
        <f>IFERROR(VLOOKUP(BI21,'CRUCE RIESGOS'!$C$8:$D$152,2,FALSE),"")</f>
        <v/>
      </c>
    </row>
    <row r="22">
      <c r="A22" s="330" t="n"/>
      <c r="B22" s="307" t="n"/>
      <c r="C22" s="307" t="n"/>
      <c r="D22" s="307" t="n"/>
      <c r="E22" s="307" t="n"/>
      <c r="F22" s="307" t="n"/>
      <c r="G22" s="307" t="n"/>
      <c r="H22" s="307" t="n"/>
      <c r="I22" s="307" t="n"/>
      <c r="J22" s="307" t="n"/>
      <c r="K22" s="331" t="n"/>
      <c r="N22" s="14">
        <f>IF(N23&lt;&gt;""," -R","")</f>
        <v/>
      </c>
      <c r="P22" s="14">
        <f>IF(P23&lt;&gt;""," -R","")</f>
        <v/>
      </c>
      <c r="R22" s="14">
        <f>IF(R23&lt;&gt;""," -R","")</f>
        <v/>
      </c>
      <c r="T22" s="14">
        <f>IF(T23&lt;&gt;""," -R","")</f>
        <v/>
      </c>
      <c r="V22" s="14">
        <f>IF(V23&lt;&gt;""," -R","")</f>
        <v/>
      </c>
      <c r="X22" s="14">
        <f>IF(X23&lt;&gt;""," -R","")</f>
        <v/>
      </c>
      <c r="Z22" s="14">
        <f>IF(Z23&lt;&gt;""," -R","")</f>
        <v/>
      </c>
      <c r="AB22" s="14">
        <f>IF(AB23&lt;&gt;""," -R","")</f>
        <v/>
      </c>
      <c r="AD22" s="14">
        <f>IF(AD23&lt;&gt;""," -R","")</f>
        <v/>
      </c>
      <c r="AF22" s="14">
        <f>IF(AF23&lt;&gt;""," -R","")</f>
        <v/>
      </c>
      <c r="AH22" s="14">
        <f>IF(AH23&lt;&gt;""," -R","")</f>
        <v/>
      </c>
      <c r="AJ22" s="14">
        <f>IF(AJ23&lt;&gt;""," -R","")</f>
        <v/>
      </c>
      <c r="AL22" s="14">
        <f>IF(AL23&lt;&gt;""," -R","")</f>
        <v/>
      </c>
      <c r="AN22" s="14">
        <f>IF(AN23&lt;&gt;""," -R","")</f>
        <v/>
      </c>
      <c r="AP22" s="14">
        <f>IF(AP23&lt;&gt;""," -R","")</f>
        <v/>
      </c>
      <c r="AR22" s="14">
        <f>IF(AR23&lt;&gt;""," -R","")</f>
        <v/>
      </c>
      <c r="AT22" s="14">
        <f>IF(AT23&lt;&gt;""," -R","")</f>
        <v/>
      </c>
      <c r="AV22" s="14">
        <f>IF(AV23&lt;&gt;""," -R","")</f>
        <v/>
      </c>
      <c r="AX22" s="14">
        <f>IF(AX23&lt;&gt;""," -R","")</f>
        <v/>
      </c>
      <c r="AZ22" s="14">
        <f>IF(AZ23&lt;&gt;""," -R","")</f>
        <v/>
      </c>
      <c r="BB22" s="14">
        <f>IF(BB23&lt;&gt;""," -R","")</f>
        <v/>
      </c>
      <c r="BD22" s="14">
        <f>IF(BD23&lt;&gt;""," -R","")</f>
        <v/>
      </c>
      <c r="BF22" s="14">
        <f>IF(BF23&lt;&gt;""," -R","")</f>
        <v/>
      </c>
      <c r="BH22" s="14">
        <f>IF(BH23&lt;&gt;""," -R","")</f>
        <v/>
      </c>
      <c r="BJ22" s="14">
        <f>IF(BJ23&lt;&gt;""," -R","")</f>
        <v/>
      </c>
    </row>
    <row r="23" ht="38.25" customHeight="1">
      <c r="A23" s="330" t="n"/>
      <c r="B23" s="569" t="inlineStr">
        <is>
          <t>Documento controlado por el Sistema de Gestión de la Calidad 
Asegúrese que corresponde a la última versión consultando el Portal Institucional</t>
        </is>
      </c>
      <c r="K23" s="331" t="n"/>
      <c r="M23" s="14" t="n">
        <v>1.07</v>
      </c>
      <c r="N23" s="14">
        <f>IFERROR(VLOOKUP(M23,'CRUCE RIESGOS'!$C$8:$D$152,2,FALSE),"")</f>
        <v/>
      </c>
      <c r="O23" s="14" t="n">
        <v>2.07</v>
      </c>
      <c r="P23" s="14">
        <f>IFERROR(VLOOKUP(O23,'CRUCE RIESGOS'!$C$8:$D$152,2,FALSE),"")</f>
        <v/>
      </c>
      <c r="Q23" s="14" t="n">
        <v>3.07</v>
      </c>
      <c r="R23" s="14">
        <f>IFERROR(VLOOKUP(Q23,'CRUCE RIESGOS'!$C$8:$D$152,2,FALSE),"")</f>
        <v/>
      </c>
      <c r="S23" s="14" t="n">
        <v>4.07</v>
      </c>
      <c r="T23" s="14">
        <f>IFERROR(VLOOKUP(S23,'CRUCE RIESGOS'!$C$8:$D$152,2,FALSE),"")</f>
        <v/>
      </c>
      <c r="U23" s="14" t="n">
        <v>5.07</v>
      </c>
      <c r="V23" s="14">
        <f>IFERROR(VLOOKUP(U23,'CRUCE RIESGOS'!$C$8:$D$152,2,FALSE),"")</f>
        <v/>
      </c>
      <c r="W23" s="14" t="n">
        <v>6.07</v>
      </c>
      <c r="X23" s="14">
        <f>IFERROR(VLOOKUP(W23,'CRUCE RIESGOS'!$C$8:$D$152,2,FALSE),"")</f>
        <v/>
      </c>
      <c r="Y23" s="14" t="n">
        <v>7.07</v>
      </c>
      <c r="Z23" s="14">
        <f>IFERROR(VLOOKUP(Y23,'CRUCE RIESGOS'!$C$8:$D$152,2,FALSE),"")</f>
        <v/>
      </c>
      <c r="AA23" s="14" t="n">
        <v>8.07</v>
      </c>
      <c r="AB23" s="14">
        <f>IFERROR(VLOOKUP(AA23,'CRUCE RIESGOS'!$C$8:$D$152,2,FALSE),"")</f>
        <v/>
      </c>
      <c r="AC23" s="14" t="n">
        <v>9.07</v>
      </c>
      <c r="AD23" s="14">
        <f>IFERROR(VLOOKUP(AC23,'CRUCE RIESGOS'!$C$8:$D$152,2,FALSE),"")</f>
        <v/>
      </c>
      <c r="AE23" s="14" t="n">
        <v>10.07</v>
      </c>
      <c r="AF23" s="14">
        <f>IFERROR(VLOOKUP(AE23,'CRUCE RIESGOS'!$C$8:$D$152,2,FALSE),"")</f>
        <v/>
      </c>
      <c r="AG23" s="14" t="n">
        <v>11.07</v>
      </c>
      <c r="AH23" s="14">
        <f>IFERROR(VLOOKUP(AG23,'CRUCE RIESGOS'!$C$8:$D$152,2,FALSE),"")</f>
        <v/>
      </c>
      <c r="AI23" s="14" t="n">
        <v>12.07</v>
      </c>
      <c r="AJ23" s="14">
        <f>IFERROR(VLOOKUP(AI23,'CRUCE RIESGOS'!$C$8:$D$152,2,FALSE),"")</f>
        <v/>
      </c>
      <c r="AK23" s="14" t="n">
        <v>13.07</v>
      </c>
      <c r="AL23" s="14">
        <f>IFERROR(VLOOKUP(AK23,'CRUCE RIESGOS'!$C$8:$D$152,2,FALSE),"")</f>
        <v/>
      </c>
      <c r="AM23" s="14" t="n">
        <v>14.07</v>
      </c>
      <c r="AN23" s="14">
        <f>IFERROR(VLOOKUP(AM23,'CRUCE RIESGOS'!$C$8:$D$152,2,FALSE),"")</f>
        <v/>
      </c>
      <c r="AO23" s="14" t="n">
        <v>15.07</v>
      </c>
      <c r="AP23" s="14">
        <f>IFERROR(VLOOKUP(AO23,'CRUCE RIESGOS'!$C$8:$D$152,2,FALSE),"")</f>
        <v/>
      </c>
      <c r="AQ23" s="14" t="n">
        <v>16.07</v>
      </c>
      <c r="AR23" s="14">
        <f>IFERROR(VLOOKUP(AQ23,'CRUCE RIESGOS'!$C$8:$D$152,2,FALSE),"")</f>
        <v/>
      </c>
      <c r="AS23" s="14" t="n">
        <v>17.07</v>
      </c>
      <c r="AT23" s="14">
        <f>IFERROR(VLOOKUP(AS23,'CRUCE RIESGOS'!$C$8:$D$152,2,FALSE),"")</f>
        <v/>
      </c>
      <c r="AU23" s="14" t="n">
        <v>18.07</v>
      </c>
      <c r="AV23" s="14">
        <f>IFERROR(VLOOKUP(AU23,'CRUCE RIESGOS'!$C$8:$D$152,2,FALSE),"")</f>
        <v/>
      </c>
      <c r="AW23" s="14" t="n">
        <v>19.07</v>
      </c>
      <c r="AX23" s="14">
        <f>IFERROR(VLOOKUP(AW23,'CRUCE RIESGOS'!$C$8:$D$152,2,FALSE),"")</f>
        <v/>
      </c>
      <c r="AY23" s="14" t="n">
        <v>20.07</v>
      </c>
      <c r="AZ23" s="14">
        <f>IFERROR(VLOOKUP(AY23,'CRUCE RIESGOS'!$C$8:$D$152,2,FALSE),"")</f>
        <v/>
      </c>
      <c r="BA23" s="14" t="n">
        <v>21.07</v>
      </c>
      <c r="BB23" s="14">
        <f>IFERROR(VLOOKUP(BA23,'CRUCE RIESGOS'!$C$8:$D$152,2,FALSE),"")</f>
        <v/>
      </c>
      <c r="BC23" s="14" t="n">
        <v>22.07</v>
      </c>
      <c r="BD23" s="14">
        <f>IFERROR(VLOOKUP(BC23,'CRUCE RIESGOS'!$C$8:$D$152,2,FALSE),"")</f>
        <v/>
      </c>
      <c r="BE23" s="14" t="n">
        <v>23.07</v>
      </c>
      <c r="BF23" s="14">
        <f>IFERROR(VLOOKUP(BE23,'CRUCE RIESGOS'!$C$8:$D$152,2,FALSE),"")</f>
        <v/>
      </c>
      <c r="BG23" s="14" t="n">
        <v>24.07</v>
      </c>
      <c r="BH23" s="14">
        <f>IFERROR(VLOOKUP(BG23,'CRUCE RIESGOS'!$C$8:$D$152,2,FALSE),"")</f>
        <v/>
      </c>
      <c r="BI23" s="14" t="n">
        <v>25.07</v>
      </c>
      <c r="BJ23" s="14">
        <f>IFERROR(VLOOKUP(BI23,'CRUCE RIESGOS'!$C$8:$D$152,2,FALSE),"")</f>
        <v/>
      </c>
    </row>
    <row r="24">
      <c r="N24" s="14">
        <f>IF(N25&lt;&gt;""," -R","")</f>
        <v/>
      </c>
      <c r="P24" s="14">
        <f>IF(P25&lt;&gt;""," -R","")</f>
        <v/>
      </c>
      <c r="R24" s="14">
        <f>IF(R25&lt;&gt;""," -R","")</f>
        <v/>
      </c>
      <c r="T24" s="14">
        <f>IF(T25&lt;&gt;""," -R","")</f>
        <v/>
      </c>
      <c r="V24" s="14">
        <f>IF(V25&lt;&gt;""," -R","")</f>
        <v/>
      </c>
      <c r="X24" s="14">
        <f>IF(X25&lt;&gt;""," -R","")</f>
        <v/>
      </c>
      <c r="Z24" s="14">
        <f>IF(Z25&lt;&gt;""," -R","")</f>
        <v/>
      </c>
      <c r="AB24" s="14">
        <f>IF(AB25&lt;&gt;""," -R","")</f>
        <v/>
      </c>
      <c r="AD24" s="14">
        <f>IF(AD25&lt;&gt;""," -R","")</f>
        <v/>
      </c>
      <c r="AF24" s="14">
        <f>IF(AF25&lt;&gt;""," -R","")</f>
        <v/>
      </c>
      <c r="AH24" s="14">
        <f>IF(AH25&lt;&gt;""," -R","")</f>
        <v/>
      </c>
      <c r="AJ24" s="14">
        <f>IF(AJ25&lt;&gt;""," -R","")</f>
        <v/>
      </c>
      <c r="AL24" s="14">
        <f>IF(AL25&lt;&gt;""," -R","")</f>
        <v/>
      </c>
      <c r="AN24" s="14">
        <f>IF(AN25&lt;&gt;""," -R","")</f>
        <v/>
      </c>
      <c r="AP24" s="14">
        <f>IF(AP25&lt;&gt;""," -R","")</f>
        <v/>
      </c>
      <c r="AR24" s="14">
        <f>IF(AR25&lt;&gt;""," -R","")</f>
        <v/>
      </c>
      <c r="AT24" s="14">
        <f>IF(AT25&lt;&gt;""," -R","")</f>
        <v/>
      </c>
      <c r="AV24" s="14">
        <f>IF(AV25&lt;&gt;""," -R","")</f>
        <v/>
      </c>
      <c r="AX24" s="14">
        <f>IF(AX25&lt;&gt;""," -R","")</f>
        <v/>
      </c>
      <c r="AZ24" s="14">
        <f>IF(AZ25&lt;&gt;""," -R","")</f>
        <v/>
      </c>
      <c r="BB24" s="14">
        <f>IF(BB25&lt;&gt;""," -R","")</f>
        <v/>
      </c>
      <c r="BD24" s="14">
        <f>IF(BD25&lt;&gt;""," -R","")</f>
        <v/>
      </c>
      <c r="BF24" s="14">
        <f>IF(BF25&lt;&gt;""," -R","")</f>
        <v/>
      </c>
      <c r="BH24" s="14">
        <f>IF(BH25&lt;&gt;""," -R","")</f>
        <v/>
      </c>
      <c r="BJ24" s="14">
        <f>IF(BJ25&lt;&gt;""," -R","")</f>
        <v/>
      </c>
    </row>
    <row r="25">
      <c r="M25" s="14" t="n">
        <v>1.08</v>
      </c>
      <c r="N25" s="14">
        <f>IFERROR(VLOOKUP(M25,'CRUCE RIESGOS'!$C$8:$D$152,2,FALSE),"")</f>
        <v/>
      </c>
      <c r="O25" s="14" t="n">
        <v>2.08</v>
      </c>
      <c r="P25" s="14">
        <f>IFERROR(VLOOKUP(O25,'CRUCE RIESGOS'!$C$8:$D$152,2,FALSE),"")</f>
        <v/>
      </c>
      <c r="Q25" s="14" t="n">
        <v>3.08</v>
      </c>
      <c r="R25" s="14">
        <f>IFERROR(VLOOKUP(Q25,'CRUCE RIESGOS'!$C$8:$D$152,2,FALSE),"")</f>
        <v/>
      </c>
      <c r="S25" s="14" t="n">
        <v>4.08</v>
      </c>
      <c r="T25" s="14">
        <f>IFERROR(VLOOKUP(S25,'CRUCE RIESGOS'!$C$8:$D$152,2,FALSE),"")</f>
        <v/>
      </c>
      <c r="U25" s="14" t="n">
        <v>5.08</v>
      </c>
      <c r="V25" s="14">
        <f>IFERROR(VLOOKUP(U25,'CRUCE RIESGOS'!$C$8:$D$152,2,FALSE),"")</f>
        <v/>
      </c>
      <c r="W25" s="14" t="n">
        <v>6.08</v>
      </c>
      <c r="X25" s="14">
        <f>IFERROR(VLOOKUP(W25,'CRUCE RIESGOS'!$C$8:$D$152,2,FALSE),"")</f>
        <v/>
      </c>
      <c r="Y25" s="14" t="n">
        <v>7.08</v>
      </c>
      <c r="Z25" s="14">
        <f>IFERROR(VLOOKUP(Y25,'CRUCE RIESGOS'!$C$8:$D$152,2,FALSE),"")</f>
        <v/>
      </c>
      <c r="AA25" s="14" t="n">
        <v>8.08</v>
      </c>
      <c r="AB25" s="14">
        <f>IFERROR(VLOOKUP(AA25,'CRUCE RIESGOS'!$C$8:$D$152,2,FALSE),"")</f>
        <v/>
      </c>
      <c r="AC25" s="14" t="n">
        <v>9.08</v>
      </c>
      <c r="AD25" s="14">
        <f>IFERROR(VLOOKUP(AC25,'CRUCE RIESGOS'!$C$8:$D$152,2,FALSE),"")</f>
        <v/>
      </c>
      <c r="AE25" s="14" t="n">
        <v>10.08</v>
      </c>
      <c r="AF25" s="14">
        <f>IFERROR(VLOOKUP(AE25,'CRUCE RIESGOS'!$C$8:$D$152,2,FALSE),"")</f>
        <v/>
      </c>
      <c r="AG25" s="14" t="n">
        <v>11.08</v>
      </c>
      <c r="AH25" s="14">
        <f>IFERROR(VLOOKUP(AG25,'CRUCE RIESGOS'!$C$8:$D$152,2,FALSE),"")</f>
        <v/>
      </c>
      <c r="AI25" s="14" t="n">
        <v>12.08</v>
      </c>
      <c r="AJ25" s="14">
        <f>IFERROR(VLOOKUP(AI25,'CRUCE RIESGOS'!$C$8:$D$152,2,FALSE),"")</f>
        <v/>
      </c>
      <c r="AK25" s="14" t="n">
        <v>13.08</v>
      </c>
      <c r="AL25" s="14">
        <f>IFERROR(VLOOKUP(AK25,'CRUCE RIESGOS'!$C$8:$D$152,2,FALSE),"")</f>
        <v/>
      </c>
      <c r="AM25" s="14" t="n">
        <v>14.08</v>
      </c>
      <c r="AN25" s="14">
        <f>IFERROR(VLOOKUP(AM25,'CRUCE RIESGOS'!$C$8:$D$152,2,FALSE),"")</f>
        <v/>
      </c>
      <c r="AO25" s="14" t="n">
        <v>15.08</v>
      </c>
      <c r="AP25" s="14">
        <f>IFERROR(VLOOKUP(AO25,'CRUCE RIESGOS'!$C$8:$D$152,2,FALSE),"")</f>
        <v/>
      </c>
      <c r="AQ25" s="14" t="n">
        <v>16.08</v>
      </c>
      <c r="AR25" s="14">
        <f>IFERROR(VLOOKUP(AQ25,'CRUCE RIESGOS'!$C$8:$D$152,2,FALSE),"")</f>
        <v/>
      </c>
      <c r="AS25" s="14" t="n">
        <v>17.08</v>
      </c>
      <c r="AT25" s="14">
        <f>IFERROR(VLOOKUP(AS25,'CRUCE RIESGOS'!$C$8:$D$152,2,FALSE),"")</f>
        <v/>
      </c>
      <c r="AU25" s="14" t="n">
        <v>18.08</v>
      </c>
      <c r="AV25" s="14">
        <f>IFERROR(VLOOKUP(AU25,'CRUCE RIESGOS'!$C$8:$D$152,2,FALSE),"")</f>
        <v/>
      </c>
      <c r="AW25" s="14" t="n">
        <v>19.08</v>
      </c>
      <c r="AX25" s="14">
        <f>IFERROR(VLOOKUP(AW25,'CRUCE RIESGOS'!$C$8:$D$152,2,FALSE),"")</f>
        <v/>
      </c>
      <c r="AY25" s="14" t="n">
        <v>20.08</v>
      </c>
      <c r="AZ25" s="14">
        <f>IFERROR(VLOOKUP(AY25,'CRUCE RIESGOS'!$C$8:$D$152,2,FALSE),"")</f>
        <v/>
      </c>
      <c r="BA25" s="14" t="n">
        <v>21.08</v>
      </c>
      <c r="BB25" s="14">
        <f>IFERROR(VLOOKUP(BA25,'CRUCE RIESGOS'!$C$8:$D$152,2,FALSE),"")</f>
        <v/>
      </c>
      <c r="BC25" s="14" t="n">
        <v>22.08</v>
      </c>
      <c r="BD25" s="14">
        <f>IFERROR(VLOOKUP(BC25,'CRUCE RIESGOS'!$C$8:$D$152,2,FALSE),"")</f>
        <v/>
      </c>
      <c r="BE25" s="14" t="n">
        <v>23.08</v>
      </c>
      <c r="BF25" s="14">
        <f>IFERROR(VLOOKUP(BE25,'CRUCE RIESGOS'!$C$8:$D$152,2,FALSE),"")</f>
        <v/>
      </c>
      <c r="BG25" s="14" t="n">
        <v>24.08</v>
      </c>
      <c r="BH25" s="14">
        <f>IFERROR(VLOOKUP(BG25,'CRUCE RIESGOS'!$C$8:$D$152,2,FALSE),"")</f>
        <v/>
      </c>
      <c r="BI25" s="14" t="n">
        <v>25.08</v>
      </c>
      <c r="BJ25" s="14">
        <f>IFERROR(VLOOKUP(BI25,'CRUCE RIESGOS'!$C$8:$D$152,2,FALSE),"")</f>
        <v/>
      </c>
    </row>
    <row r="26">
      <c r="N26" s="14">
        <f>IF(N27&lt;&gt;""," -R","")</f>
        <v/>
      </c>
      <c r="P26" s="14">
        <f>IF(P27&lt;&gt;""," -R","")</f>
        <v/>
      </c>
      <c r="R26" s="14">
        <f>IF(R27&lt;&gt;""," -R","")</f>
        <v/>
      </c>
      <c r="T26" s="14">
        <f>IF(T27&lt;&gt;""," -R","")</f>
        <v/>
      </c>
      <c r="V26" s="14">
        <f>IF(V27&lt;&gt;""," -R","")</f>
        <v/>
      </c>
      <c r="X26" s="14">
        <f>IF(X27&lt;&gt;""," -R","")</f>
        <v/>
      </c>
      <c r="Z26" s="14">
        <f>IF(Z27&lt;&gt;""," -R","")</f>
        <v/>
      </c>
      <c r="AB26" s="14">
        <f>IF(AB27&lt;&gt;""," -R","")</f>
        <v/>
      </c>
      <c r="AD26" s="14">
        <f>IF(AD27&lt;&gt;""," -R","")</f>
        <v/>
      </c>
      <c r="AF26" s="14">
        <f>IF(AF27&lt;&gt;""," -R","")</f>
        <v/>
      </c>
      <c r="AH26" s="14">
        <f>IF(AH27&lt;&gt;""," -R","")</f>
        <v/>
      </c>
      <c r="AJ26" s="14">
        <f>IF(AJ27&lt;&gt;""," -R","")</f>
        <v/>
      </c>
      <c r="AL26" s="14">
        <f>IF(AL27&lt;&gt;""," -R","")</f>
        <v/>
      </c>
      <c r="AN26" s="14">
        <f>IF(AN27&lt;&gt;""," -R","")</f>
        <v/>
      </c>
      <c r="AP26" s="14">
        <f>IF(AP27&lt;&gt;""," -R","")</f>
        <v/>
      </c>
      <c r="AR26" s="14">
        <f>IF(AR27&lt;&gt;""," -R","")</f>
        <v/>
      </c>
      <c r="AT26" s="14">
        <f>IF(AT27&lt;&gt;""," -R","")</f>
        <v/>
      </c>
      <c r="AV26" s="14">
        <f>IF(AV27&lt;&gt;""," -R","")</f>
        <v/>
      </c>
      <c r="AX26" s="14">
        <f>IF(AX27&lt;&gt;""," -R","")</f>
        <v/>
      </c>
      <c r="AZ26" s="14">
        <f>IF(AZ27&lt;&gt;""," -R","")</f>
        <v/>
      </c>
      <c r="BB26" s="14">
        <f>IF(BB27&lt;&gt;""," -R","")</f>
        <v/>
      </c>
      <c r="BD26" s="14">
        <f>IF(BD27&lt;&gt;""," -R","")</f>
        <v/>
      </c>
      <c r="BF26" s="14">
        <f>IF(BF27&lt;&gt;""," -R","")</f>
        <v/>
      </c>
      <c r="BH26" s="14">
        <f>IF(BH27&lt;&gt;""," -R","")</f>
        <v/>
      </c>
      <c r="BJ26" s="14">
        <f>IF(BJ27&lt;&gt;""," -R","")</f>
        <v/>
      </c>
    </row>
    <row r="27">
      <c r="M27" s="14" t="n">
        <v>1.09</v>
      </c>
      <c r="N27" s="14">
        <f>IFERROR(VLOOKUP(M27,'CRUCE RIESGOS'!$C$8:$D$152,2,FALSE),"")</f>
        <v/>
      </c>
      <c r="O27" s="14" t="n">
        <v>2.09</v>
      </c>
      <c r="P27" s="14">
        <f>IFERROR(VLOOKUP(O27,'CRUCE RIESGOS'!$C$8:$D$152,2,FALSE),"")</f>
        <v/>
      </c>
      <c r="Q27" s="14" t="n">
        <v>3.09</v>
      </c>
      <c r="R27" s="14">
        <f>IFERROR(VLOOKUP(Q27,'CRUCE RIESGOS'!$C$8:$D$152,2,FALSE),"")</f>
        <v/>
      </c>
      <c r="S27" s="14" t="n">
        <v>4.09</v>
      </c>
      <c r="T27" s="14">
        <f>IFERROR(VLOOKUP(S27,'CRUCE RIESGOS'!$C$8:$D$152,2,FALSE),"")</f>
        <v/>
      </c>
      <c r="U27" s="14" t="n">
        <v>5.09</v>
      </c>
      <c r="V27" s="14">
        <f>IFERROR(VLOOKUP(U27,'CRUCE RIESGOS'!$C$8:$D$152,2,FALSE),"")</f>
        <v/>
      </c>
      <c r="W27" s="14" t="n">
        <v>6.09</v>
      </c>
      <c r="X27" s="14">
        <f>IFERROR(VLOOKUP(W27,'CRUCE RIESGOS'!$C$8:$D$152,2,FALSE),"")</f>
        <v/>
      </c>
      <c r="Y27" s="14" t="n">
        <v>7.09</v>
      </c>
      <c r="Z27" s="14">
        <f>IFERROR(VLOOKUP(Y27,'CRUCE RIESGOS'!$C$8:$D$152,2,FALSE),"")</f>
        <v/>
      </c>
      <c r="AA27" s="14" t="n">
        <v>8.09</v>
      </c>
      <c r="AB27" s="14">
        <f>IFERROR(VLOOKUP(AA27,'CRUCE RIESGOS'!$C$8:$D$152,2,FALSE),"")</f>
        <v/>
      </c>
      <c r="AC27" s="14" t="n">
        <v>9.09</v>
      </c>
      <c r="AD27" s="14">
        <f>IFERROR(VLOOKUP(AC27,'CRUCE RIESGOS'!$C$8:$D$152,2,FALSE),"")</f>
        <v/>
      </c>
      <c r="AE27" s="14" t="n">
        <v>10.09</v>
      </c>
      <c r="AF27" s="14">
        <f>IFERROR(VLOOKUP(AE27,'CRUCE RIESGOS'!$C$8:$D$152,2,FALSE),"")</f>
        <v/>
      </c>
      <c r="AG27" s="14" t="n">
        <v>11.09</v>
      </c>
      <c r="AH27" s="14">
        <f>IFERROR(VLOOKUP(AG27,'CRUCE RIESGOS'!$C$8:$D$152,2,FALSE),"")</f>
        <v/>
      </c>
      <c r="AI27" s="14" t="n">
        <v>12.09</v>
      </c>
      <c r="AJ27" s="14">
        <f>IFERROR(VLOOKUP(AI27,'CRUCE RIESGOS'!$C$8:$D$152,2,FALSE),"")</f>
        <v/>
      </c>
      <c r="AK27" s="14" t="n">
        <v>13.09</v>
      </c>
      <c r="AL27" s="14">
        <f>IFERROR(VLOOKUP(AK27,'CRUCE RIESGOS'!$C$8:$D$152,2,FALSE),"")</f>
        <v/>
      </c>
      <c r="AM27" s="14" t="n">
        <v>14.09</v>
      </c>
      <c r="AN27" s="14">
        <f>IFERROR(VLOOKUP(AM27,'CRUCE RIESGOS'!$C$8:$D$152,2,FALSE),"")</f>
        <v/>
      </c>
      <c r="AO27" s="14" t="n">
        <v>15.09</v>
      </c>
      <c r="AP27" s="14">
        <f>IFERROR(VLOOKUP(AO27,'CRUCE RIESGOS'!$C$8:$D$152,2,FALSE),"")</f>
        <v/>
      </c>
      <c r="AQ27" s="14" t="n">
        <v>16.09</v>
      </c>
      <c r="AR27" s="14">
        <f>IFERROR(VLOOKUP(AQ27,'CRUCE RIESGOS'!$C$8:$D$152,2,FALSE),"")</f>
        <v/>
      </c>
      <c r="AS27" s="14" t="n">
        <v>17.09</v>
      </c>
      <c r="AT27" s="14">
        <f>IFERROR(VLOOKUP(AS27,'CRUCE RIESGOS'!$C$8:$D$152,2,FALSE),"")</f>
        <v/>
      </c>
      <c r="AU27" s="14" t="n">
        <v>18.09</v>
      </c>
      <c r="AV27" s="14">
        <f>IFERROR(VLOOKUP(AU27,'CRUCE RIESGOS'!$C$8:$D$152,2,FALSE),"")</f>
        <v/>
      </c>
      <c r="AW27" s="14" t="n">
        <v>19.09</v>
      </c>
      <c r="AX27" s="14">
        <f>IFERROR(VLOOKUP(AW27,'CRUCE RIESGOS'!$C$8:$D$152,2,FALSE),"")</f>
        <v/>
      </c>
      <c r="AY27" s="14" t="n">
        <v>20.09</v>
      </c>
      <c r="AZ27" s="14">
        <f>IFERROR(VLOOKUP(AY27,'CRUCE RIESGOS'!$C$8:$D$152,2,FALSE),"")</f>
        <v/>
      </c>
      <c r="BA27" s="14" t="n">
        <v>21.09</v>
      </c>
      <c r="BB27" s="14">
        <f>IFERROR(VLOOKUP(BA27,'CRUCE RIESGOS'!$C$8:$D$152,2,FALSE),"")</f>
        <v/>
      </c>
      <c r="BC27" s="14" t="n">
        <v>22.09</v>
      </c>
      <c r="BD27" s="14">
        <f>IFERROR(VLOOKUP(BC27,'CRUCE RIESGOS'!$C$8:$D$152,2,FALSE),"")</f>
        <v/>
      </c>
      <c r="BE27" s="14" t="n">
        <v>23.09</v>
      </c>
      <c r="BF27" s="14">
        <f>IFERROR(VLOOKUP(BE27,'CRUCE RIESGOS'!$C$8:$D$152,2,FALSE),"")</f>
        <v/>
      </c>
      <c r="BG27" s="14" t="n">
        <v>24.09</v>
      </c>
      <c r="BH27" s="14">
        <f>IFERROR(VLOOKUP(BG27,'CRUCE RIESGOS'!$C$8:$D$152,2,FALSE),"")</f>
        <v/>
      </c>
      <c r="BI27" s="14" t="n">
        <v>25.09</v>
      </c>
      <c r="BJ27" s="14">
        <f>IFERROR(VLOOKUP(BI27,'CRUCE RIESGOS'!$C$8:$D$152,2,FALSE),"")</f>
        <v/>
      </c>
    </row>
    <row r="28">
      <c r="N28" s="14">
        <f>IF(N29&lt;&gt;""," -R","")</f>
        <v/>
      </c>
      <c r="P28" s="14">
        <f>IF(P29&lt;&gt;""," -R","")</f>
        <v/>
      </c>
      <c r="R28" s="14">
        <f>IF(R29&lt;&gt;""," -R","")</f>
        <v/>
      </c>
      <c r="T28" s="14">
        <f>IF(T29&lt;&gt;""," -R","")</f>
        <v/>
      </c>
      <c r="V28" s="14">
        <f>IF(V29&lt;&gt;""," -R","")</f>
        <v/>
      </c>
      <c r="X28" s="14">
        <f>IF(X29&lt;&gt;""," -R","")</f>
        <v/>
      </c>
      <c r="Z28" s="14">
        <f>IF(Z29&lt;&gt;""," -R","")</f>
        <v/>
      </c>
      <c r="AB28" s="14">
        <f>IF(AB29&lt;&gt;""," -R","")</f>
        <v/>
      </c>
      <c r="AD28" s="14">
        <f>IF(AD29&lt;&gt;""," -R","")</f>
        <v/>
      </c>
      <c r="AF28" s="14">
        <f>IF(AF29&lt;&gt;""," -R","")</f>
        <v/>
      </c>
      <c r="AH28" s="14">
        <f>IF(AH29&lt;&gt;""," -R","")</f>
        <v/>
      </c>
      <c r="AJ28" s="14">
        <f>IF(AJ29&lt;&gt;""," -R","")</f>
        <v/>
      </c>
      <c r="AL28" s="14">
        <f>IF(AL29&lt;&gt;""," -R","")</f>
        <v/>
      </c>
      <c r="AN28" s="14">
        <f>IF(AN29&lt;&gt;""," -R","")</f>
        <v/>
      </c>
      <c r="AP28" s="14">
        <f>IF(AP29&lt;&gt;""," -R","")</f>
        <v/>
      </c>
      <c r="AR28" s="14">
        <f>IF(AR29&lt;&gt;""," -R","")</f>
        <v/>
      </c>
      <c r="AT28" s="14">
        <f>IF(AT29&lt;&gt;""," -R","")</f>
        <v/>
      </c>
      <c r="AV28" s="14">
        <f>IF(AV29&lt;&gt;""," -R","")</f>
        <v/>
      </c>
      <c r="AX28" s="14">
        <f>IF(AX29&lt;&gt;""," -R","")</f>
        <v/>
      </c>
      <c r="AZ28" s="14">
        <f>IF(AZ29&lt;&gt;""," -R","")</f>
        <v/>
      </c>
      <c r="BB28" s="14">
        <f>IF(BB29&lt;&gt;""," -R","")</f>
        <v/>
      </c>
      <c r="BD28" s="14">
        <f>IF(BD29&lt;&gt;""," -R","")</f>
        <v/>
      </c>
      <c r="BF28" s="14">
        <f>IF(BF29&lt;&gt;""," -R","")</f>
        <v/>
      </c>
      <c r="BH28" s="14">
        <f>IF(BH29&lt;&gt;""," -R","")</f>
        <v/>
      </c>
      <c r="BJ28" s="14">
        <f>IF(BJ29&lt;&gt;""," -R","")</f>
        <v/>
      </c>
    </row>
    <row r="29">
      <c r="M29" s="14" t="n">
        <v>1.1</v>
      </c>
      <c r="N29" s="14">
        <f>IFERROR(VLOOKUP(M29,'CRUCE RIESGOS'!$C$8:$D$152,2,FALSE),"")</f>
        <v/>
      </c>
      <c r="O29" s="14" t="n">
        <v>2.1</v>
      </c>
      <c r="P29" s="14">
        <f>IFERROR(VLOOKUP(O29,'CRUCE RIESGOS'!$C$8:$D$152,2,FALSE),"")</f>
        <v/>
      </c>
      <c r="Q29" s="14" t="n">
        <v>3.1</v>
      </c>
      <c r="R29" s="14">
        <f>IFERROR(VLOOKUP(Q29,'CRUCE RIESGOS'!$C$8:$D$152,2,FALSE),"")</f>
        <v/>
      </c>
      <c r="S29" s="14" t="n">
        <v>4.1</v>
      </c>
      <c r="T29" s="14">
        <f>IFERROR(VLOOKUP(S29,'CRUCE RIESGOS'!$C$8:$D$152,2,FALSE),"")</f>
        <v/>
      </c>
      <c r="U29" s="14" t="n">
        <v>5.1</v>
      </c>
      <c r="V29" s="14">
        <f>IFERROR(VLOOKUP(U29,'CRUCE RIESGOS'!$C$8:$D$152,2,FALSE),"")</f>
        <v/>
      </c>
      <c r="W29" s="14" t="n">
        <v>6.1</v>
      </c>
      <c r="X29" s="14">
        <f>IFERROR(VLOOKUP(W29,'CRUCE RIESGOS'!$C$8:$D$152,2,FALSE),"")</f>
        <v/>
      </c>
      <c r="Y29" s="14" t="n">
        <v>7.1</v>
      </c>
      <c r="Z29" s="14">
        <f>IFERROR(VLOOKUP(Y29,'CRUCE RIESGOS'!$C$8:$D$152,2,FALSE),"")</f>
        <v/>
      </c>
      <c r="AA29" s="14" t="n">
        <v>8.1</v>
      </c>
      <c r="AB29" s="14">
        <f>IFERROR(VLOOKUP(AA29,'CRUCE RIESGOS'!$C$8:$D$152,2,FALSE),"")</f>
        <v/>
      </c>
      <c r="AC29" s="14" t="n">
        <v>9.1</v>
      </c>
      <c r="AD29" s="14">
        <f>IFERROR(VLOOKUP(AC29,'CRUCE RIESGOS'!$C$8:$D$152,2,FALSE),"")</f>
        <v/>
      </c>
      <c r="AE29" s="14" t="n">
        <v>10.1</v>
      </c>
      <c r="AF29" s="14">
        <f>IFERROR(VLOOKUP(AE29,'CRUCE RIESGOS'!$C$8:$D$152,2,FALSE),"")</f>
        <v/>
      </c>
      <c r="AG29" s="14" t="n">
        <v>11.1</v>
      </c>
      <c r="AH29" s="14">
        <f>IFERROR(VLOOKUP(AG29,'CRUCE RIESGOS'!$C$8:$D$152,2,FALSE),"")</f>
        <v/>
      </c>
      <c r="AI29" s="14" t="n">
        <v>12.1</v>
      </c>
      <c r="AJ29" s="14">
        <f>IFERROR(VLOOKUP(AI29,'CRUCE RIESGOS'!$C$8:$D$152,2,FALSE),"")</f>
        <v/>
      </c>
      <c r="AK29" s="14" t="n">
        <v>13.1</v>
      </c>
      <c r="AL29" s="14">
        <f>IFERROR(VLOOKUP(AK29,'CRUCE RIESGOS'!$C$8:$D$152,2,FALSE),"")</f>
        <v/>
      </c>
      <c r="AM29" s="14" t="n">
        <v>14.1</v>
      </c>
      <c r="AN29" s="14">
        <f>IFERROR(VLOOKUP(AM29,'CRUCE RIESGOS'!$C$8:$D$152,2,FALSE),"")</f>
        <v/>
      </c>
      <c r="AO29" s="14" t="n">
        <v>15.1</v>
      </c>
      <c r="AP29" s="14">
        <f>IFERROR(VLOOKUP(AO29,'CRUCE RIESGOS'!$C$8:$D$152,2,FALSE),"")</f>
        <v/>
      </c>
      <c r="AQ29" s="14" t="n">
        <v>16.1</v>
      </c>
      <c r="AR29" s="14">
        <f>IFERROR(VLOOKUP(AQ29,'CRUCE RIESGOS'!$C$8:$D$152,2,FALSE),"")</f>
        <v/>
      </c>
      <c r="AS29" s="14" t="n">
        <v>17.1</v>
      </c>
      <c r="AT29" s="14">
        <f>IFERROR(VLOOKUP(AS29,'CRUCE RIESGOS'!$C$8:$D$152,2,FALSE),"")</f>
        <v/>
      </c>
      <c r="AU29" s="14" t="n">
        <v>18.1</v>
      </c>
      <c r="AV29" s="14">
        <f>IFERROR(VLOOKUP(AU29,'CRUCE RIESGOS'!$C$8:$D$152,2,FALSE),"")</f>
        <v/>
      </c>
      <c r="AW29" s="14" t="n">
        <v>19.1</v>
      </c>
      <c r="AX29" s="14">
        <f>IFERROR(VLOOKUP(AW29,'CRUCE RIESGOS'!$C$8:$D$152,2,FALSE),"")</f>
        <v/>
      </c>
      <c r="AY29" s="14" t="n">
        <v>20.1</v>
      </c>
      <c r="AZ29" s="14">
        <f>IFERROR(VLOOKUP(AY29,'CRUCE RIESGOS'!$C$8:$D$152,2,FALSE),"")</f>
        <v/>
      </c>
      <c r="BA29" s="14" t="n">
        <v>21.1</v>
      </c>
      <c r="BB29" s="14">
        <f>IFERROR(VLOOKUP(BA29,'CRUCE RIESGOS'!$C$8:$D$152,2,FALSE),"")</f>
        <v/>
      </c>
      <c r="BC29" s="14" t="n">
        <v>22.1</v>
      </c>
      <c r="BD29" s="14">
        <f>IFERROR(VLOOKUP(BC29,'CRUCE RIESGOS'!$C$8:$D$152,2,FALSE),"")</f>
        <v/>
      </c>
      <c r="BE29" s="14" t="n">
        <v>23.1</v>
      </c>
      <c r="BF29" s="14">
        <f>IFERROR(VLOOKUP(BE29,'CRUCE RIESGOS'!$C$8:$D$152,2,FALSE),"")</f>
        <v/>
      </c>
      <c r="BG29" s="14" t="n">
        <v>24.1</v>
      </c>
      <c r="BH29" s="14">
        <f>IFERROR(VLOOKUP(BG29,'CRUCE RIESGOS'!$C$8:$D$152,2,FALSE),"")</f>
        <v/>
      </c>
      <c r="BI29" s="14" t="n">
        <v>25.1</v>
      </c>
      <c r="BJ29" s="14">
        <f>IFERROR(VLOOKUP(BI29,'CRUCE RIESGOS'!$C$8:$D$152,2,FALSE),"")</f>
        <v/>
      </c>
    </row>
    <row r="30">
      <c r="N30" s="14">
        <f>IF(N31&lt;&gt;""," -R","")</f>
        <v/>
      </c>
      <c r="P30" s="14">
        <f>IF(P31&lt;&gt;""," -R","")</f>
        <v/>
      </c>
      <c r="R30" s="14">
        <f>IF(R31&lt;&gt;""," -R","")</f>
        <v/>
      </c>
      <c r="T30" s="14">
        <f>IF(T31&lt;&gt;""," -R","")</f>
        <v/>
      </c>
      <c r="V30" s="14">
        <f>IF(V31&lt;&gt;""," -R","")</f>
        <v/>
      </c>
      <c r="X30" s="14">
        <f>IF(X31&lt;&gt;""," -R","")</f>
        <v/>
      </c>
      <c r="Z30" s="14">
        <f>IF(Z31&lt;&gt;""," -R","")</f>
        <v/>
      </c>
      <c r="AB30" s="14">
        <f>IF(AB31&lt;&gt;""," -R","")</f>
        <v/>
      </c>
      <c r="AD30" s="14">
        <f>IF(AD31&lt;&gt;""," -R","")</f>
        <v/>
      </c>
      <c r="AF30" s="14">
        <f>IF(AF31&lt;&gt;""," -R","")</f>
        <v/>
      </c>
      <c r="AH30" s="14">
        <f>IF(AH31&lt;&gt;""," -R","")</f>
        <v/>
      </c>
      <c r="AJ30" s="14">
        <f>IF(AJ31&lt;&gt;""," -R","")</f>
        <v/>
      </c>
      <c r="AL30" s="14">
        <f>IF(AL31&lt;&gt;""," -R","")</f>
        <v/>
      </c>
      <c r="AN30" s="14">
        <f>IF(AN31&lt;&gt;""," -R","")</f>
        <v/>
      </c>
      <c r="AP30" s="14">
        <f>IF(AP31&lt;&gt;""," -R","")</f>
        <v/>
      </c>
      <c r="AR30" s="14">
        <f>IF(AR31&lt;&gt;""," -R","")</f>
        <v/>
      </c>
      <c r="AT30" s="14">
        <f>IF(AT31&lt;&gt;""," -R","")</f>
        <v/>
      </c>
      <c r="AV30" s="14">
        <f>IF(AV31&lt;&gt;""," -R","")</f>
        <v/>
      </c>
      <c r="AX30" s="14">
        <f>IF(AX31&lt;&gt;""," -R","")</f>
        <v/>
      </c>
      <c r="AZ30" s="14">
        <f>IF(AZ31&lt;&gt;""," -R","")</f>
        <v/>
      </c>
      <c r="BB30" s="14">
        <f>IF(BB31&lt;&gt;""," -R","")</f>
        <v/>
      </c>
      <c r="BD30" s="14">
        <f>IF(BD31&lt;&gt;""," -R","")</f>
        <v/>
      </c>
      <c r="BF30" s="14">
        <f>IF(BF31&lt;&gt;""," -R","")</f>
        <v/>
      </c>
      <c r="BH30" s="14">
        <f>IF(BH31&lt;&gt;""," -R","")</f>
        <v/>
      </c>
      <c r="BJ30" s="14">
        <f>IF(BJ31&lt;&gt;""," -R","")</f>
        <v/>
      </c>
    </row>
    <row r="31">
      <c r="M31" s="14" t="n">
        <v>1.11</v>
      </c>
      <c r="N31" s="14">
        <f>IFERROR(VLOOKUP(M31,'CRUCE RIESGOS'!$C$8:$D$152,2,FALSE),"")</f>
        <v/>
      </c>
      <c r="O31" s="14" t="n">
        <v>2.11</v>
      </c>
      <c r="P31" s="14">
        <f>IFERROR(VLOOKUP(O31,'CRUCE RIESGOS'!$C$8:$D$152,2,FALSE),"")</f>
        <v/>
      </c>
      <c r="Q31" s="14" t="n">
        <v>3.11</v>
      </c>
      <c r="R31" s="14">
        <f>IFERROR(VLOOKUP(Q31,'CRUCE RIESGOS'!$C$8:$D$152,2,FALSE),"")</f>
        <v/>
      </c>
      <c r="S31" s="14" t="n">
        <v>4.11</v>
      </c>
      <c r="T31" s="14">
        <f>IFERROR(VLOOKUP(S31,'CRUCE RIESGOS'!$C$8:$D$152,2,FALSE),"")</f>
        <v/>
      </c>
      <c r="U31" s="14" t="n">
        <v>5.11</v>
      </c>
      <c r="V31" s="14">
        <f>IFERROR(VLOOKUP(U31,'CRUCE RIESGOS'!$C$8:$D$152,2,FALSE),"")</f>
        <v/>
      </c>
      <c r="W31" s="14" t="n">
        <v>6.11</v>
      </c>
      <c r="X31" s="14">
        <f>IFERROR(VLOOKUP(W31,'CRUCE RIESGOS'!$C$8:$D$152,2,FALSE),"")</f>
        <v/>
      </c>
      <c r="Y31" s="14" t="n">
        <v>7.11</v>
      </c>
      <c r="Z31" s="14">
        <f>IFERROR(VLOOKUP(Y31,'CRUCE RIESGOS'!$C$8:$D$152,2,FALSE),"")</f>
        <v/>
      </c>
      <c r="AA31" s="14" t="n">
        <v>8.109999999999999</v>
      </c>
      <c r="AB31" s="14">
        <f>IFERROR(VLOOKUP(AA31,'CRUCE RIESGOS'!$C$8:$D$152,2,FALSE),"")</f>
        <v/>
      </c>
      <c r="AC31" s="14" t="n">
        <v>9.109999999999999</v>
      </c>
      <c r="AD31" s="14">
        <f>IFERROR(VLOOKUP(AC31,'CRUCE RIESGOS'!$C$8:$D$152,2,FALSE),"")</f>
        <v/>
      </c>
      <c r="AE31" s="14" t="n">
        <v>10.11</v>
      </c>
      <c r="AF31" s="14">
        <f>IFERROR(VLOOKUP(AE31,'CRUCE RIESGOS'!$C$8:$D$152,2,FALSE),"")</f>
        <v/>
      </c>
      <c r="AG31" s="14" t="n">
        <v>11.11</v>
      </c>
      <c r="AH31" s="14">
        <f>IFERROR(VLOOKUP(AG31,'CRUCE RIESGOS'!$C$8:$D$152,2,FALSE),"")</f>
        <v/>
      </c>
      <c r="AI31" s="14" t="n">
        <v>12.11</v>
      </c>
      <c r="AJ31" s="14">
        <f>IFERROR(VLOOKUP(AI31,'CRUCE RIESGOS'!$C$8:$D$152,2,FALSE),"")</f>
        <v/>
      </c>
      <c r="AK31" s="14" t="n">
        <v>13.11</v>
      </c>
      <c r="AL31" s="14">
        <f>IFERROR(VLOOKUP(AK31,'CRUCE RIESGOS'!$C$8:$D$152,2,FALSE),"")</f>
        <v/>
      </c>
      <c r="AM31" s="14" t="n">
        <v>14.11</v>
      </c>
      <c r="AN31" s="14">
        <f>IFERROR(VLOOKUP(AM31,'CRUCE RIESGOS'!$C$8:$D$152,2,FALSE),"")</f>
        <v/>
      </c>
      <c r="AO31" s="14" t="n">
        <v>15.11</v>
      </c>
      <c r="AP31" s="14">
        <f>IFERROR(VLOOKUP(AO31,'CRUCE RIESGOS'!$C$8:$D$152,2,FALSE),"")</f>
        <v/>
      </c>
      <c r="AQ31" s="14" t="n">
        <v>16.11</v>
      </c>
      <c r="AR31" s="14">
        <f>IFERROR(VLOOKUP(AQ31,'CRUCE RIESGOS'!$C$8:$D$152,2,FALSE),"")</f>
        <v/>
      </c>
      <c r="AS31" s="14" t="n">
        <v>17.11</v>
      </c>
      <c r="AT31" s="14">
        <f>IFERROR(VLOOKUP(AS31,'CRUCE RIESGOS'!$C$8:$D$152,2,FALSE),"")</f>
        <v/>
      </c>
      <c r="AU31" s="14" t="n">
        <v>18.11</v>
      </c>
      <c r="AV31" s="14">
        <f>IFERROR(VLOOKUP(AU31,'CRUCE RIESGOS'!$C$8:$D$152,2,FALSE),"")</f>
        <v/>
      </c>
      <c r="AW31" s="14" t="n">
        <v>19.11</v>
      </c>
      <c r="AX31" s="14">
        <f>IFERROR(VLOOKUP(AW31,'CRUCE RIESGOS'!$C$8:$D$152,2,FALSE),"")</f>
        <v/>
      </c>
      <c r="AY31" s="14" t="n">
        <v>20.11</v>
      </c>
      <c r="AZ31" s="14">
        <f>IFERROR(VLOOKUP(AY31,'CRUCE RIESGOS'!$C$8:$D$152,2,FALSE),"")</f>
        <v/>
      </c>
      <c r="BA31" s="14" t="n">
        <v>21.11</v>
      </c>
      <c r="BB31" s="14">
        <f>IFERROR(VLOOKUP(BA31,'CRUCE RIESGOS'!$C$8:$D$152,2,FALSE),"")</f>
        <v/>
      </c>
      <c r="BC31" s="14" t="n">
        <v>22.11</v>
      </c>
      <c r="BD31" s="14">
        <f>IFERROR(VLOOKUP(BC31,'CRUCE RIESGOS'!$C$8:$D$152,2,FALSE),"")</f>
        <v/>
      </c>
      <c r="BE31" s="14" t="n">
        <v>23.11</v>
      </c>
      <c r="BF31" s="14">
        <f>IFERROR(VLOOKUP(BE31,'CRUCE RIESGOS'!$C$8:$D$152,2,FALSE),"")</f>
        <v/>
      </c>
      <c r="BG31" s="14" t="n">
        <v>24.11</v>
      </c>
      <c r="BH31" s="14">
        <f>IFERROR(VLOOKUP(BG31,'CRUCE RIESGOS'!$C$8:$D$152,2,FALSE),"")</f>
        <v/>
      </c>
      <c r="BI31" s="14" t="n">
        <v>25.11</v>
      </c>
      <c r="BJ31" s="14">
        <f>IFERROR(VLOOKUP(BI31,'CRUCE RIESGOS'!$C$8:$D$152,2,FALSE),"")</f>
        <v/>
      </c>
    </row>
    <row r="32">
      <c r="N32" s="14">
        <f>IF(N33&lt;&gt;""," -R","")</f>
        <v/>
      </c>
      <c r="P32" s="14">
        <f>IF(P33&lt;&gt;""," -R","")</f>
        <v/>
      </c>
      <c r="R32" s="14">
        <f>IF(R33&lt;&gt;""," -R","")</f>
        <v/>
      </c>
      <c r="T32" s="14">
        <f>IF(T33&lt;&gt;""," -R","")</f>
        <v/>
      </c>
      <c r="V32" s="14">
        <f>IF(V33&lt;&gt;""," -R","")</f>
        <v/>
      </c>
      <c r="X32" s="14">
        <f>IF(X33&lt;&gt;""," -R","")</f>
        <v/>
      </c>
      <c r="Z32" s="14">
        <f>IF(Z33&lt;&gt;""," -R","")</f>
        <v/>
      </c>
      <c r="AB32" s="14">
        <f>IF(AB33&lt;&gt;""," -R","")</f>
        <v/>
      </c>
      <c r="AD32" s="14">
        <f>IF(AD33&lt;&gt;""," -R","")</f>
        <v/>
      </c>
      <c r="AF32" s="14">
        <f>IF(AF33&lt;&gt;""," -R","")</f>
        <v/>
      </c>
      <c r="AH32" s="14">
        <f>IF(AH33&lt;&gt;""," -R","")</f>
        <v/>
      </c>
      <c r="AJ32" s="14">
        <f>IF(AJ33&lt;&gt;""," -R","")</f>
        <v/>
      </c>
      <c r="AL32" s="14">
        <f>IF(AL33&lt;&gt;""," -R","")</f>
        <v/>
      </c>
      <c r="AN32" s="14">
        <f>IF(AN33&lt;&gt;""," -R","")</f>
        <v/>
      </c>
      <c r="AP32" s="14">
        <f>IF(AP33&lt;&gt;""," -R","")</f>
        <v/>
      </c>
      <c r="AR32" s="14">
        <f>IF(AR33&lt;&gt;""," -R","")</f>
        <v/>
      </c>
      <c r="AT32" s="14">
        <f>IF(AT33&lt;&gt;""," -R","")</f>
        <v/>
      </c>
      <c r="AV32" s="14">
        <f>IF(AV33&lt;&gt;""," -R","")</f>
        <v/>
      </c>
      <c r="AX32" s="14">
        <f>IF(AX33&lt;&gt;""," -R","")</f>
        <v/>
      </c>
      <c r="AZ32" s="14">
        <f>IF(AZ33&lt;&gt;""," -R","")</f>
        <v/>
      </c>
      <c r="BB32" s="14">
        <f>IF(BB33&lt;&gt;""," -R","")</f>
        <v/>
      </c>
      <c r="BD32" s="14">
        <f>IF(BD33&lt;&gt;""," -R","")</f>
        <v/>
      </c>
      <c r="BF32" s="14">
        <f>IF(BF33&lt;&gt;""," -R","")</f>
        <v/>
      </c>
      <c r="BH32" s="14">
        <f>IF(BH33&lt;&gt;""," -R","")</f>
        <v/>
      </c>
      <c r="BJ32" s="14">
        <f>IF(BJ33&lt;&gt;""," -R","")</f>
        <v/>
      </c>
    </row>
    <row r="33">
      <c r="M33" s="14" t="n">
        <v>1.12</v>
      </c>
      <c r="N33" s="14">
        <f>IFERROR(VLOOKUP(M33,'CRUCE RIESGOS'!$C$8:$D$152,2,FALSE),"")</f>
        <v/>
      </c>
      <c r="O33" s="14" t="n">
        <v>2.12</v>
      </c>
      <c r="P33" s="14">
        <f>IFERROR(VLOOKUP(O33,'CRUCE RIESGOS'!$C$8:$D$152,2,FALSE),"")</f>
        <v/>
      </c>
      <c r="Q33" s="14" t="n">
        <v>3.12</v>
      </c>
      <c r="R33" s="14">
        <f>IFERROR(VLOOKUP(Q33,'CRUCE RIESGOS'!$C$8:$D$152,2,FALSE),"")</f>
        <v/>
      </c>
      <c r="S33" s="14" t="n">
        <v>4.12</v>
      </c>
      <c r="T33" s="14">
        <f>IFERROR(VLOOKUP(S33,'CRUCE RIESGOS'!$C$8:$D$152,2,FALSE),"")</f>
        <v/>
      </c>
      <c r="U33" s="14" t="n">
        <v>5.12</v>
      </c>
      <c r="V33" s="14">
        <f>IFERROR(VLOOKUP(U33,'CRUCE RIESGOS'!$C$8:$D$152,2,FALSE),"")</f>
        <v/>
      </c>
      <c r="W33" s="14" t="n">
        <v>6.12</v>
      </c>
      <c r="X33" s="14">
        <f>IFERROR(VLOOKUP(W33,'CRUCE RIESGOS'!$C$8:$D$152,2,FALSE),"")</f>
        <v/>
      </c>
      <c r="Y33" s="14" t="n">
        <v>7.12</v>
      </c>
      <c r="Z33" s="14">
        <f>IFERROR(VLOOKUP(Y33,'CRUCE RIESGOS'!$C$8:$D$152,2,FALSE),"")</f>
        <v/>
      </c>
      <c r="AA33" s="14" t="n">
        <v>8.119999999999999</v>
      </c>
      <c r="AB33" s="14">
        <f>IFERROR(VLOOKUP(AA33,'CRUCE RIESGOS'!$C$8:$D$152,2,FALSE),"")</f>
        <v/>
      </c>
      <c r="AC33" s="14" t="n">
        <v>9.119999999999999</v>
      </c>
      <c r="AD33" s="14">
        <f>IFERROR(VLOOKUP(AC33,'CRUCE RIESGOS'!$C$8:$D$152,2,FALSE),"")</f>
        <v/>
      </c>
      <c r="AE33" s="14" t="n">
        <v>10.12</v>
      </c>
      <c r="AF33" s="14">
        <f>IFERROR(VLOOKUP(AE33,'CRUCE RIESGOS'!$C$8:$D$152,2,FALSE),"")</f>
        <v/>
      </c>
      <c r="AG33" s="14" t="n">
        <v>11.12</v>
      </c>
      <c r="AH33" s="14">
        <f>IFERROR(VLOOKUP(AG33,'CRUCE RIESGOS'!$C$8:$D$152,2,FALSE),"")</f>
        <v/>
      </c>
      <c r="AI33" s="14" t="n">
        <v>12.12</v>
      </c>
      <c r="AJ33" s="14">
        <f>IFERROR(VLOOKUP(AI33,'CRUCE RIESGOS'!$C$8:$D$152,2,FALSE),"")</f>
        <v/>
      </c>
      <c r="AK33" s="14" t="n">
        <v>13.12</v>
      </c>
      <c r="AL33" s="14">
        <f>IFERROR(VLOOKUP(AK33,'CRUCE RIESGOS'!$C$8:$D$152,2,FALSE),"")</f>
        <v/>
      </c>
      <c r="AM33" s="14" t="n">
        <v>14.12</v>
      </c>
      <c r="AN33" s="14">
        <f>IFERROR(VLOOKUP(AM33,'CRUCE RIESGOS'!$C$8:$D$152,2,FALSE),"")</f>
        <v/>
      </c>
      <c r="AO33" s="14" t="n">
        <v>15.12</v>
      </c>
      <c r="AP33" s="14">
        <f>IFERROR(VLOOKUP(AO33,'CRUCE RIESGOS'!$C$8:$D$152,2,FALSE),"")</f>
        <v/>
      </c>
      <c r="AQ33" s="14" t="n">
        <v>16.12</v>
      </c>
      <c r="AR33" s="14">
        <f>IFERROR(VLOOKUP(AQ33,'CRUCE RIESGOS'!$C$8:$D$152,2,FALSE),"")</f>
        <v/>
      </c>
      <c r="AS33" s="14" t="n">
        <v>17.12</v>
      </c>
      <c r="AT33" s="14">
        <f>IFERROR(VLOOKUP(AS33,'CRUCE RIESGOS'!$C$8:$D$152,2,FALSE),"")</f>
        <v/>
      </c>
      <c r="AU33" s="14" t="n">
        <v>18.12</v>
      </c>
      <c r="AV33" s="14">
        <f>IFERROR(VLOOKUP(AU33,'CRUCE RIESGOS'!$C$8:$D$152,2,FALSE),"")</f>
        <v/>
      </c>
      <c r="AW33" s="14" t="n">
        <v>19.12</v>
      </c>
      <c r="AX33" s="14">
        <f>IFERROR(VLOOKUP(AW33,'CRUCE RIESGOS'!$C$8:$D$152,2,FALSE),"")</f>
        <v/>
      </c>
      <c r="AY33" s="14" t="n">
        <v>20.12</v>
      </c>
      <c r="AZ33" s="14">
        <f>IFERROR(VLOOKUP(AY33,'CRUCE RIESGOS'!$C$8:$D$152,2,FALSE),"")</f>
        <v/>
      </c>
      <c r="BA33" s="14" t="n">
        <v>21.12</v>
      </c>
      <c r="BB33" s="14">
        <f>IFERROR(VLOOKUP(BA33,'CRUCE RIESGOS'!$C$8:$D$152,2,FALSE),"")</f>
        <v/>
      </c>
      <c r="BC33" s="14" t="n">
        <v>22.12</v>
      </c>
      <c r="BD33" s="14">
        <f>IFERROR(VLOOKUP(BC33,'CRUCE RIESGOS'!$C$8:$D$152,2,FALSE),"")</f>
        <v/>
      </c>
      <c r="BE33" s="14" t="n">
        <v>23.12</v>
      </c>
      <c r="BF33" s="14">
        <f>IFERROR(VLOOKUP(BE33,'CRUCE RIESGOS'!$C$8:$D$152,2,FALSE),"")</f>
        <v/>
      </c>
      <c r="BG33" s="14" t="n">
        <v>24.12</v>
      </c>
      <c r="BH33" s="14">
        <f>IFERROR(VLOOKUP(BG33,'CRUCE RIESGOS'!$C$8:$D$152,2,FALSE),"")</f>
        <v/>
      </c>
      <c r="BI33" s="14" t="n">
        <v>25.12</v>
      </c>
      <c r="BJ33" s="14">
        <f>IFERROR(VLOOKUP(BI33,'CRUCE RIESGOS'!$C$8:$D$152,2,FALSE),"")</f>
        <v/>
      </c>
    </row>
    <row r="34">
      <c r="N34" s="14">
        <f>IF(N35&lt;&gt;""," -R","")</f>
        <v/>
      </c>
      <c r="P34" s="14">
        <f>IF(P35&lt;&gt;""," -R","")</f>
        <v/>
      </c>
      <c r="R34" s="14">
        <f>IF(R35&lt;&gt;""," -R","")</f>
        <v/>
      </c>
      <c r="T34" s="14">
        <f>IF(T35&lt;&gt;""," -R","")</f>
        <v/>
      </c>
      <c r="V34" s="14">
        <f>IF(V35&lt;&gt;""," -R","")</f>
        <v/>
      </c>
      <c r="X34" s="14">
        <f>IF(X35&lt;&gt;""," -R","")</f>
        <v/>
      </c>
      <c r="Z34" s="14">
        <f>IF(Z35&lt;&gt;""," -R","")</f>
        <v/>
      </c>
      <c r="AB34" s="14">
        <f>IF(AB35&lt;&gt;""," -R","")</f>
        <v/>
      </c>
      <c r="AD34" s="14">
        <f>IF(AD35&lt;&gt;""," -R","")</f>
        <v/>
      </c>
      <c r="AF34" s="14">
        <f>IF(AF35&lt;&gt;""," -R","")</f>
        <v/>
      </c>
      <c r="AH34" s="14">
        <f>IF(AH35&lt;&gt;""," -R","")</f>
        <v/>
      </c>
      <c r="AJ34" s="14">
        <f>IF(AJ35&lt;&gt;""," -R","")</f>
        <v/>
      </c>
      <c r="AL34" s="14">
        <f>IF(AL35&lt;&gt;""," -R","")</f>
        <v/>
      </c>
      <c r="AN34" s="14">
        <f>IF(AN35&lt;&gt;""," -R","")</f>
        <v/>
      </c>
      <c r="AP34" s="14">
        <f>IF(AP35&lt;&gt;""," -R","")</f>
        <v/>
      </c>
      <c r="AR34" s="14">
        <f>IF(AR35&lt;&gt;""," -R","")</f>
        <v/>
      </c>
      <c r="AT34" s="14">
        <f>IF(AT35&lt;&gt;""," -R","")</f>
        <v/>
      </c>
      <c r="AV34" s="14">
        <f>IF(AV35&lt;&gt;""," -R","")</f>
        <v/>
      </c>
      <c r="AX34" s="14">
        <f>IF(AX35&lt;&gt;""," -R","")</f>
        <v/>
      </c>
      <c r="AZ34" s="14">
        <f>IF(AZ35&lt;&gt;""," -R","")</f>
        <v/>
      </c>
      <c r="BB34" s="14">
        <f>IF(BB35&lt;&gt;""," -R","")</f>
        <v/>
      </c>
      <c r="BD34" s="14">
        <f>IF(BD35&lt;&gt;""," -R","")</f>
        <v/>
      </c>
      <c r="BF34" s="14">
        <f>IF(BF35&lt;&gt;""," -R","")</f>
        <v/>
      </c>
      <c r="BH34" s="14">
        <f>IF(BH35&lt;&gt;""," -R","")</f>
        <v/>
      </c>
      <c r="BJ34" s="14">
        <f>IF(BJ35&lt;&gt;""," -R","")</f>
        <v/>
      </c>
    </row>
    <row r="35">
      <c r="M35" s="14" t="n">
        <v>1.13</v>
      </c>
      <c r="N35" s="14">
        <f>IFERROR(VLOOKUP(M35,'CRUCE RIESGOS'!$C$8:$D$152,2,FALSE),"")</f>
        <v/>
      </c>
      <c r="O35" s="14" t="n">
        <v>2.13</v>
      </c>
      <c r="P35" s="14">
        <f>IFERROR(VLOOKUP(O35,'CRUCE RIESGOS'!$C$8:$D$152,2,FALSE),"")</f>
        <v/>
      </c>
      <c r="Q35" s="14" t="n">
        <v>3.13</v>
      </c>
      <c r="R35" s="14">
        <f>IFERROR(VLOOKUP(Q35,'CRUCE RIESGOS'!$C$8:$D$152,2,FALSE),"")</f>
        <v/>
      </c>
      <c r="S35" s="14" t="n">
        <v>4.13</v>
      </c>
      <c r="T35" s="14">
        <f>IFERROR(VLOOKUP(S35,'CRUCE RIESGOS'!$C$8:$D$152,2,FALSE),"")</f>
        <v/>
      </c>
      <c r="U35" s="14" t="n">
        <v>5.13</v>
      </c>
      <c r="V35" s="14">
        <f>IFERROR(VLOOKUP(U35,'CRUCE RIESGOS'!$C$8:$D$152,2,FALSE),"")</f>
        <v/>
      </c>
      <c r="W35" s="14" t="n">
        <v>6.13</v>
      </c>
      <c r="X35" s="14">
        <f>IFERROR(VLOOKUP(W35,'CRUCE RIESGOS'!$C$8:$D$152,2,FALSE),"")</f>
        <v/>
      </c>
      <c r="Y35" s="14" t="n">
        <v>7.13</v>
      </c>
      <c r="Z35" s="14">
        <f>IFERROR(VLOOKUP(Y35,'CRUCE RIESGOS'!$C$8:$D$152,2,FALSE),"")</f>
        <v/>
      </c>
      <c r="AA35" s="14" t="n">
        <v>8.130000000000001</v>
      </c>
      <c r="AB35" s="14">
        <f>IFERROR(VLOOKUP(AA35,'CRUCE RIESGOS'!$C$8:$D$152,2,FALSE),"")</f>
        <v/>
      </c>
      <c r="AC35" s="14" t="n">
        <v>9.130000000000001</v>
      </c>
      <c r="AD35" s="14">
        <f>IFERROR(VLOOKUP(AC35,'CRUCE RIESGOS'!$C$8:$D$152,2,FALSE),"")</f>
        <v/>
      </c>
      <c r="AE35" s="14" t="n">
        <v>10.13</v>
      </c>
      <c r="AF35" s="14">
        <f>IFERROR(VLOOKUP(AE35,'CRUCE RIESGOS'!$C$8:$D$152,2,FALSE),"")</f>
        <v/>
      </c>
      <c r="AG35" s="14" t="n">
        <v>11.13</v>
      </c>
      <c r="AH35" s="14">
        <f>IFERROR(VLOOKUP(AG35,'CRUCE RIESGOS'!$C$8:$D$152,2,FALSE),"")</f>
        <v/>
      </c>
      <c r="AI35" s="14" t="n">
        <v>12.13</v>
      </c>
      <c r="AJ35" s="14">
        <f>IFERROR(VLOOKUP(AI35,'CRUCE RIESGOS'!$C$8:$D$152,2,FALSE),"")</f>
        <v/>
      </c>
      <c r="AK35" s="14" t="n">
        <v>13.13</v>
      </c>
      <c r="AL35" s="14">
        <f>IFERROR(VLOOKUP(AK35,'CRUCE RIESGOS'!$C$8:$D$152,2,FALSE),"")</f>
        <v/>
      </c>
      <c r="AM35" s="14" t="n">
        <v>14.13</v>
      </c>
      <c r="AN35" s="14">
        <f>IFERROR(VLOOKUP(AM35,'CRUCE RIESGOS'!$C$8:$D$152,2,FALSE),"")</f>
        <v/>
      </c>
      <c r="AO35" s="14" t="n">
        <v>15.13</v>
      </c>
      <c r="AP35" s="14">
        <f>IFERROR(VLOOKUP(AO35,'CRUCE RIESGOS'!$C$8:$D$152,2,FALSE),"")</f>
        <v/>
      </c>
      <c r="AQ35" s="14" t="n">
        <v>16.13</v>
      </c>
      <c r="AR35" s="14">
        <f>IFERROR(VLOOKUP(AQ35,'CRUCE RIESGOS'!$C$8:$D$152,2,FALSE),"")</f>
        <v/>
      </c>
      <c r="AS35" s="14" t="n">
        <v>17.13</v>
      </c>
      <c r="AT35" s="14">
        <f>IFERROR(VLOOKUP(AS35,'CRUCE RIESGOS'!$C$8:$D$152,2,FALSE),"")</f>
        <v/>
      </c>
      <c r="AU35" s="14" t="n">
        <v>18.13</v>
      </c>
      <c r="AV35" s="14">
        <f>IFERROR(VLOOKUP(AU35,'CRUCE RIESGOS'!$C$8:$D$152,2,FALSE),"")</f>
        <v/>
      </c>
      <c r="AW35" s="14" t="n">
        <v>19.13</v>
      </c>
      <c r="AX35" s="14">
        <f>IFERROR(VLOOKUP(AW35,'CRUCE RIESGOS'!$C$8:$D$152,2,FALSE),"")</f>
        <v/>
      </c>
      <c r="AY35" s="14" t="n">
        <v>20.13</v>
      </c>
      <c r="AZ35" s="14">
        <f>IFERROR(VLOOKUP(AY35,'CRUCE RIESGOS'!$C$8:$D$152,2,FALSE),"")</f>
        <v/>
      </c>
      <c r="BA35" s="14" t="n">
        <v>21.13</v>
      </c>
      <c r="BB35" s="14">
        <f>IFERROR(VLOOKUP(BA35,'CRUCE RIESGOS'!$C$8:$D$152,2,FALSE),"")</f>
        <v/>
      </c>
      <c r="BC35" s="14" t="n">
        <v>22.13</v>
      </c>
      <c r="BD35" s="14">
        <f>IFERROR(VLOOKUP(BC35,'CRUCE RIESGOS'!$C$8:$D$152,2,FALSE),"")</f>
        <v/>
      </c>
      <c r="BE35" s="14" t="n">
        <v>23.13</v>
      </c>
      <c r="BF35" s="14">
        <f>IFERROR(VLOOKUP(BE35,'CRUCE RIESGOS'!$C$8:$D$152,2,FALSE),"")</f>
        <v/>
      </c>
      <c r="BG35" s="14" t="n">
        <v>24.13</v>
      </c>
      <c r="BH35" s="14">
        <f>IFERROR(VLOOKUP(BG35,'CRUCE RIESGOS'!$C$8:$D$152,2,FALSE),"")</f>
        <v/>
      </c>
      <c r="BI35" s="14" t="n">
        <v>25.13</v>
      </c>
      <c r="BJ35" s="14">
        <f>IFERROR(VLOOKUP(BI35,'CRUCE RIESGOS'!$C$8:$D$152,2,FALSE),"")</f>
        <v/>
      </c>
    </row>
    <row r="36">
      <c r="N36" s="14">
        <f>IF(N37&lt;&gt;""," -R","")</f>
        <v/>
      </c>
      <c r="P36" s="14">
        <f>IF(P37&lt;&gt;""," -R","")</f>
        <v/>
      </c>
      <c r="R36" s="14">
        <f>IF(R37&lt;&gt;""," -R","")</f>
        <v/>
      </c>
      <c r="T36" s="14">
        <f>IF(T37&lt;&gt;""," -R","")</f>
        <v/>
      </c>
      <c r="V36" s="14">
        <f>IF(V37&lt;&gt;""," -R","")</f>
        <v/>
      </c>
      <c r="X36" s="14">
        <f>IF(X37&lt;&gt;""," -R","")</f>
        <v/>
      </c>
      <c r="Z36" s="14">
        <f>IF(Z37&lt;&gt;""," -R","")</f>
        <v/>
      </c>
      <c r="AB36" s="14">
        <f>IF(AB37&lt;&gt;""," -R","")</f>
        <v/>
      </c>
      <c r="AD36" s="14">
        <f>IF(AD37&lt;&gt;""," -R","")</f>
        <v/>
      </c>
      <c r="AF36" s="14">
        <f>IF(AF37&lt;&gt;""," -R","")</f>
        <v/>
      </c>
      <c r="AH36" s="14">
        <f>IF(AH37&lt;&gt;""," -R","")</f>
        <v/>
      </c>
      <c r="AJ36" s="14">
        <f>IF(AJ37&lt;&gt;""," -R","")</f>
        <v/>
      </c>
      <c r="AL36" s="14">
        <f>IF(AL37&lt;&gt;""," -R","")</f>
        <v/>
      </c>
      <c r="AN36" s="14">
        <f>IF(AN37&lt;&gt;""," -R","")</f>
        <v/>
      </c>
      <c r="AP36" s="14">
        <f>IF(AP37&lt;&gt;""," -R","")</f>
        <v/>
      </c>
      <c r="AR36" s="14">
        <f>IF(AR37&lt;&gt;""," -R","")</f>
        <v/>
      </c>
      <c r="AT36" s="14">
        <f>IF(AT37&lt;&gt;""," -R","")</f>
        <v/>
      </c>
      <c r="AV36" s="14">
        <f>IF(AV37&lt;&gt;""," -R","")</f>
        <v/>
      </c>
      <c r="AX36" s="14">
        <f>IF(AX37&lt;&gt;""," -R","")</f>
        <v/>
      </c>
      <c r="AZ36" s="14">
        <f>IF(AZ37&lt;&gt;""," -R","")</f>
        <v/>
      </c>
      <c r="BB36" s="14">
        <f>IF(BB37&lt;&gt;""," -R","")</f>
        <v/>
      </c>
      <c r="BD36" s="14">
        <f>IF(BD37&lt;&gt;""," -R","")</f>
        <v/>
      </c>
      <c r="BF36" s="14">
        <f>IF(BF37&lt;&gt;""," -R","")</f>
        <v/>
      </c>
      <c r="BH36" s="14">
        <f>IF(BH37&lt;&gt;""," -R","")</f>
        <v/>
      </c>
      <c r="BJ36" s="14">
        <f>IF(BJ37&lt;&gt;""," -R","")</f>
        <v/>
      </c>
    </row>
    <row r="37">
      <c r="M37" s="14" t="n">
        <v>1.14</v>
      </c>
      <c r="N37" s="14">
        <f>IFERROR(VLOOKUP(M37,'CRUCE RIESGOS'!$C$8:$D$152,2,FALSE),"")</f>
        <v/>
      </c>
      <c r="O37" s="14" t="n">
        <v>2.14</v>
      </c>
      <c r="P37" s="14">
        <f>IFERROR(VLOOKUP(O37,'CRUCE RIESGOS'!$C$8:$D$152,2,FALSE),"")</f>
        <v/>
      </c>
      <c r="Q37" s="14" t="n">
        <v>3.14</v>
      </c>
      <c r="R37" s="14">
        <f>IFERROR(VLOOKUP(Q37,'CRUCE RIESGOS'!$C$8:$D$152,2,FALSE),"")</f>
        <v/>
      </c>
      <c r="S37" s="14" t="n">
        <v>4.14</v>
      </c>
      <c r="T37" s="14">
        <f>IFERROR(VLOOKUP(S37,'CRUCE RIESGOS'!$C$8:$D$152,2,FALSE),"")</f>
        <v/>
      </c>
      <c r="U37" s="14" t="n">
        <v>5.14</v>
      </c>
      <c r="V37" s="14">
        <f>IFERROR(VLOOKUP(U37,'CRUCE RIESGOS'!$C$8:$D$152,2,FALSE),"")</f>
        <v/>
      </c>
      <c r="W37" s="14" t="n">
        <v>6.14</v>
      </c>
      <c r="X37" s="14">
        <f>IFERROR(VLOOKUP(W37,'CRUCE RIESGOS'!$C$8:$D$152,2,FALSE),"")</f>
        <v/>
      </c>
      <c r="Y37" s="14" t="n">
        <v>7.14</v>
      </c>
      <c r="Z37" s="14">
        <f>IFERROR(VLOOKUP(Y37,'CRUCE RIESGOS'!$C$8:$D$152,2,FALSE),"")</f>
        <v/>
      </c>
      <c r="AA37" s="14" t="n">
        <v>8.140000000000001</v>
      </c>
      <c r="AB37" s="14">
        <f>IFERROR(VLOOKUP(AA37,'CRUCE RIESGOS'!$C$8:$D$152,2,FALSE),"")</f>
        <v/>
      </c>
      <c r="AC37" s="14" t="n">
        <v>9.140000000000001</v>
      </c>
      <c r="AD37" s="14">
        <f>IFERROR(VLOOKUP(AC37,'CRUCE RIESGOS'!$C$8:$D$152,2,FALSE),"")</f>
        <v/>
      </c>
      <c r="AE37" s="14" t="n">
        <v>10.14</v>
      </c>
      <c r="AF37" s="14">
        <f>IFERROR(VLOOKUP(AE37,'CRUCE RIESGOS'!$C$8:$D$152,2,FALSE),"")</f>
        <v/>
      </c>
      <c r="AG37" s="14" t="n">
        <v>11.14</v>
      </c>
      <c r="AH37" s="14">
        <f>IFERROR(VLOOKUP(AG37,'CRUCE RIESGOS'!$C$8:$D$152,2,FALSE),"")</f>
        <v/>
      </c>
      <c r="AI37" s="14" t="n">
        <v>12.14</v>
      </c>
      <c r="AJ37" s="14">
        <f>IFERROR(VLOOKUP(AI37,'CRUCE RIESGOS'!$C$8:$D$152,2,FALSE),"")</f>
        <v/>
      </c>
      <c r="AK37" s="14" t="n">
        <v>13.14</v>
      </c>
      <c r="AL37" s="14">
        <f>IFERROR(VLOOKUP(AK37,'CRUCE RIESGOS'!$C$8:$D$152,2,FALSE),"")</f>
        <v/>
      </c>
      <c r="AM37" s="14" t="n">
        <v>14.14</v>
      </c>
      <c r="AN37" s="14">
        <f>IFERROR(VLOOKUP(AM37,'CRUCE RIESGOS'!$C$8:$D$152,2,FALSE),"")</f>
        <v/>
      </c>
      <c r="AO37" s="14" t="n">
        <v>15.14</v>
      </c>
      <c r="AP37" s="14">
        <f>IFERROR(VLOOKUP(AO37,'CRUCE RIESGOS'!$C$8:$D$152,2,FALSE),"")</f>
        <v/>
      </c>
      <c r="AQ37" s="14" t="n">
        <v>16.14</v>
      </c>
      <c r="AR37" s="14">
        <f>IFERROR(VLOOKUP(AQ37,'CRUCE RIESGOS'!$C$8:$D$152,2,FALSE),"")</f>
        <v/>
      </c>
      <c r="AS37" s="14" t="n">
        <v>17.14</v>
      </c>
      <c r="AT37" s="14">
        <f>IFERROR(VLOOKUP(AS37,'CRUCE RIESGOS'!$C$8:$D$152,2,FALSE),"")</f>
        <v/>
      </c>
      <c r="AU37" s="14" t="n">
        <v>18.14</v>
      </c>
      <c r="AV37" s="14">
        <f>IFERROR(VLOOKUP(AU37,'CRUCE RIESGOS'!$C$8:$D$152,2,FALSE),"")</f>
        <v/>
      </c>
      <c r="AW37" s="14" t="n">
        <v>19.14</v>
      </c>
      <c r="AX37" s="14">
        <f>IFERROR(VLOOKUP(AW37,'CRUCE RIESGOS'!$C$8:$D$152,2,FALSE),"")</f>
        <v/>
      </c>
      <c r="AY37" s="14" t="n">
        <v>20.14</v>
      </c>
      <c r="AZ37" s="14">
        <f>IFERROR(VLOOKUP(AY37,'CRUCE RIESGOS'!$C$8:$D$152,2,FALSE),"")</f>
        <v/>
      </c>
      <c r="BA37" s="14" t="n">
        <v>21.14</v>
      </c>
      <c r="BB37" s="14">
        <f>IFERROR(VLOOKUP(BA37,'CRUCE RIESGOS'!$C$8:$D$152,2,FALSE),"")</f>
        <v/>
      </c>
      <c r="BC37" s="14" t="n">
        <v>22.14</v>
      </c>
      <c r="BD37" s="14">
        <f>IFERROR(VLOOKUP(BC37,'CRUCE RIESGOS'!$C$8:$D$152,2,FALSE),"")</f>
        <v/>
      </c>
      <c r="BE37" s="14" t="n">
        <v>23.14</v>
      </c>
      <c r="BF37" s="14">
        <f>IFERROR(VLOOKUP(BE37,'CRUCE RIESGOS'!$C$8:$D$152,2,FALSE),"")</f>
        <v/>
      </c>
      <c r="BG37" s="14" t="n">
        <v>24.14</v>
      </c>
      <c r="BH37" s="14">
        <f>IFERROR(VLOOKUP(BG37,'CRUCE RIESGOS'!$C$8:$D$152,2,FALSE),"")</f>
        <v/>
      </c>
      <c r="BI37" s="14" t="n">
        <v>25.14</v>
      </c>
      <c r="BJ37" s="14">
        <f>IFERROR(VLOOKUP(BI37,'CRUCE RIESGOS'!$C$8:$D$152,2,FALSE),"")</f>
        <v/>
      </c>
    </row>
    <row r="38">
      <c r="N38" s="14">
        <f>IF(N39&lt;&gt;""," -R","")</f>
        <v/>
      </c>
      <c r="P38" s="14">
        <f>IF(P39&lt;&gt;""," -R","")</f>
        <v/>
      </c>
      <c r="R38" s="14">
        <f>IF(R39&lt;&gt;""," -R","")</f>
        <v/>
      </c>
      <c r="T38" s="14">
        <f>IF(T39&lt;&gt;""," -R","")</f>
        <v/>
      </c>
      <c r="V38" s="14">
        <f>IF(V39&lt;&gt;""," -R","")</f>
        <v/>
      </c>
      <c r="X38" s="14">
        <f>IF(X39&lt;&gt;""," -R","")</f>
        <v/>
      </c>
      <c r="Z38" s="14">
        <f>IF(Z39&lt;&gt;""," -R","")</f>
        <v/>
      </c>
      <c r="AB38" s="14">
        <f>IF(AB39&lt;&gt;""," -R","")</f>
        <v/>
      </c>
      <c r="AD38" s="14">
        <f>IF(AD39&lt;&gt;""," -R","")</f>
        <v/>
      </c>
      <c r="AF38" s="14">
        <f>IF(AF39&lt;&gt;""," -R","")</f>
        <v/>
      </c>
      <c r="AH38" s="14">
        <f>IF(AH39&lt;&gt;""," -R","")</f>
        <v/>
      </c>
      <c r="AJ38" s="14">
        <f>IF(AJ39&lt;&gt;""," -R","")</f>
        <v/>
      </c>
      <c r="AL38" s="14">
        <f>IF(AL39&lt;&gt;""," -R","")</f>
        <v/>
      </c>
      <c r="AN38" s="14">
        <f>IF(AN39&lt;&gt;""," -R","")</f>
        <v/>
      </c>
      <c r="AP38" s="14">
        <f>IF(AP39&lt;&gt;""," -R","")</f>
        <v/>
      </c>
      <c r="AR38" s="14">
        <f>IF(AR39&lt;&gt;""," -R","")</f>
        <v/>
      </c>
      <c r="AT38" s="14">
        <f>IF(AT39&lt;&gt;""," -R","")</f>
        <v/>
      </c>
      <c r="AV38" s="14">
        <f>IF(AV39&lt;&gt;""," -R","")</f>
        <v/>
      </c>
      <c r="AX38" s="14">
        <f>IF(AX39&lt;&gt;""," -R","")</f>
        <v/>
      </c>
      <c r="AZ38" s="14">
        <f>IF(AZ39&lt;&gt;""," -R","")</f>
        <v/>
      </c>
      <c r="BB38" s="14">
        <f>IF(BB39&lt;&gt;""," -R","")</f>
        <v/>
      </c>
      <c r="BD38" s="14">
        <f>IF(BD39&lt;&gt;""," -R","")</f>
        <v/>
      </c>
      <c r="BF38" s="14">
        <f>IF(BF39&lt;&gt;""," -R","")</f>
        <v/>
      </c>
      <c r="BH38" s="14">
        <f>IF(BH39&lt;&gt;""," -R","")</f>
        <v/>
      </c>
      <c r="BJ38" s="14">
        <f>IF(BJ39&lt;&gt;""," -R","")</f>
        <v/>
      </c>
    </row>
    <row r="39">
      <c r="M39" s="14" t="n">
        <v>1.15</v>
      </c>
      <c r="N39" s="14">
        <f>IFERROR(VLOOKUP(M39,'CRUCE RIESGOS'!$C$8:$D$152,2,FALSE),"")</f>
        <v/>
      </c>
      <c r="O39" s="14" t="n">
        <v>2.15</v>
      </c>
      <c r="P39" s="14">
        <f>IFERROR(VLOOKUP(O39,'CRUCE RIESGOS'!$C$8:$D$152,2,FALSE),"")</f>
        <v/>
      </c>
      <c r="Q39" s="14" t="n">
        <v>3.15</v>
      </c>
      <c r="R39" s="14">
        <f>IFERROR(VLOOKUP(Q39,'CRUCE RIESGOS'!$C$8:$D$152,2,FALSE),"")</f>
        <v/>
      </c>
      <c r="S39" s="14" t="n">
        <v>4.15</v>
      </c>
      <c r="T39" s="14">
        <f>IFERROR(VLOOKUP(S39,'CRUCE RIESGOS'!$C$8:$D$152,2,FALSE),"")</f>
        <v/>
      </c>
      <c r="U39" s="14" t="n">
        <v>5.15</v>
      </c>
      <c r="V39" s="14">
        <f>IFERROR(VLOOKUP(U39,'CRUCE RIESGOS'!$C$8:$D$152,2,FALSE),"")</f>
        <v/>
      </c>
      <c r="W39" s="14" t="n">
        <v>6.15</v>
      </c>
      <c r="X39" s="14">
        <f>IFERROR(VLOOKUP(W39,'CRUCE RIESGOS'!$C$8:$D$152,2,FALSE),"")</f>
        <v/>
      </c>
      <c r="Y39" s="14" t="n">
        <v>7.15</v>
      </c>
      <c r="Z39" s="14">
        <f>IFERROR(VLOOKUP(Y39,'CRUCE RIESGOS'!$C$8:$D$152,2,FALSE),"")</f>
        <v/>
      </c>
      <c r="AA39" s="14" t="n">
        <v>8.15</v>
      </c>
      <c r="AB39" s="14">
        <f>IFERROR(VLOOKUP(AA39,'CRUCE RIESGOS'!$C$8:$D$152,2,FALSE),"")</f>
        <v/>
      </c>
      <c r="AC39" s="14" t="n">
        <v>9.15</v>
      </c>
      <c r="AD39" s="14">
        <f>IFERROR(VLOOKUP(AC39,'CRUCE RIESGOS'!$C$8:$D$152,2,FALSE),"")</f>
        <v/>
      </c>
      <c r="AE39" s="14" t="n">
        <v>10.15</v>
      </c>
      <c r="AF39" s="14">
        <f>IFERROR(VLOOKUP(AE39,'CRUCE RIESGOS'!$C$8:$D$152,2,FALSE),"")</f>
        <v/>
      </c>
      <c r="AG39" s="14" t="n">
        <v>11.15</v>
      </c>
      <c r="AH39" s="14">
        <f>IFERROR(VLOOKUP(AG39,'CRUCE RIESGOS'!$C$8:$D$152,2,FALSE),"")</f>
        <v/>
      </c>
      <c r="AI39" s="14" t="n">
        <v>12.15</v>
      </c>
      <c r="AJ39" s="14">
        <f>IFERROR(VLOOKUP(AI39,'CRUCE RIESGOS'!$C$8:$D$152,2,FALSE),"")</f>
        <v/>
      </c>
      <c r="AK39" s="14" t="n">
        <v>13.15</v>
      </c>
      <c r="AL39" s="14">
        <f>IFERROR(VLOOKUP(AK39,'CRUCE RIESGOS'!$C$8:$D$152,2,FALSE),"")</f>
        <v/>
      </c>
      <c r="AM39" s="14" t="n">
        <v>14.15</v>
      </c>
      <c r="AN39" s="14">
        <f>IFERROR(VLOOKUP(AM39,'CRUCE RIESGOS'!$C$8:$D$152,2,FALSE),"")</f>
        <v/>
      </c>
      <c r="AO39" s="14" t="n">
        <v>15.15</v>
      </c>
      <c r="AP39" s="14">
        <f>IFERROR(VLOOKUP(AO39,'CRUCE RIESGOS'!$C$8:$D$152,2,FALSE),"")</f>
        <v/>
      </c>
      <c r="AQ39" s="14" t="n">
        <v>16.15</v>
      </c>
      <c r="AR39" s="14">
        <f>IFERROR(VLOOKUP(AQ39,'CRUCE RIESGOS'!$C$8:$D$152,2,FALSE),"")</f>
        <v/>
      </c>
      <c r="AS39" s="14" t="n">
        <v>17.15</v>
      </c>
      <c r="AT39" s="14">
        <f>IFERROR(VLOOKUP(AS39,'CRUCE RIESGOS'!$C$8:$D$152,2,FALSE),"")</f>
        <v/>
      </c>
      <c r="AU39" s="14" t="n">
        <v>18.15</v>
      </c>
      <c r="AV39" s="14">
        <f>IFERROR(VLOOKUP(AU39,'CRUCE RIESGOS'!$C$8:$D$152,2,FALSE),"")</f>
        <v/>
      </c>
      <c r="AW39" s="14" t="n">
        <v>19.15</v>
      </c>
      <c r="AX39" s="14">
        <f>IFERROR(VLOOKUP(AW39,'CRUCE RIESGOS'!$C$8:$D$152,2,FALSE),"")</f>
        <v/>
      </c>
      <c r="AY39" s="14" t="n">
        <v>20.15</v>
      </c>
      <c r="AZ39" s="14">
        <f>IFERROR(VLOOKUP(AY39,'CRUCE RIESGOS'!$C$8:$D$152,2,FALSE),"")</f>
        <v/>
      </c>
      <c r="BA39" s="14" t="n">
        <v>21.15</v>
      </c>
      <c r="BB39" s="14">
        <f>IFERROR(VLOOKUP(BA39,'CRUCE RIESGOS'!$C$8:$D$152,2,FALSE),"")</f>
        <v/>
      </c>
      <c r="BC39" s="14" t="n">
        <v>22.15</v>
      </c>
      <c r="BD39" s="14">
        <f>IFERROR(VLOOKUP(BC39,'CRUCE RIESGOS'!$C$8:$D$152,2,FALSE),"")</f>
        <v/>
      </c>
      <c r="BE39" s="14" t="n">
        <v>23.15</v>
      </c>
      <c r="BF39" s="14">
        <f>IFERROR(VLOOKUP(BE39,'CRUCE RIESGOS'!$C$8:$D$152,2,FALSE),"")</f>
        <v/>
      </c>
      <c r="BG39" s="14" t="n">
        <v>24.15</v>
      </c>
      <c r="BH39" s="14">
        <f>IFERROR(VLOOKUP(BG39,'CRUCE RIESGOS'!$C$8:$D$152,2,FALSE),"")</f>
        <v/>
      </c>
      <c r="BI39" s="14" t="n">
        <v>25.15</v>
      </c>
      <c r="BJ39" s="14">
        <f>IFERROR(VLOOKUP(BI39,'CRUCE RIESGOS'!$C$8:$D$152,2,FALSE),"")</f>
        <v/>
      </c>
    </row>
    <row r="40">
      <c r="N40" s="14">
        <f>IF(N41&lt;&gt;""," -R","")</f>
        <v/>
      </c>
      <c r="P40" s="14">
        <f>IF(P41&lt;&gt;""," -R","")</f>
        <v/>
      </c>
      <c r="R40" s="14">
        <f>IF(R41&lt;&gt;""," -R","")</f>
        <v/>
      </c>
      <c r="T40" s="14">
        <f>IF(T41&lt;&gt;""," -R","")</f>
        <v/>
      </c>
      <c r="V40" s="14">
        <f>IF(V41&lt;&gt;""," -R","")</f>
        <v/>
      </c>
      <c r="X40" s="14">
        <f>IF(X41&lt;&gt;""," -R","")</f>
        <v/>
      </c>
      <c r="Z40" s="14">
        <f>IF(Z41&lt;&gt;""," -R","")</f>
        <v/>
      </c>
      <c r="AB40" s="14">
        <f>IF(AB41&lt;&gt;""," -R","")</f>
        <v/>
      </c>
      <c r="AD40" s="14">
        <f>IF(AD41&lt;&gt;""," -R","")</f>
        <v/>
      </c>
      <c r="AF40" s="14">
        <f>IF(AF41&lt;&gt;""," -R","")</f>
        <v/>
      </c>
      <c r="AH40" s="14">
        <f>IF(AH41&lt;&gt;""," -R","")</f>
        <v/>
      </c>
      <c r="AJ40" s="14">
        <f>IF(AJ41&lt;&gt;""," -R","")</f>
        <v/>
      </c>
      <c r="AL40" s="14">
        <f>IF(AL41&lt;&gt;""," -R","")</f>
        <v/>
      </c>
      <c r="AN40" s="14">
        <f>IF(AN41&lt;&gt;""," -R","")</f>
        <v/>
      </c>
      <c r="AP40" s="14">
        <f>IF(AP41&lt;&gt;""," -R","")</f>
        <v/>
      </c>
      <c r="AR40" s="14">
        <f>IF(AR41&lt;&gt;""," -R","")</f>
        <v/>
      </c>
      <c r="AT40" s="14">
        <f>IF(AT41&lt;&gt;""," -R","")</f>
        <v/>
      </c>
      <c r="AV40" s="14">
        <f>IF(AV41&lt;&gt;""," -R","")</f>
        <v/>
      </c>
      <c r="AX40" s="14">
        <f>IF(AX41&lt;&gt;""," -R","")</f>
        <v/>
      </c>
      <c r="AZ40" s="14">
        <f>IF(AZ41&lt;&gt;""," -R","")</f>
        <v/>
      </c>
      <c r="BB40" s="14">
        <f>IF(BB41&lt;&gt;""," -R","")</f>
        <v/>
      </c>
      <c r="BD40" s="14">
        <f>IF(BD41&lt;&gt;""," -R","")</f>
        <v/>
      </c>
      <c r="BF40" s="14">
        <f>IF(BF41&lt;&gt;""," -R","")</f>
        <v/>
      </c>
      <c r="BH40" s="14">
        <f>IF(BH41&lt;&gt;""," -R","")</f>
        <v/>
      </c>
      <c r="BJ40" s="14">
        <f>IF(BJ41&lt;&gt;""," -R","")</f>
        <v/>
      </c>
    </row>
    <row r="41">
      <c r="M41" s="14" t="n">
        <v>1.16</v>
      </c>
      <c r="N41" s="14">
        <f>IFERROR(VLOOKUP(M41,'CRUCE RIESGOS'!$C$8:$D$152,2,FALSE),"")</f>
        <v/>
      </c>
      <c r="O41" s="14" t="n">
        <v>2.16</v>
      </c>
      <c r="P41" s="14">
        <f>IFERROR(VLOOKUP(O41,'CRUCE RIESGOS'!$C$8:$D$152,2,FALSE),"")</f>
        <v/>
      </c>
      <c r="Q41" s="14" t="n">
        <v>3.16</v>
      </c>
      <c r="R41" s="14">
        <f>IFERROR(VLOOKUP(Q41,'CRUCE RIESGOS'!$C$8:$D$152,2,FALSE),"")</f>
        <v/>
      </c>
      <c r="S41" s="14" t="n">
        <v>4.16</v>
      </c>
      <c r="T41" s="14">
        <f>IFERROR(VLOOKUP(S41,'CRUCE RIESGOS'!$C$8:$D$152,2,FALSE),"")</f>
        <v/>
      </c>
      <c r="U41" s="14" t="n">
        <v>5.16</v>
      </c>
      <c r="V41" s="14">
        <f>IFERROR(VLOOKUP(U41,'CRUCE RIESGOS'!$C$8:$D$152,2,FALSE),"")</f>
        <v/>
      </c>
      <c r="W41" s="14" t="n">
        <v>6.16</v>
      </c>
      <c r="X41" s="14">
        <f>IFERROR(VLOOKUP(W41,'CRUCE RIESGOS'!$C$8:$D$152,2,FALSE),"")</f>
        <v/>
      </c>
      <c r="Y41" s="14" t="n">
        <v>7.16</v>
      </c>
      <c r="Z41" s="14">
        <f>IFERROR(VLOOKUP(Y41,'CRUCE RIESGOS'!$C$8:$D$152,2,FALSE),"")</f>
        <v/>
      </c>
      <c r="AA41" s="14" t="n">
        <v>8.16</v>
      </c>
      <c r="AB41" s="14">
        <f>IFERROR(VLOOKUP(AA41,'CRUCE RIESGOS'!$C$8:$D$152,2,FALSE),"")</f>
        <v/>
      </c>
      <c r="AC41" s="14" t="n">
        <v>9.16</v>
      </c>
      <c r="AD41" s="14">
        <f>IFERROR(VLOOKUP(AC41,'CRUCE RIESGOS'!$C$8:$D$152,2,FALSE),"")</f>
        <v/>
      </c>
      <c r="AE41" s="14" t="n">
        <v>10.16</v>
      </c>
      <c r="AF41" s="14">
        <f>IFERROR(VLOOKUP(AE41,'CRUCE RIESGOS'!$C$8:$D$152,2,FALSE),"")</f>
        <v/>
      </c>
      <c r="AG41" s="14" t="n">
        <v>11.16</v>
      </c>
      <c r="AH41" s="14">
        <f>IFERROR(VLOOKUP(AG41,'CRUCE RIESGOS'!$C$8:$D$152,2,FALSE),"")</f>
        <v/>
      </c>
      <c r="AI41" s="14" t="n">
        <v>12.16</v>
      </c>
      <c r="AJ41" s="14">
        <f>IFERROR(VLOOKUP(AI41,'CRUCE RIESGOS'!$C$8:$D$152,2,FALSE),"")</f>
        <v/>
      </c>
      <c r="AK41" s="14" t="n">
        <v>13.16</v>
      </c>
      <c r="AL41" s="14">
        <f>IFERROR(VLOOKUP(AK41,'CRUCE RIESGOS'!$C$8:$D$152,2,FALSE),"")</f>
        <v/>
      </c>
      <c r="AM41" s="14" t="n">
        <v>14.16</v>
      </c>
      <c r="AN41" s="14">
        <f>IFERROR(VLOOKUP(AM41,'CRUCE RIESGOS'!$C$8:$D$152,2,FALSE),"")</f>
        <v/>
      </c>
      <c r="AO41" s="14" t="n">
        <v>15.16</v>
      </c>
      <c r="AP41" s="14">
        <f>IFERROR(VLOOKUP(AO41,'CRUCE RIESGOS'!$C$8:$D$152,2,FALSE),"")</f>
        <v/>
      </c>
      <c r="AQ41" s="14" t="n">
        <v>16.16</v>
      </c>
      <c r="AR41" s="14">
        <f>IFERROR(VLOOKUP(AQ41,'CRUCE RIESGOS'!$C$8:$D$152,2,FALSE),"")</f>
        <v/>
      </c>
      <c r="AS41" s="14" t="n">
        <v>17.16</v>
      </c>
      <c r="AT41" s="14">
        <f>IFERROR(VLOOKUP(AS41,'CRUCE RIESGOS'!$C$8:$D$152,2,FALSE),"")</f>
        <v/>
      </c>
      <c r="AU41" s="14" t="n">
        <v>18.16</v>
      </c>
      <c r="AV41" s="14">
        <f>IFERROR(VLOOKUP(AU41,'CRUCE RIESGOS'!$C$8:$D$152,2,FALSE),"")</f>
        <v/>
      </c>
      <c r="AW41" s="14" t="n">
        <v>19.16</v>
      </c>
      <c r="AX41" s="14">
        <f>IFERROR(VLOOKUP(AW41,'CRUCE RIESGOS'!$C$8:$D$152,2,FALSE),"")</f>
        <v/>
      </c>
      <c r="AY41" s="14" t="n">
        <v>20.16</v>
      </c>
      <c r="AZ41" s="14">
        <f>IFERROR(VLOOKUP(AY41,'CRUCE RIESGOS'!$C$8:$D$152,2,FALSE),"")</f>
        <v/>
      </c>
      <c r="BA41" s="14" t="n">
        <v>21.16</v>
      </c>
      <c r="BB41" s="14">
        <f>IFERROR(VLOOKUP(BA41,'CRUCE RIESGOS'!$C$8:$D$152,2,FALSE),"")</f>
        <v/>
      </c>
      <c r="BC41" s="14" t="n">
        <v>22.16</v>
      </c>
      <c r="BD41" s="14">
        <f>IFERROR(VLOOKUP(BC41,'CRUCE RIESGOS'!$C$8:$D$152,2,FALSE),"")</f>
        <v/>
      </c>
      <c r="BE41" s="14" t="n">
        <v>23.16</v>
      </c>
      <c r="BF41" s="14">
        <f>IFERROR(VLOOKUP(BE41,'CRUCE RIESGOS'!$C$8:$D$152,2,FALSE),"")</f>
        <v/>
      </c>
      <c r="BG41" s="14" t="n">
        <v>24.16</v>
      </c>
      <c r="BH41" s="14">
        <f>IFERROR(VLOOKUP(BG41,'CRUCE RIESGOS'!$C$8:$D$152,2,FALSE),"")</f>
        <v/>
      </c>
      <c r="BI41" s="14" t="n">
        <v>25.16</v>
      </c>
      <c r="BJ41" s="14">
        <f>IFERROR(VLOOKUP(BI41,'CRUCE RIESGOS'!$C$8:$D$152,2,FALSE),"")</f>
        <v/>
      </c>
    </row>
    <row r="42">
      <c r="N42" s="14">
        <f>IF(N43&lt;&gt;""," -R","")</f>
        <v/>
      </c>
      <c r="P42" s="14">
        <f>IF(P43&lt;&gt;""," -R","")</f>
        <v/>
      </c>
      <c r="R42" s="14">
        <f>IF(R43&lt;&gt;""," -R","")</f>
        <v/>
      </c>
      <c r="T42" s="14">
        <f>IF(T43&lt;&gt;""," -R","")</f>
        <v/>
      </c>
      <c r="V42" s="14">
        <f>IF(V43&lt;&gt;""," -R","")</f>
        <v/>
      </c>
      <c r="X42" s="14">
        <f>IF(X43&lt;&gt;""," -R","")</f>
        <v/>
      </c>
      <c r="Z42" s="14">
        <f>IF(Z43&lt;&gt;""," -R","")</f>
        <v/>
      </c>
      <c r="AB42" s="14">
        <f>IF(AB43&lt;&gt;""," -R","")</f>
        <v/>
      </c>
      <c r="AD42" s="14">
        <f>IF(AD43&lt;&gt;""," -R","")</f>
        <v/>
      </c>
      <c r="AF42" s="14">
        <f>IF(AF43&lt;&gt;""," -R","")</f>
        <v/>
      </c>
      <c r="AH42" s="14">
        <f>IF(AH43&lt;&gt;""," -R","")</f>
        <v/>
      </c>
      <c r="AJ42" s="14">
        <f>IF(AJ43&lt;&gt;""," -R","")</f>
        <v/>
      </c>
      <c r="AL42" s="14">
        <f>IF(AL43&lt;&gt;""," -R","")</f>
        <v/>
      </c>
      <c r="AN42" s="14">
        <f>IF(AN43&lt;&gt;""," -R","")</f>
        <v/>
      </c>
      <c r="AP42" s="14">
        <f>IF(AP43&lt;&gt;""," -R","")</f>
        <v/>
      </c>
      <c r="AR42" s="14">
        <f>IF(AR43&lt;&gt;""," -R","")</f>
        <v/>
      </c>
      <c r="AT42" s="14">
        <f>IF(AT43&lt;&gt;""," -R","")</f>
        <v/>
      </c>
      <c r="AV42" s="14">
        <f>IF(AV43&lt;&gt;""," -R","")</f>
        <v/>
      </c>
      <c r="AX42" s="14">
        <f>IF(AX43&lt;&gt;""," -R","")</f>
        <v/>
      </c>
      <c r="AZ42" s="14">
        <f>IF(AZ43&lt;&gt;""," -R","")</f>
        <v/>
      </c>
      <c r="BB42" s="14">
        <f>IF(BB43&lt;&gt;""," -R","")</f>
        <v/>
      </c>
      <c r="BD42" s="14">
        <f>IF(BD43&lt;&gt;""," -R","")</f>
        <v/>
      </c>
      <c r="BF42" s="14">
        <f>IF(BF43&lt;&gt;""," -R","")</f>
        <v/>
      </c>
      <c r="BH42" s="14">
        <f>IF(BH43&lt;&gt;""," -R","")</f>
        <v/>
      </c>
      <c r="BJ42" s="14">
        <f>IF(BJ43&lt;&gt;""," -R","")</f>
        <v/>
      </c>
    </row>
    <row r="43">
      <c r="M43" s="14" t="n">
        <v>1.17</v>
      </c>
      <c r="N43" s="14">
        <f>IFERROR(VLOOKUP(M43,'CRUCE RIESGOS'!$C$8:$D$152,2,FALSE),"")</f>
        <v/>
      </c>
      <c r="O43" s="14" t="n">
        <v>2.17</v>
      </c>
      <c r="P43" s="14">
        <f>IFERROR(VLOOKUP(O43,'CRUCE RIESGOS'!$C$8:$D$152,2,FALSE),"")</f>
        <v/>
      </c>
      <c r="Q43" s="14" t="n">
        <v>3.17</v>
      </c>
      <c r="R43" s="14">
        <f>IFERROR(VLOOKUP(Q43,'CRUCE RIESGOS'!$C$8:$D$152,2,FALSE),"")</f>
        <v/>
      </c>
      <c r="S43" s="14" t="n">
        <v>4.17</v>
      </c>
      <c r="T43" s="14">
        <f>IFERROR(VLOOKUP(S43,'CRUCE RIESGOS'!$C$8:$D$152,2,FALSE),"")</f>
        <v/>
      </c>
      <c r="U43" s="14" t="n">
        <v>5.17</v>
      </c>
      <c r="V43" s="14">
        <f>IFERROR(VLOOKUP(U43,'CRUCE RIESGOS'!$C$8:$D$152,2,FALSE),"")</f>
        <v/>
      </c>
      <c r="W43" s="14" t="n">
        <v>6.17</v>
      </c>
      <c r="X43" s="14">
        <f>IFERROR(VLOOKUP(W43,'CRUCE RIESGOS'!$C$8:$D$152,2,FALSE),"")</f>
        <v/>
      </c>
      <c r="Y43" s="14" t="n">
        <v>7.17</v>
      </c>
      <c r="Z43" s="14">
        <f>IFERROR(VLOOKUP(Y43,'CRUCE RIESGOS'!$C$8:$D$152,2,FALSE),"")</f>
        <v/>
      </c>
      <c r="AA43" s="14" t="n">
        <v>8.17</v>
      </c>
      <c r="AB43" s="14">
        <f>IFERROR(VLOOKUP(AA43,'CRUCE RIESGOS'!$C$8:$D$152,2,FALSE),"")</f>
        <v/>
      </c>
      <c r="AC43" s="14" t="n">
        <v>9.17</v>
      </c>
      <c r="AD43" s="14">
        <f>IFERROR(VLOOKUP(AC43,'CRUCE RIESGOS'!$C$8:$D$152,2,FALSE),"")</f>
        <v/>
      </c>
      <c r="AE43" s="14" t="n">
        <v>10.17</v>
      </c>
      <c r="AF43" s="14">
        <f>IFERROR(VLOOKUP(AE43,'CRUCE RIESGOS'!$C$8:$D$152,2,FALSE),"")</f>
        <v/>
      </c>
      <c r="AG43" s="14" t="n">
        <v>11.17</v>
      </c>
      <c r="AH43" s="14">
        <f>IFERROR(VLOOKUP(AG43,'CRUCE RIESGOS'!$C$8:$D$152,2,FALSE),"")</f>
        <v/>
      </c>
      <c r="AI43" s="14" t="n">
        <v>12.17</v>
      </c>
      <c r="AJ43" s="14">
        <f>IFERROR(VLOOKUP(AI43,'CRUCE RIESGOS'!$C$8:$D$152,2,FALSE),"")</f>
        <v/>
      </c>
      <c r="AK43" s="14" t="n">
        <v>13.17</v>
      </c>
      <c r="AL43" s="14">
        <f>IFERROR(VLOOKUP(AK43,'CRUCE RIESGOS'!$C$8:$D$152,2,FALSE),"")</f>
        <v/>
      </c>
      <c r="AM43" s="14" t="n">
        <v>14.17</v>
      </c>
      <c r="AN43" s="14">
        <f>IFERROR(VLOOKUP(AM43,'CRUCE RIESGOS'!$C$8:$D$152,2,FALSE),"")</f>
        <v/>
      </c>
      <c r="AO43" s="14" t="n">
        <v>15.17</v>
      </c>
      <c r="AP43" s="14">
        <f>IFERROR(VLOOKUP(AO43,'CRUCE RIESGOS'!$C$8:$D$152,2,FALSE),"")</f>
        <v/>
      </c>
      <c r="AQ43" s="14" t="n">
        <v>16.17</v>
      </c>
      <c r="AR43" s="14">
        <f>IFERROR(VLOOKUP(AQ43,'CRUCE RIESGOS'!$C$8:$D$152,2,FALSE),"")</f>
        <v/>
      </c>
      <c r="AS43" s="14" t="n">
        <v>17.17</v>
      </c>
      <c r="AT43" s="14">
        <f>IFERROR(VLOOKUP(AS43,'CRUCE RIESGOS'!$C$8:$D$152,2,FALSE),"")</f>
        <v/>
      </c>
      <c r="AU43" s="14" t="n">
        <v>18.17</v>
      </c>
      <c r="AV43" s="14">
        <f>IFERROR(VLOOKUP(AU43,'CRUCE RIESGOS'!$C$8:$D$152,2,FALSE),"")</f>
        <v/>
      </c>
      <c r="AW43" s="14" t="n">
        <v>19.17</v>
      </c>
      <c r="AX43" s="14">
        <f>IFERROR(VLOOKUP(AW43,'CRUCE RIESGOS'!$C$8:$D$152,2,FALSE),"")</f>
        <v/>
      </c>
      <c r="AY43" s="14" t="n">
        <v>20.17</v>
      </c>
      <c r="AZ43" s="14">
        <f>IFERROR(VLOOKUP(AY43,'CRUCE RIESGOS'!$C$8:$D$152,2,FALSE),"")</f>
        <v/>
      </c>
      <c r="BA43" s="14" t="n">
        <v>21.17</v>
      </c>
      <c r="BB43" s="14">
        <f>IFERROR(VLOOKUP(BA43,'CRUCE RIESGOS'!$C$8:$D$152,2,FALSE),"")</f>
        <v/>
      </c>
      <c r="BC43" s="14" t="n">
        <v>22.17</v>
      </c>
      <c r="BD43" s="14">
        <f>IFERROR(VLOOKUP(BC43,'CRUCE RIESGOS'!$C$8:$D$152,2,FALSE),"")</f>
        <v/>
      </c>
      <c r="BE43" s="14" t="n">
        <v>23.17</v>
      </c>
      <c r="BF43" s="14">
        <f>IFERROR(VLOOKUP(BE43,'CRUCE RIESGOS'!$C$8:$D$152,2,FALSE),"")</f>
        <v/>
      </c>
      <c r="BG43" s="14" t="n">
        <v>24.17</v>
      </c>
      <c r="BH43" s="14">
        <f>IFERROR(VLOOKUP(BG43,'CRUCE RIESGOS'!$C$8:$D$152,2,FALSE),"")</f>
        <v/>
      </c>
      <c r="BI43" s="14" t="n">
        <v>25.17</v>
      </c>
      <c r="BJ43" s="14">
        <f>IFERROR(VLOOKUP(BI43,'CRUCE RIESGOS'!$C$8:$D$152,2,FALSE),"")</f>
        <v/>
      </c>
    </row>
    <row r="44">
      <c r="N44" s="14">
        <f>IF(N45&lt;&gt;""," -R","")</f>
        <v/>
      </c>
      <c r="P44" s="14">
        <f>IF(P45&lt;&gt;""," -R","")</f>
        <v/>
      </c>
      <c r="R44" s="14">
        <f>IF(R45&lt;&gt;""," -R","")</f>
        <v/>
      </c>
      <c r="T44" s="14">
        <f>IF(T45&lt;&gt;""," -R","")</f>
        <v/>
      </c>
      <c r="V44" s="14">
        <f>IF(V45&lt;&gt;""," -R","")</f>
        <v/>
      </c>
      <c r="X44" s="14">
        <f>IF(X45&lt;&gt;""," -R","")</f>
        <v/>
      </c>
      <c r="Z44" s="14">
        <f>IF(Z45&lt;&gt;""," -R","")</f>
        <v/>
      </c>
      <c r="AB44" s="14">
        <f>IF(AB45&lt;&gt;""," -R","")</f>
        <v/>
      </c>
      <c r="AD44" s="14">
        <f>IF(AD45&lt;&gt;""," -R","")</f>
        <v/>
      </c>
      <c r="AF44" s="14">
        <f>IF(AF45&lt;&gt;""," -R","")</f>
        <v/>
      </c>
      <c r="AH44" s="14">
        <f>IF(AH45&lt;&gt;""," -R","")</f>
        <v/>
      </c>
      <c r="AJ44" s="14">
        <f>IF(AJ45&lt;&gt;""," -R","")</f>
        <v/>
      </c>
      <c r="AL44" s="14">
        <f>IF(AL45&lt;&gt;""," -R","")</f>
        <v/>
      </c>
      <c r="AN44" s="14">
        <f>IF(AN45&lt;&gt;""," -R","")</f>
        <v/>
      </c>
      <c r="AP44" s="14">
        <f>IF(AP45&lt;&gt;""," -R","")</f>
        <v/>
      </c>
      <c r="AR44" s="14">
        <f>IF(AR45&lt;&gt;""," -R","")</f>
        <v/>
      </c>
      <c r="AT44" s="14">
        <f>IF(AT45&lt;&gt;""," -R","")</f>
        <v/>
      </c>
      <c r="AV44" s="14">
        <f>IF(AV45&lt;&gt;""," -R","")</f>
        <v/>
      </c>
      <c r="AX44" s="14">
        <f>IF(AX45&lt;&gt;""," -R","")</f>
        <v/>
      </c>
      <c r="AZ44" s="14">
        <f>IF(AZ45&lt;&gt;""," -R","")</f>
        <v/>
      </c>
      <c r="BB44" s="14">
        <f>IF(BB45&lt;&gt;""," -R","")</f>
        <v/>
      </c>
      <c r="BD44" s="14">
        <f>IF(BD45&lt;&gt;""," -R","")</f>
        <v/>
      </c>
      <c r="BF44" s="14">
        <f>IF(BF45&lt;&gt;""," -R","")</f>
        <v/>
      </c>
      <c r="BH44" s="14">
        <f>IF(BH45&lt;&gt;""," -R","")</f>
        <v/>
      </c>
      <c r="BJ44" s="14">
        <f>IF(BJ45&lt;&gt;""," -R","")</f>
        <v/>
      </c>
    </row>
    <row r="45">
      <c r="M45" s="14" t="n">
        <v>1.18</v>
      </c>
      <c r="N45" s="14">
        <f>IFERROR(VLOOKUP(M45,'CRUCE RIESGOS'!$C$8:$D$152,2,FALSE),"")</f>
        <v/>
      </c>
      <c r="O45" s="14" t="n">
        <v>2.18</v>
      </c>
      <c r="P45" s="14">
        <f>IFERROR(VLOOKUP(O45,'CRUCE RIESGOS'!$C$8:$D$152,2,FALSE),"")</f>
        <v/>
      </c>
      <c r="Q45" s="14" t="n">
        <v>3.18</v>
      </c>
      <c r="R45" s="14">
        <f>IFERROR(VLOOKUP(Q45,'CRUCE RIESGOS'!$C$8:$D$152,2,FALSE),"")</f>
        <v/>
      </c>
      <c r="S45" s="14" t="n">
        <v>4.18</v>
      </c>
      <c r="T45" s="14">
        <f>IFERROR(VLOOKUP(S45,'CRUCE RIESGOS'!$C$8:$D$152,2,FALSE),"")</f>
        <v/>
      </c>
      <c r="U45" s="14" t="n">
        <v>5.18</v>
      </c>
      <c r="V45" s="14">
        <f>IFERROR(VLOOKUP(U45,'CRUCE RIESGOS'!$C$8:$D$152,2,FALSE),"")</f>
        <v/>
      </c>
      <c r="W45" s="14" t="n">
        <v>6.18</v>
      </c>
      <c r="X45" s="14">
        <f>IFERROR(VLOOKUP(W45,'CRUCE RIESGOS'!$C$8:$D$152,2,FALSE),"")</f>
        <v/>
      </c>
      <c r="Y45" s="14" t="n">
        <v>7.18</v>
      </c>
      <c r="Z45" s="14">
        <f>IFERROR(VLOOKUP(Y45,'CRUCE RIESGOS'!$C$8:$D$152,2,FALSE),"")</f>
        <v/>
      </c>
      <c r="AA45" s="14" t="n">
        <v>8.18</v>
      </c>
      <c r="AB45" s="14">
        <f>IFERROR(VLOOKUP(AA45,'CRUCE RIESGOS'!$C$8:$D$152,2,FALSE),"")</f>
        <v/>
      </c>
      <c r="AC45" s="14" t="n">
        <v>9.18</v>
      </c>
      <c r="AD45" s="14">
        <f>IFERROR(VLOOKUP(AC45,'CRUCE RIESGOS'!$C$8:$D$152,2,FALSE),"")</f>
        <v/>
      </c>
      <c r="AE45" s="14" t="n">
        <v>10.18</v>
      </c>
      <c r="AF45" s="14">
        <f>IFERROR(VLOOKUP(AE45,'CRUCE RIESGOS'!$C$8:$D$152,2,FALSE),"")</f>
        <v/>
      </c>
      <c r="AG45" s="14" t="n">
        <v>11.18</v>
      </c>
      <c r="AH45" s="14">
        <f>IFERROR(VLOOKUP(AG45,'CRUCE RIESGOS'!$C$8:$D$152,2,FALSE),"")</f>
        <v/>
      </c>
      <c r="AI45" s="14" t="n">
        <v>12.18</v>
      </c>
      <c r="AJ45" s="14">
        <f>IFERROR(VLOOKUP(AI45,'CRUCE RIESGOS'!$C$8:$D$152,2,FALSE),"")</f>
        <v/>
      </c>
      <c r="AK45" s="14" t="n">
        <v>13.18</v>
      </c>
      <c r="AL45" s="14">
        <f>IFERROR(VLOOKUP(AK45,'CRUCE RIESGOS'!$C$8:$D$152,2,FALSE),"")</f>
        <v/>
      </c>
      <c r="AM45" s="14" t="n">
        <v>14.18</v>
      </c>
      <c r="AN45" s="14">
        <f>IFERROR(VLOOKUP(AM45,'CRUCE RIESGOS'!$C$8:$D$152,2,FALSE),"")</f>
        <v/>
      </c>
      <c r="AO45" s="14" t="n">
        <v>15.18</v>
      </c>
      <c r="AP45" s="14">
        <f>IFERROR(VLOOKUP(AO45,'CRUCE RIESGOS'!$C$8:$D$152,2,FALSE),"")</f>
        <v/>
      </c>
      <c r="AQ45" s="14" t="n">
        <v>16.18</v>
      </c>
      <c r="AR45" s="14">
        <f>IFERROR(VLOOKUP(AQ45,'CRUCE RIESGOS'!$C$8:$D$152,2,FALSE),"")</f>
        <v/>
      </c>
      <c r="AS45" s="14" t="n">
        <v>17.18</v>
      </c>
      <c r="AT45" s="14">
        <f>IFERROR(VLOOKUP(AS45,'CRUCE RIESGOS'!$C$8:$D$152,2,FALSE),"")</f>
        <v/>
      </c>
      <c r="AU45" s="14" t="n">
        <v>18.18</v>
      </c>
      <c r="AV45" s="14">
        <f>IFERROR(VLOOKUP(AU45,'CRUCE RIESGOS'!$C$8:$D$152,2,FALSE),"")</f>
        <v/>
      </c>
      <c r="AW45" s="14" t="n">
        <v>19.18</v>
      </c>
      <c r="AX45" s="14">
        <f>IFERROR(VLOOKUP(AW45,'CRUCE RIESGOS'!$C$8:$D$152,2,FALSE),"")</f>
        <v/>
      </c>
      <c r="AY45" s="14" t="n">
        <v>20.18</v>
      </c>
      <c r="AZ45" s="14">
        <f>IFERROR(VLOOKUP(AY45,'CRUCE RIESGOS'!$C$8:$D$152,2,FALSE),"")</f>
        <v/>
      </c>
      <c r="BA45" s="14" t="n">
        <v>21.18</v>
      </c>
      <c r="BB45" s="14">
        <f>IFERROR(VLOOKUP(BA45,'CRUCE RIESGOS'!$C$8:$D$152,2,FALSE),"")</f>
        <v/>
      </c>
      <c r="BC45" s="14" t="n">
        <v>22.18</v>
      </c>
      <c r="BD45" s="14">
        <f>IFERROR(VLOOKUP(BC45,'CRUCE RIESGOS'!$C$8:$D$152,2,FALSE),"")</f>
        <v/>
      </c>
      <c r="BE45" s="14" t="n">
        <v>23.18</v>
      </c>
      <c r="BF45" s="14">
        <f>IFERROR(VLOOKUP(BE45,'CRUCE RIESGOS'!$C$8:$D$152,2,FALSE),"")</f>
        <v/>
      </c>
      <c r="BG45" s="14" t="n">
        <v>24.18</v>
      </c>
      <c r="BH45" s="14">
        <f>IFERROR(VLOOKUP(BG45,'CRUCE RIESGOS'!$C$8:$D$152,2,FALSE),"")</f>
        <v/>
      </c>
      <c r="BI45" s="14" t="n">
        <v>25.18</v>
      </c>
      <c r="BJ45" s="14">
        <f>IFERROR(VLOOKUP(BI45,'CRUCE RIESGOS'!$C$8:$D$152,2,FALSE),"")</f>
        <v/>
      </c>
    </row>
    <row r="46">
      <c r="N46" s="14">
        <f>IF(N47&lt;&gt;""," -R","")</f>
        <v/>
      </c>
      <c r="P46" s="14">
        <f>IF(P47&lt;&gt;""," -R","")</f>
        <v/>
      </c>
      <c r="R46" s="14">
        <f>IF(R47&lt;&gt;""," -R","")</f>
        <v/>
      </c>
      <c r="T46" s="14">
        <f>IF(T47&lt;&gt;""," -R","")</f>
        <v/>
      </c>
      <c r="V46" s="14">
        <f>IF(V47&lt;&gt;""," -R","")</f>
        <v/>
      </c>
      <c r="X46" s="14">
        <f>IF(X47&lt;&gt;""," -R","")</f>
        <v/>
      </c>
      <c r="Z46" s="14">
        <f>IF(Z47&lt;&gt;""," -R","")</f>
        <v/>
      </c>
      <c r="AB46" s="14">
        <f>IF(AB47&lt;&gt;""," -R","")</f>
        <v/>
      </c>
      <c r="AD46" s="14">
        <f>IF(AD47&lt;&gt;""," -R","")</f>
        <v/>
      </c>
      <c r="AF46" s="14">
        <f>IF(AF47&lt;&gt;""," -R","")</f>
        <v/>
      </c>
      <c r="AH46" s="14">
        <f>IF(AH47&lt;&gt;""," -R","")</f>
        <v/>
      </c>
      <c r="AJ46" s="14">
        <f>IF(AJ47&lt;&gt;""," -R","")</f>
        <v/>
      </c>
      <c r="AL46" s="14">
        <f>IF(AL47&lt;&gt;""," -R","")</f>
        <v/>
      </c>
      <c r="AN46" s="14">
        <f>IF(AN47&lt;&gt;""," -R","")</f>
        <v/>
      </c>
      <c r="AP46" s="14">
        <f>IF(AP47&lt;&gt;""," -R","")</f>
        <v/>
      </c>
      <c r="AR46" s="14">
        <f>IF(AR47&lt;&gt;""," -R","")</f>
        <v/>
      </c>
      <c r="AT46" s="14">
        <f>IF(AT47&lt;&gt;""," -R","")</f>
        <v/>
      </c>
      <c r="AV46" s="14">
        <f>IF(AV47&lt;&gt;""," -R","")</f>
        <v/>
      </c>
      <c r="AX46" s="14">
        <f>IF(AX47&lt;&gt;""," -R","")</f>
        <v/>
      </c>
      <c r="AZ46" s="14">
        <f>IF(AZ47&lt;&gt;""," -R","")</f>
        <v/>
      </c>
      <c r="BB46" s="14">
        <f>IF(BB47&lt;&gt;""," -R","")</f>
        <v/>
      </c>
      <c r="BD46" s="14">
        <f>IF(BD47&lt;&gt;""," -R","")</f>
        <v/>
      </c>
      <c r="BF46" s="14">
        <f>IF(BF47&lt;&gt;""," -R","")</f>
        <v/>
      </c>
      <c r="BH46" s="14">
        <f>IF(BH47&lt;&gt;""," -R","")</f>
        <v/>
      </c>
      <c r="BJ46" s="14">
        <f>IF(BJ47&lt;&gt;""," -R","")</f>
        <v/>
      </c>
    </row>
    <row r="47">
      <c r="M47" s="14" t="n">
        <v>1.19</v>
      </c>
      <c r="N47" s="14">
        <f>IFERROR(VLOOKUP(M47,'CRUCE RIESGOS'!$C$8:$D$152,2,FALSE),"")</f>
        <v/>
      </c>
      <c r="O47" s="14" t="n">
        <v>2.19</v>
      </c>
      <c r="P47" s="14">
        <f>IFERROR(VLOOKUP(O47,'CRUCE RIESGOS'!$C$8:$D$152,2,FALSE),"")</f>
        <v/>
      </c>
      <c r="Q47" s="14" t="n">
        <v>3.19</v>
      </c>
      <c r="R47" s="14">
        <f>IFERROR(VLOOKUP(Q47,'CRUCE RIESGOS'!$C$8:$D$152,2,FALSE),"")</f>
        <v/>
      </c>
      <c r="S47" s="14" t="n">
        <v>4.19</v>
      </c>
      <c r="T47" s="14">
        <f>IFERROR(VLOOKUP(S47,'CRUCE RIESGOS'!$C$8:$D$152,2,FALSE),"")</f>
        <v/>
      </c>
      <c r="U47" s="14" t="n">
        <v>5.19</v>
      </c>
      <c r="V47" s="14">
        <f>IFERROR(VLOOKUP(U47,'CRUCE RIESGOS'!$C$8:$D$152,2,FALSE),"")</f>
        <v/>
      </c>
      <c r="W47" s="14" t="n">
        <v>6.19</v>
      </c>
      <c r="X47" s="14">
        <f>IFERROR(VLOOKUP(W47,'CRUCE RIESGOS'!$C$8:$D$152,2,FALSE),"")</f>
        <v/>
      </c>
      <c r="Y47" s="14" t="n">
        <v>7.19</v>
      </c>
      <c r="Z47" s="14">
        <f>IFERROR(VLOOKUP(Y47,'CRUCE RIESGOS'!$C$8:$D$152,2,FALSE),"")</f>
        <v/>
      </c>
      <c r="AA47" s="14" t="n">
        <v>8.19</v>
      </c>
      <c r="AB47" s="14">
        <f>IFERROR(VLOOKUP(AA47,'CRUCE RIESGOS'!$C$8:$D$152,2,FALSE),"")</f>
        <v/>
      </c>
      <c r="AC47" s="14" t="n">
        <v>9.19</v>
      </c>
      <c r="AD47" s="14">
        <f>IFERROR(VLOOKUP(AC47,'CRUCE RIESGOS'!$C$8:$D$152,2,FALSE),"")</f>
        <v/>
      </c>
      <c r="AE47" s="14" t="n">
        <v>10.19</v>
      </c>
      <c r="AF47" s="14">
        <f>IFERROR(VLOOKUP(AE47,'CRUCE RIESGOS'!$C$8:$D$152,2,FALSE),"")</f>
        <v/>
      </c>
      <c r="AG47" s="14" t="n">
        <v>11.19</v>
      </c>
      <c r="AH47" s="14">
        <f>IFERROR(VLOOKUP(AG47,'CRUCE RIESGOS'!$C$8:$D$152,2,FALSE),"")</f>
        <v/>
      </c>
      <c r="AI47" s="14" t="n">
        <v>12.19</v>
      </c>
      <c r="AJ47" s="14">
        <f>IFERROR(VLOOKUP(AI47,'CRUCE RIESGOS'!$C$8:$D$152,2,FALSE),"")</f>
        <v/>
      </c>
      <c r="AK47" s="14" t="n">
        <v>13.19</v>
      </c>
      <c r="AL47" s="14">
        <f>IFERROR(VLOOKUP(AK47,'CRUCE RIESGOS'!$C$8:$D$152,2,FALSE),"")</f>
        <v/>
      </c>
      <c r="AM47" s="14" t="n">
        <v>14.19</v>
      </c>
      <c r="AN47" s="14">
        <f>IFERROR(VLOOKUP(AM47,'CRUCE RIESGOS'!$C$8:$D$152,2,FALSE),"")</f>
        <v/>
      </c>
      <c r="AO47" s="14" t="n">
        <v>15.19</v>
      </c>
      <c r="AP47" s="14">
        <f>IFERROR(VLOOKUP(AO47,'CRUCE RIESGOS'!$C$8:$D$152,2,FALSE),"")</f>
        <v/>
      </c>
      <c r="AQ47" s="14" t="n">
        <v>16.19</v>
      </c>
      <c r="AR47" s="14">
        <f>IFERROR(VLOOKUP(AQ47,'CRUCE RIESGOS'!$C$8:$D$152,2,FALSE),"")</f>
        <v/>
      </c>
      <c r="AS47" s="14" t="n">
        <v>17.19</v>
      </c>
      <c r="AT47" s="14">
        <f>IFERROR(VLOOKUP(AS47,'CRUCE RIESGOS'!$C$8:$D$152,2,FALSE),"")</f>
        <v/>
      </c>
      <c r="AU47" s="14" t="n">
        <v>18.19</v>
      </c>
      <c r="AV47" s="14">
        <f>IFERROR(VLOOKUP(AU47,'CRUCE RIESGOS'!$C$8:$D$152,2,FALSE),"")</f>
        <v/>
      </c>
      <c r="AW47" s="14" t="n">
        <v>19.19</v>
      </c>
      <c r="AX47" s="14">
        <f>IFERROR(VLOOKUP(AW47,'CRUCE RIESGOS'!$C$8:$D$152,2,FALSE),"")</f>
        <v/>
      </c>
      <c r="AY47" s="14" t="n">
        <v>20.19</v>
      </c>
      <c r="AZ47" s="14">
        <f>IFERROR(VLOOKUP(AY47,'CRUCE RIESGOS'!$C$8:$D$152,2,FALSE),"")</f>
        <v/>
      </c>
      <c r="BA47" s="14" t="n">
        <v>21.19</v>
      </c>
      <c r="BB47" s="14">
        <f>IFERROR(VLOOKUP(BA47,'CRUCE RIESGOS'!$C$8:$D$152,2,FALSE),"")</f>
        <v/>
      </c>
      <c r="BC47" s="14" t="n">
        <v>22.19</v>
      </c>
      <c r="BD47" s="14">
        <f>IFERROR(VLOOKUP(BC47,'CRUCE RIESGOS'!$C$8:$D$152,2,FALSE),"")</f>
        <v/>
      </c>
      <c r="BE47" s="14" t="n">
        <v>23.19</v>
      </c>
      <c r="BF47" s="14">
        <f>IFERROR(VLOOKUP(BE47,'CRUCE RIESGOS'!$C$8:$D$152,2,FALSE),"")</f>
        <v/>
      </c>
      <c r="BG47" s="14" t="n">
        <v>24.19</v>
      </c>
      <c r="BH47" s="14">
        <f>IFERROR(VLOOKUP(BG47,'CRUCE RIESGOS'!$C$8:$D$152,2,FALSE),"")</f>
        <v/>
      </c>
      <c r="BI47" s="14" t="n">
        <v>25.19</v>
      </c>
      <c r="BJ47" s="14">
        <f>IFERROR(VLOOKUP(BI47,'CRUCE RIESGOS'!$C$8:$D$152,2,FALSE),"")</f>
        <v/>
      </c>
    </row>
    <row r="48">
      <c r="N48" s="14">
        <f>IF(N49&lt;&gt;""," -R","")</f>
        <v/>
      </c>
      <c r="P48" s="14">
        <f>IF(P49&lt;&gt;""," -R","")</f>
        <v/>
      </c>
      <c r="R48" s="14">
        <f>IF(R49&lt;&gt;""," -R","")</f>
        <v/>
      </c>
      <c r="T48" s="14">
        <f>IF(T49&lt;&gt;""," -R","")</f>
        <v/>
      </c>
      <c r="V48" s="14">
        <f>IF(V49&lt;&gt;""," -R","")</f>
        <v/>
      </c>
      <c r="X48" s="14">
        <f>IF(X49&lt;&gt;""," -R","")</f>
        <v/>
      </c>
      <c r="Z48" s="14">
        <f>IF(Z49&lt;&gt;""," -R","")</f>
        <v/>
      </c>
      <c r="AB48" s="14">
        <f>IF(AB49&lt;&gt;""," -R","")</f>
        <v/>
      </c>
      <c r="AD48" s="14">
        <f>IF(AD49&lt;&gt;""," -R","")</f>
        <v/>
      </c>
      <c r="AF48" s="14">
        <f>IF(AF49&lt;&gt;""," -R","")</f>
        <v/>
      </c>
      <c r="AH48" s="14">
        <f>IF(AH49&lt;&gt;""," -R","")</f>
        <v/>
      </c>
      <c r="AJ48" s="14">
        <f>IF(AJ49&lt;&gt;""," -R","")</f>
        <v/>
      </c>
      <c r="AL48" s="14">
        <f>IF(AL49&lt;&gt;""," -R","")</f>
        <v/>
      </c>
      <c r="AN48" s="14">
        <f>IF(AN49&lt;&gt;""," -R","")</f>
        <v/>
      </c>
      <c r="AP48" s="14">
        <f>IF(AP49&lt;&gt;""," -R","")</f>
        <v/>
      </c>
      <c r="AR48" s="14">
        <f>IF(AR49&lt;&gt;""," -R","")</f>
        <v/>
      </c>
      <c r="AT48" s="14">
        <f>IF(AT49&lt;&gt;""," -R","")</f>
        <v/>
      </c>
      <c r="AV48" s="14">
        <f>IF(AV49&lt;&gt;""," -R","")</f>
        <v/>
      </c>
      <c r="AX48" s="14">
        <f>IF(AX49&lt;&gt;""," -R","")</f>
        <v/>
      </c>
      <c r="AZ48" s="14">
        <f>IF(AZ49&lt;&gt;""," -R","")</f>
        <v/>
      </c>
      <c r="BB48" s="14">
        <f>IF(BB49&lt;&gt;""," -R","")</f>
        <v/>
      </c>
      <c r="BD48" s="14">
        <f>IF(BD49&lt;&gt;""," -R","")</f>
        <v/>
      </c>
      <c r="BF48" s="14">
        <f>IF(BF49&lt;&gt;""," -R","")</f>
        <v/>
      </c>
      <c r="BH48" s="14">
        <f>IF(BH49&lt;&gt;""," -R","")</f>
        <v/>
      </c>
      <c r="BJ48" s="14">
        <f>IF(BJ49&lt;&gt;""," -R","")</f>
        <v/>
      </c>
    </row>
    <row r="49">
      <c r="M49" s="14" t="n">
        <v>1.2</v>
      </c>
      <c r="N49" s="14">
        <f>IFERROR(VLOOKUP(M49,'CRUCE RIESGOS'!$C$8:$D$152,2,FALSE),"")</f>
        <v/>
      </c>
      <c r="O49" s="14" t="n">
        <v>2.2</v>
      </c>
      <c r="P49" s="14">
        <f>IFERROR(VLOOKUP(O49,'CRUCE RIESGOS'!$C$8:$D$152,2,FALSE),"")</f>
        <v/>
      </c>
      <c r="Q49" s="14" t="n">
        <v>3.2</v>
      </c>
      <c r="R49" s="14">
        <f>IFERROR(VLOOKUP(Q49,'CRUCE RIESGOS'!$C$8:$D$152,2,FALSE),"")</f>
        <v/>
      </c>
      <c r="S49" s="14" t="n">
        <v>4.2</v>
      </c>
      <c r="T49" s="14">
        <f>IFERROR(VLOOKUP(S49,'CRUCE RIESGOS'!$C$8:$D$152,2,FALSE),"")</f>
        <v/>
      </c>
      <c r="U49" s="14" t="n">
        <v>5.2</v>
      </c>
      <c r="V49" s="14">
        <f>IFERROR(VLOOKUP(U49,'CRUCE RIESGOS'!$C$8:$D$152,2,FALSE),"")</f>
        <v/>
      </c>
      <c r="W49" s="14" t="n">
        <v>6.2</v>
      </c>
      <c r="X49" s="14">
        <f>IFERROR(VLOOKUP(W49,'CRUCE RIESGOS'!$C$8:$D$152,2,FALSE),"")</f>
        <v/>
      </c>
      <c r="Y49" s="14" t="n">
        <v>7.2</v>
      </c>
      <c r="Z49" s="14">
        <f>IFERROR(VLOOKUP(Y49,'CRUCE RIESGOS'!$C$8:$D$152,2,FALSE),"")</f>
        <v/>
      </c>
      <c r="AA49" s="14" t="n">
        <v>8.199999999999999</v>
      </c>
      <c r="AB49" s="14">
        <f>IFERROR(VLOOKUP(AA49,'CRUCE RIESGOS'!$C$8:$D$152,2,FALSE),"")</f>
        <v/>
      </c>
      <c r="AC49" s="14" t="n">
        <v>9.199999999999999</v>
      </c>
      <c r="AD49" s="14">
        <f>IFERROR(VLOOKUP(AC49,'CRUCE RIESGOS'!$C$8:$D$152,2,FALSE),"")</f>
        <v/>
      </c>
      <c r="AE49" s="14" t="n">
        <v>10.2</v>
      </c>
      <c r="AF49" s="14">
        <f>IFERROR(VLOOKUP(AE49,'CRUCE RIESGOS'!$C$8:$D$152,2,FALSE),"")</f>
        <v/>
      </c>
      <c r="AG49" s="14" t="n">
        <v>11.2</v>
      </c>
      <c r="AH49" s="14">
        <f>IFERROR(VLOOKUP(AG49,'CRUCE RIESGOS'!$C$8:$D$152,2,FALSE),"")</f>
        <v/>
      </c>
      <c r="AI49" s="14" t="n">
        <v>12.2</v>
      </c>
      <c r="AJ49" s="14">
        <f>IFERROR(VLOOKUP(AI49,'CRUCE RIESGOS'!$C$8:$D$152,2,FALSE),"")</f>
        <v/>
      </c>
      <c r="AK49" s="14" t="n">
        <v>13.2</v>
      </c>
      <c r="AL49" s="14">
        <f>IFERROR(VLOOKUP(AK49,'CRUCE RIESGOS'!$C$8:$D$152,2,FALSE),"")</f>
        <v/>
      </c>
      <c r="AM49" s="14" t="n">
        <v>14.2</v>
      </c>
      <c r="AN49" s="14">
        <f>IFERROR(VLOOKUP(AM49,'CRUCE RIESGOS'!$C$8:$D$152,2,FALSE),"")</f>
        <v/>
      </c>
      <c r="AO49" s="14" t="n">
        <v>15.2</v>
      </c>
      <c r="AP49" s="14">
        <f>IFERROR(VLOOKUP(AO49,'CRUCE RIESGOS'!$C$8:$D$152,2,FALSE),"")</f>
        <v/>
      </c>
      <c r="AQ49" s="14" t="n">
        <v>16.2</v>
      </c>
      <c r="AR49" s="14">
        <f>IFERROR(VLOOKUP(AQ49,'CRUCE RIESGOS'!$C$8:$D$152,2,FALSE),"")</f>
        <v/>
      </c>
      <c r="AS49" s="14" t="n">
        <v>17.2</v>
      </c>
      <c r="AT49" s="14">
        <f>IFERROR(VLOOKUP(AS49,'CRUCE RIESGOS'!$C$8:$D$152,2,FALSE),"")</f>
        <v/>
      </c>
      <c r="AU49" s="14" t="n">
        <v>18.2</v>
      </c>
      <c r="AV49" s="14">
        <f>IFERROR(VLOOKUP(AU49,'CRUCE RIESGOS'!$C$8:$D$152,2,FALSE),"")</f>
        <v/>
      </c>
      <c r="AW49" s="14" t="n">
        <v>19.2</v>
      </c>
      <c r="AX49" s="14">
        <f>IFERROR(VLOOKUP(AW49,'CRUCE RIESGOS'!$C$8:$D$152,2,FALSE),"")</f>
        <v/>
      </c>
      <c r="AY49" s="14" t="n">
        <v>20.2</v>
      </c>
      <c r="AZ49" s="14">
        <f>IFERROR(VLOOKUP(AY49,'CRUCE RIESGOS'!$C$8:$D$152,2,FALSE),"")</f>
        <v/>
      </c>
      <c r="BA49" s="14" t="n">
        <v>21.2</v>
      </c>
      <c r="BB49" s="14">
        <f>IFERROR(VLOOKUP(BA49,'CRUCE RIESGOS'!$C$8:$D$152,2,FALSE),"")</f>
        <v/>
      </c>
      <c r="BC49" s="14" t="n">
        <v>22.2</v>
      </c>
      <c r="BD49" s="14">
        <f>IFERROR(VLOOKUP(BC49,'CRUCE RIESGOS'!$C$8:$D$152,2,FALSE),"")</f>
        <v/>
      </c>
      <c r="BE49" s="14" t="n">
        <v>23.2</v>
      </c>
      <c r="BF49" s="14">
        <f>IFERROR(VLOOKUP(BE49,'CRUCE RIESGOS'!$C$8:$D$152,2,FALSE),"")</f>
        <v/>
      </c>
      <c r="BG49" s="14" t="n">
        <v>24.2</v>
      </c>
      <c r="BH49" s="14">
        <f>IFERROR(VLOOKUP(BG49,'CRUCE RIESGOS'!$C$8:$D$152,2,FALSE),"")</f>
        <v/>
      </c>
      <c r="BI49" s="14" t="n">
        <v>25.2</v>
      </c>
      <c r="BJ49" s="14">
        <f>IFERROR(VLOOKUP(BI49,'CRUCE RIESGOS'!$C$8:$D$152,2,FALSE),"")</f>
        <v/>
      </c>
    </row>
    <row r="50">
      <c r="N50" s="14">
        <f>IF(N51&lt;&gt;""," -R","")</f>
        <v/>
      </c>
      <c r="P50" s="14">
        <f>IF(P51&lt;&gt;""," -R","")</f>
        <v/>
      </c>
      <c r="R50" s="14">
        <f>IF(R51&lt;&gt;""," -R","")</f>
        <v/>
      </c>
      <c r="T50" s="14">
        <f>IF(T51&lt;&gt;""," -R","")</f>
        <v/>
      </c>
      <c r="V50" s="14">
        <f>IF(V51&lt;&gt;""," -R","")</f>
        <v/>
      </c>
      <c r="X50" s="14">
        <f>IF(X51&lt;&gt;""," -R","")</f>
        <v/>
      </c>
      <c r="Z50" s="14">
        <f>IF(Z51&lt;&gt;""," -R","")</f>
        <v/>
      </c>
      <c r="AB50" s="14">
        <f>IF(AB51&lt;&gt;""," -R","")</f>
        <v/>
      </c>
      <c r="AD50" s="14">
        <f>IF(AD51&lt;&gt;""," -R","")</f>
        <v/>
      </c>
      <c r="AF50" s="14">
        <f>IF(AF51&lt;&gt;""," -R","")</f>
        <v/>
      </c>
      <c r="AH50" s="14">
        <f>IF(AH51&lt;&gt;""," -R","")</f>
        <v/>
      </c>
      <c r="AJ50" s="14">
        <f>IF(AJ51&lt;&gt;""," -R","")</f>
        <v/>
      </c>
      <c r="AL50" s="14">
        <f>IF(AL51&lt;&gt;""," -R","")</f>
        <v/>
      </c>
      <c r="AN50" s="14">
        <f>IF(AN51&lt;&gt;""," -R","")</f>
        <v/>
      </c>
      <c r="AP50" s="14">
        <f>IF(AP51&lt;&gt;""," -R","")</f>
        <v/>
      </c>
      <c r="AR50" s="14">
        <f>IF(AR51&lt;&gt;""," -R","")</f>
        <v/>
      </c>
      <c r="AT50" s="14">
        <f>IF(AT51&lt;&gt;""," -R","")</f>
        <v/>
      </c>
      <c r="AV50" s="14">
        <f>IF(AV51&lt;&gt;""," -R","")</f>
        <v/>
      </c>
      <c r="AX50" s="14">
        <f>IF(AX51&lt;&gt;""," -R","")</f>
        <v/>
      </c>
      <c r="AZ50" s="14">
        <f>IF(AZ51&lt;&gt;""," -R","")</f>
        <v/>
      </c>
      <c r="BB50" s="14">
        <f>IF(BB51&lt;&gt;""," -R","")</f>
        <v/>
      </c>
      <c r="BD50" s="14">
        <f>IF(BD51&lt;&gt;""," -R","")</f>
        <v/>
      </c>
      <c r="BF50" s="14">
        <f>IF(BF51&lt;&gt;""," -R","")</f>
        <v/>
      </c>
      <c r="BH50" s="14">
        <f>IF(BH51&lt;&gt;""," -R","")</f>
        <v/>
      </c>
      <c r="BJ50" s="14">
        <f>IF(BJ51&lt;&gt;""," -R","")</f>
        <v/>
      </c>
    </row>
    <row r="51">
      <c r="M51" s="14" t="n">
        <v>1.21</v>
      </c>
      <c r="N51" s="14">
        <f>IFERROR(VLOOKUP(M51,'CRUCE RIESGOS'!$C$8:$D$152,2,FALSE),"")</f>
        <v/>
      </c>
      <c r="O51" s="14" t="n">
        <v>2.21</v>
      </c>
      <c r="P51" s="14">
        <f>IFERROR(VLOOKUP(O51,'CRUCE RIESGOS'!$C$8:$D$152,2,FALSE),"")</f>
        <v/>
      </c>
      <c r="Q51" s="14" t="n">
        <v>3.21</v>
      </c>
      <c r="R51" s="14">
        <f>IFERROR(VLOOKUP(Q51,'CRUCE RIESGOS'!$C$8:$D$152,2,FALSE),"")</f>
        <v/>
      </c>
      <c r="S51" s="14" t="n">
        <v>4.21</v>
      </c>
      <c r="T51" s="14">
        <f>IFERROR(VLOOKUP(S51,'CRUCE RIESGOS'!$C$8:$D$152,2,FALSE),"")</f>
        <v/>
      </c>
      <c r="U51" s="14" t="n">
        <v>5.21</v>
      </c>
      <c r="V51" s="14">
        <f>IFERROR(VLOOKUP(U51,'CRUCE RIESGOS'!$C$8:$D$152,2,FALSE),"")</f>
        <v/>
      </c>
      <c r="W51" s="14" t="n">
        <v>6.21</v>
      </c>
      <c r="X51" s="14">
        <f>IFERROR(VLOOKUP(W51,'CRUCE RIESGOS'!$C$8:$D$152,2,FALSE),"")</f>
        <v/>
      </c>
      <c r="Y51" s="14" t="n">
        <v>7.21</v>
      </c>
      <c r="Z51" s="14">
        <f>IFERROR(VLOOKUP(Y51,'CRUCE RIESGOS'!$C$8:$D$152,2,FALSE),"")</f>
        <v/>
      </c>
      <c r="AA51" s="14" t="n">
        <v>8.210000000000001</v>
      </c>
      <c r="AB51" s="14">
        <f>IFERROR(VLOOKUP(AA51,'CRUCE RIESGOS'!$C$8:$D$152,2,FALSE),"")</f>
        <v/>
      </c>
      <c r="AC51" s="14" t="n">
        <v>9.210000000000001</v>
      </c>
      <c r="AD51" s="14">
        <f>IFERROR(VLOOKUP(AC51,'CRUCE RIESGOS'!$C$8:$D$152,2,FALSE),"")</f>
        <v/>
      </c>
      <c r="AE51" s="14" t="n">
        <v>10.21</v>
      </c>
      <c r="AF51" s="14">
        <f>IFERROR(VLOOKUP(AE51,'CRUCE RIESGOS'!$C$8:$D$152,2,FALSE),"")</f>
        <v/>
      </c>
      <c r="AG51" s="14" t="n">
        <v>11.21</v>
      </c>
      <c r="AH51" s="14">
        <f>IFERROR(VLOOKUP(AG51,'CRUCE RIESGOS'!$C$8:$D$152,2,FALSE),"")</f>
        <v/>
      </c>
      <c r="AI51" s="14" t="n">
        <v>12.21</v>
      </c>
      <c r="AJ51" s="14">
        <f>IFERROR(VLOOKUP(AI51,'CRUCE RIESGOS'!$C$8:$D$152,2,FALSE),"")</f>
        <v/>
      </c>
      <c r="AK51" s="14" t="n">
        <v>13.21</v>
      </c>
      <c r="AL51" s="14">
        <f>IFERROR(VLOOKUP(AK51,'CRUCE RIESGOS'!$C$8:$D$152,2,FALSE),"")</f>
        <v/>
      </c>
      <c r="AM51" s="14" t="n">
        <v>14.21</v>
      </c>
      <c r="AN51" s="14">
        <f>IFERROR(VLOOKUP(AM51,'CRUCE RIESGOS'!$C$8:$D$152,2,FALSE),"")</f>
        <v/>
      </c>
      <c r="AO51" s="14" t="n">
        <v>15.21</v>
      </c>
      <c r="AP51" s="14">
        <f>IFERROR(VLOOKUP(AO51,'CRUCE RIESGOS'!$C$8:$D$152,2,FALSE),"")</f>
        <v/>
      </c>
      <c r="AQ51" s="14" t="n">
        <v>16.21</v>
      </c>
      <c r="AR51" s="14">
        <f>IFERROR(VLOOKUP(AQ51,'CRUCE RIESGOS'!$C$8:$D$152,2,FALSE),"")</f>
        <v/>
      </c>
      <c r="AS51" s="14" t="n">
        <v>17.21</v>
      </c>
      <c r="AT51" s="14">
        <f>IFERROR(VLOOKUP(AS51,'CRUCE RIESGOS'!$C$8:$D$152,2,FALSE),"")</f>
        <v/>
      </c>
      <c r="AU51" s="14" t="n">
        <v>18.21</v>
      </c>
      <c r="AV51" s="14">
        <f>IFERROR(VLOOKUP(AU51,'CRUCE RIESGOS'!$C$8:$D$152,2,FALSE),"")</f>
        <v/>
      </c>
      <c r="AW51" s="14" t="n">
        <v>19.21</v>
      </c>
      <c r="AX51" s="14">
        <f>IFERROR(VLOOKUP(AW51,'CRUCE RIESGOS'!$C$8:$D$152,2,FALSE),"")</f>
        <v/>
      </c>
      <c r="AY51" s="14" t="n">
        <v>20.21</v>
      </c>
      <c r="AZ51" s="14">
        <f>IFERROR(VLOOKUP(AY51,'CRUCE RIESGOS'!$C$8:$D$152,2,FALSE),"")</f>
        <v/>
      </c>
      <c r="BA51" s="14" t="n">
        <v>21.21</v>
      </c>
      <c r="BB51" s="14">
        <f>IFERROR(VLOOKUP(BA51,'CRUCE RIESGOS'!$C$8:$D$152,2,FALSE),"")</f>
        <v/>
      </c>
      <c r="BC51" s="14" t="n">
        <v>22.21</v>
      </c>
      <c r="BD51" s="14">
        <f>IFERROR(VLOOKUP(BC51,'CRUCE RIESGOS'!$C$8:$D$152,2,FALSE),"")</f>
        <v/>
      </c>
      <c r="BE51" s="14" t="n">
        <v>23.21</v>
      </c>
      <c r="BF51" s="14">
        <f>IFERROR(VLOOKUP(BE51,'CRUCE RIESGOS'!$C$8:$D$152,2,FALSE),"")</f>
        <v/>
      </c>
      <c r="BG51" s="14" t="n">
        <v>24.21</v>
      </c>
      <c r="BH51" s="14">
        <f>IFERROR(VLOOKUP(BG51,'CRUCE RIESGOS'!$C$8:$D$152,2,FALSE),"")</f>
        <v/>
      </c>
      <c r="BI51" s="14" t="n">
        <v>25.21</v>
      </c>
      <c r="BJ51" s="14">
        <f>IFERROR(VLOOKUP(BI51,'CRUCE RIESGOS'!$C$8:$D$152,2,FALSE),"")</f>
        <v/>
      </c>
    </row>
    <row r="52">
      <c r="N52" s="14">
        <f>IF(N53&lt;&gt;""," -R","")</f>
        <v/>
      </c>
      <c r="P52" s="14">
        <f>IF(P53&lt;&gt;""," -R","")</f>
        <v/>
      </c>
      <c r="R52" s="14">
        <f>IF(R53&lt;&gt;""," -R","")</f>
        <v/>
      </c>
      <c r="T52" s="14">
        <f>IF(T53&lt;&gt;""," -R","")</f>
        <v/>
      </c>
      <c r="V52" s="14">
        <f>IF(V53&lt;&gt;""," -R","")</f>
        <v/>
      </c>
      <c r="X52" s="14">
        <f>IF(X53&lt;&gt;""," -R","")</f>
        <v/>
      </c>
      <c r="Z52" s="14">
        <f>IF(Z53&lt;&gt;""," -R","")</f>
        <v/>
      </c>
      <c r="AB52" s="14">
        <f>IF(AB53&lt;&gt;""," -R","")</f>
        <v/>
      </c>
      <c r="AD52" s="14">
        <f>IF(AD53&lt;&gt;""," -R","")</f>
        <v/>
      </c>
      <c r="AF52" s="14">
        <f>IF(AF53&lt;&gt;""," -R","")</f>
        <v/>
      </c>
      <c r="AH52" s="14">
        <f>IF(AH53&lt;&gt;""," -R","")</f>
        <v/>
      </c>
      <c r="AJ52" s="14">
        <f>IF(AJ53&lt;&gt;""," -R","")</f>
        <v/>
      </c>
      <c r="AL52" s="14">
        <f>IF(AL53&lt;&gt;""," -R","")</f>
        <v/>
      </c>
      <c r="AN52" s="14">
        <f>IF(AN53&lt;&gt;""," -R","")</f>
        <v/>
      </c>
      <c r="AP52" s="14">
        <f>IF(AP53&lt;&gt;""," -R","")</f>
        <v/>
      </c>
      <c r="AR52" s="14">
        <f>IF(AR53&lt;&gt;""," -R","")</f>
        <v/>
      </c>
      <c r="AT52" s="14">
        <f>IF(AT53&lt;&gt;""," -R","")</f>
        <v/>
      </c>
      <c r="AV52" s="14">
        <f>IF(AV53&lt;&gt;""," -R","")</f>
        <v/>
      </c>
      <c r="AX52" s="14">
        <f>IF(AX53&lt;&gt;""," -R","")</f>
        <v/>
      </c>
      <c r="AZ52" s="14">
        <f>IF(AZ53&lt;&gt;""," -R","")</f>
        <v/>
      </c>
      <c r="BB52" s="14">
        <f>IF(BB53&lt;&gt;""," -R","")</f>
        <v/>
      </c>
      <c r="BD52" s="14">
        <f>IF(BD53&lt;&gt;""," -R","")</f>
        <v/>
      </c>
      <c r="BF52" s="14">
        <f>IF(BF53&lt;&gt;""," -R","")</f>
        <v/>
      </c>
      <c r="BH52" s="14">
        <f>IF(BH53&lt;&gt;""," -R","")</f>
        <v/>
      </c>
      <c r="BJ52" s="14">
        <f>IF(BJ53&lt;&gt;""," -R","")</f>
        <v/>
      </c>
    </row>
    <row r="53">
      <c r="M53" s="14" t="n">
        <v>1.22</v>
      </c>
      <c r="N53" s="14">
        <f>IFERROR(VLOOKUP(M53,'CRUCE RIESGOS'!$C$8:$D$152,2,FALSE),"")</f>
        <v/>
      </c>
      <c r="O53" s="14" t="n">
        <v>2.22</v>
      </c>
      <c r="P53" s="14">
        <f>IFERROR(VLOOKUP(O53,'CRUCE RIESGOS'!$C$8:$D$152,2,FALSE),"")</f>
        <v/>
      </c>
      <c r="Q53" s="14" t="n">
        <v>3.22</v>
      </c>
      <c r="R53" s="14">
        <f>IFERROR(VLOOKUP(Q53,'CRUCE RIESGOS'!$C$8:$D$152,2,FALSE),"")</f>
        <v/>
      </c>
      <c r="S53" s="14" t="n">
        <v>4.22</v>
      </c>
      <c r="T53" s="14">
        <f>IFERROR(VLOOKUP(S53,'CRUCE RIESGOS'!$C$8:$D$152,2,FALSE),"")</f>
        <v/>
      </c>
      <c r="U53" s="14" t="n">
        <v>5.22</v>
      </c>
      <c r="V53" s="14">
        <f>IFERROR(VLOOKUP(U53,'CRUCE RIESGOS'!$C$8:$D$152,2,FALSE),"")</f>
        <v/>
      </c>
      <c r="W53" s="14" t="n">
        <v>6.22</v>
      </c>
      <c r="X53" s="14">
        <f>IFERROR(VLOOKUP(W53,'CRUCE RIESGOS'!$C$8:$D$152,2,FALSE),"")</f>
        <v/>
      </c>
      <c r="Y53" s="14" t="n">
        <v>7.22</v>
      </c>
      <c r="Z53" s="14">
        <f>IFERROR(VLOOKUP(Y53,'CRUCE RIESGOS'!$C$8:$D$152,2,FALSE),"")</f>
        <v/>
      </c>
      <c r="AA53" s="14" t="n">
        <v>8.220000000000001</v>
      </c>
      <c r="AB53" s="14">
        <f>IFERROR(VLOOKUP(AA53,'CRUCE RIESGOS'!$C$8:$D$152,2,FALSE),"")</f>
        <v/>
      </c>
      <c r="AC53" s="14" t="n">
        <v>9.220000000000001</v>
      </c>
      <c r="AD53" s="14">
        <f>IFERROR(VLOOKUP(AC53,'CRUCE RIESGOS'!$C$8:$D$152,2,FALSE),"")</f>
        <v/>
      </c>
      <c r="AE53" s="14" t="n">
        <v>10.22</v>
      </c>
      <c r="AF53" s="14">
        <f>IFERROR(VLOOKUP(AE53,'CRUCE RIESGOS'!$C$8:$D$152,2,FALSE),"")</f>
        <v/>
      </c>
      <c r="AG53" s="14" t="n">
        <v>11.22</v>
      </c>
      <c r="AH53" s="14">
        <f>IFERROR(VLOOKUP(AG53,'CRUCE RIESGOS'!$C$8:$D$152,2,FALSE),"")</f>
        <v/>
      </c>
      <c r="AI53" s="14" t="n">
        <v>12.22</v>
      </c>
      <c r="AJ53" s="14">
        <f>IFERROR(VLOOKUP(AI53,'CRUCE RIESGOS'!$C$8:$D$152,2,FALSE),"")</f>
        <v/>
      </c>
      <c r="AK53" s="14" t="n">
        <v>13.22</v>
      </c>
      <c r="AL53" s="14">
        <f>IFERROR(VLOOKUP(AK53,'CRUCE RIESGOS'!$C$8:$D$152,2,FALSE),"")</f>
        <v/>
      </c>
      <c r="AM53" s="14" t="n">
        <v>14.22</v>
      </c>
      <c r="AN53" s="14">
        <f>IFERROR(VLOOKUP(AM53,'CRUCE RIESGOS'!$C$8:$D$152,2,FALSE),"")</f>
        <v/>
      </c>
      <c r="AO53" s="14" t="n">
        <v>15.22</v>
      </c>
      <c r="AP53" s="14">
        <f>IFERROR(VLOOKUP(AO53,'CRUCE RIESGOS'!$C$8:$D$152,2,FALSE),"")</f>
        <v/>
      </c>
      <c r="AQ53" s="14" t="n">
        <v>16.22</v>
      </c>
      <c r="AR53" s="14">
        <f>IFERROR(VLOOKUP(AQ53,'CRUCE RIESGOS'!$C$8:$D$152,2,FALSE),"")</f>
        <v/>
      </c>
      <c r="AS53" s="14" t="n">
        <v>17.22</v>
      </c>
      <c r="AT53" s="14">
        <f>IFERROR(VLOOKUP(AS53,'CRUCE RIESGOS'!$C$8:$D$152,2,FALSE),"")</f>
        <v/>
      </c>
      <c r="AU53" s="14" t="n">
        <v>18.22</v>
      </c>
      <c r="AV53" s="14">
        <f>IFERROR(VLOOKUP(AU53,'CRUCE RIESGOS'!$C$8:$D$152,2,FALSE),"")</f>
        <v/>
      </c>
      <c r="AW53" s="14" t="n">
        <v>19.22</v>
      </c>
      <c r="AX53" s="14">
        <f>IFERROR(VLOOKUP(AW53,'CRUCE RIESGOS'!$C$8:$D$152,2,FALSE),"")</f>
        <v/>
      </c>
      <c r="AY53" s="14" t="n">
        <v>20.22</v>
      </c>
      <c r="AZ53" s="14">
        <f>IFERROR(VLOOKUP(AY53,'CRUCE RIESGOS'!$C$8:$D$152,2,FALSE),"")</f>
        <v/>
      </c>
      <c r="BA53" s="14" t="n">
        <v>21.22</v>
      </c>
      <c r="BB53" s="14">
        <f>IFERROR(VLOOKUP(BA53,'CRUCE RIESGOS'!$C$8:$D$152,2,FALSE),"")</f>
        <v/>
      </c>
      <c r="BC53" s="14" t="n">
        <v>22.22</v>
      </c>
      <c r="BD53" s="14">
        <f>IFERROR(VLOOKUP(BC53,'CRUCE RIESGOS'!$C$8:$D$152,2,FALSE),"")</f>
        <v/>
      </c>
      <c r="BE53" s="14" t="n">
        <v>23.22</v>
      </c>
      <c r="BF53" s="14">
        <f>IFERROR(VLOOKUP(BE53,'CRUCE RIESGOS'!$C$8:$D$152,2,FALSE),"")</f>
        <v/>
      </c>
      <c r="BG53" s="14" t="n">
        <v>24.22</v>
      </c>
      <c r="BH53" s="14">
        <f>IFERROR(VLOOKUP(BG53,'CRUCE RIESGOS'!$C$8:$D$152,2,FALSE),"")</f>
        <v/>
      </c>
      <c r="BI53" s="14" t="n">
        <v>25.22</v>
      </c>
      <c r="BJ53" s="14">
        <f>IFERROR(VLOOKUP(BI53,'CRUCE RIESGOS'!$C$8:$D$152,2,FALSE),"")</f>
        <v/>
      </c>
    </row>
    <row r="54">
      <c r="N54" s="14">
        <f>IF(N55&lt;&gt;""," -R","")</f>
        <v/>
      </c>
      <c r="P54" s="14">
        <f>IF(P55&lt;&gt;""," -R","")</f>
        <v/>
      </c>
      <c r="R54" s="14">
        <f>IF(R55&lt;&gt;""," -R","")</f>
        <v/>
      </c>
      <c r="T54" s="14">
        <f>IF(T55&lt;&gt;""," -R","")</f>
        <v/>
      </c>
      <c r="V54" s="14">
        <f>IF(V55&lt;&gt;""," -R","")</f>
        <v/>
      </c>
      <c r="X54" s="14">
        <f>IF(X55&lt;&gt;""," -R","")</f>
        <v/>
      </c>
      <c r="Z54" s="14">
        <f>IF(Z55&lt;&gt;""," -R","")</f>
        <v/>
      </c>
      <c r="AB54" s="14">
        <f>IF(AB55&lt;&gt;""," -R","")</f>
        <v/>
      </c>
      <c r="AD54" s="14">
        <f>IF(AD55&lt;&gt;""," -R","")</f>
        <v/>
      </c>
      <c r="AF54" s="14">
        <f>IF(AF55&lt;&gt;""," -R","")</f>
        <v/>
      </c>
      <c r="AH54" s="14">
        <f>IF(AH55&lt;&gt;""," -R","")</f>
        <v/>
      </c>
      <c r="AJ54" s="14">
        <f>IF(AJ55&lt;&gt;""," -R","")</f>
        <v/>
      </c>
      <c r="AL54" s="14">
        <f>IF(AL55&lt;&gt;""," -R","")</f>
        <v/>
      </c>
      <c r="AN54" s="14">
        <f>IF(AN55&lt;&gt;""," -R","")</f>
        <v/>
      </c>
      <c r="AP54" s="14">
        <f>IF(AP55&lt;&gt;""," -R","")</f>
        <v/>
      </c>
      <c r="AR54" s="14">
        <f>IF(AR55&lt;&gt;""," -R","")</f>
        <v/>
      </c>
      <c r="AT54" s="14">
        <f>IF(AT55&lt;&gt;""," -R","")</f>
        <v/>
      </c>
      <c r="AV54" s="14">
        <f>IF(AV55&lt;&gt;""," -R","")</f>
        <v/>
      </c>
      <c r="AX54" s="14">
        <f>IF(AX55&lt;&gt;""," -R","")</f>
        <v/>
      </c>
      <c r="AZ54" s="14">
        <f>IF(AZ55&lt;&gt;""," -R","")</f>
        <v/>
      </c>
      <c r="BB54" s="14">
        <f>IF(BB55&lt;&gt;""," -R","")</f>
        <v/>
      </c>
      <c r="BD54" s="14">
        <f>IF(BD55&lt;&gt;""," -R","")</f>
        <v/>
      </c>
      <c r="BF54" s="14">
        <f>IF(BF55&lt;&gt;""," -R","")</f>
        <v/>
      </c>
      <c r="BH54" s="14">
        <f>IF(BH55&lt;&gt;""," -R","")</f>
        <v/>
      </c>
      <c r="BJ54" s="14">
        <f>IF(BJ55&lt;&gt;""," -R","")</f>
        <v/>
      </c>
    </row>
    <row r="55">
      <c r="M55" s="14" t="n">
        <v>1.23</v>
      </c>
      <c r="N55" s="14">
        <f>IFERROR(VLOOKUP(M55,'CRUCE RIESGOS'!$C$8:$D$152,2,FALSE),"")</f>
        <v/>
      </c>
      <c r="O55" s="14" t="n">
        <v>2.23</v>
      </c>
      <c r="P55" s="14">
        <f>IFERROR(VLOOKUP(O55,'CRUCE RIESGOS'!$C$8:$D$152,2,FALSE),"")</f>
        <v/>
      </c>
      <c r="Q55" s="14" t="n">
        <v>3.23</v>
      </c>
      <c r="R55" s="14">
        <f>IFERROR(VLOOKUP(Q55,'CRUCE RIESGOS'!$C$8:$D$152,2,FALSE),"")</f>
        <v/>
      </c>
      <c r="S55" s="14" t="n">
        <v>4.23</v>
      </c>
      <c r="T55" s="14">
        <f>IFERROR(VLOOKUP(S55,'CRUCE RIESGOS'!$C$8:$D$152,2,FALSE),"")</f>
        <v/>
      </c>
      <c r="U55" s="14" t="n">
        <v>5.23</v>
      </c>
      <c r="V55" s="14">
        <f>IFERROR(VLOOKUP(U55,'CRUCE RIESGOS'!$C$8:$D$152,2,FALSE),"")</f>
        <v/>
      </c>
      <c r="W55" s="14" t="n">
        <v>6.23</v>
      </c>
      <c r="X55" s="14">
        <f>IFERROR(VLOOKUP(W55,'CRUCE RIESGOS'!$C$8:$D$152,2,FALSE),"")</f>
        <v/>
      </c>
      <c r="Y55" s="14" t="n">
        <v>7.23</v>
      </c>
      <c r="Z55" s="14">
        <f>IFERROR(VLOOKUP(Y55,'CRUCE RIESGOS'!$C$8:$D$152,2,FALSE),"")</f>
        <v/>
      </c>
      <c r="AA55" s="14" t="n">
        <v>8.23</v>
      </c>
      <c r="AB55" s="14">
        <f>IFERROR(VLOOKUP(AA55,'CRUCE RIESGOS'!$C$8:$D$152,2,FALSE),"")</f>
        <v/>
      </c>
      <c r="AC55" s="14" t="n">
        <v>9.23</v>
      </c>
      <c r="AD55" s="14">
        <f>IFERROR(VLOOKUP(AC55,'CRUCE RIESGOS'!$C$8:$D$152,2,FALSE),"")</f>
        <v/>
      </c>
      <c r="AE55" s="14" t="n">
        <v>10.23</v>
      </c>
      <c r="AF55" s="14">
        <f>IFERROR(VLOOKUP(AE55,'CRUCE RIESGOS'!$C$8:$D$152,2,FALSE),"")</f>
        <v/>
      </c>
      <c r="AG55" s="14" t="n">
        <v>11.23</v>
      </c>
      <c r="AH55" s="14">
        <f>IFERROR(VLOOKUP(AG55,'CRUCE RIESGOS'!$C$8:$D$152,2,FALSE),"")</f>
        <v/>
      </c>
      <c r="AI55" s="14" t="n">
        <v>12.23</v>
      </c>
      <c r="AJ55" s="14">
        <f>IFERROR(VLOOKUP(AI55,'CRUCE RIESGOS'!$C$8:$D$152,2,FALSE),"")</f>
        <v/>
      </c>
      <c r="AK55" s="14" t="n">
        <v>13.23</v>
      </c>
      <c r="AL55" s="14">
        <f>IFERROR(VLOOKUP(AK55,'CRUCE RIESGOS'!$C$8:$D$152,2,FALSE),"")</f>
        <v/>
      </c>
      <c r="AM55" s="14" t="n">
        <v>14.23</v>
      </c>
      <c r="AN55" s="14">
        <f>IFERROR(VLOOKUP(AM55,'CRUCE RIESGOS'!$C$8:$D$152,2,FALSE),"")</f>
        <v/>
      </c>
      <c r="AO55" s="14" t="n">
        <v>15.23</v>
      </c>
      <c r="AP55" s="14">
        <f>IFERROR(VLOOKUP(AO55,'CRUCE RIESGOS'!$C$8:$D$152,2,FALSE),"")</f>
        <v/>
      </c>
      <c r="AQ55" s="14" t="n">
        <v>16.23</v>
      </c>
      <c r="AR55" s="14">
        <f>IFERROR(VLOOKUP(AQ55,'CRUCE RIESGOS'!$C$8:$D$152,2,FALSE),"")</f>
        <v/>
      </c>
      <c r="AS55" s="14" t="n">
        <v>17.23</v>
      </c>
      <c r="AT55" s="14">
        <f>IFERROR(VLOOKUP(AS55,'CRUCE RIESGOS'!$C$8:$D$152,2,FALSE),"")</f>
        <v/>
      </c>
      <c r="AU55" s="14" t="n">
        <v>18.23</v>
      </c>
      <c r="AV55" s="14">
        <f>IFERROR(VLOOKUP(AU55,'CRUCE RIESGOS'!$C$8:$D$152,2,FALSE),"")</f>
        <v/>
      </c>
      <c r="AW55" s="14" t="n">
        <v>19.23</v>
      </c>
      <c r="AX55" s="14">
        <f>IFERROR(VLOOKUP(AW55,'CRUCE RIESGOS'!$C$8:$D$152,2,FALSE),"")</f>
        <v/>
      </c>
      <c r="AY55" s="14" t="n">
        <v>20.23</v>
      </c>
      <c r="AZ55" s="14">
        <f>IFERROR(VLOOKUP(AY55,'CRUCE RIESGOS'!$C$8:$D$152,2,FALSE),"")</f>
        <v/>
      </c>
      <c r="BA55" s="14" t="n">
        <v>21.23</v>
      </c>
      <c r="BB55" s="14">
        <f>IFERROR(VLOOKUP(BA55,'CRUCE RIESGOS'!$C$8:$D$152,2,FALSE),"")</f>
        <v/>
      </c>
      <c r="BC55" s="14" t="n">
        <v>22.23</v>
      </c>
      <c r="BD55" s="14">
        <f>IFERROR(VLOOKUP(BC55,'CRUCE RIESGOS'!$C$8:$D$152,2,FALSE),"")</f>
        <v/>
      </c>
      <c r="BE55" s="14" t="n">
        <v>23.23</v>
      </c>
      <c r="BF55" s="14">
        <f>IFERROR(VLOOKUP(BE55,'CRUCE RIESGOS'!$C$8:$D$152,2,FALSE),"")</f>
        <v/>
      </c>
      <c r="BG55" s="14" t="n">
        <v>24.23</v>
      </c>
      <c r="BH55" s="14">
        <f>IFERROR(VLOOKUP(BG55,'CRUCE RIESGOS'!$C$8:$D$152,2,FALSE),"")</f>
        <v/>
      </c>
      <c r="BI55" s="14" t="n">
        <v>25.23</v>
      </c>
      <c r="BJ55" s="14">
        <f>IFERROR(VLOOKUP(BI55,'CRUCE RIESGOS'!$C$8:$D$152,2,FALSE),"")</f>
        <v/>
      </c>
    </row>
    <row r="56">
      <c r="N56" s="14">
        <f>IF(N57&lt;&gt;""," -R","")</f>
        <v/>
      </c>
      <c r="P56" s="14">
        <f>IF(P57&lt;&gt;""," -R","")</f>
        <v/>
      </c>
      <c r="R56" s="14">
        <f>IF(R57&lt;&gt;""," -R","")</f>
        <v/>
      </c>
      <c r="T56" s="14">
        <f>IF(T57&lt;&gt;""," -R","")</f>
        <v/>
      </c>
      <c r="V56" s="14">
        <f>IF(V57&lt;&gt;""," -R","")</f>
        <v/>
      </c>
      <c r="X56" s="14">
        <f>IF(X57&lt;&gt;""," -R","")</f>
        <v/>
      </c>
      <c r="Z56" s="14">
        <f>IF(Z57&lt;&gt;""," -R","")</f>
        <v/>
      </c>
      <c r="AB56" s="14">
        <f>IF(AB57&lt;&gt;""," -R","")</f>
        <v/>
      </c>
      <c r="AD56" s="14">
        <f>IF(AD57&lt;&gt;""," -R","")</f>
        <v/>
      </c>
      <c r="AF56" s="14">
        <f>IF(AF57&lt;&gt;""," -R","")</f>
        <v/>
      </c>
      <c r="AH56" s="14">
        <f>IF(AH57&lt;&gt;""," -R","")</f>
        <v/>
      </c>
      <c r="AJ56" s="14">
        <f>IF(AJ57&lt;&gt;""," -R","")</f>
        <v/>
      </c>
      <c r="AL56" s="14">
        <f>IF(AL57&lt;&gt;""," -R","")</f>
        <v/>
      </c>
      <c r="AN56" s="14">
        <f>IF(AN57&lt;&gt;""," -R","")</f>
        <v/>
      </c>
      <c r="AP56" s="14">
        <f>IF(AP57&lt;&gt;""," -R","")</f>
        <v/>
      </c>
      <c r="AR56" s="14">
        <f>IF(AR57&lt;&gt;""," -R","")</f>
        <v/>
      </c>
      <c r="AT56" s="14">
        <f>IF(AT57&lt;&gt;""," -R","")</f>
        <v/>
      </c>
      <c r="AV56" s="14">
        <f>IF(AV57&lt;&gt;""," -R","")</f>
        <v/>
      </c>
      <c r="AX56" s="14">
        <f>IF(AX57&lt;&gt;""," -R","")</f>
        <v/>
      </c>
      <c r="AZ56" s="14">
        <f>IF(AZ57&lt;&gt;""," -R","")</f>
        <v/>
      </c>
      <c r="BB56" s="14">
        <f>IF(BB57&lt;&gt;""," -R","")</f>
        <v/>
      </c>
      <c r="BD56" s="14">
        <f>IF(BD57&lt;&gt;""," -R","")</f>
        <v/>
      </c>
      <c r="BF56" s="14">
        <f>IF(BF57&lt;&gt;""," -R","")</f>
        <v/>
      </c>
      <c r="BH56" s="14">
        <f>IF(BH57&lt;&gt;""," -R","")</f>
        <v/>
      </c>
      <c r="BJ56" s="14">
        <f>IF(BJ57&lt;&gt;""," -R","")</f>
        <v/>
      </c>
    </row>
    <row r="57">
      <c r="M57" s="14" t="n">
        <v>1.24</v>
      </c>
      <c r="N57" s="14">
        <f>IFERROR(VLOOKUP(M57,'CRUCE RIESGOS'!$C$8:$D$152,2,FALSE),"")</f>
        <v/>
      </c>
      <c r="O57" s="14" t="n">
        <v>2.24</v>
      </c>
      <c r="P57" s="14">
        <f>IFERROR(VLOOKUP(O57,'CRUCE RIESGOS'!$C$8:$D$152,2,FALSE),"")</f>
        <v/>
      </c>
      <c r="Q57" s="14" t="n">
        <v>3.24</v>
      </c>
      <c r="R57" s="14">
        <f>IFERROR(VLOOKUP(Q57,'CRUCE RIESGOS'!$C$8:$D$152,2,FALSE),"")</f>
        <v/>
      </c>
      <c r="S57" s="14" t="n">
        <v>4.24</v>
      </c>
      <c r="T57" s="14">
        <f>IFERROR(VLOOKUP(S57,'CRUCE RIESGOS'!$C$8:$D$152,2,FALSE),"")</f>
        <v/>
      </c>
      <c r="U57" s="14" t="n">
        <v>5.24</v>
      </c>
      <c r="V57" s="14">
        <f>IFERROR(VLOOKUP(U57,'CRUCE RIESGOS'!$C$8:$D$152,2,FALSE),"")</f>
        <v/>
      </c>
      <c r="W57" s="14" t="n">
        <v>6.24</v>
      </c>
      <c r="X57" s="14">
        <f>IFERROR(VLOOKUP(W57,'CRUCE RIESGOS'!$C$8:$D$152,2,FALSE),"")</f>
        <v/>
      </c>
      <c r="Y57" s="14" t="n">
        <v>7.24</v>
      </c>
      <c r="Z57" s="14">
        <f>IFERROR(VLOOKUP(Y57,'CRUCE RIESGOS'!$C$8:$D$152,2,FALSE),"")</f>
        <v/>
      </c>
      <c r="AA57" s="14" t="n">
        <v>8.24</v>
      </c>
      <c r="AB57" s="14">
        <f>IFERROR(VLOOKUP(AA57,'CRUCE RIESGOS'!$C$8:$D$152,2,FALSE),"")</f>
        <v/>
      </c>
      <c r="AC57" s="14" t="n">
        <v>9.24</v>
      </c>
      <c r="AD57" s="14">
        <f>IFERROR(VLOOKUP(AC57,'CRUCE RIESGOS'!$C$8:$D$152,2,FALSE),"")</f>
        <v/>
      </c>
      <c r="AE57" s="14" t="n">
        <v>10.24</v>
      </c>
      <c r="AF57" s="14">
        <f>IFERROR(VLOOKUP(AE57,'CRUCE RIESGOS'!$C$8:$D$152,2,FALSE),"")</f>
        <v/>
      </c>
      <c r="AG57" s="14" t="n">
        <v>11.24</v>
      </c>
      <c r="AH57" s="14">
        <f>IFERROR(VLOOKUP(AG57,'CRUCE RIESGOS'!$C$8:$D$152,2,FALSE),"")</f>
        <v/>
      </c>
      <c r="AI57" s="14" t="n">
        <v>12.24</v>
      </c>
      <c r="AJ57" s="14">
        <f>IFERROR(VLOOKUP(AI57,'CRUCE RIESGOS'!$C$8:$D$152,2,FALSE),"")</f>
        <v/>
      </c>
      <c r="AK57" s="14" t="n">
        <v>13.24</v>
      </c>
      <c r="AL57" s="14">
        <f>IFERROR(VLOOKUP(AK57,'CRUCE RIESGOS'!$C$8:$D$152,2,FALSE),"")</f>
        <v/>
      </c>
      <c r="AM57" s="14" t="n">
        <v>14.24</v>
      </c>
      <c r="AN57" s="14">
        <f>IFERROR(VLOOKUP(AM57,'CRUCE RIESGOS'!$C$8:$D$152,2,FALSE),"")</f>
        <v/>
      </c>
      <c r="AO57" s="14" t="n">
        <v>15.24</v>
      </c>
      <c r="AP57" s="14">
        <f>IFERROR(VLOOKUP(AO57,'CRUCE RIESGOS'!$C$8:$D$152,2,FALSE),"")</f>
        <v/>
      </c>
      <c r="AQ57" s="14" t="n">
        <v>16.24</v>
      </c>
      <c r="AR57" s="14">
        <f>IFERROR(VLOOKUP(AQ57,'CRUCE RIESGOS'!$C$8:$D$152,2,FALSE),"")</f>
        <v/>
      </c>
      <c r="AS57" s="14" t="n">
        <v>17.24</v>
      </c>
      <c r="AT57" s="14">
        <f>IFERROR(VLOOKUP(AS57,'CRUCE RIESGOS'!$C$8:$D$152,2,FALSE),"")</f>
        <v/>
      </c>
      <c r="AU57" s="14" t="n">
        <v>18.24</v>
      </c>
      <c r="AV57" s="14">
        <f>IFERROR(VLOOKUP(AU57,'CRUCE RIESGOS'!$C$8:$D$152,2,FALSE),"")</f>
        <v/>
      </c>
      <c r="AW57" s="14" t="n">
        <v>19.24</v>
      </c>
      <c r="AX57" s="14">
        <f>IFERROR(VLOOKUP(AW57,'CRUCE RIESGOS'!$C$8:$D$152,2,FALSE),"")</f>
        <v/>
      </c>
      <c r="AY57" s="14" t="n">
        <v>20.24</v>
      </c>
      <c r="AZ57" s="14">
        <f>IFERROR(VLOOKUP(AY57,'CRUCE RIESGOS'!$C$8:$D$152,2,FALSE),"")</f>
        <v/>
      </c>
      <c r="BA57" s="14" t="n">
        <v>21.24</v>
      </c>
      <c r="BB57" s="14">
        <f>IFERROR(VLOOKUP(BA57,'CRUCE RIESGOS'!$C$8:$D$152,2,FALSE),"")</f>
        <v/>
      </c>
      <c r="BC57" s="14" t="n">
        <v>22.24</v>
      </c>
      <c r="BD57" s="14">
        <f>IFERROR(VLOOKUP(BC57,'CRUCE RIESGOS'!$C$8:$D$152,2,FALSE),"")</f>
        <v/>
      </c>
      <c r="BE57" s="14" t="n">
        <v>23.24</v>
      </c>
      <c r="BF57" s="14">
        <f>IFERROR(VLOOKUP(BE57,'CRUCE RIESGOS'!$C$8:$D$152,2,FALSE),"")</f>
        <v/>
      </c>
      <c r="BG57" s="14" t="n">
        <v>24.24</v>
      </c>
      <c r="BH57" s="14">
        <f>IFERROR(VLOOKUP(BG57,'CRUCE RIESGOS'!$C$8:$D$152,2,FALSE),"")</f>
        <v/>
      </c>
      <c r="BI57" s="14" t="n">
        <v>25.24</v>
      </c>
      <c r="BJ57" s="14">
        <f>IFERROR(VLOOKUP(BI57,'CRUCE RIESGOS'!$C$8:$D$152,2,FALSE),"")</f>
        <v/>
      </c>
    </row>
    <row r="58">
      <c r="N58" s="14">
        <f>IF(N59&lt;&gt;""," -R","")</f>
        <v/>
      </c>
      <c r="P58" s="14">
        <f>IF(P59&lt;&gt;""," -R","")</f>
        <v/>
      </c>
      <c r="R58" s="14">
        <f>IF(R59&lt;&gt;""," -R","")</f>
        <v/>
      </c>
      <c r="T58" s="14">
        <f>IF(T59&lt;&gt;""," -R","")</f>
        <v/>
      </c>
      <c r="V58" s="14">
        <f>IF(V59&lt;&gt;""," -R","")</f>
        <v/>
      </c>
      <c r="X58" s="14">
        <f>IF(X59&lt;&gt;""," -R","")</f>
        <v/>
      </c>
      <c r="Z58" s="14">
        <f>IF(Z59&lt;&gt;""," -R","")</f>
        <v/>
      </c>
      <c r="AB58" s="14">
        <f>IF(AB59&lt;&gt;""," -R","")</f>
        <v/>
      </c>
      <c r="AD58" s="14">
        <f>IF(AD59&lt;&gt;""," -R","")</f>
        <v/>
      </c>
      <c r="AF58" s="14">
        <f>IF(AF59&lt;&gt;""," -R","")</f>
        <v/>
      </c>
      <c r="AH58" s="14">
        <f>IF(AH59&lt;&gt;""," -R","")</f>
        <v/>
      </c>
      <c r="AJ58" s="14">
        <f>IF(AJ59&lt;&gt;""," -R","")</f>
        <v/>
      </c>
      <c r="AL58" s="14">
        <f>IF(AL59&lt;&gt;""," -R","")</f>
        <v/>
      </c>
      <c r="AN58" s="14">
        <f>IF(AN59&lt;&gt;""," -R","")</f>
        <v/>
      </c>
      <c r="AP58" s="14">
        <f>IF(AP59&lt;&gt;""," -R","")</f>
        <v/>
      </c>
      <c r="AR58" s="14">
        <f>IF(AR59&lt;&gt;""," -R","")</f>
        <v/>
      </c>
      <c r="AT58" s="14">
        <f>IF(AT59&lt;&gt;""," -R","")</f>
        <v/>
      </c>
      <c r="AV58" s="14">
        <f>IF(AV59&lt;&gt;""," -R","")</f>
        <v/>
      </c>
      <c r="AX58" s="14">
        <f>IF(AX59&lt;&gt;""," -R","")</f>
        <v/>
      </c>
      <c r="AZ58" s="14">
        <f>IF(AZ59&lt;&gt;""," -R","")</f>
        <v/>
      </c>
      <c r="BB58" s="14">
        <f>IF(BB59&lt;&gt;""," -R","")</f>
        <v/>
      </c>
      <c r="BD58" s="14">
        <f>IF(BD59&lt;&gt;""," -R","")</f>
        <v/>
      </c>
      <c r="BF58" s="14">
        <f>IF(BF59&lt;&gt;""," -R","")</f>
        <v/>
      </c>
      <c r="BH58" s="14">
        <f>IF(BH59&lt;&gt;""," -R","")</f>
        <v/>
      </c>
      <c r="BJ58" s="14">
        <f>IF(BJ59&lt;&gt;""," -R","")</f>
        <v/>
      </c>
    </row>
    <row r="59">
      <c r="M59" s="14" t="n">
        <v>1.25</v>
      </c>
      <c r="N59" s="14">
        <f>IFERROR(VLOOKUP(M59,'CRUCE RIESGOS'!$C$8:$D$152,2,FALSE),"")</f>
        <v/>
      </c>
      <c r="O59" s="14" t="n">
        <v>2.25</v>
      </c>
      <c r="P59" s="14">
        <f>IFERROR(VLOOKUP(O59,'CRUCE RIESGOS'!$C$8:$D$152,2,FALSE),"")</f>
        <v/>
      </c>
      <c r="Q59" s="14" t="n">
        <v>3.25</v>
      </c>
      <c r="R59" s="14">
        <f>IFERROR(VLOOKUP(Q59,'CRUCE RIESGOS'!$C$8:$D$152,2,FALSE),"")</f>
        <v/>
      </c>
      <c r="S59" s="14" t="n">
        <v>4.25</v>
      </c>
      <c r="T59" s="14">
        <f>IFERROR(VLOOKUP(S59,'CRUCE RIESGOS'!$C$8:$D$152,2,FALSE),"")</f>
        <v/>
      </c>
      <c r="U59" s="14" t="n">
        <v>5.25</v>
      </c>
      <c r="V59" s="14">
        <f>IFERROR(VLOOKUP(U59,'CRUCE RIESGOS'!$C$8:$D$152,2,FALSE),"")</f>
        <v/>
      </c>
      <c r="W59" s="14" t="n">
        <v>6.25</v>
      </c>
      <c r="X59" s="14">
        <f>IFERROR(VLOOKUP(W59,'CRUCE RIESGOS'!$C$8:$D$152,2,FALSE),"")</f>
        <v/>
      </c>
      <c r="Y59" s="14" t="n">
        <v>7.25</v>
      </c>
      <c r="Z59" s="14">
        <f>IFERROR(VLOOKUP(Y59,'CRUCE RIESGOS'!$C$8:$D$152,2,FALSE),"")</f>
        <v/>
      </c>
      <c r="AA59" s="14" t="n">
        <v>8.25</v>
      </c>
      <c r="AB59" s="14">
        <f>IFERROR(VLOOKUP(AA59,'CRUCE RIESGOS'!$C$8:$D$152,2,FALSE),"")</f>
        <v/>
      </c>
      <c r="AC59" s="14" t="n">
        <v>9.25</v>
      </c>
      <c r="AD59" s="14">
        <f>IFERROR(VLOOKUP(AC59,'CRUCE RIESGOS'!$C$8:$D$152,2,FALSE),"")</f>
        <v/>
      </c>
      <c r="AE59" s="14" t="n">
        <v>10.25</v>
      </c>
      <c r="AF59" s="14">
        <f>IFERROR(VLOOKUP(AE59,'CRUCE RIESGOS'!$C$8:$D$152,2,FALSE),"")</f>
        <v/>
      </c>
      <c r="AG59" s="14" t="n">
        <v>11.25</v>
      </c>
      <c r="AH59" s="14">
        <f>IFERROR(VLOOKUP(AG59,'CRUCE RIESGOS'!$C$8:$D$152,2,FALSE),"")</f>
        <v/>
      </c>
      <c r="AI59" s="14" t="n">
        <v>12.25</v>
      </c>
      <c r="AJ59" s="14">
        <f>IFERROR(VLOOKUP(AI59,'CRUCE RIESGOS'!$C$8:$D$152,2,FALSE),"")</f>
        <v/>
      </c>
      <c r="AK59" s="14" t="n">
        <v>13.25</v>
      </c>
      <c r="AL59" s="14">
        <f>IFERROR(VLOOKUP(AK59,'CRUCE RIESGOS'!$C$8:$D$152,2,FALSE),"")</f>
        <v/>
      </c>
      <c r="AM59" s="14" t="n">
        <v>14.25</v>
      </c>
      <c r="AN59" s="14">
        <f>IFERROR(VLOOKUP(AM59,'CRUCE RIESGOS'!$C$8:$D$152,2,FALSE),"")</f>
        <v/>
      </c>
      <c r="AO59" s="14" t="n">
        <v>15.25</v>
      </c>
      <c r="AP59" s="14">
        <f>IFERROR(VLOOKUP(AO59,'CRUCE RIESGOS'!$C$8:$D$152,2,FALSE),"")</f>
        <v/>
      </c>
      <c r="AQ59" s="14" t="n">
        <v>16.25</v>
      </c>
      <c r="AR59" s="14">
        <f>IFERROR(VLOOKUP(AQ59,'CRUCE RIESGOS'!$C$8:$D$152,2,FALSE),"")</f>
        <v/>
      </c>
      <c r="AS59" s="14" t="n">
        <v>17.25</v>
      </c>
      <c r="AT59" s="14">
        <f>IFERROR(VLOOKUP(AS59,'CRUCE RIESGOS'!$C$8:$D$152,2,FALSE),"")</f>
        <v/>
      </c>
      <c r="AU59" s="14" t="n">
        <v>18.25</v>
      </c>
      <c r="AV59" s="14">
        <f>IFERROR(VLOOKUP(AU59,'CRUCE RIESGOS'!$C$8:$D$152,2,FALSE),"")</f>
        <v/>
      </c>
      <c r="AW59" s="14" t="n">
        <v>19.25</v>
      </c>
      <c r="AX59" s="14">
        <f>IFERROR(VLOOKUP(AW59,'CRUCE RIESGOS'!$C$8:$D$152,2,FALSE),"")</f>
        <v/>
      </c>
      <c r="AY59" s="14" t="n">
        <v>20.25</v>
      </c>
      <c r="AZ59" s="14">
        <f>IFERROR(VLOOKUP(AY59,'CRUCE RIESGOS'!$C$8:$D$152,2,FALSE),"")</f>
        <v/>
      </c>
      <c r="BA59" s="14" t="n">
        <v>21.25</v>
      </c>
      <c r="BB59" s="14">
        <f>IFERROR(VLOOKUP(BA59,'CRUCE RIESGOS'!$C$8:$D$152,2,FALSE),"")</f>
        <v/>
      </c>
      <c r="BC59" s="14" t="n">
        <v>22.25</v>
      </c>
      <c r="BD59" s="14">
        <f>IFERROR(VLOOKUP(BC59,'CRUCE RIESGOS'!$C$8:$D$152,2,FALSE),"")</f>
        <v/>
      </c>
      <c r="BE59" s="14" t="n">
        <v>23.25</v>
      </c>
      <c r="BF59" s="14">
        <f>IFERROR(VLOOKUP(BE59,'CRUCE RIESGOS'!$C$8:$D$152,2,FALSE),"")</f>
        <v/>
      </c>
      <c r="BG59" s="14" t="n">
        <v>24.25</v>
      </c>
      <c r="BH59" s="14">
        <f>IFERROR(VLOOKUP(BG59,'CRUCE RIESGOS'!$C$8:$D$152,2,FALSE),"")</f>
        <v/>
      </c>
      <c r="BI59" s="14" t="n">
        <v>25.25</v>
      </c>
      <c r="BJ59" s="14">
        <f>IFERROR(VLOOKUP(BI59,'CRUCE RIESGOS'!$C$8:$D$152,2,FALSE),"")</f>
        <v/>
      </c>
    </row>
    <row r="60">
      <c r="N60" s="14">
        <f>IF(N61&lt;&gt;""," -R","")</f>
        <v/>
      </c>
      <c r="P60" s="14">
        <f>IF(P61&lt;&gt;""," -R","")</f>
        <v/>
      </c>
      <c r="R60" s="14">
        <f>IF(R61&lt;&gt;""," -R","")</f>
        <v/>
      </c>
      <c r="T60" s="14">
        <f>IF(T61&lt;&gt;""," -R","")</f>
        <v/>
      </c>
      <c r="V60" s="14">
        <f>IF(V61&lt;&gt;""," -R","")</f>
        <v/>
      </c>
      <c r="X60" s="14">
        <f>IF(X61&lt;&gt;""," -R","")</f>
        <v/>
      </c>
      <c r="Z60" s="14">
        <f>IF(Z61&lt;&gt;""," -R","")</f>
        <v/>
      </c>
      <c r="AB60" s="14">
        <f>IF(AB61&lt;&gt;""," -R","")</f>
        <v/>
      </c>
      <c r="AD60" s="14">
        <f>IF(AD61&lt;&gt;""," -R","")</f>
        <v/>
      </c>
      <c r="AF60" s="14">
        <f>IF(AF61&lt;&gt;""," -R","")</f>
        <v/>
      </c>
      <c r="AH60" s="14">
        <f>IF(AH61&lt;&gt;""," -R","")</f>
        <v/>
      </c>
      <c r="AJ60" s="14">
        <f>IF(AJ61&lt;&gt;""," -R","")</f>
        <v/>
      </c>
      <c r="AL60" s="14">
        <f>IF(AL61&lt;&gt;""," -R","")</f>
        <v/>
      </c>
      <c r="AN60" s="14">
        <f>IF(AN61&lt;&gt;""," -R","")</f>
        <v/>
      </c>
      <c r="AP60" s="14">
        <f>IF(AP61&lt;&gt;""," -R","")</f>
        <v/>
      </c>
      <c r="AR60" s="14">
        <f>IF(AR61&lt;&gt;""," -R","")</f>
        <v/>
      </c>
      <c r="AT60" s="14">
        <f>IF(AT61&lt;&gt;""," -R","")</f>
        <v/>
      </c>
      <c r="AV60" s="14">
        <f>IF(AV61&lt;&gt;""," -R","")</f>
        <v/>
      </c>
      <c r="AX60" s="14">
        <f>IF(AX61&lt;&gt;""," -R","")</f>
        <v/>
      </c>
      <c r="AZ60" s="14">
        <f>IF(AZ61&lt;&gt;""," -R","")</f>
        <v/>
      </c>
      <c r="BB60" s="14">
        <f>IF(BB61&lt;&gt;""," -R","")</f>
        <v/>
      </c>
      <c r="BD60" s="14">
        <f>IF(BD61&lt;&gt;""," -R","")</f>
        <v/>
      </c>
      <c r="BF60" s="14">
        <f>IF(BF61&lt;&gt;""," -R","")</f>
        <v/>
      </c>
      <c r="BH60" s="14">
        <f>IF(BH61&lt;&gt;""," -R","")</f>
        <v/>
      </c>
      <c r="BJ60" s="14">
        <f>IF(BJ61&lt;&gt;""," -R","")</f>
        <v/>
      </c>
    </row>
    <row r="61">
      <c r="M61" s="14" t="n">
        <v>1.26</v>
      </c>
      <c r="N61" s="14">
        <f>IFERROR(VLOOKUP(M61,'CRUCE RIESGOS'!$C$8:$D$152,2,FALSE),"")</f>
        <v/>
      </c>
      <c r="O61" s="14" t="n">
        <v>2.26</v>
      </c>
      <c r="P61" s="14">
        <f>IFERROR(VLOOKUP(O61,'CRUCE RIESGOS'!$C$8:$D$152,2,FALSE),"")</f>
        <v/>
      </c>
      <c r="Q61" s="14" t="n">
        <v>3.26</v>
      </c>
      <c r="R61" s="14">
        <f>IFERROR(VLOOKUP(Q61,'CRUCE RIESGOS'!$C$8:$D$152,2,FALSE),"")</f>
        <v/>
      </c>
      <c r="S61" s="14" t="n">
        <v>4.26</v>
      </c>
      <c r="T61" s="14">
        <f>IFERROR(VLOOKUP(S61,'CRUCE RIESGOS'!$C$8:$D$152,2,FALSE),"")</f>
        <v/>
      </c>
      <c r="U61" s="14" t="n">
        <v>5.26</v>
      </c>
      <c r="V61" s="14">
        <f>IFERROR(VLOOKUP(U61,'CRUCE RIESGOS'!$C$8:$D$152,2,FALSE),"")</f>
        <v/>
      </c>
      <c r="W61" s="14" t="n">
        <v>6.26</v>
      </c>
      <c r="X61" s="14">
        <f>IFERROR(VLOOKUP(W61,'CRUCE RIESGOS'!$C$8:$D$152,2,FALSE),"")</f>
        <v/>
      </c>
      <c r="Y61" s="14" t="n">
        <v>7.26</v>
      </c>
      <c r="Z61" s="14">
        <f>IFERROR(VLOOKUP(Y61,'CRUCE RIESGOS'!$C$8:$D$152,2,FALSE),"")</f>
        <v/>
      </c>
      <c r="AA61" s="14" t="n">
        <v>8.26</v>
      </c>
      <c r="AB61" s="14">
        <f>IFERROR(VLOOKUP(AA61,'CRUCE RIESGOS'!$C$8:$D$152,2,FALSE),"")</f>
        <v/>
      </c>
      <c r="AC61" s="14" t="n">
        <v>9.26</v>
      </c>
      <c r="AD61" s="14">
        <f>IFERROR(VLOOKUP(AC61,'CRUCE RIESGOS'!$C$8:$D$152,2,FALSE),"")</f>
        <v/>
      </c>
      <c r="AE61" s="14" t="n">
        <v>10.26</v>
      </c>
      <c r="AF61" s="14">
        <f>IFERROR(VLOOKUP(AE61,'CRUCE RIESGOS'!$C$8:$D$152,2,FALSE),"")</f>
        <v/>
      </c>
      <c r="AG61" s="14" t="n">
        <v>11.26</v>
      </c>
      <c r="AH61" s="14">
        <f>IFERROR(VLOOKUP(AG61,'CRUCE RIESGOS'!$C$8:$D$152,2,FALSE),"")</f>
        <v/>
      </c>
      <c r="AI61" s="14" t="n">
        <v>12.26</v>
      </c>
      <c r="AJ61" s="14">
        <f>IFERROR(VLOOKUP(AI61,'CRUCE RIESGOS'!$C$8:$D$152,2,FALSE),"")</f>
        <v/>
      </c>
      <c r="AK61" s="14" t="n">
        <v>13.26</v>
      </c>
      <c r="AL61" s="14">
        <f>IFERROR(VLOOKUP(AK61,'CRUCE RIESGOS'!$C$8:$D$152,2,FALSE),"")</f>
        <v/>
      </c>
      <c r="AM61" s="14" t="n">
        <v>14.26</v>
      </c>
      <c r="AN61" s="14">
        <f>IFERROR(VLOOKUP(AM61,'CRUCE RIESGOS'!$C$8:$D$152,2,FALSE),"")</f>
        <v/>
      </c>
      <c r="AO61" s="14" t="n">
        <v>15.26</v>
      </c>
      <c r="AP61" s="14">
        <f>IFERROR(VLOOKUP(AO61,'CRUCE RIESGOS'!$C$8:$D$152,2,FALSE),"")</f>
        <v/>
      </c>
      <c r="AQ61" s="14" t="n">
        <v>16.26</v>
      </c>
      <c r="AR61" s="14">
        <f>IFERROR(VLOOKUP(AQ61,'CRUCE RIESGOS'!$C$8:$D$152,2,FALSE),"")</f>
        <v/>
      </c>
      <c r="AS61" s="14" t="n">
        <v>17.26</v>
      </c>
      <c r="AT61" s="14">
        <f>IFERROR(VLOOKUP(AS61,'CRUCE RIESGOS'!$C$8:$D$152,2,FALSE),"")</f>
        <v/>
      </c>
      <c r="AU61" s="14" t="n">
        <v>18.26</v>
      </c>
      <c r="AV61" s="14">
        <f>IFERROR(VLOOKUP(AU61,'CRUCE RIESGOS'!$C$8:$D$152,2,FALSE),"")</f>
        <v/>
      </c>
      <c r="AW61" s="14" t="n">
        <v>19.26</v>
      </c>
      <c r="AX61" s="14">
        <f>IFERROR(VLOOKUP(AW61,'CRUCE RIESGOS'!$C$8:$D$152,2,FALSE),"")</f>
        <v/>
      </c>
      <c r="AY61" s="14" t="n">
        <v>20.26</v>
      </c>
      <c r="AZ61" s="14">
        <f>IFERROR(VLOOKUP(AY61,'CRUCE RIESGOS'!$C$8:$D$152,2,FALSE),"")</f>
        <v/>
      </c>
      <c r="BA61" s="14" t="n">
        <v>21.26</v>
      </c>
      <c r="BB61" s="14">
        <f>IFERROR(VLOOKUP(BA61,'CRUCE RIESGOS'!$C$8:$D$152,2,FALSE),"")</f>
        <v/>
      </c>
      <c r="BC61" s="14" t="n">
        <v>22.26</v>
      </c>
      <c r="BD61" s="14">
        <f>IFERROR(VLOOKUP(BC61,'CRUCE RIESGOS'!$C$8:$D$152,2,FALSE),"")</f>
        <v/>
      </c>
      <c r="BE61" s="14" t="n">
        <v>23.26</v>
      </c>
      <c r="BF61" s="14">
        <f>IFERROR(VLOOKUP(BE61,'CRUCE RIESGOS'!$C$8:$D$152,2,FALSE),"")</f>
        <v/>
      </c>
      <c r="BG61" s="14" t="n">
        <v>24.26</v>
      </c>
      <c r="BH61" s="14">
        <f>IFERROR(VLOOKUP(BG61,'CRUCE RIESGOS'!$C$8:$D$152,2,FALSE),"")</f>
        <v/>
      </c>
      <c r="BI61" s="14" t="n">
        <v>25.26</v>
      </c>
      <c r="BJ61" s="14">
        <f>IFERROR(VLOOKUP(BI61,'CRUCE RIESGOS'!$C$8:$D$152,2,FALSE),"")</f>
        <v/>
      </c>
    </row>
    <row r="62">
      <c r="N62" s="14">
        <f>IF(N63&lt;&gt;""," -R","")</f>
        <v/>
      </c>
      <c r="P62" s="14">
        <f>IF(P63&lt;&gt;""," -R","")</f>
        <v/>
      </c>
      <c r="R62" s="14">
        <f>IF(R63&lt;&gt;""," -R","")</f>
        <v/>
      </c>
      <c r="T62" s="14">
        <f>IF(T63&lt;&gt;""," -R","")</f>
        <v/>
      </c>
      <c r="V62" s="14">
        <f>IF(V63&lt;&gt;""," -R","")</f>
        <v/>
      </c>
      <c r="X62" s="14">
        <f>IF(X63&lt;&gt;""," -R","")</f>
        <v/>
      </c>
      <c r="Z62" s="14">
        <f>IF(Z63&lt;&gt;""," -R","")</f>
        <v/>
      </c>
      <c r="AB62" s="14">
        <f>IF(AB63&lt;&gt;""," -R","")</f>
        <v/>
      </c>
      <c r="AD62" s="14">
        <f>IF(AD63&lt;&gt;""," -R","")</f>
        <v/>
      </c>
      <c r="AF62" s="14">
        <f>IF(AF63&lt;&gt;""," -R","")</f>
        <v/>
      </c>
      <c r="AH62" s="14">
        <f>IF(AH63&lt;&gt;""," -R","")</f>
        <v/>
      </c>
      <c r="AJ62" s="14">
        <f>IF(AJ63&lt;&gt;""," -R","")</f>
        <v/>
      </c>
      <c r="AL62" s="14">
        <f>IF(AL63&lt;&gt;""," -R","")</f>
        <v/>
      </c>
      <c r="AN62" s="14">
        <f>IF(AN63&lt;&gt;""," -R","")</f>
        <v/>
      </c>
      <c r="AP62" s="14">
        <f>IF(AP63&lt;&gt;""," -R","")</f>
        <v/>
      </c>
      <c r="AR62" s="14">
        <f>IF(AR63&lt;&gt;""," -R","")</f>
        <v/>
      </c>
      <c r="AT62" s="14">
        <f>IF(AT63&lt;&gt;""," -R","")</f>
        <v/>
      </c>
      <c r="AV62" s="14">
        <f>IF(AV63&lt;&gt;""," -R","")</f>
        <v/>
      </c>
      <c r="AX62" s="14">
        <f>IF(AX63&lt;&gt;""," -R","")</f>
        <v/>
      </c>
      <c r="AZ62" s="14">
        <f>IF(AZ63&lt;&gt;""," -R","")</f>
        <v/>
      </c>
      <c r="BB62" s="14">
        <f>IF(BB63&lt;&gt;""," -R","")</f>
        <v/>
      </c>
      <c r="BD62" s="14">
        <f>IF(BD63&lt;&gt;""," -R","")</f>
        <v/>
      </c>
      <c r="BF62" s="14">
        <f>IF(BF63&lt;&gt;""," -R","")</f>
        <v/>
      </c>
      <c r="BH62" s="14">
        <f>IF(BH63&lt;&gt;""," -R","")</f>
        <v/>
      </c>
      <c r="BJ62" s="14">
        <f>IF(BJ63&lt;&gt;""," -R","")</f>
        <v/>
      </c>
    </row>
    <row r="63">
      <c r="M63" s="14" t="n">
        <v>1.27</v>
      </c>
      <c r="N63" s="14">
        <f>IFERROR(VLOOKUP(M63,'CRUCE RIESGOS'!$C$8:$D$152,2,FALSE),"")</f>
        <v/>
      </c>
      <c r="O63" s="14" t="n">
        <v>2.27000000000001</v>
      </c>
      <c r="P63" s="14">
        <f>IFERROR(VLOOKUP(O63,'CRUCE RIESGOS'!$C$8:$D$152,2,FALSE),"")</f>
        <v/>
      </c>
      <c r="Q63" s="14" t="n">
        <v>3.27000000000002</v>
      </c>
      <c r="R63" s="14">
        <f>IFERROR(VLOOKUP(Q63,'CRUCE RIESGOS'!$C$8:$D$152,2,FALSE),"")</f>
        <v/>
      </c>
      <c r="S63" s="14" t="n">
        <v>4.27000000000003</v>
      </c>
      <c r="T63" s="14">
        <f>IFERROR(VLOOKUP(S63,'CRUCE RIESGOS'!$C$8:$D$152,2,FALSE),"")</f>
        <v/>
      </c>
      <c r="U63" s="14" t="n">
        <v>5.27000000000004</v>
      </c>
      <c r="V63" s="14">
        <f>IFERROR(VLOOKUP(U63,'CRUCE RIESGOS'!$C$8:$D$152,2,FALSE),"")</f>
        <v/>
      </c>
      <c r="W63" s="14" t="n">
        <v>6.27000000000005</v>
      </c>
      <c r="X63" s="14">
        <f>IFERROR(VLOOKUP(W63,'CRUCE RIESGOS'!$C$8:$D$152,2,FALSE),"")</f>
        <v/>
      </c>
      <c r="Y63" s="14" t="n">
        <v>7.27000000000006</v>
      </c>
      <c r="Z63" s="14">
        <f>IFERROR(VLOOKUP(Y63,'CRUCE RIESGOS'!$C$8:$D$152,2,FALSE),"")</f>
        <v/>
      </c>
      <c r="AA63" s="14" t="n">
        <v>8.270000000000071</v>
      </c>
      <c r="AB63" s="14">
        <f>IFERROR(VLOOKUP(AA63,'CRUCE RIESGOS'!$C$8:$D$152,2,FALSE),"")</f>
        <v/>
      </c>
      <c r="AC63" s="14" t="n">
        <v>9.27000000000008</v>
      </c>
      <c r="AD63" s="14">
        <f>IFERROR(VLOOKUP(AC63,'CRUCE RIESGOS'!$C$8:$D$152,2,FALSE),"")</f>
        <v/>
      </c>
      <c r="AE63" s="14" t="n">
        <v>10.2700000000001</v>
      </c>
      <c r="AF63" s="14">
        <f>IFERROR(VLOOKUP(AE63,'CRUCE RIESGOS'!$C$8:$D$152,2,FALSE),"")</f>
        <v/>
      </c>
      <c r="AG63" s="14" t="n">
        <v>11.2700000000001</v>
      </c>
      <c r="AH63" s="14">
        <f>IFERROR(VLOOKUP(AG63,'CRUCE RIESGOS'!$C$8:$D$152,2,FALSE),"")</f>
        <v/>
      </c>
      <c r="AI63" s="14" t="n">
        <v>12.2700000000001</v>
      </c>
      <c r="AJ63" s="14">
        <f>IFERROR(VLOOKUP(AI63,'CRUCE RIESGOS'!$C$8:$D$152,2,FALSE),"")</f>
        <v/>
      </c>
      <c r="AK63" s="14" t="n">
        <v>13.2700000000001</v>
      </c>
      <c r="AL63" s="14">
        <f>IFERROR(VLOOKUP(AK63,'CRUCE RIESGOS'!$C$8:$D$152,2,FALSE),"")</f>
        <v/>
      </c>
      <c r="AM63" s="14" t="n">
        <v>14.2700000000001</v>
      </c>
      <c r="AN63" s="14">
        <f>IFERROR(VLOOKUP(AM63,'CRUCE RIESGOS'!$C$8:$D$152,2,FALSE),"")</f>
        <v/>
      </c>
      <c r="AO63" s="14" t="n">
        <v>15.2700000000001</v>
      </c>
      <c r="AP63" s="14">
        <f>IFERROR(VLOOKUP(AO63,'CRUCE RIESGOS'!$C$8:$D$152,2,FALSE),"")</f>
        <v/>
      </c>
      <c r="AQ63" s="14" t="n">
        <v>16.2700000000001</v>
      </c>
      <c r="AR63" s="14">
        <f>IFERROR(VLOOKUP(AQ63,'CRUCE RIESGOS'!$C$8:$D$152,2,FALSE),"")</f>
        <v/>
      </c>
      <c r="AS63" s="14" t="n">
        <v>17.2700000000002</v>
      </c>
      <c r="AT63" s="14">
        <f>IFERROR(VLOOKUP(AS63,'CRUCE RIESGOS'!$C$8:$D$152,2,FALSE),"")</f>
        <v/>
      </c>
      <c r="AU63" s="14" t="n">
        <v>18.2700000000002</v>
      </c>
      <c r="AV63" s="14">
        <f>IFERROR(VLOOKUP(AU63,'CRUCE RIESGOS'!$C$8:$D$152,2,FALSE),"")</f>
        <v/>
      </c>
      <c r="AW63" s="14" t="n">
        <v>19.2700000000002</v>
      </c>
      <c r="AX63" s="14">
        <f>IFERROR(VLOOKUP(AW63,'CRUCE RIESGOS'!$C$8:$D$152,2,FALSE),"")</f>
        <v/>
      </c>
      <c r="AY63" s="14" t="n">
        <v>20.2700000000002</v>
      </c>
      <c r="AZ63" s="14">
        <f>IFERROR(VLOOKUP(AY63,'CRUCE RIESGOS'!$C$8:$D$152,2,FALSE),"")</f>
        <v/>
      </c>
      <c r="BA63" s="14" t="n">
        <v>21.2700000000002</v>
      </c>
      <c r="BB63" s="14">
        <f>IFERROR(VLOOKUP(BA63,'CRUCE RIESGOS'!$C$8:$D$152,2,FALSE),"")</f>
        <v/>
      </c>
      <c r="BC63" s="14" t="n">
        <v>22.2700000000002</v>
      </c>
      <c r="BD63" s="14">
        <f>IFERROR(VLOOKUP(BC63,'CRUCE RIESGOS'!$C$8:$D$152,2,FALSE),"")</f>
        <v/>
      </c>
      <c r="BE63" s="14" t="n">
        <v>23.2700000000002</v>
      </c>
      <c r="BF63" s="14">
        <f>IFERROR(VLOOKUP(BE63,'CRUCE RIESGOS'!$C$8:$D$152,2,FALSE),"")</f>
        <v/>
      </c>
      <c r="BG63" s="14" t="n">
        <v>24.2700000000002</v>
      </c>
      <c r="BH63" s="14">
        <f>IFERROR(VLOOKUP(BG63,'CRUCE RIESGOS'!$C$8:$D$152,2,FALSE),"")</f>
        <v/>
      </c>
      <c r="BI63" s="14" t="n">
        <v>25.2700000000002</v>
      </c>
      <c r="BJ63" s="14">
        <f>IFERROR(VLOOKUP(BI63,'CRUCE RIESGOS'!$C$8:$D$152,2,FALSE),"")</f>
        <v/>
      </c>
    </row>
    <row r="64">
      <c r="N64" s="14">
        <f>IF(N65&lt;&gt;""," -R","")</f>
        <v/>
      </c>
      <c r="P64" s="14">
        <f>IF(P65&lt;&gt;""," -R","")</f>
        <v/>
      </c>
      <c r="R64" s="14">
        <f>IF(R65&lt;&gt;""," -R","")</f>
        <v/>
      </c>
      <c r="T64" s="14">
        <f>IF(T65&lt;&gt;""," -R","")</f>
        <v/>
      </c>
      <c r="V64" s="14">
        <f>IF(V65&lt;&gt;""," -R","")</f>
        <v/>
      </c>
      <c r="X64" s="14">
        <f>IF(X65&lt;&gt;""," -R","")</f>
        <v/>
      </c>
      <c r="Z64" s="14">
        <f>IF(Z65&lt;&gt;""," -R","")</f>
        <v/>
      </c>
      <c r="AB64" s="14">
        <f>IF(AB65&lt;&gt;""," -R","")</f>
        <v/>
      </c>
      <c r="AD64" s="14">
        <f>IF(AD65&lt;&gt;""," -R","")</f>
        <v/>
      </c>
      <c r="AF64" s="14">
        <f>IF(AF65&lt;&gt;""," -R","")</f>
        <v/>
      </c>
      <c r="AH64" s="14">
        <f>IF(AH65&lt;&gt;""," -R","")</f>
        <v/>
      </c>
      <c r="AJ64" s="14">
        <f>IF(AJ65&lt;&gt;""," -R","")</f>
        <v/>
      </c>
      <c r="AL64" s="14">
        <f>IF(AL65&lt;&gt;""," -R","")</f>
        <v/>
      </c>
      <c r="AN64" s="14">
        <f>IF(AN65&lt;&gt;""," -R","")</f>
        <v/>
      </c>
      <c r="AP64" s="14">
        <f>IF(AP65&lt;&gt;""," -R","")</f>
        <v/>
      </c>
      <c r="AR64" s="14">
        <f>IF(AR65&lt;&gt;""," -R","")</f>
        <v/>
      </c>
      <c r="AT64" s="14">
        <f>IF(AT65&lt;&gt;""," -R","")</f>
        <v/>
      </c>
      <c r="AV64" s="14">
        <f>IF(AV65&lt;&gt;""," -R","")</f>
        <v/>
      </c>
      <c r="AX64" s="14">
        <f>IF(AX65&lt;&gt;""," -R","")</f>
        <v/>
      </c>
      <c r="AZ64" s="14">
        <f>IF(AZ65&lt;&gt;""," -R","")</f>
        <v/>
      </c>
      <c r="BB64" s="14">
        <f>IF(BB65&lt;&gt;""," -R","")</f>
        <v/>
      </c>
      <c r="BD64" s="14">
        <f>IF(BD65&lt;&gt;""," -R","")</f>
        <v/>
      </c>
      <c r="BF64" s="14">
        <f>IF(BF65&lt;&gt;""," -R","")</f>
        <v/>
      </c>
      <c r="BH64" s="14">
        <f>IF(BH65&lt;&gt;""," -R","")</f>
        <v/>
      </c>
      <c r="BJ64" s="14">
        <f>IF(BJ65&lt;&gt;""," -R","")</f>
        <v/>
      </c>
    </row>
    <row r="65">
      <c r="M65" s="14" t="n">
        <v>1.28</v>
      </c>
      <c r="N65" s="14">
        <f>IFERROR(VLOOKUP(M65,'CRUCE RIESGOS'!$C$8:$D$152,2,FALSE),"")</f>
        <v/>
      </c>
      <c r="O65" s="14" t="n">
        <v>2.28000000000001</v>
      </c>
      <c r="P65" s="14">
        <f>IFERROR(VLOOKUP(O65,'CRUCE RIESGOS'!$C$8:$D$152,2,FALSE),"")</f>
        <v/>
      </c>
      <c r="Q65" s="14" t="n">
        <v>3.28000000000002</v>
      </c>
      <c r="R65" s="14">
        <f>IFERROR(VLOOKUP(Q65,'CRUCE RIESGOS'!$C$8:$D$152,2,FALSE),"")</f>
        <v/>
      </c>
      <c r="S65" s="14" t="n">
        <v>4.28000000000003</v>
      </c>
      <c r="T65" s="14">
        <f>IFERROR(VLOOKUP(S65,'CRUCE RIESGOS'!$C$8:$D$152,2,FALSE),"")</f>
        <v/>
      </c>
      <c r="U65" s="14" t="n">
        <v>5.28000000000004</v>
      </c>
      <c r="V65" s="14">
        <f>IFERROR(VLOOKUP(U65,'CRUCE RIESGOS'!$C$8:$D$152,2,FALSE),"")</f>
        <v/>
      </c>
      <c r="W65" s="14" t="n">
        <v>6.28000000000005</v>
      </c>
      <c r="X65" s="14">
        <f>IFERROR(VLOOKUP(W65,'CRUCE RIESGOS'!$C$8:$D$152,2,FALSE),"")</f>
        <v/>
      </c>
      <c r="Y65" s="14" t="n">
        <v>7.28000000000006</v>
      </c>
      <c r="Z65" s="14">
        <f>IFERROR(VLOOKUP(Y65,'CRUCE RIESGOS'!$C$8:$D$152,2,FALSE),"")</f>
        <v/>
      </c>
      <c r="AA65" s="14" t="n">
        <v>8.28000000000007</v>
      </c>
      <c r="AB65" s="14">
        <f>IFERROR(VLOOKUP(AA65,'CRUCE RIESGOS'!$C$8:$D$152,2,FALSE),"")</f>
        <v/>
      </c>
      <c r="AC65" s="14" t="n">
        <v>9.280000000000079</v>
      </c>
      <c r="AD65" s="14">
        <f>IFERROR(VLOOKUP(AC65,'CRUCE RIESGOS'!$C$8:$D$152,2,FALSE),"")</f>
        <v/>
      </c>
      <c r="AE65" s="14" t="n">
        <v>10.2800000000001</v>
      </c>
      <c r="AF65" s="14">
        <f>IFERROR(VLOOKUP(AE65,'CRUCE RIESGOS'!$C$8:$D$152,2,FALSE),"")</f>
        <v/>
      </c>
      <c r="AG65" s="14" t="n">
        <v>11.2800000000001</v>
      </c>
      <c r="AH65" s="14">
        <f>IFERROR(VLOOKUP(AG65,'CRUCE RIESGOS'!$C$8:$D$152,2,FALSE),"")</f>
        <v/>
      </c>
      <c r="AI65" s="14" t="n">
        <v>12.2800000000001</v>
      </c>
      <c r="AJ65" s="14">
        <f>IFERROR(VLOOKUP(AI65,'CRUCE RIESGOS'!$C$8:$D$152,2,FALSE),"")</f>
        <v/>
      </c>
      <c r="AK65" s="14" t="n">
        <v>13.2800000000001</v>
      </c>
      <c r="AL65" s="14">
        <f>IFERROR(VLOOKUP(AK65,'CRUCE RIESGOS'!$C$8:$D$152,2,FALSE),"")</f>
        <v/>
      </c>
      <c r="AM65" s="14" t="n">
        <v>14.2800000000001</v>
      </c>
      <c r="AN65" s="14">
        <f>IFERROR(VLOOKUP(AM65,'CRUCE RIESGOS'!$C$8:$D$152,2,FALSE),"")</f>
        <v/>
      </c>
      <c r="AO65" s="14" t="n">
        <v>15.2800000000001</v>
      </c>
      <c r="AP65" s="14">
        <f>IFERROR(VLOOKUP(AO65,'CRUCE RIESGOS'!$C$8:$D$152,2,FALSE),"")</f>
        <v/>
      </c>
      <c r="AQ65" s="14" t="n">
        <v>16.2800000000001</v>
      </c>
      <c r="AR65" s="14">
        <f>IFERROR(VLOOKUP(AQ65,'CRUCE RIESGOS'!$C$8:$D$152,2,FALSE),"")</f>
        <v/>
      </c>
      <c r="AS65" s="14" t="n">
        <v>17.2800000000002</v>
      </c>
      <c r="AT65" s="14">
        <f>IFERROR(VLOOKUP(AS65,'CRUCE RIESGOS'!$C$8:$D$152,2,FALSE),"")</f>
        <v/>
      </c>
      <c r="AU65" s="14" t="n">
        <v>18.2800000000002</v>
      </c>
      <c r="AV65" s="14">
        <f>IFERROR(VLOOKUP(AU65,'CRUCE RIESGOS'!$C$8:$D$152,2,FALSE),"")</f>
        <v/>
      </c>
      <c r="AW65" s="14" t="n">
        <v>19.2800000000002</v>
      </c>
      <c r="AX65" s="14">
        <f>IFERROR(VLOOKUP(AW65,'CRUCE RIESGOS'!$C$8:$D$152,2,FALSE),"")</f>
        <v/>
      </c>
      <c r="AY65" s="14" t="n">
        <v>20.2800000000002</v>
      </c>
      <c r="AZ65" s="14">
        <f>IFERROR(VLOOKUP(AY65,'CRUCE RIESGOS'!$C$8:$D$152,2,FALSE),"")</f>
        <v/>
      </c>
      <c r="BA65" s="14" t="n">
        <v>21.2800000000002</v>
      </c>
      <c r="BB65" s="14">
        <f>IFERROR(VLOOKUP(BA65,'CRUCE RIESGOS'!$C$8:$D$152,2,FALSE),"")</f>
        <v/>
      </c>
      <c r="BC65" s="14" t="n">
        <v>22.2800000000002</v>
      </c>
      <c r="BD65" s="14">
        <f>IFERROR(VLOOKUP(BC65,'CRUCE RIESGOS'!$C$8:$D$152,2,FALSE),"")</f>
        <v/>
      </c>
      <c r="BE65" s="14" t="n">
        <v>23.2800000000002</v>
      </c>
      <c r="BF65" s="14">
        <f>IFERROR(VLOOKUP(BE65,'CRUCE RIESGOS'!$C$8:$D$152,2,FALSE),"")</f>
        <v/>
      </c>
      <c r="BG65" s="14" t="n">
        <v>24.2800000000002</v>
      </c>
      <c r="BH65" s="14">
        <f>IFERROR(VLOOKUP(BG65,'CRUCE RIESGOS'!$C$8:$D$152,2,FALSE),"")</f>
        <v/>
      </c>
      <c r="BI65" s="14" t="n">
        <v>25.2800000000002</v>
      </c>
      <c r="BJ65" s="14">
        <f>IFERROR(VLOOKUP(BI65,'CRUCE RIESGOS'!$C$8:$D$152,2,FALSE),"")</f>
        <v/>
      </c>
    </row>
    <row r="66">
      <c r="N66" s="14">
        <f>IF(N67&lt;&gt;""," -R","")</f>
        <v/>
      </c>
      <c r="P66" s="14">
        <f>IF(P67&lt;&gt;""," -R","")</f>
        <v/>
      </c>
      <c r="R66" s="14">
        <f>IF(R67&lt;&gt;""," -R","")</f>
        <v/>
      </c>
      <c r="T66" s="14">
        <f>IF(T67&lt;&gt;""," -R","")</f>
        <v/>
      </c>
      <c r="V66" s="14">
        <f>IF(V67&lt;&gt;""," -R","")</f>
        <v/>
      </c>
      <c r="X66" s="14">
        <f>IF(X67&lt;&gt;""," -R","")</f>
        <v/>
      </c>
      <c r="Z66" s="14">
        <f>IF(Z67&lt;&gt;""," -R","")</f>
        <v/>
      </c>
      <c r="AB66" s="14">
        <f>IF(AB67&lt;&gt;""," -R","")</f>
        <v/>
      </c>
      <c r="AD66" s="14">
        <f>IF(AD67&lt;&gt;""," -R","")</f>
        <v/>
      </c>
      <c r="AF66" s="14">
        <f>IF(AF67&lt;&gt;""," -R","")</f>
        <v/>
      </c>
      <c r="AH66" s="14">
        <f>IF(AH67&lt;&gt;""," -R","")</f>
        <v/>
      </c>
      <c r="AJ66" s="14">
        <f>IF(AJ67&lt;&gt;""," -R","")</f>
        <v/>
      </c>
      <c r="AL66" s="14">
        <f>IF(AL67&lt;&gt;""," -R","")</f>
        <v/>
      </c>
      <c r="AN66" s="14">
        <f>IF(AN67&lt;&gt;""," -R","")</f>
        <v/>
      </c>
      <c r="AP66" s="14">
        <f>IF(AP67&lt;&gt;""," -R","")</f>
        <v/>
      </c>
      <c r="AR66" s="14">
        <f>IF(AR67&lt;&gt;""," -R","")</f>
        <v/>
      </c>
      <c r="AT66" s="14">
        <f>IF(AT67&lt;&gt;""," -R","")</f>
        <v/>
      </c>
      <c r="AV66" s="14">
        <f>IF(AV67&lt;&gt;""," -R","")</f>
        <v/>
      </c>
      <c r="AX66" s="14">
        <f>IF(AX67&lt;&gt;""," -R","")</f>
        <v/>
      </c>
      <c r="AZ66" s="14">
        <f>IF(AZ67&lt;&gt;""," -R","")</f>
        <v/>
      </c>
      <c r="BB66" s="14">
        <f>IF(BB67&lt;&gt;""," -R","")</f>
        <v/>
      </c>
      <c r="BD66" s="14">
        <f>IF(BD67&lt;&gt;""," -R","")</f>
        <v/>
      </c>
      <c r="BF66" s="14">
        <f>IF(BF67&lt;&gt;""," -R","")</f>
        <v/>
      </c>
      <c r="BH66" s="14">
        <f>IF(BH67&lt;&gt;""," -R","")</f>
        <v/>
      </c>
      <c r="BJ66" s="14">
        <f>IF(BJ67&lt;&gt;""," -R","")</f>
        <v/>
      </c>
    </row>
    <row r="67">
      <c r="M67" s="14" t="n">
        <v>1.29</v>
      </c>
      <c r="N67" s="14">
        <f>IFERROR(VLOOKUP(M67,'CRUCE RIESGOS'!$C$8:$D$152,2,FALSE),"")</f>
        <v/>
      </c>
      <c r="O67" s="14" t="n">
        <v>2.29000000000001</v>
      </c>
      <c r="P67" s="14">
        <f>IFERROR(VLOOKUP(O67,'CRUCE RIESGOS'!$C$8:$D$152,2,FALSE),"")</f>
        <v/>
      </c>
      <c r="Q67" s="14" t="n">
        <v>3.29000000000002</v>
      </c>
      <c r="R67" s="14">
        <f>IFERROR(VLOOKUP(Q67,'CRUCE RIESGOS'!$C$8:$D$152,2,FALSE),"")</f>
        <v/>
      </c>
      <c r="S67" s="14" t="n">
        <v>4.29000000000003</v>
      </c>
      <c r="T67" s="14">
        <f>IFERROR(VLOOKUP(S67,'CRUCE RIESGOS'!$C$8:$D$152,2,FALSE),"")</f>
        <v/>
      </c>
      <c r="U67" s="14" t="n">
        <v>5.29000000000004</v>
      </c>
      <c r="V67" s="14">
        <f>IFERROR(VLOOKUP(U67,'CRUCE RIESGOS'!$C$8:$D$152,2,FALSE),"")</f>
        <v/>
      </c>
      <c r="W67" s="14" t="n">
        <v>6.29000000000005</v>
      </c>
      <c r="X67" s="14">
        <f>IFERROR(VLOOKUP(W67,'CRUCE RIESGOS'!$C$8:$D$152,2,FALSE),"")</f>
        <v/>
      </c>
      <c r="Y67" s="14" t="n">
        <v>7.29000000000006</v>
      </c>
      <c r="Z67" s="14">
        <f>IFERROR(VLOOKUP(Y67,'CRUCE RIESGOS'!$C$8:$D$152,2,FALSE),"")</f>
        <v/>
      </c>
      <c r="AA67" s="14" t="n">
        <v>8.29000000000007</v>
      </c>
      <c r="AB67" s="14">
        <f>IFERROR(VLOOKUP(AA67,'CRUCE RIESGOS'!$C$8:$D$152,2,FALSE),"")</f>
        <v/>
      </c>
      <c r="AC67" s="14" t="n">
        <v>9.290000000000081</v>
      </c>
      <c r="AD67" s="14">
        <f>IFERROR(VLOOKUP(AC67,'CRUCE RIESGOS'!$C$8:$D$152,2,FALSE),"")</f>
        <v/>
      </c>
      <c r="AE67" s="14" t="n">
        <v>10.2900000000001</v>
      </c>
      <c r="AF67" s="14">
        <f>IFERROR(VLOOKUP(AE67,'CRUCE RIESGOS'!$C$8:$D$152,2,FALSE),"")</f>
        <v/>
      </c>
      <c r="AG67" s="14" t="n">
        <v>11.2900000000001</v>
      </c>
      <c r="AH67" s="14">
        <f>IFERROR(VLOOKUP(AG67,'CRUCE RIESGOS'!$C$8:$D$152,2,FALSE),"")</f>
        <v/>
      </c>
      <c r="AI67" s="14" t="n">
        <v>12.2900000000001</v>
      </c>
      <c r="AJ67" s="14">
        <f>IFERROR(VLOOKUP(AI67,'CRUCE RIESGOS'!$C$8:$D$152,2,FALSE),"")</f>
        <v/>
      </c>
      <c r="AK67" s="14" t="n">
        <v>13.2900000000001</v>
      </c>
      <c r="AL67" s="14">
        <f>IFERROR(VLOOKUP(AK67,'CRUCE RIESGOS'!$C$8:$D$152,2,FALSE),"")</f>
        <v/>
      </c>
      <c r="AM67" s="14" t="n">
        <v>14.2900000000001</v>
      </c>
      <c r="AN67" s="14">
        <f>IFERROR(VLOOKUP(AM67,'CRUCE RIESGOS'!$C$8:$D$152,2,FALSE),"")</f>
        <v/>
      </c>
      <c r="AO67" s="14" t="n">
        <v>15.2900000000001</v>
      </c>
      <c r="AP67" s="14">
        <f>IFERROR(VLOOKUP(AO67,'CRUCE RIESGOS'!$C$8:$D$152,2,FALSE),"")</f>
        <v/>
      </c>
      <c r="AQ67" s="14" t="n">
        <v>16.2900000000001</v>
      </c>
      <c r="AR67" s="14">
        <f>IFERROR(VLOOKUP(AQ67,'CRUCE RIESGOS'!$C$8:$D$152,2,FALSE),"")</f>
        <v/>
      </c>
      <c r="AS67" s="14" t="n">
        <v>17.2900000000002</v>
      </c>
      <c r="AT67" s="14">
        <f>IFERROR(VLOOKUP(AS67,'CRUCE RIESGOS'!$C$8:$D$152,2,FALSE),"")</f>
        <v/>
      </c>
      <c r="AU67" s="14" t="n">
        <v>18.2900000000002</v>
      </c>
      <c r="AV67" s="14">
        <f>IFERROR(VLOOKUP(AU67,'CRUCE RIESGOS'!$C$8:$D$152,2,FALSE),"")</f>
        <v/>
      </c>
      <c r="AW67" s="14" t="n">
        <v>19.2900000000002</v>
      </c>
      <c r="AX67" s="14">
        <f>IFERROR(VLOOKUP(AW67,'CRUCE RIESGOS'!$C$8:$D$152,2,FALSE),"")</f>
        <v/>
      </c>
      <c r="AY67" s="14" t="n">
        <v>20.2900000000002</v>
      </c>
      <c r="AZ67" s="14">
        <f>IFERROR(VLOOKUP(AY67,'CRUCE RIESGOS'!$C$8:$D$152,2,FALSE),"")</f>
        <v/>
      </c>
      <c r="BA67" s="14" t="n">
        <v>21.2900000000002</v>
      </c>
      <c r="BB67" s="14">
        <f>IFERROR(VLOOKUP(BA67,'CRUCE RIESGOS'!$C$8:$D$152,2,FALSE),"")</f>
        <v/>
      </c>
      <c r="BC67" s="14" t="n">
        <v>22.2900000000002</v>
      </c>
      <c r="BD67" s="14">
        <f>IFERROR(VLOOKUP(BC67,'CRUCE RIESGOS'!$C$8:$D$152,2,FALSE),"")</f>
        <v/>
      </c>
      <c r="BE67" s="14" t="n">
        <v>23.2900000000002</v>
      </c>
      <c r="BF67" s="14">
        <f>IFERROR(VLOOKUP(BE67,'CRUCE RIESGOS'!$C$8:$D$152,2,FALSE),"")</f>
        <v/>
      </c>
      <c r="BG67" s="14" t="n">
        <v>24.2900000000002</v>
      </c>
      <c r="BH67" s="14">
        <f>IFERROR(VLOOKUP(BG67,'CRUCE RIESGOS'!$C$8:$D$152,2,FALSE),"")</f>
        <v/>
      </c>
      <c r="BI67" s="14" t="n">
        <v>25.2900000000002</v>
      </c>
      <c r="BJ67" s="14">
        <f>IFERROR(VLOOKUP(BI67,'CRUCE RIESGOS'!$C$8:$D$152,2,FALSE),"")</f>
        <v/>
      </c>
    </row>
    <row r="68">
      <c r="N68" s="14">
        <f>IF(N69&lt;&gt;""," -R","")</f>
        <v/>
      </c>
      <c r="P68" s="14">
        <f>IF(P69&lt;&gt;""," -R","")</f>
        <v/>
      </c>
      <c r="R68" s="14">
        <f>IF(R69&lt;&gt;""," -R","")</f>
        <v/>
      </c>
      <c r="T68" s="14">
        <f>IF(T69&lt;&gt;""," -R","")</f>
        <v/>
      </c>
      <c r="V68" s="14">
        <f>IF(V69&lt;&gt;""," -R","")</f>
        <v/>
      </c>
      <c r="X68" s="14">
        <f>IF(X69&lt;&gt;""," -R","")</f>
        <v/>
      </c>
      <c r="Z68" s="14">
        <f>IF(Z69&lt;&gt;""," -R","")</f>
        <v/>
      </c>
      <c r="AB68" s="14">
        <f>IF(AB69&lt;&gt;""," -R","")</f>
        <v/>
      </c>
      <c r="AD68" s="14">
        <f>IF(AD69&lt;&gt;""," -R","")</f>
        <v/>
      </c>
      <c r="AF68" s="14">
        <f>IF(AF69&lt;&gt;""," -R","")</f>
        <v/>
      </c>
      <c r="AH68" s="14">
        <f>IF(AH69&lt;&gt;""," -R","")</f>
        <v/>
      </c>
      <c r="AJ68" s="14">
        <f>IF(AJ69&lt;&gt;""," -R","")</f>
        <v/>
      </c>
      <c r="AL68" s="14">
        <f>IF(AL69&lt;&gt;""," -R","")</f>
        <v/>
      </c>
      <c r="AN68" s="14">
        <f>IF(AN69&lt;&gt;""," -R","")</f>
        <v/>
      </c>
      <c r="AP68" s="14">
        <f>IF(AP69&lt;&gt;""," -R","")</f>
        <v/>
      </c>
      <c r="AR68" s="14">
        <f>IF(AR69&lt;&gt;""," -R","")</f>
        <v/>
      </c>
      <c r="AT68" s="14">
        <f>IF(AT69&lt;&gt;""," -R","")</f>
        <v/>
      </c>
      <c r="AV68" s="14">
        <f>IF(AV69&lt;&gt;""," -R","")</f>
        <v/>
      </c>
      <c r="AX68" s="14">
        <f>IF(AX69&lt;&gt;""," -R","")</f>
        <v/>
      </c>
      <c r="AZ68" s="14">
        <f>IF(AZ69&lt;&gt;""," -R","")</f>
        <v/>
      </c>
      <c r="BB68" s="14">
        <f>IF(BB69&lt;&gt;""," -R","")</f>
        <v/>
      </c>
      <c r="BD68" s="14">
        <f>IF(BD69&lt;&gt;""," -R","")</f>
        <v/>
      </c>
      <c r="BF68" s="14">
        <f>IF(BF69&lt;&gt;""," -R","")</f>
        <v/>
      </c>
      <c r="BH68" s="14">
        <f>IF(BH69&lt;&gt;""," -R","")</f>
        <v/>
      </c>
      <c r="BJ68" s="14">
        <f>IF(BJ69&lt;&gt;""," -R","")</f>
        <v/>
      </c>
    </row>
    <row r="69">
      <c r="M69" s="14" t="n">
        <v>1.3</v>
      </c>
      <c r="N69" s="14">
        <f>IFERROR(VLOOKUP(M69,'CRUCE RIESGOS'!$C$8:$D$152,2,FALSE),"")</f>
        <v/>
      </c>
      <c r="O69" s="14" t="n">
        <v>2.30000000000001</v>
      </c>
      <c r="P69" s="14">
        <f>IFERROR(VLOOKUP(O69,'CRUCE RIESGOS'!$C$8:$D$152,2,FALSE),"")</f>
        <v/>
      </c>
      <c r="Q69" s="14" t="n">
        <v>3.30000000000002</v>
      </c>
      <c r="R69" s="14">
        <f>IFERROR(VLOOKUP(Q69,'CRUCE RIESGOS'!$C$8:$D$152,2,FALSE),"")</f>
        <v/>
      </c>
      <c r="S69" s="14" t="n">
        <v>4.30000000000003</v>
      </c>
      <c r="T69" s="14">
        <f>IFERROR(VLOOKUP(S69,'CRUCE RIESGOS'!$C$8:$D$152,2,FALSE),"")</f>
        <v/>
      </c>
      <c r="U69" s="14" t="n">
        <v>5.30000000000004</v>
      </c>
      <c r="V69" s="14">
        <f>IFERROR(VLOOKUP(U69,'CRUCE RIESGOS'!$C$8:$D$152,2,FALSE),"")</f>
        <v/>
      </c>
      <c r="W69" s="14" t="n">
        <v>6.30000000000005</v>
      </c>
      <c r="X69" s="14">
        <f>IFERROR(VLOOKUP(W69,'CRUCE RIESGOS'!$C$8:$D$152,2,FALSE),"")</f>
        <v/>
      </c>
      <c r="Y69" s="14" t="n">
        <v>7.30000000000006</v>
      </c>
      <c r="Z69" s="14">
        <f>IFERROR(VLOOKUP(Y69,'CRUCE RIESGOS'!$C$8:$D$152,2,FALSE),"")</f>
        <v/>
      </c>
      <c r="AA69" s="14" t="n">
        <v>8.30000000000007</v>
      </c>
      <c r="AB69" s="14">
        <f>IFERROR(VLOOKUP(AA69,'CRUCE RIESGOS'!$C$8:$D$152,2,FALSE),"")</f>
        <v/>
      </c>
      <c r="AC69" s="14" t="n">
        <v>9.300000000000081</v>
      </c>
      <c r="AD69" s="14">
        <f>IFERROR(VLOOKUP(AC69,'CRUCE RIESGOS'!$C$8:$D$152,2,FALSE),"")</f>
        <v/>
      </c>
      <c r="AE69" s="14" t="n">
        <v>10.3000000000001</v>
      </c>
      <c r="AF69" s="14">
        <f>IFERROR(VLOOKUP(AE69,'CRUCE RIESGOS'!$C$8:$D$152,2,FALSE),"")</f>
        <v/>
      </c>
      <c r="AG69" s="14" t="n">
        <v>11.3000000000001</v>
      </c>
      <c r="AH69" s="14">
        <f>IFERROR(VLOOKUP(AG69,'CRUCE RIESGOS'!$C$8:$D$152,2,FALSE),"")</f>
        <v/>
      </c>
      <c r="AI69" s="14" t="n">
        <v>12.3000000000001</v>
      </c>
      <c r="AJ69" s="14">
        <f>IFERROR(VLOOKUP(AI69,'CRUCE RIESGOS'!$C$8:$D$152,2,FALSE),"")</f>
        <v/>
      </c>
      <c r="AK69" s="14" t="n">
        <v>13.3000000000001</v>
      </c>
      <c r="AL69" s="14">
        <f>IFERROR(VLOOKUP(AK69,'CRUCE RIESGOS'!$C$8:$D$152,2,FALSE),"")</f>
        <v/>
      </c>
      <c r="AM69" s="14" t="n">
        <v>14.3000000000001</v>
      </c>
      <c r="AN69" s="14">
        <f>IFERROR(VLOOKUP(AM69,'CRUCE RIESGOS'!$C$8:$D$152,2,FALSE),"")</f>
        <v/>
      </c>
      <c r="AO69" s="14" t="n">
        <v>15.3000000000001</v>
      </c>
      <c r="AP69" s="14">
        <f>IFERROR(VLOOKUP(AO69,'CRUCE RIESGOS'!$C$8:$D$152,2,FALSE),"")</f>
        <v/>
      </c>
      <c r="AQ69" s="14" t="n">
        <v>16.3000000000001</v>
      </c>
      <c r="AR69" s="14">
        <f>IFERROR(VLOOKUP(AQ69,'CRUCE RIESGOS'!$C$8:$D$152,2,FALSE),"")</f>
        <v/>
      </c>
      <c r="AS69" s="14" t="n">
        <v>17.3000000000002</v>
      </c>
      <c r="AT69" s="14">
        <f>IFERROR(VLOOKUP(AS69,'CRUCE RIESGOS'!$C$8:$D$152,2,FALSE),"")</f>
        <v/>
      </c>
      <c r="AU69" s="14" t="n">
        <v>18.3000000000002</v>
      </c>
      <c r="AV69" s="14">
        <f>IFERROR(VLOOKUP(AU69,'CRUCE RIESGOS'!$C$8:$D$152,2,FALSE),"")</f>
        <v/>
      </c>
      <c r="AW69" s="14" t="n">
        <v>19.3000000000002</v>
      </c>
      <c r="AX69" s="14">
        <f>IFERROR(VLOOKUP(AW69,'CRUCE RIESGOS'!$C$8:$D$152,2,FALSE),"")</f>
        <v/>
      </c>
      <c r="AY69" s="14" t="n">
        <v>20.3000000000002</v>
      </c>
      <c r="AZ69" s="14">
        <f>IFERROR(VLOOKUP(AY69,'CRUCE RIESGOS'!$C$8:$D$152,2,FALSE),"")</f>
        <v/>
      </c>
      <c r="BA69" s="14" t="n">
        <v>21.3000000000002</v>
      </c>
      <c r="BB69" s="14">
        <f>IFERROR(VLOOKUP(BA69,'CRUCE RIESGOS'!$C$8:$D$152,2,FALSE),"")</f>
        <v/>
      </c>
      <c r="BC69" s="14" t="n">
        <v>22.3000000000002</v>
      </c>
      <c r="BD69" s="14">
        <f>IFERROR(VLOOKUP(BC69,'CRUCE RIESGOS'!$C$8:$D$152,2,FALSE),"")</f>
        <v/>
      </c>
      <c r="BE69" s="14" t="n">
        <v>23.3000000000002</v>
      </c>
      <c r="BF69" s="14">
        <f>IFERROR(VLOOKUP(BE69,'CRUCE RIESGOS'!$C$8:$D$152,2,FALSE),"")</f>
        <v/>
      </c>
      <c r="BG69" s="14" t="n">
        <v>24.3000000000002</v>
      </c>
      <c r="BH69" s="14">
        <f>IFERROR(VLOOKUP(BG69,'CRUCE RIESGOS'!$C$8:$D$152,2,FALSE),"")</f>
        <v/>
      </c>
      <c r="BI69" s="14" t="n">
        <v>25.3000000000002</v>
      </c>
      <c r="BJ69" s="14">
        <f>IFERROR(VLOOKUP(BI69,'CRUCE RIESGOS'!$C$8:$D$152,2,FALSE),"")</f>
        <v/>
      </c>
    </row>
    <row r="70">
      <c r="N70" s="14">
        <f>IF(N71&lt;&gt;""," -R","")</f>
        <v/>
      </c>
      <c r="P70" s="14">
        <f>IF(P71&lt;&gt;""," -R","")</f>
        <v/>
      </c>
      <c r="R70" s="14">
        <f>IF(R71&lt;&gt;""," -R","")</f>
        <v/>
      </c>
      <c r="T70" s="14">
        <f>IF(T71&lt;&gt;""," -R","")</f>
        <v/>
      </c>
      <c r="V70" s="14">
        <f>IF(V71&lt;&gt;""," -R","")</f>
        <v/>
      </c>
      <c r="X70" s="14">
        <f>IF(X71&lt;&gt;""," -R","")</f>
        <v/>
      </c>
      <c r="Z70" s="14">
        <f>IF(Z71&lt;&gt;""," -R","")</f>
        <v/>
      </c>
      <c r="AB70" s="14">
        <f>IF(AB71&lt;&gt;""," -R","")</f>
        <v/>
      </c>
      <c r="AD70" s="14">
        <f>IF(AD71&lt;&gt;""," -R","")</f>
        <v/>
      </c>
      <c r="AF70" s="14">
        <f>IF(AF71&lt;&gt;""," -R","")</f>
        <v/>
      </c>
      <c r="AH70" s="14">
        <f>IF(AH71&lt;&gt;""," -R","")</f>
        <v/>
      </c>
      <c r="AJ70" s="14">
        <f>IF(AJ71&lt;&gt;""," -R","")</f>
        <v/>
      </c>
      <c r="AL70" s="14">
        <f>IF(AL71&lt;&gt;""," -R","")</f>
        <v/>
      </c>
      <c r="AN70" s="14">
        <f>IF(AN71&lt;&gt;""," -R","")</f>
        <v/>
      </c>
      <c r="AP70" s="14">
        <f>IF(AP71&lt;&gt;""," -R","")</f>
        <v/>
      </c>
      <c r="AR70" s="14">
        <f>IF(AR71&lt;&gt;""," -R","")</f>
        <v/>
      </c>
      <c r="AT70" s="14">
        <f>IF(AT71&lt;&gt;""," -R","")</f>
        <v/>
      </c>
      <c r="AV70" s="14">
        <f>IF(AV71&lt;&gt;""," -R","")</f>
        <v/>
      </c>
      <c r="AX70" s="14">
        <f>IF(AX71&lt;&gt;""," -R","")</f>
        <v/>
      </c>
      <c r="AZ70" s="14">
        <f>IF(AZ71&lt;&gt;""," -R","")</f>
        <v/>
      </c>
      <c r="BB70" s="14">
        <f>IF(BB71&lt;&gt;""," -R","")</f>
        <v/>
      </c>
      <c r="BD70" s="14">
        <f>IF(BD71&lt;&gt;""," -R","")</f>
        <v/>
      </c>
      <c r="BF70" s="14">
        <f>IF(BF71&lt;&gt;""," -R","")</f>
        <v/>
      </c>
      <c r="BH70" s="14">
        <f>IF(BH71&lt;&gt;""," -R","")</f>
        <v/>
      </c>
      <c r="BJ70" s="14">
        <f>IF(BJ71&lt;&gt;""," -R","")</f>
        <v/>
      </c>
    </row>
    <row r="71">
      <c r="M71" s="14" t="n">
        <v>1.31</v>
      </c>
      <c r="N71" s="14">
        <f>IFERROR(VLOOKUP(M71,'CRUCE RIESGOS'!$C$8:$D$152,2,FALSE),"")</f>
        <v/>
      </c>
      <c r="O71" s="14" t="n">
        <v>2.31000000000001</v>
      </c>
      <c r="P71" s="14">
        <f>IFERROR(VLOOKUP(O71,'CRUCE RIESGOS'!$C$8:$D$152,2,FALSE),"")</f>
        <v/>
      </c>
      <c r="Q71" s="14" t="n">
        <v>3.31000000000002</v>
      </c>
      <c r="R71" s="14">
        <f>IFERROR(VLOOKUP(Q71,'CRUCE RIESGOS'!$C$8:$D$152,2,FALSE),"")</f>
        <v/>
      </c>
      <c r="S71" s="14" t="n">
        <v>4.31000000000003</v>
      </c>
      <c r="T71" s="14">
        <f>IFERROR(VLOOKUP(S71,'CRUCE RIESGOS'!$C$8:$D$152,2,FALSE),"")</f>
        <v/>
      </c>
      <c r="U71" s="14" t="n">
        <v>5.31000000000004</v>
      </c>
      <c r="V71" s="14">
        <f>IFERROR(VLOOKUP(U71,'CRUCE RIESGOS'!$C$8:$D$152,2,FALSE),"")</f>
        <v/>
      </c>
      <c r="W71" s="14" t="n">
        <v>6.31000000000005</v>
      </c>
      <c r="X71" s="14">
        <f>IFERROR(VLOOKUP(W71,'CRUCE RIESGOS'!$C$8:$D$152,2,FALSE),"")</f>
        <v/>
      </c>
      <c r="Y71" s="14" t="n">
        <v>7.31000000000006</v>
      </c>
      <c r="Z71" s="14">
        <f>IFERROR(VLOOKUP(Y71,'CRUCE RIESGOS'!$C$8:$D$152,2,FALSE),"")</f>
        <v/>
      </c>
      <c r="AA71" s="14" t="n">
        <v>8.31000000000007</v>
      </c>
      <c r="AB71" s="14">
        <f>IFERROR(VLOOKUP(AA71,'CRUCE RIESGOS'!$C$8:$D$152,2,FALSE),"")</f>
        <v/>
      </c>
      <c r="AC71" s="14" t="n">
        <v>9.31000000000008</v>
      </c>
      <c r="AD71" s="14">
        <f>IFERROR(VLOOKUP(AC71,'CRUCE RIESGOS'!$C$8:$D$152,2,FALSE),"")</f>
        <v/>
      </c>
      <c r="AE71" s="14" t="n">
        <v>10.3100000000001</v>
      </c>
      <c r="AF71" s="14">
        <f>IFERROR(VLOOKUP(AE71,'CRUCE RIESGOS'!$C$8:$D$152,2,FALSE),"")</f>
        <v/>
      </c>
      <c r="AG71" s="14" t="n">
        <v>11.3100000000001</v>
      </c>
      <c r="AH71" s="14">
        <f>IFERROR(VLOOKUP(AG71,'CRUCE RIESGOS'!$C$8:$D$152,2,FALSE),"")</f>
        <v/>
      </c>
      <c r="AI71" s="14" t="n">
        <v>12.3100000000001</v>
      </c>
      <c r="AJ71" s="14">
        <f>IFERROR(VLOOKUP(AI71,'CRUCE RIESGOS'!$C$8:$D$152,2,FALSE),"")</f>
        <v/>
      </c>
      <c r="AK71" s="14" t="n">
        <v>13.3100000000001</v>
      </c>
      <c r="AL71" s="14">
        <f>IFERROR(VLOOKUP(AK71,'CRUCE RIESGOS'!$C$8:$D$152,2,FALSE),"")</f>
        <v/>
      </c>
      <c r="AM71" s="14" t="n">
        <v>14.3100000000001</v>
      </c>
      <c r="AN71" s="14">
        <f>IFERROR(VLOOKUP(AM71,'CRUCE RIESGOS'!$C$8:$D$152,2,FALSE),"")</f>
        <v/>
      </c>
      <c r="AO71" s="14" t="n">
        <v>15.3100000000001</v>
      </c>
      <c r="AP71" s="14">
        <f>IFERROR(VLOOKUP(AO71,'CRUCE RIESGOS'!$C$8:$D$152,2,FALSE),"")</f>
        <v/>
      </c>
      <c r="AQ71" s="14" t="n">
        <v>16.3100000000001</v>
      </c>
      <c r="AR71" s="14">
        <f>IFERROR(VLOOKUP(AQ71,'CRUCE RIESGOS'!$C$8:$D$152,2,FALSE),"")</f>
        <v/>
      </c>
      <c r="AS71" s="14" t="n">
        <v>17.3100000000002</v>
      </c>
      <c r="AT71" s="14">
        <f>IFERROR(VLOOKUP(AS71,'CRUCE RIESGOS'!$C$8:$D$152,2,FALSE),"")</f>
        <v/>
      </c>
      <c r="AU71" s="14" t="n">
        <v>18.3100000000002</v>
      </c>
      <c r="AV71" s="14">
        <f>IFERROR(VLOOKUP(AU71,'CRUCE RIESGOS'!$C$8:$D$152,2,FALSE),"")</f>
        <v/>
      </c>
      <c r="AW71" s="14" t="n">
        <v>19.3100000000002</v>
      </c>
      <c r="AX71" s="14">
        <f>IFERROR(VLOOKUP(AW71,'CRUCE RIESGOS'!$C$8:$D$152,2,FALSE),"")</f>
        <v/>
      </c>
      <c r="AY71" s="14" t="n">
        <v>20.3100000000002</v>
      </c>
      <c r="AZ71" s="14">
        <f>IFERROR(VLOOKUP(AY71,'CRUCE RIESGOS'!$C$8:$D$152,2,FALSE),"")</f>
        <v/>
      </c>
      <c r="BA71" s="14" t="n">
        <v>21.3100000000002</v>
      </c>
      <c r="BB71" s="14">
        <f>IFERROR(VLOOKUP(BA71,'CRUCE RIESGOS'!$C$8:$D$152,2,FALSE),"")</f>
        <v/>
      </c>
      <c r="BC71" s="14" t="n">
        <v>22.3100000000002</v>
      </c>
      <c r="BD71" s="14">
        <f>IFERROR(VLOOKUP(BC71,'CRUCE RIESGOS'!$C$8:$D$152,2,FALSE),"")</f>
        <v/>
      </c>
      <c r="BE71" s="14" t="n">
        <v>23.3100000000002</v>
      </c>
      <c r="BF71" s="14">
        <f>IFERROR(VLOOKUP(BE71,'CRUCE RIESGOS'!$C$8:$D$152,2,FALSE),"")</f>
        <v/>
      </c>
      <c r="BG71" s="14" t="n">
        <v>24.3100000000002</v>
      </c>
      <c r="BH71" s="14">
        <f>IFERROR(VLOOKUP(BG71,'CRUCE RIESGOS'!$C$8:$D$152,2,FALSE),"")</f>
        <v/>
      </c>
      <c r="BI71" s="14" t="n">
        <v>25.3100000000002</v>
      </c>
      <c r="BJ71" s="14">
        <f>IFERROR(VLOOKUP(BI71,'CRUCE RIESGOS'!$C$8:$D$152,2,FALSE),"")</f>
        <v/>
      </c>
    </row>
    <row r="72">
      <c r="N72" s="14">
        <f>IF(N73&lt;&gt;""," -R","")</f>
        <v/>
      </c>
      <c r="P72" s="14">
        <f>IF(P73&lt;&gt;""," -R","")</f>
        <v/>
      </c>
      <c r="R72" s="14">
        <f>IF(R73&lt;&gt;""," -R","")</f>
        <v/>
      </c>
      <c r="T72" s="14">
        <f>IF(T73&lt;&gt;""," -R","")</f>
        <v/>
      </c>
      <c r="V72" s="14">
        <f>IF(V73&lt;&gt;""," -R","")</f>
        <v/>
      </c>
      <c r="X72" s="14">
        <f>IF(X73&lt;&gt;""," -R","")</f>
        <v/>
      </c>
      <c r="Z72" s="14">
        <f>IF(Z73&lt;&gt;""," -R","")</f>
        <v/>
      </c>
      <c r="AB72" s="14">
        <f>IF(AB73&lt;&gt;""," -R","")</f>
        <v/>
      </c>
      <c r="AD72" s="14">
        <f>IF(AD73&lt;&gt;""," -R","")</f>
        <v/>
      </c>
      <c r="AF72" s="14">
        <f>IF(AF73&lt;&gt;""," -R","")</f>
        <v/>
      </c>
      <c r="AH72" s="14">
        <f>IF(AH73&lt;&gt;""," -R","")</f>
        <v/>
      </c>
      <c r="AJ72" s="14">
        <f>IF(AJ73&lt;&gt;""," -R","")</f>
        <v/>
      </c>
      <c r="AL72" s="14">
        <f>IF(AL73&lt;&gt;""," -R","")</f>
        <v/>
      </c>
      <c r="AN72" s="14">
        <f>IF(AN73&lt;&gt;""," -R","")</f>
        <v/>
      </c>
      <c r="AP72" s="14">
        <f>IF(AP73&lt;&gt;""," -R","")</f>
        <v/>
      </c>
      <c r="AR72" s="14">
        <f>IF(AR73&lt;&gt;""," -R","")</f>
        <v/>
      </c>
      <c r="AT72" s="14">
        <f>IF(AT73&lt;&gt;""," -R","")</f>
        <v/>
      </c>
      <c r="AV72" s="14">
        <f>IF(AV73&lt;&gt;""," -R","")</f>
        <v/>
      </c>
      <c r="AX72" s="14">
        <f>IF(AX73&lt;&gt;""," -R","")</f>
        <v/>
      </c>
      <c r="AZ72" s="14">
        <f>IF(AZ73&lt;&gt;""," -R","")</f>
        <v/>
      </c>
      <c r="BB72" s="14">
        <f>IF(BB73&lt;&gt;""," -R","")</f>
        <v/>
      </c>
      <c r="BD72" s="14">
        <f>IF(BD73&lt;&gt;""," -R","")</f>
        <v/>
      </c>
      <c r="BF72" s="14">
        <f>IF(BF73&lt;&gt;""," -R","")</f>
        <v/>
      </c>
      <c r="BH72" s="14">
        <f>IF(BH73&lt;&gt;""," -R","")</f>
        <v/>
      </c>
      <c r="BJ72" s="14">
        <f>IF(BJ73&lt;&gt;""," -R","")</f>
        <v/>
      </c>
    </row>
    <row r="73">
      <c r="M73" s="14" t="n">
        <v>1.32</v>
      </c>
      <c r="N73" s="14">
        <f>IFERROR(VLOOKUP(M73,'CRUCE RIESGOS'!$C$8:$D$152,2,FALSE),"")</f>
        <v/>
      </c>
      <c r="O73" s="14" t="n">
        <v>2.32000000000001</v>
      </c>
      <c r="P73" s="14">
        <f>IFERROR(VLOOKUP(O73,'CRUCE RIESGOS'!$C$8:$D$152,2,FALSE),"")</f>
        <v/>
      </c>
      <c r="Q73" s="14" t="n">
        <v>3.32000000000002</v>
      </c>
      <c r="R73" s="14">
        <f>IFERROR(VLOOKUP(Q73,'CRUCE RIESGOS'!$C$8:$D$152,2,FALSE),"")</f>
        <v/>
      </c>
      <c r="S73" s="14" t="n">
        <v>4.32000000000003</v>
      </c>
      <c r="T73" s="14">
        <f>IFERROR(VLOOKUP(S73,'CRUCE RIESGOS'!$C$8:$D$152,2,FALSE),"")</f>
        <v/>
      </c>
      <c r="U73" s="14" t="n">
        <v>5.32000000000004</v>
      </c>
      <c r="V73" s="14">
        <f>IFERROR(VLOOKUP(U73,'CRUCE RIESGOS'!$C$8:$D$152,2,FALSE),"")</f>
        <v/>
      </c>
      <c r="W73" s="14" t="n">
        <v>6.32000000000005</v>
      </c>
      <c r="X73" s="14">
        <f>IFERROR(VLOOKUP(W73,'CRUCE RIESGOS'!$C$8:$D$152,2,FALSE),"")</f>
        <v/>
      </c>
      <c r="Y73" s="14" t="n">
        <v>7.32000000000006</v>
      </c>
      <c r="Z73" s="14">
        <f>IFERROR(VLOOKUP(Y73,'CRUCE RIESGOS'!$C$8:$D$152,2,FALSE),"")</f>
        <v/>
      </c>
      <c r="AA73" s="14" t="n">
        <v>8.32000000000007</v>
      </c>
      <c r="AB73" s="14">
        <f>IFERROR(VLOOKUP(AA73,'CRUCE RIESGOS'!$C$8:$D$152,2,FALSE),"")</f>
        <v/>
      </c>
      <c r="AC73" s="14" t="n">
        <v>9.32000000000008</v>
      </c>
      <c r="AD73" s="14">
        <f>IFERROR(VLOOKUP(AC73,'CRUCE RIESGOS'!$C$8:$D$152,2,FALSE),"")</f>
        <v/>
      </c>
      <c r="AE73" s="14" t="n">
        <v>10.3200000000001</v>
      </c>
      <c r="AF73" s="14">
        <f>IFERROR(VLOOKUP(AE73,'CRUCE RIESGOS'!$C$8:$D$152,2,FALSE),"")</f>
        <v/>
      </c>
      <c r="AG73" s="14" t="n">
        <v>11.3200000000001</v>
      </c>
      <c r="AH73" s="14">
        <f>IFERROR(VLOOKUP(AG73,'CRUCE RIESGOS'!$C$8:$D$152,2,FALSE),"")</f>
        <v/>
      </c>
      <c r="AI73" s="14" t="n">
        <v>12.3200000000001</v>
      </c>
      <c r="AJ73" s="14">
        <f>IFERROR(VLOOKUP(AI73,'CRUCE RIESGOS'!$C$8:$D$152,2,FALSE),"")</f>
        <v/>
      </c>
      <c r="AK73" s="14" t="n">
        <v>13.3200000000001</v>
      </c>
      <c r="AL73" s="14">
        <f>IFERROR(VLOOKUP(AK73,'CRUCE RIESGOS'!$C$8:$D$152,2,FALSE),"")</f>
        <v/>
      </c>
      <c r="AM73" s="14" t="n">
        <v>14.3200000000001</v>
      </c>
      <c r="AN73" s="14">
        <f>IFERROR(VLOOKUP(AM73,'CRUCE RIESGOS'!$C$8:$D$152,2,FALSE),"")</f>
        <v/>
      </c>
      <c r="AO73" s="14" t="n">
        <v>15.3200000000001</v>
      </c>
      <c r="AP73" s="14">
        <f>IFERROR(VLOOKUP(AO73,'CRUCE RIESGOS'!$C$8:$D$152,2,FALSE),"")</f>
        <v/>
      </c>
      <c r="AQ73" s="14" t="n">
        <v>16.3200000000001</v>
      </c>
      <c r="AR73" s="14">
        <f>IFERROR(VLOOKUP(AQ73,'CRUCE RIESGOS'!$C$8:$D$152,2,FALSE),"")</f>
        <v/>
      </c>
      <c r="AS73" s="14" t="n">
        <v>17.3200000000002</v>
      </c>
      <c r="AT73" s="14">
        <f>IFERROR(VLOOKUP(AS73,'CRUCE RIESGOS'!$C$8:$D$152,2,FALSE),"")</f>
        <v/>
      </c>
      <c r="AU73" s="14" t="n">
        <v>18.3200000000002</v>
      </c>
      <c r="AV73" s="14">
        <f>IFERROR(VLOOKUP(AU73,'CRUCE RIESGOS'!$C$8:$D$152,2,FALSE),"")</f>
        <v/>
      </c>
      <c r="AW73" s="14" t="n">
        <v>19.3200000000002</v>
      </c>
      <c r="AX73" s="14">
        <f>IFERROR(VLOOKUP(AW73,'CRUCE RIESGOS'!$C$8:$D$152,2,FALSE),"")</f>
        <v/>
      </c>
      <c r="AY73" s="14" t="n">
        <v>20.3200000000002</v>
      </c>
      <c r="AZ73" s="14">
        <f>IFERROR(VLOOKUP(AY73,'CRUCE RIESGOS'!$C$8:$D$152,2,FALSE),"")</f>
        <v/>
      </c>
      <c r="BA73" s="14" t="n">
        <v>21.3200000000002</v>
      </c>
      <c r="BB73" s="14">
        <f>IFERROR(VLOOKUP(BA73,'CRUCE RIESGOS'!$C$8:$D$152,2,FALSE),"")</f>
        <v/>
      </c>
      <c r="BC73" s="14" t="n">
        <v>22.3200000000002</v>
      </c>
      <c r="BD73" s="14">
        <f>IFERROR(VLOOKUP(BC73,'CRUCE RIESGOS'!$C$8:$D$152,2,FALSE),"")</f>
        <v/>
      </c>
      <c r="BE73" s="14" t="n">
        <v>23.3200000000002</v>
      </c>
      <c r="BF73" s="14">
        <f>IFERROR(VLOOKUP(BE73,'CRUCE RIESGOS'!$C$8:$D$152,2,FALSE),"")</f>
        <v/>
      </c>
      <c r="BG73" s="14" t="n">
        <v>24.3200000000002</v>
      </c>
      <c r="BH73" s="14">
        <f>IFERROR(VLOOKUP(BG73,'CRUCE RIESGOS'!$C$8:$D$152,2,FALSE),"")</f>
        <v/>
      </c>
      <c r="BI73" s="14" t="n">
        <v>25.3200000000002</v>
      </c>
      <c r="BJ73" s="14">
        <f>IFERROR(VLOOKUP(BI73,'CRUCE RIESGOS'!$C$8:$D$152,2,FALSE),"")</f>
        <v/>
      </c>
    </row>
    <row r="74">
      <c r="N74" s="14">
        <f>IF(N75&lt;&gt;""," -R","")</f>
        <v/>
      </c>
      <c r="P74" s="14">
        <f>IF(P75&lt;&gt;""," -R","")</f>
        <v/>
      </c>
      <c r="R74" s="14">
        <f>IF(R75&lt;&gt;""," -R","")</f>
        <v/>
      </c>
      <c r="T74" s="14">
        <f>IF(T75&lt;&gt;""," -R","")</f>
        <v/>
      </c>
      <c r="V74" s="14">
        <f>IF(V75&lt;&gt;""," -R","")</f>
        <v/>
      </c>
      <c r="X74" s="14">
        <f>IF(X75&lt;&gt;""," -R","")</f>
        <v/>
      </c>
      <c r="Z74" s="14">
        <f>IF(Z75&lt;&gt;""," -R","")</f>
        <v/>
      </c>
      <c r="AB74" s="14">
        <f>IF(AB75&lt;&gt;""," -R","")</f>
        <v/>
      </c>
      <c r="AD74" s="14">
        <f>IF(AD75&lt;&gt;""," -R","")</f>
        <v/>
      </c>
      <c r="AF74" s="14">
        <f>IF(AF75&lt;&gt;""," -R","")</f>
        <v/>
      </c>
      <c r="AH74" s="14">
        <f>IF(AH75&lt;&gt;""," -R","")</f>
        <v/>
      </c>
      <c r="AJ74" s="14">
        <f>IF(AJ75&lt;&gt;""," -R","")</f>
        <v/>
      </c>
      <c r="AL74" s="14">
        <f>IF(AL75&lt;&gt;""," -R","")</f>
        <v/>
      </c>
      <c r="AN74" s="14">
        <f>IF(AN75&lt;&gt;""," -R","")</f>
        <v/>
      </c>
      <c r="AP74" s="14">
        <f>IF(AP75&lt;&gt;""," -R","")</f>
        <v/>
      </c>
      <c r="AR74" s="14">
        <f>IF(AR75&lt;&gt;""," -R","")</f>
        <v/>
      </c>
      <c r="AT74" s="14">
        <f>IF(AT75&lt;&gt;""," -R","")</f>
        <v/>
      </c>
      <c r="AV74" s="14">
        <f>IF(AV75&lt;&gt;""," -R","")</f>
        <v/>
      </c>
      <c r="AX74" s="14">
        <f>IF(AX75&lt;&gt;""," -R","")</f>
        <v/>
      </c>
      <c r="AZ74" s="14">
        <f>IF(AZ75&lt;&gt;""," -R","")</f>
        <v/>
      </c>
      <c r="BB74" s="14">
        <f>IF(BB75&lt;&gt;""," -R","")</f>
        <v/>
      </c>
      <c r="BD74" s="14">
        <f>IF(BD75&lt;&gt;""," -R","")</f>
        <v/>
      </c>
      <c r="BF74" s="14">
        <f>IF(BF75&lt;&gt;""," -R","")</f>
        <v/>
      </c>
      <c r="BH74" s="14">
        <f>IF(BH75&lt;&gt;""," -R","")</f>
        <v/>
      </c>
      <c r="BJ74" s="14">
        <f>IF(BJ75&lt;&gt;""," -R","")</f>
        <v/>
      </c>
    </row>
    <row r="75">
      <c r="M75" s="14" t="n">
        <v>1.33</v>
      </c>
      <c r="N75" s="14">
        <f>IFERROR(VLOOKUP(M75,'CRUCE RIESGOS'!$C$8:$D$152,2,FALSE),"")</f>
        <v/>
      </c>
      <c r="O75" s="14" t="n">
        <v>2.33000000000001</v>
      </c>
      <c r="P75" s="14">
        <f>IFERROR(VLOOKUP(O75,'CRUCE RIESGOS'!$C$8:$D$152,2,FALSE),"")</f>
        <v/>
      </c>
      <c r="Q75" s="14" t="n">
        <v>3.33000000000002</v>
      </c>
      <c r="R75" s="14">
        <f>IFERROR(VLOOKUP(Q75,'CRUCE RIESGOS'!$C$8:$D$152,2,FALSE),"")</f>
        <v/>
      </c>
      <c r="S75" s="14" t="n">
        <v>4.33000000000003</v>
      </c>
      <c r="T75" s="14">
        <f>IFERROR(VLOOKUP(S75,'CRUCE RIESGOS'!$C$8:$D$152,2,FALSE),"")</f>
        <v/>
      </c>
      <c r="U75" s="14" t="n">
        <v>5.33000000000004</v>
      </c>
      <c r="V75" s="14">
        <f>IFERROR(VLOOKUP(U75,'CRUCE RIESGOS'!$C$8:$D$152,2,FALSE),"")</f>
        <v/>
      </c>
      <c r="W75" s="14" t="n">
        <v>6.33000000000005</v>
      </c>
      <c r="X75" s="14">
        <f>IFERROR(VLOOKUP(W75,'CRUCE RIESGOS'!$C$8:$D$152,2,FALSE),"")</f>
        <v/>
      </c>
      <c r="Y75" s="14" t="n">
        <v>7.33000000000006</v>
      </c>
      <c r="Z75" s="14">
        <f>IFERROR(VLOOKUP(Y75,'CRUCE RIESGOS'!$C$8:$D$152,2,FALSE),"")</f>
        <v/>
      </c>
      <c r="AA75" s="14" t="n">
        <v>8.330000000000069</v>
      </c>
      <c r="AB75" s="14">
        <f>IFERROR(VLOOKUP(AA75,'CRUCE RIESGOS'!$C$8:$D$152,2,FALSE),"")</f>
        <v/>
      </c>
      <c r="AC75" s="14" t="n">
        <v>9.33000000000008</v>
      </c>
      <c r="AD75" s="14">
        <f>IFERROR(VLOOKUP(AC75,'CRUCE RIESGOS'!$C$8:$D$152,2,FALSE),"")</f>
        <v/>
      </c>
      <c r="AE75" s="14" t="n">
        <v>10.3300000000001</v>
      </c>
      <c r="AF75" s="14">
        <f>IFERROR(VLOOKUP(AE75,'CRUCE RIESGOS'!$C$8:$D$152,2,FALSE),"")</f>
        <v/>
      </c>
      <c r="AG75" s="14" t="n">
        <v>11.3300000000001</v>
      </c>
      <c r="AH75" s="14">
        <f>IFERROR(VLOOKUP(AG75,'CRUCE RIESGOS'!$C$8:$D$152,2,FALSE),"")</f>
        <v/>
      </c>
      <c r="AI75" s="14" t="n">
        <v>12.3300000000001</v>
      </c>
      <c r="AJ75" s="14">
        <f>IFERROR(VLOOKUP(AI75,'CRUCE RIESGOS'!$C$8:$D$152,2,FALSE),"")</f>
        <v/>
      </c>
      <c r="AK75" s="14" t="n">
        <v>13.3300000000001</v>
      </c>
      <c r="AL75" s="14">
        <f>IFERROR(VLOOKUP(AK75,'CRUCE RIESGOS'!$C$8:$D$152,2,FALSE),"")</f>
        <v/>
      </c>
      <c r="AM75" s="14" t="n">
        <v>14.3300000000001</v>
      </c>
      <c r="AN75" s="14">
        <f>IFERROR(VLOOKUP(AM75,'CRUCE RIESGOS'!$C$8:$D$152,2,FALSE),"")</f>
        <v/>
      </c>
      <c r="AO75" s="14" t="n">
        <v>15.3300000000001</v>
      </c>
      <c r="AP75" s="14">
        <f>IFERROR(VLOOKUP(AO75,'CRUCE RIESGOS'!$C$8:$D$152,2,FALSE),"")</f>
        <v/>
      </c>
      <c r="AQ75" s="14" t="n">
        <v>16.3300000000001</v>
      </c>
      <c r="AR75" s="14">
        <f>IFERROR(VLOOKUP(AQ75,'CRUCE RIESGOS'!$C$8:$D$152,2,FALSE),"")</f>
        <v/>
      </c>
      <c r="AS75" s="14" t="n">
        <v>17.3300000000002</v>
      </c>
      <c r="AT75" s="14">
        <f>IFERROR(VLOOKUP(AS75,'CRUCE RIESGOS'!$C$8:$D$152,2,FALSE),"")</f>
        <v/>
      </c>
      <c r="AU75" s="14" t="n">
        <v>18.3300000000002</v>
      </c>
      <c r="AV75" s="14">
        <f>IFERROR(VLOOKUP(AU75,'CRUCE RIESGOS'!$C$8:$D$152,2,FALSE),"")</f>
        <v/>
      </c>
      <c r="AW75" s="14" t="n">
        <v>19.3300000000002</v>
      </c>
      <c r="AX75" s="14">
        <f>IFERROR(VLOOKUP(AW75,'CRUCE RIESGOS'!$C$8:$D$152,2,FALSE),"")</f>
        <v/>
      </c>
      <c r="AY75" s="14" t="n">
        <v>20.3300000000002</v>
      </c>
      <c r="AZ75" s="14">
        <f>IFERROR(VLOOKUP(AY75,'CRUCE RIESGOS'!$C$8:$D$152,2,FALSE),"")</f>
        <v/>
      </c>
      <c r="BA75" s="14" t="n">
        <v>21.3300000000002</v>
      </c>
      <c r="BB75" s="14">
        <f>IFERROR(VLOOKUP(BA75,'CRUCE RIESGOS'!$C$8:$D$152,2,FALSE),"")</f>
        <v/>
      </c>
      <c r="BC75" s="14" t="n">
        <v>22.3300000000002</v>
      </c>
      <c r="BD75" s="14">
        <f>IFERROR(VLOOKUP(BC75,'CRUCE RIESGOS'!$C$8:$D$152,2,FALSE),"")</f>
        <v/>
      </c>
      <c r="BE75" s="14" t="n">
        <v>23.3300000000002</v>
      </c>
      <c r="BF75" s="14">
        <f>IFERROR(VLOOKUP(BE75,'CRUCE RIESGOS'!$C$8:$D$152,2,FALSE),"")</f>
        <v/>
      </c>
      <c r="BG75" s="14" t="n">
        <v>24.3300000000002</v>
      </c>
      <c r="BH75" s="14">
        <f>IFERROR(VLOOKUP(BG75,'CRUCE RIESGOS'!$C$8:$D$152,2,FALSE),"")</f>
        <v/>
      </c>
      <c r="BI75" s="14" t="n">
        <v>25.3300000000002</v>
      </c>
      <c r="BJ75" s="14">
        <f>IFERROR(VLOOKUP(BI75,'CRUCE RIESGOS'!$C$8:$D$152,2,FALSE),"")</f>
        <v/>
      </c>
    </row>
    <row r="76">
      <c r="N76" s="14">
        <f>IF(N77&lt;&gt;""," -R","")</f>
        <v/>
      </c>
      <c r="P76" s="14">
        <f>IF(P77&lt;&gt;""," -R","")</f>
        <v/>
      </c>
      <c r="R76" s="14">
        <f>IF(R77&lt;&gt;""," -R","")</f>
        <v/>
      </c>
      <c r="T76" s="14">
        <f>IF(T77&lt;&gt;""," -R","")</f>
        <v/>
      </c>
      <c r="V76" s="14">
        <f>IF(V77&lt;&gt;""," -R","")</f>
        <v/>
      </c>
      <c r="X76" s="14">
        <f>IF(X77&lt;&gt;""," -R","")</f>
        <v/>
      </c>
      <c r="Z76" s="14">
        <f>IF(Z77&lt;&gt;""," -R","")</f>
        <v/>
      </c>
      <c r="AB76" s="14">
        <f>IF(AB77&lt;&gt;""," -R","")</f>
        <v/>
      </c>
      <c r="AD76" s="14">
        <f>IF(AD77&lt;&gt;""," -R","")</f>
        <v/>
      </c>
      <c r="AF76" s="14">
        <f>IF(AF77&lt;&gt;""," -R","")</f>
        <v/>
      </c>
      <c r="AH76" s="14">
        <f>IF(AH77&lt;&gt;""," -R","")</f>
        <v/>
      </c>
      <c r="AJ76" s="14">
        <f>IF(AJ77&lt;&gt;""," -R","")</f>
        <v/>
      </c>
      <c r="AL76" s="14">
        <f>IF(AL77&lt;&gt;""," -R","")</f>
        <v/>
      </c>
      <c r="AN76" s="14">
        <f>IF(AN77&lt;&gt;""," -R","")</f>
        <v/>
      </c>
      <c r="AP76" s="14">
        <f>IF(AP77&lt;&gt;""," -R","")</f>
        <v/>
      </c>
      <c r="AR76" s="14">
        <f>IF(AR77&lt;&gt;""," -R","")</f>
        <v/>
      </c>
      <c r="AT76" s="14">
        <f>IF(AT77&lt;&gt;""," -R","")</f>
        <v/>
      </c>
      <c r="AV76" s="14">
        <f>IF(AV77&lt;&gt;""," -R","")</f>
        <v/>
      </c>
      <c r="AX76" s="14">
        <f>IF(AX77&lt;&gt;""," -R","")</f>
        <v/>
      </c>
      <c r="AZ76" s="14">
        <f>IF(AZ77&lt;&gt;""," -R","")</f>
        <v/>
      </c>
      <c r="BB76" s="14">
        <f>IF(BB77&lt;&gt;""," -R","")</f>
        <v/>
      </c>
      <c r="BD76" s="14">
        <f>IF(BD77&lt;&gt;""," -R","")</f>
        <v/>
      </c>
      <c r="BF76" s="14">
        <f>IF(BF77&lt;&gt;""," -R","")</f>
        <v/>
      </c>
      <c r="BH76" s="14">
        <f>IF(BH77&lt;&gt;""," -R","")</f>
        <v/>
      </c>
      <c r="BJ76" s="14">
        <f>IF(BJ77&lt;&gt;""," -R","")</f>
        <v/>
      </c>
    </row>
    <row r="77">
      <c r="M77" s="14" t="n">
        <v>1.34</v>
      </c>
      <c r="N77" s="14">
        <f>IFERROR(VLOOKUP(M77,'CRUCE RIESGOS'!$C$8:$D$152,2,FALSE),"")</f>
        <v/>
      </c>
      <c r="O77" s="14" t="n">
        <v>2.34000000000001</v>
      </c>
      <c r="P77" s="14">
        <f>IFERROR(VLOOKUP(O77,'CRUCE RIESGOS'!$C$8:$D$152,2,FALSE),"")</f>
        <v/>
      </c>
      <c r="Q77" s="14" t="n">
        <v>3.34000000000002</v>
      </c>
      <c r="R77" s="14">
        <f>IFERROR(VLOOKUP(Q77,'CRUCE RIESGOS'!$C$8:$D$152,2,FALSE),"")</f>
        <v/>
      </c>
      <c r="S77" s="14" t="n">
        <v>4.34000000000003</v>
      </c>
      <c r="T77" s="14">
        <f>IFERROR(VLOOKUP(S77,'CRUCE RIESGOS'!$C$8:$D$152,2,FALSE),"")</f>
        <v/>
      </c>
      <c r="U77" s="14" t="n">
        <v>5.34000000000004</v>
      </c>
      <c r="V77" s="14">
        <f>IFERROR(VLOOKUP(U77,'CRUCE RIESGOS'!$C$8:$D$152,2,FALSE),"")</f>
        <v/>
      </c>
      <c r="W77" s="14" t="n">
        <v>6.34000000000005</v>
      </c>
      <c r="X77" s="14">
        <f>IFERROR(VLOOKUP(W77,'CRUCE RIESGOS'!$C$8:$D$152,2,FALSE),"")</f>
        <v/>
      </c>
      <c r="Y77" s="14" t="n">
        <v>7.34000000000006</v>
      </c>
      <c r="Z77" s="14">
        <f>IFERROR(VLOOKUP(Y77,'CRUCE RIESGOS'!$C$8:$D$152,2,FALSE),"")</f>
        <v/>
      </c>
      <c r="AA77" s="14" t="n">
        <v>8.340000000000069</v>
      </c>
      <c r="AB77" s="14">
        <f>IFERROR(VLOOKUP(AA77,'CRUCE RIESGOS'!$C$8:$D$152,2,FALSE),"")</f>
        <v/>
      </c>
      <c r="AC77" s="14" t="n">
        <v>9.34000000000008</v>
      </c>
      <c r="AD77" s="14">
        <f>IFERROR(VLOOKUP(AC77,'CRUCE RIESGOS'!$C$8:$D$152,2,FALSE),"")</f>
        <v/>
      </c>
      <c r="AE77" s="14" t="n">
        <v>10.3400000000001</v>
      </c>
      <c r="AF77" s="14">
        <f>IFERROR(VLOOKUP(AE77,'CRUCE RIESGOS'!$C$8:$D$152,2,FALSE),"")</f>
        <v/>
      </c>
      <c r="AG77" s="14" t="n">
        <v>11.3400000000001</v>
      </c>
      <c r="AH77" s="14">
        <f>IFERROR(VLOOKUP(AG77,'CRUCE RIESGOS'!$C$8:$D$152,2,FALSE),"")</f>
        <v/>
      </c>
      <c r="AI77" s="14" t="n">
        <v>12.3400000000001</v>
      </c>
      <c r="AJ77" s="14">
        <f>IFERROR(VLOOKUP(AI77,'CRUCE RIESGOS'!$C$8:$D$152,2,FALSE),"")</f>
        <v/>
      </c>
      <c r="AK77" s="14" t="n">
        <v>13.3400000000001</v>
      </c>
      <c r="AL77" s="14">
        <f>IFERROR(VLOOKUP(AK77,'CRUCE RIESGOS'!$C$8:$D$152,2,FALSE),"")</f>
        <v/>
      </c>
      <c r="AM77" s="14" t="n">
        <v>14.3400000000001</v>
      </c>
      <c r="AN77" s="14">
        <f>IFERROR(VLOOKUP(AM77,'CRUCE RIESGOS'!$C$8:$D$152,2,FALSE),"")</f>
        <v/>
      </c>
      <c r="AO77" s="14" t="n">
        <v>15.3400000000001</v>
      </c>
      <c r="AP77" s="14">
        <f>IFERROR(VLOOKUP(AO77,'CRUCE RIESGOS'!$C$8:$D$152,2,FALSE),"")</f>
        <v/>
      </c>
      <c r="AQ77" s="14" t="n">
        <v>16.3400000000001</v>
      </c>
      <c r="AR77" s="14">
        <f>IFERROR(VLOOKUP(AQ77,'CRUCE RIESGOS'!$C$8:$D$152,2,FALSE),"")</f>
        <v/>
      </c>
      <c r="AS77" s="14" t="n">
        <v>17.3400000000002</v>
      </c>
      <c r="AT77" s="14">
        <f>IFERROR(VLOOKUP(AS77,'CRUCE RIESGOS'!$C$8:$D$152,2,FALSE),"")</f>
        <v/>
      </c>
      <c r="AU77" s="14" t="n">
        <v>18.3400000000002</v>
      </c>
      <c r="AV77" s="14">
        <f>IFERROR(VLOOKUP(AU77,'CRUCE RIESGOS'!$C$8:$D$152,2,FALSE),"")</f>
        <v/>
      </c>
      <c r="AW77" s="14" t="n">
        <v>19.3400000000002</v>
      </c>
      <c r="AX77" s="14">
        <f>IFERROR(VLOOKUP(AW77,'CRUCE RIESGOS'!$C$8:$D$152,2,FALSE),"")</f>
        <v/>
      </c>
      <c r="AY77" s="14" t="n">
        <v>20.3400000000002</v>
      </c>
      <c r="AZ77" s="14">
        <f>IFERROR(VLOOKUP(AY77,'CRUCE RIESGOS'!$C$8:$D$152,2,FALSE),"")</f>
        <v/>
      </c>
      <c r="BA77" s="14" t="n">
        <v>21.3400000000002</v>
      </c>
      <c r="BB77" s="14">
        <f>IFERROR(VLOOKUP(BA77,'CRUCE RIESGOS'!$C$8:$D$152,2,FALSE),"")</f>
        <v/>
      </c>
      <c r="BC77" s="14" t="n">
        <v>22.3400000000002</v>
      </c>
      <c r="BD77" s="14">
        <f>IFERROR(VLOOKUP(BC77,'CRUCE RIESGOS'!$C$8:$D$152,2,FALSE),"")</f>
        <v/>
      </c>
      <c r="BE77" s="14" t="n">
        <v>23.3400000000002</v>
      </c>
      <c r="BF77" s="14">
        <f>IFERROR(VLOOKUP(BE77,'CRUCE RIESGOS'!$C$8:$D$152,2,FALSE),"")</f>
        <v/>
      </c>
      <c r="BG77" s="14" t="n">
        <v>24.3400000000002</v>
      </c>
      <c r="BH77" s="14">
        <f>IFERROR(VLOOKUP(BG77,'CRUCE RIESGOS'!$C$8:$D$152,2,FALSE),"")</f>
        <v/>
      </c>
      <c r="BI77" s="14" t="n">
        <v>25.3400000000002</v>
      </c>
      <c r="BJ77" s="14">
        <f>IFERROR(VLOOKUP(BI77,'CRUCE RIESGOS'!$C$8:$D$152,2,FALSE),"")</f>
        <v/>
      </c>
    </row>
    <row r="78">
      <c r="N78" s="14">
        <f>IF(N79&lt;&gt;""," -R","")</f>
        <v/>
      </c>
      <c r="P78" s="14">
        <f>IF(P79&lt;&gt;""," -R","")</f>
        <v/>
      </c>
      <c r="R78" s="14">
        <f>IF(R79&lt;&gt;""," -R","")</f>
        <v/>
      </c>
      <c r="T78" s="14">
        <f>IF(T79&lt;&gt;""," -R","")</f>
        <v/>
      </c>
      <c r="V78" s="14">
        <f>IF(V79&lt;&gt;""," -R","")</f>
        <v/>
      </c>
      <c r="X78" s="14">
        <f>IF(X79&lt;&gt;""," -R","")</f>
        <v/>
      </c>
      <c r="Z78" s="14">
        <f>IF(Z79&lt;&gt;""," -R","")</f>
        <v/>
      </c>
      <c r="AB78" s="14">
        <f>IF(AB79&lt;&gt;""," -R","")</f>
        <v/>
      </c>
      <c r="AD78" s="14">
        <f>IF(AD79&lt;&gt;""," -R","")</f>
        <v/>
      </c>
      <c r="AF78" s="14">
        <f>IF(AF79&lt;&gt;""," -R","")</f>
        <v/>
      </c>
      <c r="AH78" s="14">
        <f>IF(AH79&lt;&gt;""," -R","")</f>
        <v/>
      </c>
      <c r="AJ78" s="14">
        <f>IF(AJ79&lt;&gt;""," -R","")</f>
        <v/>
      </c>
      <c r="AL78" s="14">
        <f>IF(AL79&lt;&gt;""," -R","")</f>
        <v/>
      </c>
      <c r="AN78" s="14">
        <f>IF(AN79&lt;&gt;""," -R","")</f>
        <v/>
      </c>
      <c r="AP78" s="14">
        <f>IF(AP79&lt;&gt;""," -R","")</f>
        <v/>
      </c>
      <c r="AR78" s="14">
        <f>IF(AR79&lt;&gt;""," -R","")</f>
        <v/>
      </c>
      <c r="AT78" s="14">
        <f>IF(AT79&lt;&gt;""," -R","")</f>
        <v/>
      </c>
      <c r="AV78" s="14">
        <f>IF(AV79&lt;&gt;""," -R","")</f>
        <v/>
      </c>
      <c r="AX78" s="14">
        <f>IF(AX79&lt;&gt;""," -R","")</f>
        <v/>
      </c>
      <c r="AZ78" s="14">
        <f>IF(AZ79&lt;&gt;""," -R","")</f>
        <v/>
      </c>
      <c r="BB78" s="14">
        <f>IF(BB79&lt;&gt;""," -R","")</f>
        <v/>
      </c>
      <c r="BD78" s="14">
        <f>IF(BD79&lt;&gt;""," -R","")</f>
        <v/>
      </c>
      <c r="BF78" s="14">
        <f>IF(BF79&lt;&gt;""," -R","")</f>
        <v/>
      </c>
      <c r="BH78" s="14">
        <f>IF(BH79&lt;&gt;""," -R","")</f>
        <v/>
      </c>
      <c r="BJ78" s="14">
        <f>IF(BJ79&lt;&gt;""," -R","")</f>
        <v/>
      </c>
    </row>
    <row r="79">
      <c r="M79" s="14" t="n">
        <v>1.35</v>
      </c>
      <c r="N79" s="14">
        <f>IFERROR(VLOOKUP(M79,'CRUCE RIESGOS'!$C$8:$D$152,2,FALSE),"")</f>
        <v/>
      </c>
      <c r="O79" s="14" t="n">
        <v>2.35000000000001</v>
      </c>
      <c r="P79" s="14">
        <f>IFERROR(VLOOKUP(O79,'CRUCE RIESGOS'!$C$8:$D$152,2,FALSE),"")</f>
        <v/>
      </c>
      <c r="Q79" s="14" t="n">
        <v>3.35000000000002</v>
      </c>
      <c r="R79" s="14">
        <f>IFERROR(VLOOKUP(Q79,'CRUCE RIESGOS'!$C$8:$D$152,2,FALSE),"")</f>
        <v/>
      </c>
      <c r="S79" s="14" t="n">
        <v>4.35000000000003</v>
      </c>
      <c r="T79" s="14">
        <f>IFERROR(VLOOKUP(S79,'CRUCE RIESGOS'!$C$8:$D$152,2,FALSE),"")</f>
        <v/>
      </c>
      <c r="U79" s="14" t="n">
        <v>5.35000000000004</v>
      </c>
      <c r="V79" s="14">
        <f>IFERROR(VLOOKUP(U79,'CRUCE RIESGOS'!$C$8:$D$152,2,FALSE),"")</f>
        <v/>
      </c>
      <c r="W79" s="14" t="n">
        <v>6.35000000000005</v>
      </c>
      <c r="X79" s="14">
        <f>IFERROR(VLOOKUP(W79,'CRUCE RIESGOS'!$C$8:$D$152,2,FALSE),"")</f>
        <v/>
      </c>
      <c r="Y79" s="14" t="n">
        <v>7.35000000000006</v>
      </c>
      <c r="Z79" s="14">
        <f>IFERROR(VLOOKUP(Y79,'CRUCE RIESGOS'!$C$8:$D$152,2,FALSE),"")</f>
        <v/>
      </c>
      <c r="AA79" s="14" t="n">
        <v>8.350000000000071</v>
      </c>
      <c r="AB79" s="14">
        <f>IFERROR(VLOOKUP(AA79,'CRUCE RIESGOS'!$C$8:$D$152,2,FALSE),"")</f>
        <v/>
      </c>
      <c r="AC79" s="14" t="n">
        <v>9.35000000000008</v>
      </c>
      <c r="AD79" s="14">
        <f>IFERROR(VLOOKUP(AC79,'CRUCE RIESGOS'!$C$8:$D$152,2,FALSE),"")</f>
        <v/>
      </c>
      <c r="AE79" s="14" t="n">
        <v>10.3500000000001</v>
      </c>
      <c r="AF79" s="14">
        <f>IFERROR(VLOOKUP(AE79,'CRUCE RIESGOS'!$C$8:$D$152,2,FALSE),"")</f>
        <v/>
      </c>
      <c r="AG79" s="14" t="n">
        <v>11.3500000000001</v>
      </c>
      <c r="AH79" s="14">
        <f>IFERROR(VLOOKUP(AG79,'CRUCE RIESGOS'!$C$8:$D$152,2,FALSE),"")</f>
        <v/>
      </c>
      <c r="AI79" s="14" t="n">
        <v>12.3500000000001</v>
      </c>
      <c r="AJ79" s="14">
        <f>IFERROR(VLOOKUP(AI79,'CRUCE RIESGOS'!$C$8:$D$152,2,FALSE),"")</f>
        <v/>
      </c>
      <c r="AK79" s="14" t="n">
        <v>13.3500000000001</v>
      </c>
      <c r="AL79" s="14">
        <f>IFERROR(VLOOKUP(AK79,'CRUCE RIESGOS'!$C$8:$D$152,2,FALSE),"")</f>
        <v/>
      </c>
      <c r="AM79" s="14" t="n">
        <v>14.3500000000001</v>
      </c>
      <c r="AN79" s="14">
        <f>IFERROR(VLOOKUP(AM79,'CRUCE RIESGOS'!$C$8:$D$152,2,FALSE),"")</f>
        <v/>
      </c>
      <c r="AO79" s="14" t="n">
        <v>15.3500000000001</v>
      </c>
      <c r="AP79" s="14">
        <f>IFERROR(VLOOKUP(AO79,'CRUCE RIESGOS'!$C$8:$D$152,2,FALSE),"")</f>
        <v/>
      </c>
      <c r="AQ79" s="14" t="n">
        <v>16.3500000000001</v>
      </c>
      <c r="AR79" s="14">
        <f>IFERROR(VLOOKUP(AQ79,'CRUCE RIESGOS'!$C$8:$D$152,2,FALSE),"")</f>
        <v/>
      </c>
      <c r="AS79" s="14" t="n">
        <v>17.3500000000002</v>
      </c>
      <c r="AT79" s="14">
        <f>IFERROR(VLOOKUP(AS79,'CRUCE RIESGOS'!$C$8:$D$152,2,FALSE),"")</f>
        <v/>
      </c>
      <c r="AU79" s="14" t="n">
        <v>18.3500000000002</v>
      </c>
      <c r="AV79" s="14">
        <f>IFERROR(VLOOKUP(AU79,'CRUCE RIESGOS'!$C$8:$D$152,2,FALSE),"")</f>
        <v/>
      </c>
      <c r="AW79" s="14" t="n">
        <v>19.3500000000002</v>
      </c>
      <c r="AX79" s="14">
        <f>IFERROR(VLOOKUP(AW79,'CRUCE RIESGOS'!$C$8:$D$152,2,FALSE),"")</f>
        <v/>
      </c>
      <c r="AY79" s="14" t="n">
        <v>20.3500000000002</v>
      </c>
      <c r="AZ79" s="14">
        <f>IFERROR(VLOOKUP(AY79,'CRUCE RIESGOS'!$C$8:$D$152,2,FALSE),"")</f>
        <v/>
      </c>
      <c r="BA79" s="14" t="n">
        <v>21.3500000000002</v>
      </c>
      <c r="BB79" s="14">
        <f>IFERROR(VLOOKUP(BA79,'CRUCE RIESGOS'!$C$8:$D$152,2,FALSE),"")</f>
        <v/>
      </c>
      <c r="BC79" s="14" t="n">
        <v>22.3500000000002</v>
      </c>
      <c r="BD79" s="14">
        <f>IFERROR(VLOOKUP(BC79,'CRUCE RIESGOS'!$C$8:$D$152,2,FALSE),"")</f>
        <v/>
      </c>
      <c r="BE79" s="14" t="n">
        <v>23.3500000000002</v>
      </c>
      <c r="BF79" s="14">
        <f>IFERROR(VLOOKUP(BE79,'CRUCE RIESGOS'!$C$8:$D$152,2,FALSE),"")</f>
        <v/>
      </c>
      <c r="BG79" s="14" t="n">
        <v>24.3500000000002</v>
      </c>
      <c r="BH79" s="14">
        <f>IFERROR(VLOOKUP(BG79,'CRUCE RIESGOS'!$C$8:$D$152,2,FALSE),"")</f>
        <v/>
      </c>
      <c r="BI79" s="14" t="n">
        <v>25.3500000000002</v>
      </c>
      <c r="BJ79" s="14">
        <f>IFERROR(VLOOKUP(BI79,'CRUCE RIESGOS'!$C$8:$D$152,2,FALSE),"")</f>
        <v/>
      </c>
    </row>
    <row r="80">
      <c r="N80" s="14">
        <f>IF(N81&lt;&gt;""," -R","")</f>
        <v/>
      </c>
      <c r="P80" s="14">
        <f>IF(P81&lt;&gt;""," -R","")</f>
        <v/>
      </c>
      <c r="R80" s="14">
        <f>IF(R81&lt;&gt;""," -R","")</f>
        <v/>
      </c>
      <c r="T80" s="14">
        <f>IF(T81&lt;&gt;""," -R","")</f>
        <v/>
      </c>
      <c r="V80" s="14">
        <f>IF(V81&lt;&gt;""," -R","")</f>
        <v/>
      </c>
      <c r="X80" s="14">
        <f>IF(X81&lt;&gt;""," -R","")</f>
        <v/>
      </c>
      <c r="Z80" s="14">
        <f>IF(Z81&lt;&gt;""," -R","")</f>
        <v/>
      </c>
      <c r="AB80" s="14">
        <f>IF(AB81&lt;&gt;""," -R","")</f>
        <v/>
      </c>
      <c r="AD80" s="14">
        <f>IF(AD81&lt;&gt;""," -R","")</f>
        <v/>
      </c>
      <c r="AF80" s="14">
        <f>IF(AF81&lt;&gt;""," -R","")</f>
        <v/>
      </c>
      <c r="AH80" s="14">
        <f>IF(AH81&lt;&gt;""," -R","")</f>
        <v/>
      </c>
      <c r="AJ80" s="14">
        <f>IF(AJ81&lt;&gt;""," -R","")</f>
        <v/>
      </c>
      <c r="AL80" s="14">
        <f>IF(AL81&lt;&gt;""," -R","")</f>
        <v/>
      </c>
      <c r="AN80" s="14">
        <f>IF(AN81&lt;&gt;""," -R","")</f>
        <v/>
      </c>
      <c r="AP80" s="14">
        <f>IF(AP81&lt;&gt;""," -R","")</f>
        <v/>
      </c>
      <c r="AR80" s="14">
        <f>IF(AR81&lt;&gt;""," -R","")</f>
        <v/>
      </c>
      <c r="AT80" s="14">
        <f>IF(AT81&lt;&gt;""," -R","")</f>
        <v/>
      </c>
      <c r="AV80" s="14">
        <f>IF(AV81&lt;&gt;""," -R","")</f>
        <v/>
      </c>
      <c r="AX80" s="14">
        <f>IF(AX81&lt;&gt;""," -R","")</f>
        <v/>
      </c>
      <c r="AZ80" s="14">
        <f>IF(AZ81&lt;&gt;""," -R","")</f>
        <v/>
      </c>
      <c r="BB80" s="14">
        <f>IF(BB81&lt;&gt;""," -R","")</f>
        <v/>
      </c>
      <c r="BD80" s="14">
        <f>IF(BD81&lt;&gt;""," -R","")</f>
        <v/>
      </c>
      <c r="BF80" s="14">
        <f>IF(BF81&lt;&gt;""," -R","")</f>
        <v/>
      </c>
      <c r="BH80" s="14">
        <f>IF(BH81&lt;&gt;""," -R","")</f>
        <v/>
      </c>
      <c r="BJ80" s="14">
        <f>IF(BJ81&lt;&gt;""," -R","")</f>
        <v/>
      </c>
    </row>
    <row r="81">
      <c r="M81" s="14" t="n">
        <v>1.36</v>
      </c>
      <c r="N81" s="14">
        <f>IFERROR(VLOOKUP(M81,'CRUCE RIESGOS'!$C$8:$D$152,2,FALSE),"")</f>
        <v/>
      </c>
      <c r="O81" s="14" t="n">
        <v>2.36000000000001</v>
      </c>
      <c r="P81" s="14">
        <f>IFERROR(VLOOKUP(O81,'CRUCE RIESGOS'!$C$8:$D$152,2,FALSE),"")</f>
        <v/>
      </c>
      <c r="Q81" s="14" t="n">
        <v>3.36000000000002</v>
      </c>
      <c r="R81" s="14">
        <f>IFERROR(VLOOKUP(Q81,'CRUCE RIESGOS'!$C$8:$D$152,2,FALSE),"")</f>
        <v/>
      </c>
      <c r="S81" s="14" t="n">
        <v>4.36000000000003</v>
      </c>
      <c r="T81" s="14">
        <f>IFERROR(VLOOKUP(S81,'CRUCE RIESGOS'!$C$8:$D$152,2,FALSE),"")</f>
        <v/>
      </c>
      <c r="U81" s="14" t="n">
        <v>5.36000000000004</v>
      </c>
      <c r="V81" s="14">
        <f>IFERROR(VLOOKUP(U81,'CRUCE RIESGOS'!$C$8:$D$152,2,FALSE),"")</f>
        <v/>
      </c>
      <c r="W81" s="14" t="n">
        <v>6.36000000000005</v>
      </c>
      <c r="X81" s="14">
        <f>IFERROR(VLOOKUP(W81,'CRUCE RIESGOS'!$C$8:$D$152,2,FALSE),"")</f>
        <v/>
      </c>
      <c r="Y81" s="14" t="n">
        <v>7.36000000000006</v>
      </c>
      <c r="Z81" s="14">
        <f>IFERROR(VLOOKUP(Y81,'CRUCE RIESGOS'!$C$8:$D$152,2,FALSE),"")</f>
        <v/>
      </c>
      <c r="AA81" s="14" t="n">
        <v>8.36000000000007</v>
      </c>
      <c r="AB81" s="14">
        <f>IFERROR(VLOOKUP(AA81,'CRUCE RIESGOS'!$C$8:$D$152,2,FALSE),"")</f>
        <v/>
      </c>
      <c r="AC81" s="14" t="n">
        <v>9.360000000000079</v>
      </c>
      <c r="AD81" s="14">
        <f>IFERROR(VLOOKUP(AC81,'CRUCE RIESGOS'!$C$8:$D$152,2,FALSE),"")</f>
        <v/>
      </c>
      <c r="AE81" s="14" t="n">
        <v>10.3600000000001</v>
      </c>
      <c r="AF81" s="14">
        <f>IFERROR(VLOOKUP(AE81,'CRUCE RIESGOS'!$C$8:$D$152,2,FALSE),"")</f>
        <v/>
      </c>
      <c r="AG81" s="14" t="n">
        <v>11.3600000000001</v>
      </c>
      <c r="AH81" s="14">
        <f>IFERROR(VLOOKUP(AG81,'CRUCE RIESGOS'!$C$8:$D$152,2,FALSE),"")</f>
        <v/>
      </c>
      <c r="AI81" s="14" t="n">
        <v>12.3600000000001</v>
      </c>
      <c r="AJ81" s="14">
        <f>IFERROR(VLOOKUP(AI81,'CRUCE RIESGOS'!$C$8:$D$152,2,FALSE),"")</f>
        <v/>
      </c>
      <c r="AK81" s="14" t="n">
        <v>13.3600000000001</v>
      </c>
      <c r="AL81" s="14">
        <f>IFERROR(VLOOKUP(AK81,'CRUCE RIESGOS'!$C$8:$D$152,2,FALSE),"")</f>
        <v/>
      </c>
      <c r="AM81" s="14" t="n">
        <v>14.3600000000001</v>
      </c>
      <c r="AN81" s="14">
        <f>IFERROR(VLOOKUP(AM81,'CRUCE RIESGOS'!$C$8:$D$152,2,FALSE),"")</f>
        <v/>
      </c>
      <c r="AO81" s="14" t="n">
        <v>15.3600000000001</v>
      </c>
      <c r="AP81" s="14">
        <f>IFERROR(VLOOKUP(AO81,'CRUCE RIESGOS'!$C$8:$D$152,2,FALSE),"")</f>
        <v/>
      </c>
      <c r="AQ81" s="14" t="n">
        <v>16.3600000000001</v>
      </c>
      <c r="AR81" s="14">
        <f>IFERROR(VLOOKUP(AQ81,'CRUCE RIESGOS'!$C$8:$D$152,2,FALSE),"")</f>
        <v/>
      </c>
      <c r="AS81" s="14" t="n">
        <v>17.3600000000002</v>
      </c>
      <c r="AT81" s="14">
        <f>IFERROR(VLOOKUP(AS81,'CRUCE RIESGOS'!$C$8:$D$152,2,FALSE),"")</f>
        <v/>
      </c>
      <c r="AU81" s="14" t="n">
        <v>18.3600000000002</v>
      </c>
      <c r="AV81" s="14">
        <f>IFERROR(VLOOKUP(AU81,'CRUCE RIESGOS'!$C$8:$D$152,2,FALSE),"")</f>
        <v/>
      </c>
      <c r="AW81" s="14" t="n">
        <v>19.3600000000002</v>
      </c>
      <c r="AX81" s="14">
        <f>IFERROR(VLOOKUP(AW81,'CRUCE RIESGOS'!$C$8:$D$152,2,FALSE),"")</f>
        <v/>
      </c>
      <c r="AY81" s="14" t="n">
        <v>20.3600000000002</v>
      </c>
      <c r="AZ81" s="14">
        <f>IFERROR(VLOOKUP(AY81,'CRUCE RIESGOS'!$C$8:$D$152,2,FALSE),"")</f>
        <v/>
      </c>
      <c r="BA81" s="14" t="n">
        <v>21.3600000000002</v>
      </c>
      <c r="BB81" s="14">
        <f>IFERROR(VLOOKUP(BA81,'CRUCE RIESGOS'!$C$8:$D$152,2,FALSE),"")</f>
        <v/>
      </c>
      <c r="BC81" s="14" t="n">
        <v>22.3600000000002</v>
      </c>
      <c r="BD81" s="14">
        <f>IFERROR(VLOOKUP(BC81,'CRUCE RIESGOS'!$C$8:$D$152,2,FALSE),"")</f>
        <v/>
      </c>
      <c r="BE81" s="14" t="n">
        <v>23.3600000000002</v>
      </c>
      <c r="BF81" s="14">
        <f>IFERROR(VLOOKUP(BE81,'CRUCE RIESGOS'!$C$8:$D$152,2,FALSE),"")</f>
        <v/>
      </c>
      <c r="BG81" s="14" t="n">
        <v>24.3600000000002</v>
      </c>
      <c r="BH81" s="14">
        <f>IFERROR(VLOOKUP(BG81,'CRUCE RIESGOS'!$C$8:$D$152,2,FALSE),"")</f>
        <v/>
      </c>
      <c r="BI81" s="14" t="n">
        <v>25.3600000000002</v>
      </c>
      <c r="BJ81" s="14">
        <f>IFERROR(VLOOKUP(BI81,'CRUCE RIESGOS'!$C$8:$D$152,2,FALSE),"")</f>
        <v/>
      </c>
    </row>
    <row r="82">
      <c r="N82" s="14">
        <f>IF(N83&lt;&gt;""," -R","")</f>
        <v/>
      </c>
      <c r="P82" s="14">
        <f>IF(P83&lt;&gt;""," -R","")</f>
        <v/>
      </c>
      <c r="R82" s="14">
        <f>IF(R83&lt;&gt;""," -R","")</f>
        <v/>
      </c>
      <c r="T82" s="14">
        <f>IF(T83&lt;&gt;""," -R","")</f>
        <v/>
      </c>
      <c r="V82" s="14">
        <f>IF(V83&lt;&gt;""," -R","")</f>
        <v/>
      </c>
      <c r="X82" s="14">
        <f>IF(X83&lt;&gt;""," -R","")</f>
        <v/>
      </c>
      <c r="Z82" s="14">
        <f>IF(Z83&lt;&gt;""," -R","")</f>
        <v/>
      </c>
      <c r="AB82" s="14">
        <f>IF(AB83&lt;&gt;""," -R","")</f>
        <v/>
      </c>
      <c r="AD82" s="14">
        <f>IF(AD83&lt;&gt;""," -R","")</f>
        <v/>
      </c>
      <c r="AF82" s="14">
        <f>IF(AF83&lt;&gt;""," -R","")</f>
        <v/>
      </c>
      <c r="AH82" s="14">
        <f>IF(AH83&lt;&gt;""," -R","")</f>
        <v/>
      </c>
      <c r="AJ82" s="14">
        <f>IF(AJ83&lt;&gt;""," -R","")</f>
        <v/>
      </c>
      <c r="AL82" s="14">
        <f>IF(AL83&lt;&gt;""," -R","")</f>
        <v/>
      </c>
      <c r="AN82" s="14">
        <f>IF(AN83&lt;&gt;""," -R","")</f>
        <v/>
      </c>
      <c r="AP82" s="14">
        <f>IF(AP83&lt;&gt;""," -R","")</f>
        <v/>
      </c>
      <c r="AR82" s="14">
        <f>IF(AR83&lt;&gt;""," -R","")</f>
        <v/>
      </c>
      <c r="AT82" s="14">
        <f>IF(AT83&lt;&gt;""," -R","")</f>
        <v/>
      </c>
      <c r="AV82" s="14">
        <f>IF(AV83&lt;&gt;""," -R","")</f>
        <v/>
      </c>
      <c r="AX82" s="14">
        <f>IF(AX83&lt;&gt;""," -R","")</f>
        <v/>
      </c>
      <c r="AZ82" s="14">
        <f>IF(AZ83&lt;&gt;""," -R","")</f>
        <v/>
      </c>
      <c r="BB82" s="14">
        <f>IF(BB83&lt;&gt;""," -R","")</f>
        <v/>
      </c>
      <c r="BD82" s="14">
        <f>IF(BD83&lt;&gt;""," -R","")</f>
        <v/>
      </c>
      <c r="BF82" s="14">
        <f>IF(BF83&lt;&gt;""," -R","")</f>
        <v/>
      </c>
      <c r="BH82" s="14">
        <f>IF(BH83&lt;&gt;""," -R","")</f>
        <v/>
      </c>
      <c r="BJ82" s="14">
        <f>IF(BJ83&lt;&gt;""," -R","")</f>
        <v/>
      </c>
    </row>
    <row r="83">
      <c r="M83" s="14" t="n">
        <v>1.37</v>
      </c>
      <c r="N83" s="14">
        <f>IFERROR(VLOOKUP(M83,'CRUCE RIESGOS'!$C$8:$D$152,2,FALSE),"")</f>
        <v/>
      </c>
      <c r="O83" s="14" t="n">
        <v>2.37000000000001</v>
      </c>
      <c r="P83" s="14">
        <f>IFERROR(VLOOKUP(O83,'CRUCE RIESGOS'!$C$8:$D$152,2,FALSE),"")</f>
        <v/>
      </c>
      <c r="Q83" s="14" t="n">
        <v>3.37000000000002</v>
      </c>
      <c r="R83" s="14">
        <f>IFERROR(VLOOKUP(Q83,'CRUCE RIESGOS'!$C$8:$D$152,2,FALSE),"")</f>
        <v/>
      </c>
      <c r="S83" s="14" t="n">
        <v>4.37000000000003</v>
      </c>
      <c r="T83" s="14">
        <f>IFERROR(VLOOKUP(S83,'CRUCE RIESGOS'!$C$8:$D$152,2,FALSE),"")</f>
        <v/>
      </c>
      <c r="U83" s="14" t="n">
        <v>5.37000000000004</v>
      </c>
      <c r="V83" s="14">
        <f>IFERROR(VLOOKUP(U83,'CRUCE RIESGOS'!$C$8:$D$152,2,FALSE),"")</f>
        <v/>
      </c>
      <c r="W83" s="14" t="n">
        <v>6.37000000000005</v>
      </c>
      <c r="X83" s="14">
        <f>IFERROR(VLOOKUP(W83,'CRUCE RIESGOS'!$C$8:$D$152,2,FALSE),"")</f>
        <v/>
      </c>
      <c r="Y83" s="14" t="n">
        <v>7.37000000000006</v>
      </c>
      <c r="Z83" s="14">
        <f>IFERROR(VLOOKUP(Y83,'CRUCE RIESGOS'!$C$8:$D$152,2,FALSE),"")</f>
        <v/>
      </c>
      <c r="AA83" s="14" t="n">
        <v>8.37000000000007</v>
      </c>
      <c r="AB83" s="14">
        <f>IFERROR(VLOOKUP(AA83,'CRUCE RIESGOS'!$C$8:$D$152,2,FALSE),"")</f>
        <v/>
      </c>
      <c r="AC83" s="14" t="n">
        <v>9.370000000000079</v>
      </c>
      <c r="AD83" s="14">
        <f>IFERROR(VLOOKUP(AC83,'CRUCE RIESGOS'!$C$8:$D$152,2,FALSE),"")</f>
        <v/>
      </c>
      <c r="AE83" s="14" t="n">
        <v>10.3700000000001</v>
      </c>
      <c r="AF83" s="14">
        <f>IFERROR(VLOOKUP(AE83,'CRUCE RIESGOS'!$C$8:$D$152,2,FALSE),"")</f>
        <v/>
      </c>
      <c r="AG83" s="14" t="n">
        <v>11.3700000000001</v>
      </c>
      <c r="AH83" s="14">
        <f>IFERROR(VLOOKUP(AG83,'CRUCE RIESGOS'!$C$8:$D$152,2,FALSE),"")</f>
        <v/>
      </c>
      <c r="AI83" s="14" t="n">
        <v>12.3700000000001</v>
      </c>
      <c r="AJ83" s="14">
        <f>IFERROR(VLOOKUP(AI83,'CRUCE RIESGOS'!$C$8:$D$152,2,FALSE),"")</f>
        <v/>
      </c>
      <c r="AK83" s="14" t="n">
        <v>13.3700000000001</v>
      </c>
      <c r="AL83" s="14">
        <f>IFERROR(VLOOKUP(AK83,'CRUCE RIESGOS'!$C$8:$D$152,2,FALSE),"")</f>
        <v/>
      </c>
      <c r="AM83" s="14" t="n">
        <v>14.3700000000001</v>
      </c>
      <c r="AN83" s="14">
        <f>IFERROR(VLOOKUP(AM83,'CRUCE RIESGOS'!$C$8:$D$152,2,FALSE),"")</f>
        <v/>
      </c>
      <c r="AO83" s="14" t="n">
        <v>15.3700000000001</v>
      </c>
      <c r="AP83" s="14">
        <f>IFERROR(VLOOKUP(AO83,'CRUCE RIESGOS'!$C$8:$D$152,2,FALSE),"")</f>
        <v/>
      </c>
      <c r="AQ83" s="14" t="n">
        <v>16.3700000000001</v>
      </c>
      <c r="AR83" s="14">
        <f>IFERROR(VLOOKUP(AQ83,'CRUCE RIESGOS'!$C$8:$D$152,2,FALSE),"")</f>
        <v/>
      </c>
      <c r="AS83" s="14" t="n">
        <v>17.3700000000002</v>
      </c>
      <c r="AT83" s="14">
        <f>IFERROR(VLOOKUP(AS83,'CRUCE RIESGOS'!$C$8:$D$152,2,FALSE),"")</f>
        <v/>
      </c>
      <c r="AU83" s="14" t="n">
        <v>18.3700000000002</v>
      </c>
      <c r="AV83" s="14">
        <f>IFERROR(VLOOKUP(AU83,'CRUCE RIESGOS'!$C$8:$D$152,2,FALSE),"")</f>
        <v/>
      </c>
      <c r="AW83" s="14" t="n">
        <v>19.3700000000002</v>
      </c>
      <c r="AX83" s="14">
        <f>IFERROR(VLOOKUP(AW83,'CRUCE RIESGOS'!$C$8:$D$152,2,FALSE),"")</f>
        <v/>
      </c>
      <c r="AY83" s="14" t="n">
        <v>20.3700000000002</v>
      </c>
      <c r="AZ83" s="14">
        <f>IFERROR(VLOOKUP(AY83,'CRUCE RIESGOS'!$C$8:$D$152,2,FALSE),"")</f>
        <v/>
      </c>
      <c r="BA83" s="14" t="n">
        <v>21.3700000000002</v>
      </c>
      <c r="BB83" s="14">
        <f>IFERROR(VLOOKUP(BA83,'CRUCE RIESGOS'!$C$8:$D$152,2,FALSE),"")</f>
        <v/>
      </c>
      <c r="BC83" s="14" t="n">
        <v>22.3700000000002</v>
      </c>
      <c r="BD83" s="14">
        <f>IFERROR(VLOOKUP(BC83,'CRUCE RIESGOS'!$C$8:$D$152,2,FALSE),"")</f>
        <v/>
      </c>
      <c r="BE83" s="14" t="n">
        <v>23.3700000000002</v>
      </c>
      <c r="BF83" s="14">
        <f>IFERROR(VLOOKUP(BE83,'CRUCE RIESGOS'!$C$8:$D$152,2,FALSE),"")</f>
        <v/>
      </c>
      <c r="BG83" s="14" t="n">
        <v>24.3700000000002</v>
      </c>
      <c r="BH83" s="14">
        <f>IFERROR(VLOOKUP(BG83,'CRUCE RIESGOS'!$C$8:$D$152,2,FALSE),"")</f>
        <v/>
      </c>
      <c r="BI83" s="14" t="n">
        <v>25.3700000000002</v>
      </c>
      <c r="BJ83" s="14">
        <f>IFERROR(VLOOKUP(BI83,'CRUCE RIESGOS'!$C$8:$D$152,2,FALSE),"")</f>
        <v/>
      </c>
    </row>
    <row r="84">
      <c r="N84" s="14">
        <f>IF(N85&lt;&gt;""," -R","")</f>
        <v/>
      </c>
      <c r="P84" s="14">
        <f>IF(P85&lt;&gt;""," -R","")</f>
        <v/>
      </c>
      <c r="R84" s="14">
        <f>IF(R85&lt;&gt;""," -R","")</f>
        <v/>
      </c>
      <c r="T84" s="14">
        <f>IF(T85&lt;&gt;""," -R","")</f>
        <v/>
      </c>
      <c r="V84" s="14">
        <f>IF(V85&lt;&gt;""," -R","")</f>
        <v/>
      </c>
      <c r="X84" s="14">
        <f>IF(X85&lt;&gt;""," -R","")</f>
        <v/>
      </c>
      <c r="Z84" s="14">
        <f>IF(Z85&lt;&gt;""," -R","")</f>
        <v/>
      </c>
      <c r="AB84" s="14">
        <f>IF(AB85&lt;&gt;""," -R","")</f>
        <v/>
      </c>
      <c r="AD84" s="14">
        <f>IF(AD85&lt;&gt;""," -R","")</f>
        <v/>
      </c>
      <c r="AF84" s="14">
        <f>IF(AF85&lt;&gt;""," -R","")</f>
        <v/>
      </c>
      <c r="AH84" s="14">
        <f>IF(AH85&lt;&gt;""," -R","")</f>
        <v/>
      </c>
      <c r="AJ84" s="14">
        <f>IF(AJ85&lt;&gt;""," -R","")</f>
        <v/>
      </c>
      <c r="AL84" s="14">
        <f>IF(AL85&lt;&gt;""," -R","")</f>
        <v/>
      </c>
      <c r="AN84" s="14">
        <f>IF(AN85&lt;&gt;""," -R","")</f>
        <v/>
      </c>
      <c r="AP84" s="14">
        <f>IF(AP85&lt;&gt;""," -R","")</f>
        <v/>
      </c>
      <c r="AR84" s="14">
        <f>IF(AR85&lt;&gt;""," -R","")</f>
        <v/>
      </c>
      <c r="AT84" s="14">
        <f>IF(AT85&lt;&gt;""," -R","")</f>
        <v/>
      </c>
      <c r="AV84" s="14">
        <f>IF(AV85&lt;&gt;""," -R","")</f>
        <v/>
      </c>
      <c r="AX84" s="14">
        <f>IF(AX85&lt;&gt;""," -R","")</f>
        <v/>
      </c>
      <c r="AZ84" s="14">
        <f>IF(AZ85&lt;&gt;""," -R","")</f>
        <v/>
      </c>
      <c r="BB84" s="14">
        <f>IF(BB85&lt;&gt;""," -R","")</f>
        <v/>
      </c>
      <c r="BD84" s="14">
        <f>IF(BD85&lt;&gt;""," -R","")</f>
        <v/>
      </c>
      <c r="BF84" s="14">
        <f>IF(BF85&lt;&gt;""," -R","")</f>
        <v/>
      </c>
      <c r="BH84" s="14">
        <f>IF(BH85&lt;&gt;""," -R","")</f>
        <v/>
      </c>
      <c r="BJ84" s="14">
        <f>IF(BJ85&lt;&gt;""," -R","")</f>
        <v/>
      </c>
    </row>
    <row r="85">
      <c r="M85" s="14" t="n">
        <v>1.38</v>
      </c>
      <c r="N85" s="14">
        <f>IFERROR(VLOOKUP(M85,'CRUCE RIESGOS'!$C$8:$D$152,2,FALSE),"")</f>
        <v/>
      </c>
      <c r="O85" s="14" t="n">
        <v>2.38000000000001</v>
      </c>
      <c r="P85" s="14">
        <f>IFERROR(VLOOKUP(O85,'CRUCE RIESGOS'!$C$8:$D$152,2,FALSE),"")</f>
        <v/>
      </c>
      <c r="Q85" s="14" t="n">
        <v>3.38000000000002</v>
      </c>
      <c r="R85" s="14">
        <f>IFERROR(VLOOKUP(Q85,'CRUCE RIESGOS'!$C$8:$D$152,2,FALSE),"")</f>
        <v/>
      </c>
      <c r="S85" s="14" t="n">
        <v>4.38000000000003</v>
      </c>
      <c r="T85" s="14">
        <f>IFERROR(VLOOKUP(S85,'CRUCE RIESGOS'!$C$8:$D$152,2,FALSE),"")</f>
        <v/>
      </c>
      <c r="U85" s="14" t="n">
        <v>5.38000000000004</v>
      </c>
      <c r="V85" s="14">
        <f>IFERROR(VLOOKUP(U85,'CRUCE RIESGOS'!$C$8:$D$152,2,FALSE),"")</f>
        <v/>
      </c>
      <c r="W85" s="14" t="n">
        <v>6.38000000000005</v>
      </c>
      <c r="X85" s="14">
        <f>IFERROR(VLOOKUP(W85,'CRUCE RIESGOS'!$C$8:$D$152,2,FALSE),"")</f>
        <v/>
      </c>
      <c r="Y85" s="14" t="n">
        <v>7.38000000000006</v>
      </c>
      <c r="Z85" s="14">
        <f>IFERROR(VLOOKUP(Y85,'CRUCE RIESGOS'!$C$8:$D$152,2,FALSE),"")</f>
        <v/>
      </c>
      <c r="AA85" s="14" t="n">
        <v>8.38000000000007</v>
      </c>
      <c r="AB85" s="14">
        <f>IFERROR(VLOOKUP(AA85,'CRUCE RIESGOS'!$C$8:$D$152,2,FALSE),"")</f>
        <v/>
      </c>
      <c r="AC85" s="14" t="n">
        <v>9.380000000000081</v>
      </c>
      <c r="AD85" s="14">
        <f>IFERROR(VLOOKUP(AC85,'CRUCE RIESGOS'!$C$8:$D$152,2,FALSE),"")</f>
        <v/>
      </c>
      <c r="AE85" s="14" t="n">
        <v>10.3800000000001</v>
      </c>
      <c r="AF85" s="14">
        <f>IFERROR(VLOOKUP(AE85,'CRUCE RIESGOS'!$C$8:$D$152,2,FALSE),"")</f>
        <v/>
      </c>
      <c r="AG85" s="14" t="n">
        <v>11.3800000000001</v>
      </c>
      <c r="AH85" s="14">
        <f>IFERROR(VLOOKUP(AG85,'CRUCE RIESGOS'!$C$8:$D$152,2,FALSE),"")</f>
        <v/>
      </c>
      <c r="AI85" s="14" t="n">
        <v>12.3800000000001</v>
      </c>
      <c r="AJ85" s="14">
        <f>IFERROR(VLOOKUP(AI85,'CRUCE RIESGOS'!$C$8:$D$152,2,FALSE),"")</f>
        <v/>
      </c>
      <c r="AK85" s="14" t="n">
        <v>13.3800000000001</v>
      </c>
      <c r="AL85" s="14">
        <f>IFERROR(VLOOKUP(AK85,'CRUCE RIESGOS'!$C$8:$D$152,2,FALSE),"")</f>
        <v/>
      </c>
      <c r="AM85" s="14" t="n">
        <v>14.3800000000001</v>
      </c>
      <c r="AN85" s="14">
        <f>IFERROR(VLOOKUP(AM85,'CRUCE RIESGOS'!$C$8:$D$152,2,FALSE),"")</f>
        <v/>
      </c>
      <c r="AO85" s="14" t="n">
        <v>15.3800000000001</v>
      </c>
      <c r="AP85" s="14">
        <f>IFERROR(VLOOKUP(AO85,'CRUCE RIESGOS'!$C$8:$D$152,2,FALSE),"")</f>
        <v/>
      </c>
      <c r="AQ85" s="14" t="n">
        <v>16.3800000000002</v>
      </c>
      <c r="AR85" s="14">
        <f>IFERROR(VLOOKUP(AQ85,'CRUCE RIESGOS'!$C$8:$D$152,2,FALSE),"")</f>
        <v/>
      </c>
      <c r="AS85" s="14" t="n">
        <v>17.3800000000002</v>
      </c>
      <c r="AT85" s="14">
        <f>IFERROR(VLOOKUP(AS85,'CRUCE RIESGOS'!$C$8:$D$152,2,FALSE),"")</f>
        <v/>
      </c>
      <c r="AU85" s="14" t="n">
        <v>18.3800000000002</v>
      </c>
      <c r="AV85" s="14">
        <f>IFERROR(VLOOKUP(AU85,'CRUCE RIESGOS'!$C$8:$D$152,2,FALSE),"")</f>
        <v/>
      </c>
      <c r="AW85" s="14" t="n">
        <v>19.3800000000002</v>
      </c>
      <c r="AX85" s="14">
        <f>IFERROR(VLOOKUP(AW85,'CRUCE RIESGOS'!$C$8:$D$152,2,FALSE),"")</f>
        <v/>
      </c>
      <c r="AY85" s="14" t="n">
        <v>20.3800000000002</v>
      </c>
      <c r="AZ85" s="14">
        <f>IFERROR(VLOOKUP(AY85,'CRUCE RIESGOS'!$C$8:$D$152,2,FALSE),"")</f>
        <v/>
      </c>
      <c r="BA85" s="14" t="n">
        <v>21.3800000000002</v>
      </c>
      <c r="BB85" s="14">
        <f>IFERROR(VLOOKUP(BA85,'CRUCE RIESGOS'!$C$8:$D$152,2,FALSE),"")</f>
        <v/>
      </c>
      <c r="BC85" s="14" t="n">
        <v>22.3800000000002</v>
      </c>
      <c r="BD85" s="14">
        <f>IFERROR(VLOOKUP(BC85,'CRUCE RIESGOS'!$C$8:$D$152,2,FALSE),"")</f>
        <v/>
      </c>
      <c r="BE85" s="14" t="n">
        <v>23.3800000000002</v>
      </c>
      <c r="BF85" s="14">
        <f>IFERROR(VLOOKUP(BE85,'CRUCE RIESGOS'!$C$8:$D$152,2,FALSE),"")</f>
        <v/>
      </c>
      <c r="BG85" s="14" t="n">
        <v>24.3800000000002</v>
      </c>
      <c r="BH85" s="14">
        <f>IFERROR(VLOOKUP(BG85,'CRUCE RIESGOS'!$C$8:$D$152,2,FALSE),"")</f>
        <v/>
      </c>
      <c r="BI85" s="14" t="n">
        <v>25.3800000000002</v>
      </c>
      <c r="BJ85" s="14">
        <f>IFERROR(VLOOKUP(BI85,'CRUCE RIESGOS'!$C$8:$D$152,2,FALSE),"")</f>
        <v/>
      </c>
    </row>
    <row r="86">
      <c r="N86" s="14">
        <f>IF(N87&lt;&gt;""," -R","")</f>
        <v/>
      </c>
      <c r="P86" s="14">
        <f>IF(P87&lt;&gt;""," -R","")</f>
        <v/>
      </c>
      <c r="R86" s="14">
        <f>IF(R87&lt;&gt;""," -R","")</f>
        <v/>
      </c>
      <c r="T86" s="14">
        <f>IF(T87&lt;&gt;""," -R","")</f>
        <v/>
      </c>
      <c r="V86" s="14">
        <f>IF(V87&lt;&gt;""," -R","")</f>
        <v/>
      </c>
      <c r="X86" s="14">
        <f>IF(X87&lt;&gt;""," -R","")</f>
        <v/>
      </c>
      <c r="Z86" s="14">
        <f>IF(Z87&lt;&gt;""," -R","")</f>
        <v/>
      </c>
      <c r="AB86" s="14">
        <f>IF(AB87&lt;&gt;""," -R","")</f>
        <v/>
      </c>
      <c r="AD86" s="14">
        <f>IF(AD87&lt;&gt;""," -R","")</f>
        <v/>
      </c>
      <c r="AF86" s="14">
        <f>IF(AF87&lt;&gt;""," -R","")</f>
        <v/>
      </c>
      <c r="AH86" s="14">
        <f>IF(AH87&lt;&gt;""," -R","")</f>
        <v/>
      </c>
      <c r="AJ86" s="14">
        <f>IF(AJ87&lt;&gt;""," -R","")</f>
        <v/>
      </c>
      <c r="AL86" s="14">
        <f>IF(AL87&lt;&gt;""," -R","")</f>
        <v/>
      </c>
      <c r="AN86" s="14">
        <f>IF(AN87&lt;&gt;""," -R","")</f>
        <v/>
      </c>
      <c r="AP86" s="14">
        <f>IF(AP87&lt;&gt;""," -R","")</f>
        <v/>
      </c>
      <c r="AR86" s="14">
        <f>IF(AR87&lt;&gt;""," -R","")</f>
        <v/>
      </c>
      <c r="AT86" s="14">
        <f>IF(AT87&lt;&gt;""," -R","")</f>
        <v/>
      </c>
      <c r="AV86" s="14">
        <f>IF(AV87&lt;&gt;""," -R","")</f>
        <v/>
      </c>
      <c r="AX86" s="14">
        <f>IF(AX87&lt;&gt;""," -R","")</f>
        <v/>
      </c>
      <c r="AZ86" s="14">
        <f>IF(AZ87&lt;&gt;""," -R","")</f>
        <v/>
      </c>
      <c r="BB86" s="14">
        <f>IF(BB87&lt;&gt;""," -R","")</f>
        <v/>
      </c>
      <c r="BD86" s="14">
        <f>IF(BD87&lt;&gt;""," -R","")</f>
        <v/>
      </c>
      <c r="BF86" s="14">
        <f>IF(BF87&lt;&gt;""," -R","")</f>
        <v/>
      </c>
      <c r="BH86" s="14">
        <f>IF(BH87&lt;&gt;""," -R","")</f>
        <v/>
      </c>
      <c r="BJ86" s="14">
        <f>IF(BJ87&lt;&gt;""," -R","")</f>
        <v/>
      </c>
    </row>
    <row r="87">
      <c r="M87" s="14" t="n">
        <v>1.39</v>
      </c>
      <c r="N87" s="14">
        <f>IFERROR(VLOOKUP(M87,'CRUCE RIESGOS'!$C$8:$D$152,2,FALSE),"")</f>
        <v/>
      </c>
      <c r="O87" s="14" t="n">
        <v>2.39000000000001</v>
      </c>
      <c r="P87" s="14">
        <f>IFERROR(VLOOKUP(O87,'CRUCE RIESGOS'!$C$8:$D$152,2,FALSE),"")</f>
        <v/>
      </c>
      <c r="Q87" s="14" t="n">
        <v>3.39000000000002</v>
      </c>
      <c r="R87" s="14">
        <f>IFERROR(VLOOKUP(Q87,'CRUCE RIESGOS'!$C$8:$D$152,2,FALSE),"")</f>
        <v/>
      </c>
      <c r="S87" s="14" t="n">
        <v>4.39000000000003</v>
      </c>
      <c r="T87" s="14">
        <f>IFERROR(VLOOKUP(S87,'CRUCE RIESGOS'!$C$8:$D$152,2,FALSE),"")</f>
        <v/>
      </c>
      <c r="U87" s="14" t="n">
        <v>5.39000000000004</v>
      </c>
      <c r="V87" s="14">
        <f>IFERROR(VLOOKUP(U87,'CRUCE RIESGOS'!$C$8:$D$152,2,FALSE),"")</f>
        <v/>
      </c>
      <c r="W87" s="14" t="n">
        <v>6.39000000000005</v>
      </c>
      <c r="X87" s="14">
        <f>IFERROR(VLOOKUP(W87,'CRUCE RIESGOS'!$C$8:$D$152,2,FALSE),"")</f>
        <v/>
      </c>
      <c r="Y87" s="14" t="n">
        <v>7.39000000000006</v>
      </c>
      <c r="Z87" s="14">
        <f>IFERROR(VLOOKUP(Y87,'CRUCE RIESGOS'!$C$8:$D$152,2,FALSE),"")</f>
        <v/>
      </c>
      <c r="AA87" s="14" t="n">
        <v>8.39000000000007</v>
      </c>
      <c r="AB87" s="14">
        <f>IFERROR(VLOOKUP(AA87,'CRUCE RIESGOS'!$C$8:$D$152,2,FALSE),"")</f>
        <v/>
      </c>
      <c r="AC87" s="14" t="n">
        <v>9.390000000000081</v>
      </c>
      <c r="AD87" s="14">
        <f>IFERROR(VLOOKUP(AC87,'CRUCE RIESGOS'!$C$8:$D$152,2,FALSE),"")</f>
        <v/>
      </c>
      <c r="AE87" s="14" t="n">
        <v>10.3900000000001</v>
      </c>
      <c r="AF87" s="14">
        <f>IFERROR(VLOOKUP(AE87,'CRUCE RIESGOS'!$C$8:$D$152,2,FALSE),"")</f>
        <v/>
      </c>
      <c r="AG87" s="14" t="n">
        <v>11.3900000000001</v>
      </c>
      <c r="AH87" s="14">
        <f>IFERROR(VLOOKUP(AG87,'CRUCE RIESGOS'!$C$8:$D$152,2,FALSE),"")</f>
        <v/>
      </c>
      <c r="AI87" s="14" t="n">
        <v>12.3900000000001</v>
      </c>
      <c r="AJ87" s="14">
        <f>IFERROR(VLOOKUP(AI87,'CRUCE RIESGOS'!$C$8:$D$152,2,FALSE),"")</f>
        <v/>
      </c>
      <c r="AK87" s="14" t="n">
        <v>13.3900000000001</v>
      </c>
      <c r="AL87" s="14">
        <f>IFERROR(VLOOKUP(AK87,'CRUCE RIESGOS'!$C$8:$D$152,2,FALSE),"")</f>
        <v/>
      </c>
      <c r="AM87" s="14" t="n">
        <v>14.3900000000001</v>
      </c>
      <c r="AN87" s="14">
        <f>IFERROR(VLOOKUP(AM87,'CRUCE RIESGOS'!$C$8:$D$152,2,FALSE),"")</f>
        <v/>
      </c>
      <c r="AO87" s="14" t="n">
        <v>15.3900000000001</v>
      </c>
      <c r="AP87" s="14">
        <f>IFERROR(VLOOKUP(AO87,'CRUCE RIESGOS'!$C$8:$D$152,2,FALSE),"")</f>
        <v/>
      </c>
      <c r="AQ87" s="14" t="n">
        <v>16.3900000000001</v>
      </c>
      <c r="AR87" s="14">
        <f>IFERROR(VLOOKUP(AQ87,'CRUCE RIESGOS'!$C$8:$D$152,2,FALSE),"")</f>
        <v/>
      </c>
      <c r="AS87" s="14" t="n">
        <v>17.3900000000002</v>
      </c>
      <c r="AT87" s="14">
        <f>IFERROR(VLOOKUP(AS87,'CRUCE RIESGOS'!$C$8:$D$152,2,FALSE),"")</f>
        <v/>
      </c>
      <c r="AU87" s="14" t="n">
        <v>18.3900000000002</v>
      </c>
      <c r="AV87" s="14">
        <f>IFERROR(VLOOKUP(AU87,'CRUCE RIESGOS'!$C$8:$D$152,2,FALSE),"")</f>
        <v/>
      </c>
      <c r="AW87" s="14" t="n">
        <v>19.3900000000002</v>
      </c>
      <c r="AX87" s="14">
        <f>IFERROR(VLOOKUP(AW87,'CRUCE RIESGOS'!$C$8:$D$152,2,FALSE),"")</f>
        <v/>
      </c>
      <c r="AY87" s="14" t="n">
        <v>20.3900000000002</v>
      </c>
      <c r="AZ87" s="14">
        <f>IFERROR(VLOOKUP(AY87,'CRUCE RIESGOS'!$C$8:$D$152,2,FALSE),"")</f>
        <v/>
      </c>
      <c r="BA87" s="14" t="n">
        <v>21.3900000000002</v>
      </c>
      <c r="BB87" s="14">
        <f>IFERROR(VLOOKUP(BA87,'CRUCE RIESGOS'!$C$8:$D$152,2,FALSE),"")</f>
        <v/>
      </c>
      <c r="BC87" s="14" t="n">
        <v>22.3900000000002</v>
      </c>
      <c r="BD87" s="14">
        <f>IFERROR(VLOOKUP(BC87,'CRUCE RIESGOS'!$C$8:$D$152,2,FALSE),"")</f>
        <v/>
      </c>
      <c r="BE87" s="14" t="n">
        <v>23.3900000000002</v>
      </c>
      <c r="BF87" s="14">
        <f>IFERROR(VLOOKUP(BE87,'CRUCE RIESGOS'!$C$8:$D$152,2,FALSE),"")</f>
        <v/>
      </c>
      <c r="BG87" s="14" t="n">
        <v>24.3900000000002</v>
      </c>
      <c r="BH87" s="14">
        <f>IFERROR(VLOOKUP(BG87,'CRUCE RIESGOS'!$C$8:$D$152,2,FALSE),"")</f>
        <v/>
      </c>
      <c r="BI87" s="14" t="n">
        <v>25.3900000000002</v>
      </c>
      <c r="BJ87" s="14">
        <f>IFERROR(VLOOKUP(BI87,'CRUCE RIESGOS'!$C$8:$D$152,2,FALSE),"")</f>
        <v/>
      </c>
    </row>
    <row r="88">
      <c r="N88" s="14">
        <f>IF(N89&lt;&gt;""," -R","")</f>
        <v/>
      </c>
      <c r="P88" s="14">
        <f>IF(P89&lt;&gt;""," -R","")</f>
        <v/>
      </c>
      <c r="R88" s="14">
        <f>IF(R89&lt;&gt;""," -R","")</f>
        <v/>
      </c>
      <c r="T88" s="14">
        <f>IF(T89&lt;&gt;""," -R","")</f>
        <v/>
      </c>
      <c r="V88" s="14">
        <f>IF(V89&lt;&gt;""," -R","")</f>
        <v/>
      </c>
      <c r="X88" s="14">
        <f>IF(X89&lt;&gt;""," -R","")</f>
        <v/>
      </c>
      <c r="Z88" s="14">
        <f>IF(Z89&lt;&gt;""," -R","")</f>
        <v/>
      </c>
      <c r="AB88" s="14">
        <f>IF(AB89&lt;&gt;""," -R","")</f>
        <v/>
      </c>
      <c r="AD88" s="14">
        <f>IF(AD89&lt;&gt;""," -R","")</f>
        <v/>
      </c>
      <c r="AF88" s="14">
        <f>IF(AF89&lt;&gt;""," -R","")</f>
        <v/>
      </c>
      <c r="AH88" s="14">
        <f>IF(AH89&lt;&gt;""," -R","")</f>
        <v/>
      </c>
      <c r="AJ88" s="14">
        <f>IF(AJ89&lt;&gt;""," -R","")</f>
        <v/>
      </c>
      <c r="AL88" s="14">
        <f>IF(AL89&lt;&gt;""," -R","")</f>
        <v/>
      </c>
      <c r="AN88" s="14">
        <f>IF(AN89&lt;&gt;""," -R","")</f>
        <v/>
      </c>
      <c r="AP88" s="14">
        <f>IF(AP89&lt;&gt;""," -R","")</f>
        <v/>
      </c>
      <c r="AR88" s="14">
        <f>IF(AR89&lt;&gt;""," -R","")</f>
        <v/>
      </c>
      <c r="AT88" s="14">
        <f>IF(AT89&lt;&gt;""," -R","")</f>
        <v/>
      </c>
      <c r="AV88" s="14">
        <f>IF(AV89&lt;&gt;""," -R","")</f>
        <v/>
      </c>
      <c r="AX88" s="14">
        <f>IF(AX89&lt;&gt;""," -R","")</f>
        <v/>
      </c>
      <c r="AZ88" s="14">
        <f>IF(AZ89&lt;&gt;""," -R","")</f>
        <v/>
      </c>
      <c r="BB88" s="14">
        <f>IF(BB89&lt;&gt;""," -R","")</f>
        <v/>
      </c>
      <c r="BD88" s="14">
        <f>IF(BD89&lt;&gt;""," -R","")</f>
        <v/>
      </c>
      <c r="BF88" s="14">
        <f>IF(BF89&lt;&gt;""," -R","")</f>
        <v/>
      </c>
      <c r="BH88" s="14">
        <f>IF(BH89&lt;&gt;""," -R","")</f>
        <v/>
      </c>
      <c r="BJ88" s="14">
        <f>IF(BJ89&lt;&gt;""," -R","")</f>
        <v/>
      </c>
    </row>
    <row r="89">
      <c r="M89" s="14" t="n">
        <v>1.4</v>
      </c>
      <c r="N89" s="14">
        <f>IFERROR(VLOOKUP(M89,'CRUCE RIESGOS'!$C$8:$D$152,2,FALSE),"")</f>
        <v/>
      </c>
      <c r="O89" s="14" t="n">
        <v>2.40000000000001</v>
      </c>
      <c r="P89" s="14">
        <f>IFERROR(VLOOKUP(O89,'CRUCE RIESGOS'!$C$8:$D$152,2,FALSE),"")</f>
        <v/>
      </c>
      <c r="Q89" s="14" t="n">
        <v>3.40000000000002</v>
      </c>
      <c r="R89" s="14">
        <f>IFERROR(VLOOKUP(Q89,'CRUCE RIESGOS'!$C$8:$D$152,2,FALSE),"")</f>
        <v/>
      </c>
      <c r="S89" s="14" t="n">
        <v>4.40000000000003</v>
      </c>
      <c r="T89" s="14">
        <f>IFERROR(VLOOKUP(S89,'CRUCE RIESGOS'!$C$8:$D$152,2,FALSE),"")</f>
        <v/>
      </c>
      <c r="U89" s="14" t="n">
        <v>5.40000000000004</v>
      </c>
      <c r="V89" s="14">
        <f>IFERROR(VLOOKUP(U89,'CRUCE RIESGOS'!$C$8:$D$152,2,FALSE),"")</f>
        <v/>
      </c>
      <c r="W89" s="14" t="n">
        <v>6.40000000000005</v>
      </c>
      <c r="X89" s="14">
        <f>IFERROR(VLOOKUP(W89,'CRUCE RIESGOS'!$C$8:$D$152,2,FALSE),"")</f>
        <v/>
      </c>
      <c r="Y89" s="14" t="n">
        <v>7.40000000000006</v>
      </c>
      <c r="Z89" s="14">
        <f>IFERROR(VLOOKUP(Y89,'CRUCE RIESGOS'!$C$8:$D$152,2,FALSE),"")</f>
        <v/>
      </c>
      <c r="AA89" s="14" t="n">
        <v>8.40000000000007</v>
      </c>
      <c r="AB89" s="14">
        <f>IFERROR(VLOOKUP(AA89,'CRUCE RIESGOS'!$C$8:$D$152,2,FALSE),"")</f>
        <v/>
      </c>
      <c r="AC89" s="14" t="n">
        <v>9.40000000000008</v>
      </c>
      <c r="AD89" s="14">
        <f>IFERROR(VLOOKUP(AC89,'CRUCE RIESGOS'!$C$8:$D$152,2,FALSE),"")</f>
        <v/>
      </c>
      <c r="AE89" s="14" t="n">
        <v>10.4000000000001</v>
      </c>
      <c r="AF89" s="14">
        <f>IFERROR(VLOOKUP(AE89,'CRUCE RIESGOS'!$C$8:$D$152,2,FALSE),"")</f>
        <v/>
      </c>
      <c r="AG89" s="14" t="n">
        <v>11.4000000000001</v>
      </c>
      <c r="AH89" s="14">
        <f>IFERROR(VLOOKUP(AG89,'CRUCE RIESGOS'!$C$8:$D$152,2,FALSE),"")</f>
        <v/>
      </c>
      <c r="AI89" s="14" t="n">
        <v>12.4000000000001</v>
      </c>
      <c r="AJ89" s="14">
        <f>IFERROR(VLOOKUP(AI89,'CRUCE RIESGOS'!$C$8:$D$152,2,FALSE),"")</f>
        <v/>
      </c>
      <c r="AK89" s="14" t="n">
        <v>13.4000000000001</v>
      </c>
      <c r="AL89" s="14">
        <f>IFERROR(VLOOKUP(AK89,'CRUCE RIESGOS'!$C$8:$D$152,2,FALSE),"")</f>
        <v/>
      </c>
      <c r="AM89" s="14" t="n">
        <v>14.4000000000001</v>
      </c>
      <c r="AN89" s="14">
        <f>IFERROR(VLOOKUP(AM89,'CRUCE RIESGOS'!$C$8:$D$152,2,FALSE),"")</f>
        <v/>
      </c>
      <c r="AO89" s="14" t="n">
        <v>15.4000000000001</v>
      </c>
      <c r="AP89" s="14">
        <f>IFERROR(VLOOKUP(AO89,'CRUCE RIESGOS'!$C$8:$D$152,2,FALSE),"")</f>
        <v/>
      </c>
      <c r="AQ89" s="14" t="n">
        <v>16.4000000000002</v>
      </c>
      <c r="AR89" s="14">
        <f>IFERROR(VLOOKUP(AQ89,'CRUCE RIESGOS'!$C$8:$D$152,2,FALSE),"")</f>
        <v/>
      </c>
      <c r="AS89" s="14" t="n">
        <v>17.4000000000002</v>
      </c>
      <c r="AT89" s="14">
        <f>IFERROR(VLOOKUP(AS89,'CRUCE RIESGOS'!$C$8:$D$152,2,FALSE),"")</f>
        <v/>
      </c>
      <c r="AU89" s="14" t="n">
        <v>18.4000000000002</v>
      </c>
      <c r="AV89" s="14">
        <f>IFERROR(VLOOKUP(AU89,'CRUCE RIESGOS'!$C$8:$D$152,2,FALSE),"")</f>
        <v/>
      </c>
      <c r="AW89" s="14" t="n">
        <v>19.4000000000002</v>
      </c>
      <c r="AX89" s="14">
        <f>IFERROR(VLOOKUP(AW89,'CRUCE RIESGOS'!$C$8:$D$152,2,FALSE),"")</f>
        <v/>
      </c>
      <c r="AY89" s="14" t="n">
        <v>20.4000000000002</v>
      </c>
      <c r="AZ89" s="14">
        <f>IFERROR(VLOOKUP(AY89,'CRUCE RIESGOS'!$C$8:$D$152,2,FALSE),"")</f>
        <v/>
      </c>
      <c r="BA89" s="14" t="n">
        <v>21.4000000000002</v>
      </c>
      <c r="BB89" s="14">
        <f>IFERROR(VLOOKUP(BA89,'CRUCE RIESGOS'!$C$8:$D$152,2,FALSE),"")</f>
        <v/>
      </c>
      <c r="BC89" s="14" t="n">
        <v>22.4000000000002</v>
      </c>
      <c r="BD89" s="14">
        <f>IFERROR(VLOOKUP(BC89,'CRUCE RIESGOS'!$C$8:$D$152,2,FALSE),"")</f>
        <v/>
      </c>
      <c r="BE89" s="14" t="n">
        <v>23.4000000000002</v>
      </c>
      <c r="BF89" s="14">
        <f>IFERROR(VLOOKUP(BE89,'CRUCE RIESGOS'!$C$8:$D$152,2,FALSE),"")</f>
        <v/>
      </c>
      <c r="BG89" s="14" t="n">
        <v>24.4000000000002</v>
      </c>
      <c r="BH89" s="14">
        <f>IFERROR(VLOOKUP(BG89,'CRUCE RIESGOS'!$C$8:$D$152,2,FALSE),"")</f>
        <v/>
      </c>
      <c r="BI89" s="14" t="n">
        <v>25.4000000000002</v>
      </c>
      <c r="BJ89" s="14">
        <f>IFERROR(VLOOKUP(BI89,'CRUCE RIESGOS'!$C$8:$D$152,2,FALSE),"")</f>
        <v/>
      </c>
    </row>
    <row r="90">
      <c r="N90" s="14">
        <f>IF(N91&lt;&gt;""," -R","")</f>
        <v/>
      </c>
      <c r="P90" s="14">
        <f>IF(P91&lt;&gt;""," -R","")</f>
        <v/>
      </c>
      <c r="R90" s="14">
        <f>IF(R91&lt;&gt;""," -R","")</f>
        <v/>
      </c>
      <c r="T90" s="14">
        <f>IF(T91&lt;&gt;""," -R","")</f>
        <v/>
      </c>
      <c r="V90" s="14">
        <f>IF(V91&lt;&gt;""," -R","")</f>
        <v/>
      </c>
      <c r="X90" s="14">
        <f>IF(X91&lt;&gt;""," -R","")</f>
        <v/>
      </c>
      <c r="Z90" s="14">
        <f>IF(Z91&lt;&gt;""," -R","")</f>
        <v/>
      </c>
      <c r="AB90" s="14">
        <f>IF(AB91&lt;&gt;""," -R","")</f>
        <v/>
      </c>
      <c r="AD90" s="14">
        <f>IF(AD91&lt;&gt;""," -R","")</f>
        <v/>
      </c>
      <c r="AF90" s="14">
        <f>IF(AF91&lt;&gt;""," -R","")</f>
        <v/>
      </c>
      <c r="AH90" s="14">
        <f>IF(AH91&lt;&gt;""," -R","")</f>
        <v/>
      </c>
      <c r="AJ90" s="14">
        <f>IF(AJ91&lt;&gt;""," -R","")</f>
        <v/>
      </c>
      <c r="AL90" s="14">
        <f>IF(AL91&lt;&gt;""," -R","")</f>
        <v/>
      </c>
      <c r="AN90" s="14">
        <f>IF(AN91&lt;&gt;""," -R","")</f>
        <v/>
      </c>
      <c r="AP90" s="14">
        <f>IF(AP91&lt;&gt;""," -R","")</f>
        <v/>
      </c>
      <c r="AR90" s="14">
        <f>IF(AR91&lt;&gt;""," -R","")</f>
        <v/>
      </c>
      <c r="AT90" s="14">
        <f>IF(AT91&lt;&gt;""," -R","")</f>
        <v/>
      </c>
      <c r="AV90" s="14">
        <f>IF(AV91&lt;&gt;""," -R","")</f>
        <v/>
      </c>
      <c r="AX90" s="14">
        <f>IF(AX91&lt;&gt;""," -R","")</f>
        <v/>
      </c>
      <c r="AZ90" s="14">
        <f>IF(AZ91&lt;&gt;""," -R","")</f>
        <v/>
      </c>
      <c r="BB90" s="14">
        <f>IF(BB91&lt;&gt;""," -R","")</f>
        <v/>
      </c>
      <c r="BD90" s="14">
        <f>IF(BD91&lt;&gt;""," -R","")</f>
        <v/>
      </c>
      <c r="BF90" s="14">
        <f>IF(BF91&lt;&gt;""," -R","")</f>
        <v/>
      </c>
      <c r="BH90" s="14">
        <f>IF(BH91&lt;&gt;""," -R","")</f>
        <v/>
      </c>
      <c r="BJ90" s="14">
        <f>IF(BJ91&lt;&gt;""," -R","")</f>
        <v/>
      </c>
    </row>
    <row r="91">
      <c r="M91" s="14" t="n">
        <v>1.41</v>
      </c>
      <c r="N91" s="14">
        <f>IFERROR(VLOOKUP(M91,'CRUCE RIESGOS'!$C$8:$D$152,2,FALSE),"")</f>
        <v/>
      </c>
      <c r="O91" s="14" t="n">
        <v>2.41000000000001</v>
      </c>
      <c r="P91" s="14">
        <f>IFERROR(VLOOKUP(O91,'CRUCE RIESGOS'!$C$8:$D$152,2,FALSE),"")</f>
        <v/>
      </c>
      <c r="Q91" s="14" t="n">
        <v>3.41000000000002</v>
      </c>
      <c r="R91" s="14">
        <f>IFERROR(VLOOKUP(Q91,'CRUCE RIESGOS'!$C$8:$D$152,2,FALSE),"")</f>
        <v/>
      </c>
      <c r="S91" s="14" t="n">
        <v>4.41000000000003</v>
      </c>
      <c r="T91" s="14">
        <f>IFERROR(VLOOKUP(S91,'CRUCE RIESGOS'!$C$8:$D$152,2,FALSE),"")</f>
        <v/>
      </c>
      <c r="U91" s="14" t="n">
        <v>5.41000000000004</v>
      </c>
      <c r="V91" s="14">
        <f>IFERROR(VLOOKUP(U91,'CRUCE RIESGOS'!$C$8:$D$152,2,FALSE),"")</f>
        <v/>
      </c>
      <c r="W91" s="14" t="n">
        <v>6.41000000000005</v>
      </c>
      <c r="X91" s="14">
        <f>IFERROR(VLOOKUP(W91,'CRUCE RIESGOS'!$C$8:$D$152,2,FALSE),"")</f>
        <v/>
      </c>
      <c r="Y91" s="14" t="n">
        <v>7.41000000000006</v>
      </c>
      <c r="Z91" s="14">
        <f>IFERROR(VLOOKUP(Y91,'CRUCE RIESGOS'!$C$8:$D$152,2,FALSE),"")</f>
        <v/>
      </c>
      <c r="AA91" s="14" t="n">
        <v>8.410000000000069</v>
      </c>
      <c r="AB91" s="14">
        <f>IFERROR(VLOOKUP(AA91,'CRUCE RIESGOS'!$C$8:$D$152,2,FALSE),"")</f>
        <v/>
      </c>
      <c r="AC91" s="14" t="n">
        <v>9.41000000000008</v>
      </c>
      <c r="AD91" s="14">
        <f>IFERROR(VLOOKUP(AC91,'CRUCE RIESGOS'!$C$8:$D$152,2,FALSE),"")</f>
        <v/>
      </c>
      <c r="AE91" s="14" t="n">
        <v>10.4100000000001</v>
      </c>
      <c r="AF91" s="14">
        <f>IFERROR(VLOOKUP(AE91,'CRUCE RIESGOS'!$C$8:$D$152,2,FALSE),"")</f>
        <v/>
      </c>
      <c r="AG91" s="14" t="n">
        <v>11.4100000000001</v>
      </c>
      <c r="AH91" s="14">
        <f>IFERROR(VLOOKUP(AG91,'CRUCE RIESGOS'!$C$8:$D$152,2,FALSE),"")</f>
        <v/>
      </c>
      <c r="AI91" s="14" t="n">
        <v>12.4100000000001</v>
      </c>
      <c r="AJ91" s="14">
        <f>IFERROR(VLOOKUP(AI91,'CRUCE RIESGOS'!$C$8:$D$152,2,FALSE),"")</f>
        <v/>
      </c>
      <c r="AK91" s="14" t="n">
        <v>13.4100000000001</v>
      </c>
      <c r="AL91" s="14">
        <f>IFERROR(VLOOKUP(AK91,'CRUCE RIESGOS'!$C$8:$D$152,2,FALSE),"")</f>
        <v/>
      </c>
      <c r="AM91" s="14" t="n">
        <v>14.4100000000001</v>
      </c>
      <c r="AN91" s="14">
        <f>IFERROR(VLOOKUP(AM91,'CRUCE RIESGOS'!$C$8:$D$152,2,FALSE),"")</f>
        <v/>
      </c>
      <c r="AO91" s="14" t="n">
        <v>15.4100000000001</v>
      </c>
      <c r="AP91" s="14">
        <f>IFERROR(VLOOKUP(AO91,'CRUCE RIESGOS'!$C$8:$D$152,2,FALSE),"")</f>
        <v/>
      </c>
      <c r="AQ91" s="14" t="n">
        <v>16.4100000000001</v>
      </c>
      <c r="AR91" s="14">
        <f>IFERROR(VLOOKUP(AQ91,'CRUCE RIESGOS'!$C$8:$D$152,2,FALSE),"")</f>
        <v/>
      </c>
      <c r="AS91" s="14" t="n">
        <v>17.4100000000002</v>
      </c>
      <c r="AT91" s="14">
        <f>IFERROR(VLOOKUP(AS91,'CRUCE RIESGOS'!$C$8:$D$152,2,FALSE),"")</f>
        <v/>
      </c>
      <c r="AU91" s="14" t="n">
        <v>18.4100000000002</v>
      </c>
      <c r="AV91" s="14">
        <f>IFERROR(VLOOKUP(AU91,'CRUCE RIESGOS'!$C$8:$D$152,2,FALSE),"")</f>
        <v/>
      </c>
      <c r="AW91" s="14" t="n">
        <v>19.4100000000002</v>
      </c>
      <c r="AX91" s="14">
        <f>IFERROR(VLOOKUP(AW91,'CRUCE RIESGOS'!$C$8:$D$152,2,FALSE),"")</f>
        <v/>
      </c>
      <c r="AY91" s="14" t="n">
        <v>20.4100000000002</v>
      </c>
      <c r="AZ91" s="14">
        <f>IFERROR(VLOOKUP(AY91,'CRUCE RIESGOS'!$C$8:$D$152,2,FALSE),"")</f>
        <v/>
      </c>
      <c r="BA91" s="14" t="n">
        <v>21.4100000000002</v>
      </c>
      <c r="BB91" s="14">
        <f>IFERROR(VLOOKUP(BA91,'CRUCE RIESGOS'!$C$8:$D$152,2,FALSE),"")</f>
        <v/>
      </c>
      <c r="BC91" s="14" t="n">
        <v>22.4100000000002</v>
      </c>
      <c r="BD91" s="14">
        <f>IFERROR(VLOOKUP(BC91,'CRUCE RIESGOS'!$C$8:$D$152,2,FALSE),"")</f>
        <v/>
      </c>
      <c r="BE91" s="14" t="n">
        <v>23.4100000000002</v>
      </c>
      <c r="BF91" s="14">
        <f>IFERROR(VLOOKUP(BE91,'CRUCE RIESGOS'!$C$8:$D$152,2,FALSE),"")</f>
        <v/>
      </c>
      <c r="BG91" s="14" t="n">
        <v>24.4100000000002</v>
      </c>
      <c r="BH91" s="14">
        <f>IFERROR(VLOOKUP(BG91,'CRUCE RIESGOS'!$C$8:$D$152,2,FALSE),"")</f>
        <v/>
      </c>
      <c r="BI91" s="14" t="n">
        <v>25.4100000000002</v>
      </c>
      <c r="BJ91" s="14">
        <f>IFERROR(VLOOKUP(BI91,'CRUCE RIESGOS'!$C$8:$D$152,2,FALSE),"")</f>
        <v/>
      </c>
    </row>
    <row r="92">
      <c r="N92" s="14">
        <f>IF(N93&lt;&gt;""," -R","")</f>
        <v/>
      </c>
      <c r="P92" s="14">
        <f>IF(P93&lt;&gt;""," -R","")</f>
        <v/>
      </c>
      <c r="R92" s="14">
        <f>IF(R93&lt;&gt;""," -R","")</f>
        <v/>
      </c>
      <c r="T92" s="14">
        <f>IF(T93&lt;&gt;""," -R","")</f>
        <v/>
      </c>
      <c r="V92" s="14">
        <f>IF(V93&lt;&gt;""," -R","")</f>
        <v/>
      </c>
      <c r="X92" s="14">
        <f>IF(X93&lt;&gt;""," -R","")</f>
        <v/>
      </c>
      <c r="Z92" s="14">
        <f>IF(Z93&lt;&gt;""," -R","")</f>
        <v/>
      </c>
      <c r="AB92" s="14">
        <f>IF(AB93&lt;&gt;""," -R","")</f>
        <v/>
      </c>
      <c r="AD92" s="14">
        <f>IF(AD93&lt;&gt;""," -R","")</f>
        <v/>
      </c>
      <c r="AF92" s="14">
        <f>IF(AF93&lt;&gt;""," -R","")</f>
        <v/>
      </c>
      <c r="AH92" s="14">
        <f>IF(AH93&lt;&gt;""," -R","")</f>
        <v/>
      </c>
      <c r="AJ92" s="14">
        <f>IF(AJ93&lt;&gt;""," -R","")</f>
        <v/>
      </c>
      <c r="AL92" s="14">
        <f>IF(AL93&lt;&gt;""," -R","")</f>
        <v/>
      </c>
      <c r="AN92" s="14">
        <f>IF(AN93&lt;&gt;""," -R","")</f>
        <v/>
      </c>
      <c r="AP92" s="14">
        <f>IF(AP93&lt;&gt;""," -R","")</f>
        <v/>
      </c>
      <c r="AR92" s="14">
        <f>IF(AR93&lt;&gt;""," -R","")</f>
        <v/>
      </c>
      <c r="AT92" s="14">
        <f>IF(AT93&lt;&gt;""," -R","")</f>
        <v/>
      </c>
      <c r="AV92" s="14">
        <f>IF(AV93&lt;&gt;""," -R","")</f>
        <v/>
      </c>
      <c r="AX92" s="14">
        <f>IF(AX93&lt;&gt;""," -R","")</f>
        <v/>
      </c>
      <c r="AZ92" s="14">
        <f>IF(AZ93&lt;&gt;""," -R","")</f>
        <v/>
      </c>
      <c r="BB92" s="14">
        <f>IF(BB93&lt;&gt;""," -R","")</f>
        <v/>
      </c>
      <c r="BD92" s="14">
        <f>IF(BD93&lt;&gt;""," -R","")</f>
        <v/>
      </c>
      <c r="BF92" s="14">
        <f>IF(BF93&lt;&gt;""," -R","")</f>
        <v/>
      </c>
      <c r="BH92" s="14">
        <f>IF(BH93&lt;&gt;""," -R","")</f>
        <v/>
      </c>
      <c r="BJ92" s="14">
        <f>IF(BJ93&lt;&gt;""," -R","")</f>
        <v/>
      </c>
    </row>
    <row r="93">
      <c r="M93" s="14" t="n">
        <v>1.42</v>
      </c>
      <c r="N93" s="14">
        <f>IFERROR(VLOOKUP(M93,'CRUCE RIESGOS'!$C$8:$D$152,2,FALSE),"")</f>
        <v/>
      </c>
      <c r="O93" s="14" t="n">
        <v>2.42000000000001</v>
      </c>
      <c r="P93" s="14">
        <f>IFERROR(VLOOKUP(O93,'CRUCE RIESGOS'!$C$8:$D$152,2,FALSE),"")</f>
        <v/>
      </c>
      <c r="Q93" s="14" t="n">
        <v>3.42000000000002</v>
      </c>
      <c r="R93" s="14">
        <f>IFERROR(VLOOKUP(Q93,'CRUCE RIESGOS'!$C$8:$D$152,2,FALSE),"")</f>
        <v/>
      </c>
      <c r="S93" s="14" t="n">
        <v>4.42000000000003</v>
      </c>
      <c r="T93" s="14">
        <f>IFERROR(VLOOKUP(S93,'CRUCE RIESGOS'!$C$8:$D$152,2,FALSE),"")</f>
        <v/>
      </c>
      <c r="U93" s="14" t="n">
        <v>5.42000000000004</v>
      </c>
      <c r="V93" s="14">
        <f>IFERROR(VLOOKUP(U93,'CRUCE RIESGOS'!$C$8:$D$152,2,FALSE),"")</f>
        <v/>
      </c>
      <c r="W93" s="14" t="n">
        <v>6.42000000000005</v>
      </c>
      <c r="X93" s="14">
        <f>IFERROR(VLOOKUP(W93,'CRUCE RIESGOS'!$C$8:$D$152,2,FALSE),"")</f>
        <v/>
      </c>
      <c r="Y93" s="14" t="n">
        <v>7.42000000000006</v>
      </c>
      <c r="Z93" s="14">
        <f>IFERROR(VLOOKUP(Y93,'CRUCE RIESGOS'!$C$8:$D$152,2,FALSE),"")</f>
        <v/>
      </c>
      <c r="AA93" s="14" t="n">
        <v>8.420000000000069</v>
      </c>
      <c r="AB93" s="14">
        <f>IFERROR(VLOOKUP(AA93,'CRUCE RIESGOS'!$C$8:$D$152,2,FALSE),"")</f>
        <v/>
      </c>
      <c r="AC93" s="14" t="n">
        <v>9.42000000000008</v>
      </c>
      <c r="AD93" s="14">
        <f>IFERROR(VLOOKUP(AC93,'CRUCE RIESGOS'!$C$8:$D$152,2,FALSE),"")</f>
        <v/>
      </c>
      <c r="AE93" s="14" t="n">
        <v>10.4200000000001</v>
      </c>
      <c r="AF93" s="14">
        <f>IFERROR(VLOOKUP(AE93,'CRUCE RIESGOS'!$C$8:$D$152,2,FALSE),"")</f>
        <v/>
      </c>
      <c r="AG93" s="14" t="n">
        <v>11.4200000000001</v>
      </c>
      <c r="AH93" s="14">
        <f>IFERROR(VLOOKUP(AG93,'CRUCE RIESGOS'!$C$8:$D$152,2,FALSE),"")</f>
        <v/>
      </c>
      <c r="AI93" s="14" t="n">
        <v>12.4200000000001</v>
      </c>
      <c r="AJ93" s="14">
        <f>IFERROR(VLOOKUP(AI93,'CRUCE RIESGOS'!$C$8:$D$152,2,FALSE),"")</f>
        <v/>
      </c>
      <c r="AK93" s="14" t="n">
        <v>13.4200000000001</v>
      </c>
      <c r="AL93" s="14">
        <f>IFERROR(VLOOKUP(AK93,'CRUCE RIESGOS'!$C$8:$D$152,2,FALSE),"")</f>
        <v/>
      </c>
      <c r="AM93" s="14" t="n">
        <v>14.4200000000001</v>
      </c>
      <c r="AN93" s="14">
        <f>IFERROR(VLOOKUP(AM93,'CRUCE RIESGOS'!$C$8:$D$152,2,FALSE),"")</f>
        <v/>
      </c>
      <c r="AO93" s="14" t="n">
        <v>15.4200000000001</v>
      </c>
      <c r="AP93" s="14">
        <f>IFERROR(VLOOKUP(AO93,'CRUCE RIESGOS'!$C$8:$D$152,2,FALSE),"")</f>
        <v/>
      </c>
      <c r="AQ93" s="14" t="n">
        <v>16.4200000000002</v>
      </c>
      <c r="AR93" s="14">
        <f>IFERROR(VLOOKUP(AQ93,'CRUCE RIESGOS'!$C$8:$D$152,2,FALSE),"")</f>
        <v/>
      </c>
      <c r="AS93" s="14" t="n">
        <v>17.4200000000002</v>
      </c>
      <c r="AT93" s="14">
        <f>IFERROR(VLOOKUP(AS93,'CRUCE RIESGOS'!$C$8:$D$152,2,FALSE),"")</f>
        <v/>
      </c>
      <c r="AU93" s="14" t="n">
        <v>18.4200000000002</v>
      </c>
      <c r="AV93" s="14">
        <f>IFERROR(VLOOKUP(AU93,'CRUCE RIESGOS'!$C$8:$D$152,2,FALSE),"")</f>
        <v/>
      </c>
      <c r="AW93" s="14" t="n">
        <v>19.4200000000002</v>
      </c>
      <c r="AX93" s="14">
        <f>IFERROR(VLOOKUP(AW93,'CRUCE RIESGOS'!$C$8:$D$152,2,FALSE),"")</f>
        <v/>
      </c>
      <c r="AY93" s="14" t="n">
        <v>20.4200000000002</v>
      </c>
      <c r="AZ93" s="14">
        <f>IFERROR(VLOOKUP(AY93,'CRUCE RIESGOS'!$C$8:$D$152,2,FALSE),"")</f>
        <v/>
      </c>
      <c r="BA93" s="14" t="n">
        <v>21.4200000000002</v>
      </c>
      <c r="BB93" s="14">
        <f>IFERROR(VLOOKUP(BA93,'CRUCE RIESGOS'!$C$8:$D$152,2,FALSE),"")</f>
        <v/>
      </c>
      <c r="BC93" s="14" t="n">
        <v>22.4200000000002</v>
      </c>
      <c r="BD93" s="14">
        <f>IFERROR(VLOOKUP(BC93,'CRUCE RIESGOS'!$C$8:$D$152,2,FALSE),"")</f>
        <v/>
      </c>
      <c r="BE93" s="14" t="n">
        <v>23.4200000000002</v>
      </c>
      <c r="BF93" s="14">
        <f>IFERROR(VLOOKUP(BE93,'CRUCE RIESGOS'!$C$8:$D$152,2,FALSE),"")</f>
        <v/>
      </c>
      <c r="BG93" s="14" t="n">
        <v>24.4200000000002</v>
      </c>
      <c r="BH93" s="14">
        <f>IFERROR(VLOOKUP(BG93,'CRUCE RIESGOS'!$C$8:$D$152,2,FALSE),"")</f>
        <v/>
      </c>
      <c r="BI93" s="14" t="n">
        <v>25.4200000000002</v>
      </c>
      <c r="BJ93" s="14">
        <f>IFERROR(VLOOKUP(BI93,'CRUCE RIESGOS'!$C$8:$D$152,2,FALSE),"")</f>
        <v/>
      </c>
    </row>
    <row r="94">
      <c r="N94" s="14">
        <f>IF(N95&lt;&gt;""," -R","")</f>
        <v/>
      </c>
      <c r="P94" s="14">
        <f>IF(P95&lt;&gt;""," -R","")</f>
        <v/>
      </c>
      <c r="R94" s="14">
        <f>IF(R95&lt;&gt;""," -R","")</f>
        <v/>
      </c>
      <c r="T94" s="14">
        <f>IF(T95&lt;&gt;""," -R","")</f>
        <v/>
      </c>
      <c r="V94" s="14">
        <f>IF(V95&lt;&gt;""," -R","")</f>
        <v/>
      </c>
      <c r="X94" s="14">
        <f>IF(X95&lt;&gt;""," -R","")</f>
        <v/>
      </c>
      <c r="Z94" s="14">
        <f>IF(Z95&lt;&gt;""," -R","")</f>
        <v/>
      </c>
      <c r="AB94" s="14">
        <f>IF(AB95&lt;&gt;""," -R","")</f>
        <v/>
      </c>
      <c r="AD94" s="14">
        <f>IF(AD95&lt;&gt;""," -R","")</f>
        <v/>
      </c>
      <c r="AF94" s="14">
        <f>IF(AF95&lt;&gt;""," -R","")</f>
        <v/>
      </c>
      <c r="AH94" s="14">
        <f>IF(AH95&lt;&gt;""," -R","")</f>
        <v/>
      </c>
      <c r="AJ94" s="14">
        <f>IF(AJ95&lt;&gt;""," -R","")</f>
        <v/>
      </c>
      <c r="AL94" s="14">
        <f>IF(AL95&lt;&gt;""," -R","")</f>
        <v/>
      </c>
      <c r="AN94" s="14">
        <f>IF(AN95&lt;&gt;""," -R","")</f>
        <v/>
      </c>
      <c r="AP94" s="14">
        <f>IF(AP95&lt;&gt;""," -R","")</f>
        <v/>
      </c>
      <c r="AR94" s="14">
        <f>IF(AR95&lt;&gt;""," -R","")</f>
        <v/>
      </c>
      <c r="AT94" s="14">
        <f>IF(AT95&lt;&gt;""," -R","")</f>
        <v/>
      </c>
      <c r="AV94" s="14">
        <f>IF(AV95&lt;&gt;""," -R","")</f>
        <v/>
      </c>
      <c r="AX94" s="14">
        <f>IF(AX95&lt;&gt;""," -R","")</f>
        <v/>
      </c>
      <c r="AZ94" s="14">
        <f>IF(AZ95&lt;&gt;""," -R","")</f>
        <v/>
      </c>
      <c r="BB94" s="14">
        <f>IF(BB95&lt;&gt;""," -R","")</f>
        <v/>
      </c>
      <c r="BD94" s="14">
        <f>IF(BD95&lt;&gt;""," -R","")</f>
        <v/>
      </c>
      <c r="BF94" s="14">
        <f>IF(BF95&lt;&gt;""," -R","")</f>
        <v/>
      </c>
      <c r="BH94" s="14">
        <f>IF(BH95&lt;&gt;""," -R","")</f>
        <v/>
      </c>
      <c r="BJ94" s="14">
        <f>IF(BJ95&lt;&gt;""," -R","")</f>
        <v/>
      </c>
    </row>
    <row r="95">
      <c r="M95" s="14" t="n">
        <v>1.43</v>
      </c>
      <c r="N95" s="14">
        <f>IFERROR(VLOOKUP(M95,'CRUCE RIESGOS'!$C$8:$D$152,2,FALSE),"")</f>
        <v/>
      </c>
      <c r="O95" s="14" t="n">
        <v>2.43000000000001</v>
      </c>
      <c r="P95" s="14">
        <f>IFERROR(VLOOKUP(O95,'CRUCE RIESGOS'!$C$8:$D$152,2,FALSE),"")</f>
        <v/>
      </c>
      <c r="Q95" s="14" t="n">
        <v>3.43000000000002</v>
      </c>
      <c r="R95" s="14">
        <f>IFERROR(VLOOKUP(Q95,'CRUCE RIESGOS'!$C$8:$D$152,2,FALSE),"")</f>
        <v/>
      </c>
      <c r="S95" s="14" t="n">
        <v>4.43000000000003</v>
      </c>
      <c r="T95" s="14">
        <f>IFERROR(VLOOKUP(S95,'CRUCE RIESGOS'!$C$8:$D$152,2,FALSE),"")</f>
        <v/>
      </c>
      <c r="U95" s="14" t="n">
        <v>5.43000000000004</v>
      </c>
      <c r="V95" s="14">
        <f>IFERROR(VLOOKUP(U95,'CRUCE RIESGOS'!$C$8:$D$152,2,FALSE),"")</f>
        <v/>
      </c>
      <c r="W95" s="14" t="n">
        <v>6.43000000000005</v>
      </c>
      <c r="X95" s="14">
        <f>IFERROR(VLOOKUP(W95,'CRUCE RIESGOS'!$C$8:$D$152,2,FALSE),"")</f>
        <v/>
      </c>
      <c r="Y95" s="14" t="n">
        <v>7.43000000000006</v>
      </c>
      <c r="Z95" s="14">
        <f>IFERROR(VLOOKUP(Y95,'CRUCE RIESGOS'!$C$8:$D$152,2,FALSE),"")</f>
        <v/>
      </c>
      <c r="AA95" s="14" t="n">
        <v>8.430000000000071</v>
      </c>
      <c r="AB95" s="14">
        <f>IFERROR(VLOOKUP(AA95,'CRUCE RIESGOS'!$C$8:$D$152,2,FALSE),"")</f>
        <v/>
      </c>
      <c r="AC95" s="14" t="n">
        <v>9.43000000000008</v>
      </c>
      <c r="AD95" s="14">
        <f>IFERROR(VLOOKUP(AC95,'CRUCE RIESGOS'!$C$8:$D$152,2,FALSE),"")</f>
        <v/>
      </c>
      <c r="AE95" s="14" t="n">
        <v>10.4300000000001</v>
      </c>
      <c r="AF95" s="14">
        <f>IFERROR(VLOOKUP(AE95,'CRUCE RIESGOS'!$C$8:$D$152,2,FALSE),"")</f>
        <v/>
      </c>
      <c r="AG95" s="14" t="n">
        <v>11.4300000000001</v>
      </c>
      <c r="AH95" s="14">
        <f>IFERROR(VLOOKUP(AG95,'CRUCE RIESGOS'!$C$8:$D$152,2,FALSE),"")</f>
        <v/>
      </c>
      <c r="AI95" s="14" t="n">
        <v>12.4300000000001</v>
      </c>
      <c r="AJ95" s="14">
        <f>IFERROR(VLOOKUP(AI95,'CRUCE RIESGOS'!$C$8:$D$152,2,FALSE),"")</f>
        <v/>
      </c>
      <c r="AK95" s="14" t="n">
        <v>13.4300000000001</v>
      </c>
      <c r="AL95" s="14">
        <f>IFERROR(VLOOKUP(AK95,'CRUCE RIESGOS'!$C$8:$D$152,2,FALSE),"")</f>
        <v/>
      </c>
      <c r="AM95" s="14" t="n">
        <v>14.4300000000001</v>
      </c>
      <c r="AN95" s="14">
        <f>IFERROR(VLOOKUP(AM95,'CRUCE RIESGOS'!$C$8:$D$152,2,FALSE),"")</f>
        <v/>
      </c>
      <c r="AO95" s="14" t="n">
        <v>15.4300000000001</v>
      </c>
      <c r="AP95" s="14">
        <f>IFERROR(VLOOKUP(AO95,'CRUCE RIESGOS'!$C$8:$D$152,2,FALSE),"")</f>
        <v/>
      </c>
      <c r="AQ95" s="14" t="n">
        <v>16.4300000000001</v>
      </c>
      <c r="AR95" s="14">
        <f>IFERROR(VLOOKUP(AQ95,'CRUCE RIESGOS'!$C$8:$D$152,2,FALSE),"")</f>
        <v/>
      </c>
      <c r="AS95" s="14" t="n">
        <v>17.4300000000002</v>
      </c>
      <c r="AT95" s="14">
        <f>IFERROR(VLOOKUP(AS95,'CRUCE RIESGOS'!$C$8:$D$152,2,FALSE),"")</f>
        <v/>
      </c>
      <c r="AU95" s="14" t="n">
        <v>18.4300000000002</v>
      </c>
      <c r="AV95" s="14">
        <f>IFERROR(VLOOKUP(AU95,'CRUCE RIESGOS'!$C$8:$D$152,2,FALSE),"")</f>
        <v/>
      </c>
      <c r="AW95" s="14" t="n">
        <v>19.4300000000002</v>
      </c>
      <c r="AX95" s="14">
        <f>IFERROR(VLOOKUP(AW95,'CRUCE RIESGOS'!$C$8:$D$152,2,FALSE),"")</f>
        <v/>
      </c>
      <c r="AY95" s="14" t="n">
        <v>20.4300000000002</v>
      </c>
      <c r="AZ95" s="14">
        <f>IFERROR(VLOOKUP(AY95,'CRUCE RIESGOS'!$C$8:$D$152,2,FALSE),"")</f>
        <v/>
      </c>
      <c r="BA95" s="14" t="n">
        <v>21.4300000000002</v>
      </c>
      <c r="BB95" s="14">
        <f>IFERROR(VLOOKUP(BA95,'CRUCE RIESGOS'!$C$8:$D$152,2,FALSE),"")</f>
        <v/>
      </c>
      <c r="BC95" s="14" t="n">
        <v>22.4300000000002</v>
      </c>
      <c r="BD95" s="14">
        <f>IFERROR(VLOOKUP(BC95,'CRUCE RIESGOS'!$C$8:$D$152,2,FALSE),"")</f>
        <v/>
      </c>
      <c r="BE95" s="14" t="n">
        <v>23.4300000000002</v>
      </c>
      <c r="BF95" s="14">
        <f>IFERROR(VLOOKUP(BE95,'CRUCE RIESGOS'!$C$8:$D$152,2,FALSE),"")</f>
        <v/>
      </c>
      <c r="BG95" s="14" t="n">
        <v>24.4300000000002</v>
      </c>
      <c r="BH95" s="14">
        <f>IFERROR(VLOOKUP(BG95,'CRUCE RIESGOS'!$C$8:$D$152,2,FALSE),"")</f>
        <v/>
      </c>
      <c r="BI95" s="14" t="n">
        <v>25.4300000000002</v>
      </c>
      <c r="BJ95" s="14">
        <f>IFERROR(VLOOKUP(BI95,'CRUCE RIESGOS'!$C$8:$D$152,2,FALSE),"")</f>
        <v/>
      </c>
    </row>
    <row r="96">
      <c r="N96" s="14">
        <f>IF(N97&lt;&gt;""," -R","")</f>
        <v/>
      </c>
      <c r="P96" s="14">
        <f>IF(P97&lt;&gt;""," -R","")</f>
        <v/>
      </c>
      <c r="R96" s="14">
        <f>IF(R97&lt;&gt;""," -R","")</f>
        <v/>
      </c>
      <c r="T96" s="14">
        <f>IF(T97&lt;&gt;""," -R","")</f>
        <v/>
      </c>
      <c r="V96" s="14">
        <f>IF(V97&lt;&gt;""," -R","")</f>
        <v/>
      </c>
      <c r="X96" s="14">
        <f>IF(X97&lt;&gt;""," -R","")</f>
        <v/>
      </c>
      <c r="Z96" s="14">
        <f>IF(Z97&lt;&gt;""," -R","")</f>
        <v/>
      </c>
      <c r="AB96" s="14">
        <f>IF(AB97&lt;&gt;""," -R","")</f>
        <v/>
      </c>
      <c r="AD96" s="14">
        <f>IF(AD97&lt;&gt;""," -R","")</f>
        <v/>
      </c>
      <c r="AF96" s="14">
        <f>IF(AF97&lt;&gt;""," -R","")</f>
        <v/>
      </c>
      <c r="AH96" s="14">
        <f>IF(AH97&lt;&gt;""," -R","")</f>
        <v/>
      </c>
      <c r="AJ96" s="14">
        <f>IF(AJ97&lt;&gt;""," -R","")</f>
        <v/>
      </c>
      <c r="AL96" s="14">
        <f>IF(AL97&lt;&gt;""," -R","")</f>
        <v/>
      </c>
      <c r="AN96" s="14">
        <f>IF(AN97&lt;&gt;""," -R","")</f>
        <v/>
      </c>
      <c r="AP96" s="14">
        <f>IF(AP97&lt;&gt;""," -R","")</f>
        <v/>
      </c>
      <c r="AR96" s="14">
        <f>IF(AR97&lt;&gt;""," -R","")</f>
        <v/>
      </c>
      <c r="AT96" s="14">
        <f>IF(AT97&lt;&gt;""," -R","")</f>
        <v/>
      </c>
      <c r="AV96" s="14">
        <f>IF(AV97&lt;&gt;""," -R","")</f>
        <v/>
      </c>
      <c r="AX96" s="14">
        <f>IF(AX97&lt;&gt;""," -R","")</f>
        <v/>
      </c>
      <c r="AZ96" s="14">
        <f>IF(AZ97&lt;&gt;""," -R","")</f>
        <v/>
      </c>
      <c r="BB96" s="14">
        <f>IF(BB97&lt;&gt;""," -R","")</f>
        <v/>
      </c>
      <c r="BD96" s="14">
        <f>IF(BD97&lt;&gt;""," -R","")</f>
        <v/>
      </c>
      <c r="BF96" s="14">
        <f>IF(BF97&lt;&gt;""," -R","")</f>
        <v/>
      </c>
      <c r="BH96" s="14">
        <f>IF(BH97&lt;&gt;""," -R","")</f>
        <v/>
      </c>
      <c r="BJ96" s="14">
        <f>IF(BJ97&lt;&gt;""," -R","")</f>
        <v/>
      </c>
    </row>
    <row r="97">
      <c r="M97" s="14" t="n">
        <v>1.44</v>
      </c>
      <c r="N97" s="14">
        <f>IFERROR(VLOOKUP(M97,'CRUCE RIESGOS'!$C$8:$D$152,2,FALSE),"")</f>
        <v/>
      </c>
      <c r="O97" s="14" t="n">
        <v>2.44000000000001</v>
      </c>
      <c r="P97" s="14">
        <f>IFERROR(VLOOKUP(O97,'CRUCE RIESGOS'!$C$8:$D$152,2,FALSE),"")</f>
        <v/>
      </c>
      <c r="Q97" s="14" t="n">
        <v>3.44000000000002</v>
      </c>
      <c r="R97" s="14">
        <f>IFERROR(VLOOKUP(Q97,'CRUCE RIESGOS'!$C$8:$D$152,2,FALSE),"")</f>
        <v/>
      </c>
      <c r="S97" s="14" t="n">
        <v>4.44000000000003</v>
      </c>
      <c r="T97" s="14">
        <f>IFERROR(VLOOKUP(S97,'CRUCE RIESGOS'!$C$8:$D$152,2,FALSE),"")</f>
        <v/>
      </c>
      <c r="U97" s="14" t="n">
        <v>5.44000000000004</v>
      </c>
      <c r="V97" s="14">
        <f>IFERROR(VLOOKUP(U97,'CRUCE RIESGOS'!$C$8:$D$152,2,FALSE),"")</f>
        <v/>
      </c>
      <c r="W97" s="14" t="n">
        <v>6.44000000000005</v>
      </c>
      <c r="X97" s="14">
        <f>IFERROR(VLOOKUP(W97,'CRUCE RIESGOS'!$C$8:$D$152,2,FALSE),"")</f>
        <v/>
      </c>
      <c r="Y97" s="14" t="n">
        <v>7.44000000000006</v>
      </c>
      <c r="Z97" s="14">
        <f>IFERROR(VLOOKUP(Y97,'CRUCE RIESGOS'!$C$8:$D$152,2,FALSE),"")</f>
        <v/>
      </c>
      <c r="AA97" s="14" t="n">
        <v>8.440000000000071</v>
      </c>
      <c r="AB97" s="14">
        <f>IFERROR(VLOOKUP(AA97,'CRUCE RIESGOS'!$C$8:$D$152,2,FALSE),"")</f>
        <v/>
      </c>
      <c r="AC97" s="14" t="n">
        <v>9.440000000000079</v>
      </c>
      <c r="AD97" s="14">
        <f>IFERROR(VLOOKUP(AC97,'CRUCE RIESGOS'!$C$8:$D$152,2,FALSE),"")</f>
        <v/>
      </c>
      <c r="AE97" s="14" t="n">
        <v>10.4400000000001</v>
      </c>
      <c r="AF97" s="14">
        <f>IFERROR(VLOOKUP(AE97,'CRUCE RIESGOS'!$C$8:$D$152,2,FALSE),"")</f>
        <v/>
      </c>
      <c r="AG97" s="14" t="n">
        <v>11.4400000000001</v>
      </c>
      <c r="AH97" s="14">
        <f>IFERROR(VLOOKUP(AG97,'CRUCE RIESGOS'!$C$8:$D$152,2,FALSE),"")</f>
        <v/>
      </c>
      <c r="AI97" s="14" t="n">
        <v>12.4400000000001</v>
      </c>
      <c r="AJ97" s="14">
        <f>IFERROR(VLOOKUP(AI97,'CRUCE RIESGOS'!$C$8:$D$152,2,FALSE),"")</f>
        <v/>
      </c>
      <c r="AK97" s="14" t="n">
        <v>13.4400000000001</v>
      </c>
      <c r="AL97" s="14">
        <f>IFERROR(VLOOKUP(AK97,'CRUCE RIESGOS'!$C$8:$D$152,2,FALSE),"")</f>
        <v/>
      </c>
      <c r="AM97" s="14" t="n">
        <v>14.4400000000001</v>
      </c>
      <c r="AN97" s="14">
        <f>IFERROR(VLOOKUP(AM97,'CRUCE RIESGOS'!$C$8:$D$152,2,FALSE),"")</f>
        <v/>
      </c>
      <c r="AO97" s="14" t="n">
        <v>15.4400000000001</v>
      </c>
      <c r="AP97" s="14">
        <f>IFERROR(VLOOKUP(AO97,'CRUCE RIESGOS'!$C$8:$D$152,2,FALSE),"")</f>
        <v/>
      </c>
      <c r="AQ97" s="14" t="n">
        <v>16.4400000000002</v>
      </c>
      <c r="AR97" s="14">
        <f>IFERROR(VLOOKUP(AQ97,'CRUCE RIESGOS'!$C$8:$D$152,2,FALSE),"")</f>
        <v/>
      </c>
      <c r="AS97" s="14" t="n">
        <v>17.4400000000002</v>
      </c>
      <c r="AT97" s="14">
        <f>IFERROR(VLOOKUP(AS97,'CRUCE RIESGOS'!$C$8:$D$152,2,FALSE),"")</f>
        <v/>
      </c>
      <c r="AU97" s="14" t="n">
        <v>18.4400000000002</v>
      </c>
      <c r="AV97" s="14">
        <f>IFERROR(VLOOKUP(AU97,'CRUCE RIESGOS'!$C$8:$D$152,2,FALSE),"")</f>
        <v/>
      </c>
      <c r="AW97" s="14" t="n">
        <v>19.4400000000002</v>
      </c>
      <c r="AX97" s="14">
        <f>IFERROR(VLOOKUP(AW97,'CRUCE RIESGOS'!$C$8:$D$152,2,FALSE),"")</f>
        <v/>
      </c>
      <c r="AY97" s="14" t="n">
        <v>20.4400000000002</v>
      </c>
      <c r="AZ97" s="14">
        <f>IFERROR(VLOOKUP(AY97,'CRUCE RIESGOS'!$C$8:$D$152,2,FALSE),"")</f>
        <v/>
      </c>
      <c r="BA97" s="14" t="n">
        <v>21.4400000000002</v>
      </c>
      <c r="BB97" s="14">
        <f>IFERROR(VLOOKUP(BA97,'CRUCE RIESGOS'!$C$8:$D$152,2,FALSE),"")</f>
        <v/>
      </c>
      <c r="BC97" s="14" t="n">
        <v>22.4400000000002</v>
      </c>
      <c r="BD97" s="14">
        <f>IFERROR(VLOOKUP(BC97,'CRUCE RIESGOS'!$C$8:$D$152,2,FALSE),"")</f>
        <v/>
      </c>
      <c r="BE97" s="14" t="n">
        <v>23.4400000000002</v>
      </c>
      <c r="BF97" s="14">
        <f>IFERROR(VLOOKUP(BE97,'CRUCE RIESGOS'!$C$8:$D$152,2,FALSE),"")</f>
        <v/>
      </c>
      <c r="BG97" s="14" t="n">
        <v>24.4400000000002</v>
      </c>
      <c r="BH97" s="14">
        <f>IFERROR(VLOOKUP(BG97,'CRUCE RIESGOS'!$C$8:$D$152,2,FALSE),"")</f>
        <v/>
      </c>
      <c r="BI97" s="14" t="n">
        <v>25.4400000000002</v>
      </c>
      <c r="BJ97" s="14">
        <f>IFERROR(VLOOKUP(BI97,'CRUCE RIESGOS'!$C$8:$D$152,2,FALSE),"")</f>
        <v/>
      </c>
    </row>
    <row r="98">
      <c r="N98" s="14">
        <f>IF(N99&lt;&gt;""," -R","")</f>
        <v/>
      </c>
      <c r="P98" s="14">
        <f>IF(P99&lt;&gt;""," -R","")</f>
        <v/>
      </c>
      <c r="R98" s="14">
        <f>IF(R99&lt;&gt;""," -R","")</f>
        <v/>
      </c>
      <c r="T98" s="14">
        <f>IF(T99&lt;&gt;""," -R","")</f>
        <v/>
      </c>
      <c r="V98" s="14">
        <f>IF(V99&lt;&gt;""," -R","")</f>
        <v/>
      </c>
      <c r="X98" s="14">
        <f>IF(X99&lt;&gt;""," -R","")</f>
        <v/>
      </c>
      <c r="Z98" s="14">
        <f>IF(Z99&lt;&gt;""," -R","")</f>
        <v/>
      </c>
      <c r="AB98" s="14">
        <f>IF(AB99&lt;&gt;""," -R","")</f>
        <v/>
      </c>
      <c r="AD98" s="14">
        <f>IF(AD99&lt;&gt;""," -R","")</f>
        <v/>
      </c>
      <c r="AF98" s="14">
        <f>IF(AF99&lt;&gt;""," -R","")</f>
        <v/>
      </c>
      <c r="AH98" s="14">
        <f>IF(AH99&lt;&gt;""," -R","")</f>
        <v/>
      </c>
      <c r="AJ98" s="14">
        <f>IF(AJ99&lt;&gt;""," -R","")</f>
        <v/>
      </c>
      <c r="AL98" s="14">
        <f>IF(AL99&lt;&gt;""," -R","")</f>
        <v/>
      </c>
      <c r="AN98" s="14">
        <f>IF(AN99&lt;&gt;""," -R","")</f>
        <v/>
      </c>
      <c r="AP98" s="14">
        <f>IF(AP99&lt;&gt;""," -R","")</f>
        <v/>
      </c>
      <c r="AR98" s="14">
        <f>IF(AR99&lt;&gt;""," -R","")</f>
        <v/>
      </c>
      <c r="AT98" s="14">
        <f>IF(AT99&lt;&gt;""," -R","")</f>
        <v/>
      </c>
      <c r="AV98" s="14">
        <f>IF(AV99&lt;&gt;""," -R","")</f>
        <v/>
      </c>
      <c r="AX98" s="14">
        <f>IF(AX99&lt;&gt;""," -R","")</f>
        <v/>
      </c>
      <c r="AZ98" s="14">
        <f>IF(AZ99&lt;&gt;""," -R","")</f>
        <v/>
      </c>
      <c r="BB98" s="14">
        <f>IF(BB99&lt;&gt;""," -R","")</f>
        <v/>
      </c>
      <c r="BD98" s="14">
        <f>IF(BD99&lt;&gt;""," -R","")</f>
        <v/>
      </c>
      <c r="BF98" s="14">
        <f>IF(BF99&lt;&gt;""," -R","")</f>
        <v/>
      </c>
      <c r="BH98" s="14">
        <f>IF(BH99&lt;&gt;""," -R","")</f>
        <v/>
      </c>
      <c r="BJ98" s="14">
        <f>IF(BJ99&lt;&gt;""," -R","")</f>
        <v/>
      </c>
    </row>
    <row r="99">
      <c r="M99" s="14" t="n">
        <v>1.45</v>
      </c>
      <c r="N99" s="14">
        <f>IFERROR(VLOOKUP(M99,'CRUCE RIESGOS'!$C$8:$D$152,2,FALSE),"")</f>
        <v/>
      </c>
      <c r="O99" s="14" t="n">
        <v>2.45000000000001</v>
      </c>
      <c r="P99" s="14">
        <f>IFERROR(VLOOKUP(O99,'CRUCE RIESGOS'!$C$8:$D$152,2,FALSE),"")</f>
        <v/>
      </c>
      <c r="Q99" s="14" t="n">
        <v>3.45000000000002</v>
      </c>
      <c r="R99" s="14">
        <f>IFERROR(VLOOKUP(Q99,'CRUCE RIESGOS'!$C$8:$D$152,2,FALSE),"")</f>
        <v/>
      </c>
      <c r="S99" s="14" t="n">
        <v>4.45000000000003</v>
      </c>
      <c r="T99" s="14">
        <f>IFERROR(VLOOKUP(S99,'CRUCE RIESGOS'!$C$8:$D$152,2,FALSE),"")</f>
        <v/>
      </c>
      <c r="U99" s="14" t="n">
        <v>5.45000000000004</v>
      </c>
      <c r="V99" s="14">
        <f>IFERROR(VLOOKUP(U99,'CRUCE RIESGOS'!$C$8:$D$152,2,FALSE),"")</f>
        <v/>
      </c>
      <c r="W99" s="14" t="n">
        <v>6.45000000000005</v>
      </c>
      <c r="X99" s="14">
        <f>IFERROR(VLOOKUP(W99,'CRUCE RIESGOS'!$C$8:$D$152,2,FALSE),"")</f>
        <v/>
      </c>
      <c r="Y99" s="14" t="n">
        <v>7.45000000000006</v>
      </c>
      <c r="Z99" s="14">
        <f>IFERROR(VLOOKUP(Y99,'CRUCE RIESGOS'!$C$8:$D$152,2,FALSE),"")</f>
        <v/>
      </c>
      <c r="AA99" s="14" t="n">
        <v>8.45000000000007</v>
      </c>
      <c r="AB99" s="14">
        <f>IFERROR(VLOOKUP(AA99,'CRUCE RIESGOS'!$C$8:$D$152,2,FALSE),"")</f>
        <v/>
      </c>
      <c r="AC99" s="14" t="n">
        <v>9.450000000000079</v>
      </c>
      <c r="AD99" s="14">
        <f>IFERROR(VLOOKUP(AC99,'CRUCE RIESGOS'!$C$8:$D$152,2,FALSE),"")</f>
        <v/>
      </c>
      <c r="AE99" s="14" t="n">
        <v>10.4500000000001</v>
      </c>
      <c r="AF99" s="14">
        <f>IFERROR(VLOOKUP(AE99,'CRUCE RIESGOS'!$C$8:$D$152,2,FALSE),"")</f>
        <v/>
      </c>
      <c r="AG99" s="14" t="n">
        <v>11.4500000000001</v>
      </c>
      <c r="AH99" s="14">
        <f>IFERROR(VLOOKUP(AG99,'CRUCE RIESGOS'!$C$8:$D$152,2,FALSE),"")</f>
        <v/>
      </c>
      <c r="AI99" s="14" t="n">
        <v>12.4500000000001</v>
      </c>
      <c r="AJ99" s="14">
        <f>IFERROR(VLOOKUP(AI99,'CRUCE RIESGOS'!$C$8:$D$152,2,FALSE),"")</f>
        <v/>
      </c>
      <c r="AK99" s="14" t="n">
        <v>13.4500000000001</v>
      </c>
      <c r="AL99" s="14">
        <f>IFERROR(VLOOKUP(AK99,'CRUCE RIESGOS'!$C$8:$D$152,2,FALSE),"")</f>
        <v/>
      </c>
      <c r="AM99" s="14" t="n">
        <v>14.4500000000001</v>
      </c>
      <c r="AN99" s="14">
        <f>IFERROR(VLOOKUP(AM99,'CRUCE RIESGOS'!$C$8:$D$152,2,FALSE),"")</f>
        <v/>
      </c>
      <c r="AO99" s="14" t="n">
        <v>15.4500000000001</v>
      </c>
      <c r="AP99" s="14">
        <f>IFERROR(VLOOKUP(AO99,'CRUCE RIESGOS'!$C$8:$D$152,2,FALSE),"")</f>
        <v/>
      </c>
      <c r="AQ99" s="14" t="n">
        <v>16.4500000000001</v>
      </c>
      <c r="AR99" s="14">
        <f>IFERROR(VLOOKUP(AQ99,'CRUCE RIESGOS'!$C$8:$D$152,2,FALSE),"")</f>
        <v/>
      </c>
      <c r="AS99" s="14" t="n">
        <v>17.4500000000002</v>
      </c>
      <c r="AT99" s="14">
        <f>IFERROR(VLOOKUP(AS99,'CRUCE RIESGOS'!$C$8:$D$152,2,FALSE),"")</f>
        <v/>
      </c>
      <c r="AU99" s="14" t="n">
        <v>18.4500000000002</v>
      </c>
      <c r="AV99" s="14">
        <f>IFERROR(VLOOKUP(AU99,'CRUCE RIESGOS'!$C$8:$D$152,2,FALSE),"")</f>
        <v/>
      </c>
      <c r="AW99" s="14" t="n">
        <v>19.4500000000002</v>
      </c>
      <c r="AX99" s="14">
        <f>IFERROR(VLOOKUP(AW99,'CRUCE RIESGOS'!$C$8:$D$152,2,FALSE),"")</f>
        <v/>
      </c>
      <c r="AY99" s="14" t="n">
        <v>20.4500000000002</v>
      </c>
      <c r="AZ99" s="14">
        <f>IFERROR(VLOOKUP(AY99,'CRUCE RIESGOS'!$C$8:$D$152,2,FALSE),"")</f>
        <v/>
      </c>
      <c r="BA99" s="14" t="n">
        <v>21.4500000000002</v>
      </c>
      <c r="BB99" s="14">
        <f>IFERROR(VLOOKUP(BA99,'CRUCE RIESGOS'!$C$8:$D$152,2,FALSE),"")</f>
        <v/>
      </c>
      <c r="BC99" s="14" t="n">
        <v>22.4500000000002</v>
      </c>
      <c r="BD99" s="14">
        <f>IFERROR(VLOOKUP(BC99,'CRUCE RIESGOS'!$C$8:$D$152,2,FALSE),"")</f>
        <v/>
      </c>
      <c r="BE99" s="14" t="n">
        <v>23.4500000000002</v>
      </c>
      <c r="BF99" s="14">
        <f>IFERROR(VLOOKUP(BE99,'CRUCE RIESGOS'!$C$8:$D$152,2,FALSE),"")</f>
        <v/>
      </c>
      <c r="BG99" s="14" t="n">
        <v>24.4500000000002</v>
      </c>
      <c r="BH99" s="14">
        <f>IFERROR(VLOOKUP(BG99,'CRUCE RIESGOS'!$C$8:$D$152,2,FALSE),"")</f>
        <v/>
      </c>
      <c r="BI99" s="14" t="n">
        <v>25.4500000000002</v>
      </c>
      <c r="BJ99" s="14">
        <f>IFERROR(VLOOKUP(BI99,'CRUCE RIESGOS'!$C$8:$D$152,2,FALSE),"")</f>
        <v/>
      </c>
    </row>
    <row r="100">
      <c r="N100" s="14">
        <f>IF(N101&lt;&gt;""," -R","")</f>
        <v/>
      </c>
      <c r="P100" s="14">
        <f>IF(P101&lt;&gt;""," -R","")</f>
        <v/>
      </c>
      <c r="R100" s="14">
        <f>IF(R101&lt;&gt;""," -R","")</f>
        <v/>
      </c>
      <c r="T100" s="14">
        <f>IF(T101&lt;&gt;""," -R","")</f>
        <v/>
      </c>
      <c r="V100" s="14">
        <f>IF(V101&lt;&gt;""," -R","")</f>
        <v/>
      </c>
      <c r="X100" s="14">
        <f>IF(X101&lt;&gt;""," -R","")</f>
        <v/>
      </c>
      <c r="Z100" s="14">
        <f>IF(Z101&lt;&gt;""," -R","")</f>
        <v/>
      </c>
      <c r="AB100" s="14">
        <f>IF(AB101&lt;&gt;""," -R","")</f>
        <v/>
      </c>
      <c r="AD100" s="14">
        <f>IF(AD101&lt;&gt;""," -R","")</f>
        <v/>
      </c>
      <c r="AF100" s="14">
        <f>IF(AF101&lt;&gt;""," -R","")</f>
        <v/>
      </c>
      <c r="AH100" s="14">
        <f>IF(AH101&lt;&gt;""," -R","")</f>
        <v/>
      </c>
      <c r="AJ100" s="14">
        <f>IF(AJ101&lt;&gt;""," -R","")</f>
        <v/>
      </c>
      <c r="AL100" s="14">
        <f>IF(AL101&lt;&gt;""," -R","")</f>
        <v/>
      </c>
      <c r="AN100" s="14">
        <f>IF(AN101&lt;&gt;""," -R","")</f>
        <v/>
      </c>
      <c r="AP100" s="14">
        <f>IF(AP101&lt;&gt;""," -R","")</f>
        <v/>
      </c>
      <c r="AR100" s="14">
        <f>IF(AR101&lt;&gt;""," -R","")</f>
        <v/>
      </c>
      <c r="AT100" s="14">
        <f>IF(AT101&lt;&gt;""," -R","")</f>
        <v/>
      </c>
      <c r="AV100" s="14">
        <f>IF(AV101&lt;&gt;""," -R","")</f>
        <v/>
      </c>
      <c r="AX100" s="14">
        <f>IF(AX101&lt;&gt;""," -R","")</f>
        <v/>
      </c>
      <c r="AZ100" s="14">
        <f>IF(AZ101&lt;&gt;""," -R","")</f>
        <v/>
      </c>
      <c r="BB100" s="14">
        <f>IF(BB101&lt;&gt;""," -R","")</f>
        <v/>
      </c>
      <c r="BD100" s="14">
        <f>IF(BD101&lt;&gt;""," -R","")</f>
        <v/>
      </c>
      <c r="BF100" s="14">
        <f>IF(BF101&lt;&gt;""," -R","")</f>
        <v/>
      </c>
      <c r="BH100" s="14">
        <f>IF(BH101&lt;&gt;""," -R","")</f>
        <v/>
      </c>
      <c r="BJ100" s="14">
        <f>IF(BJ101&lt;&gt;""," -R","")</f>
        <v/>
      </c>
    </row>
    <row r="101">
      <c r="M101" s="14" t="n">
        <v>1.46</v>
      </c>
      <c r="N101" s="14">
        <f>IFERROR(VLOOKUP(M101,'CRUCE RIESGOS'!$C$8:$D$152,2,FALSE),"")</f>
        <v/>
      </c>
      <c r="O101" s="14" t="n">
        <v>2.46000000000001</v>
      </c>
      <c r="P101" s="14">
        <f>IFERROR(VLOOKUP(O101,'CRUCE RIESGOS'!$C$8:$D$152,2,FALSE),"")</f>
        <v/>
      </c>
      <c r="Q101" s="14" t="n">
        <v>3.46000000000002</v>
      </c>
      <c r="R101" s="14">
        <f>IFERROR(VLOOKUP(Q101,'CRUCE RIESGOS'!$C$8:$D$152,2,FALSE),"")</f>
        <v/>
      </c>
      <c r="S101" s="14" t="n">
        <v>4.46000000000003</v>
      </c>
      <c r="T101" s="14">
        <f>IFERROR(VLOOKUP(S101,'CRUCE RIESGOS'!$C$8:$D$152,2,FALSE),"")</f>
        <v/>
      </c>
      <c r="U101" s="14" t="n">
        <v>5.46000000000004</v>
      </c>
      <c r="V101" s="14">
        <f>IFERROR(VLOOKUP(U101,'CRUCE RIESGOS'!$C$8:$D$152,2,FALSE),"")</f>
        <v/>
      </c>
      <c r="W101" s="14" t="n">
        <v>6.46000000000005</v>
      </c>
      <c r="X101" s="14">
        <f>IFERROR(VLOOKUP(W101,'CRUCE RIESGOS'!$C$8:$D$152,2,FALSE),"")</f>
        <v/>
      </c>
      <c r="Y101" s="14" t="n">
        <v>7.46000000000006</v>
      </c>
      <c r="Z101" s="14">
        <f>IFERROR(VLOOKUP(Y101,'CRUCE RIESGOS'!$C$8:$D$152,2,FALSE),"")</f>
        <v/>
      </c>
      <c r="AA101" s="14" t="n">
        <v>8.46000000000007</v>
      </c>
      <c r="AB101" s="14">
        <f>IFERROR(VLOOKUP(AA101,'CRUCE RIESGOS'!$C$8:$D$152,2,FALSE),"")</f>
        <v/>
      </c>
      <c r="AC101" s="14" t="n">
        <v>9.460000000000081</v>
      </c>
      <c r="AD101" s="14">
        <f>IFERROR(VLOOKUP(AC101,'CRUCE RIESGOS'!$C$8:$D$152,2,FALSE),"")</f>
        <v/>
      </c>
      <c r="AE101" s="14" t="n">
        <v>10.4600000000001</v>
      </c>
      <c r="AF101" s="14">
        <f>IFERROR(VLOOKUP(AE101,'CRUCE RIESGOS'!$C$8:$D$152,2,FALSE),"")</f>
        <v/>
      </c>
      <c r="AG101" s="14" t="n">
        <v>11.4600000000001</v>
      </c>
      <c r="AH101" s="14">
        <f>IFERROR(VLOOKUP(AG101,'CRUCE RIESGOS'!$C$8:$D$152,2,FALSE),"")</f>
        <v/>
      </c>
      <c r="AI101" s="14" t="n">
        <v>12.4600000000001</v>
      </c>
      <c r="AJ101" s="14">
        <f>IFERROR(VLOOKUP(AI101,'CRUCE RIESGOS'!$C$8:$D$152,2,FALSE),"")</f>
        <v/>
      </c>
      <c r="AK101" s="14" t="n">
        <v>13.4600000000001</v>
      </c>
      <c r="AL101" s="14">
        <f>IFERROR(VLOOKUP(AK101,'CRUCE RIESGOS'!$C$8:$D$152,2,FALSE),"")</f>
        <v/>
      </c>
      <c r="AM101" s="14" t="n">
        <v>14.4600000000001</v>
      </c>
      <c r="AN101" s="14">
        <f>IFERROR(VLOOKUP(AM101,'CRUCE RIESGOS'!$C$8:$D$152,2,FALSE),"")</f>
        <v/>
      </c>
      <c r="AO101" s="14" t="n">
        <v>15.4600000000001</v>
      </c>
      <c r="AP101" s="14">
        <f>IFERROR(VLOOKUP(AO101,'CRUCE RIESGOS'!$C$8:$D$152,2,FALSE),"")</f>
        <v/>
      </c>
      <c r="AQ101" s="14" t="n">
        <v>16.4600000000002</v>
      </c>
      <c r="AR101" s="14">
        <f>IFERROR(VLOOKUP(AQ101,'CRUCE RIESGOS'!$C$8:$D$152,2,FALSE),"")</f>
        <v/>
      </c>
      <c r="AS101" s="14" t="n">
        <v>17.4600000000002</v>
      </c>
      <c r="AT101" s="14">
        <f>IFERROR(VLOOKUP(AS101,'CRUCE RIESGOS'!$C$8:$D$152,2,FALSE),"")</f>
        <v/>
      </c>
      <c r="AU101" s="14" t="n">
        <v>18.4600000000002</v>
      </c>
      <c r="AV101" s="14">
        <f>IFERROR(VLOOKUP(AU101,'CRUCE RIESGOS'!$C$8:$D$152,2,FALSE),"")</f>
        <v/>
      </c>
      <c r="AW101" s="14" t="n">
        <v>19.4600000000002</v>
      </c>
      <c r="AX101" s="14">
        <f>IFERROR(VLOOKUP(AW101,'CRUCE RIESGOS'!$C$8:$D$152,2,FALSE),"")</f>
        <v/>
      </c>
      <c r="AY101" s="14" t="n">
        <v>20.4600000000002</v>
      </c>
      <c r="AZ101" s="14">
        <f>IFERROR(VLOOKUP(AY101,'CRUCE RIESGOS'!$C$8:$D$152,2,FALSE),"")</f>
        <v/>
      </c>
      <c r="BA101" s="14" t="n">
        <v>21.4600000000002</v>
      </c>
      <c r="BB101" s="14">
        <f>IFERROR(VLOOKUP(BA101,'CRUCE RIESGOS'!$C$8:$D$152,2,FALSE),"")</f>
        <v/>
      </c>
      <c r="BC101" s="14" t="n">
        <v>22.4600000000002</v>
      </c>
      <c r="BD101" s="14">
        <f>IFERROR(VLOOKUP(BC101,'CRUCE RIESGOS'!$C$8:$D$152,2,FALSE),"")</f>
        <v/>
      </c>
      <c r="BE101" s="14" t="n">
        <v>23.4600000000002</v>
      </c>
      <c r="BF101" s="14">
        <f>IFERROR(VLOOKUP(BE101,'CRUCE RIESGOS'!$C$8:$D$152,2,FALSE),"")</f>
        <v/>
      </c>
      <c r="BG101" s="14" t="n">
        <v>24.4600000000002</v>
      </c>
      <c r="BH101" s="14">
        <f>IFERROR(VLOOKUP(BG101,'CRUCE RIESGOS'!$C$8:$D$152,2,FALSE),"")</f>
        <v/>
      </c>
      <c r="BI101" s="14" t="n">
        <v>25.4600000000002</v>
      </c>
      <c r="BJ101" s="14">
        <f>IFERROR(VLOOKUP(BI101,'CRUCE RIESGOS'!$C$8:$D$152,2,FALSE),"")</f>
        <v/>
      </c>
    </row>
    <row r="102">
      <c r="N102" s="14">
        <f>IF(N103&lt;&gt;""," -R","")</f>
        <v/>
      </c>
      <c r="P102" s="14">
        <f>IF(P103&lt;&gt;""," -R","")</f>
        <v/>
      </c>
      <c r="R102" s="14">
        <f>IF(R103&lt;&gt;""," -R","")</f>
        <v/>
      </c>
      <c r="T102" s="14">
        <f>IF(T103&lt;&gt;""," -R","")</f>
        <v/>
      </c>
      <c r="V102" s="14">
        <f>IF(V103&lt;&gt;""," -R","")</f>
        <v/>
      </c>
      <c r="X102" s="14">
        <f>IF(X103&lt;&gt;""," -R","")</f>
        <v/>
      </c>
      <c r="Z102" s="14">
        <f>IF(Z103&lt;&gt;""," -R","")</f>
        <v/>
      </c>
      <c r="AB102" s="14">
        <f>IF(AB103&lt;&gt;""," -R","")</f>
        <v/>
      </c>
      <c r="AD102" s="14">
        <f>IF(AD103&lt;&gt;""," -R","")</f>
        <v/>
      </c>
      <c r="AF102" s="14">
        <f>IF(AF103&lt;&gt;""," -R","")</f>
        <v/>
      </c>
      <c r="AH102" s="14">
        <f>IF(AH103&lt;&gt;""," -R","")</f>
        <v/>
      </c>
      <c r="AJ102" s="14">
        <f>IF(AJ103&lt;&gt;""," -R","")</f>
        <v/>
      </c>
      <c r="AL102" s="14">
        <f>IF(AL103&lt;&gt;""," -R","")</f>
        <v/>
      </c>
      <c r="AN102" s="14">
        <f>IF(AN103&lt;&gt;""," -R","")</f>
        <v/>
      </c>
      <c r="AP102" s="14">
        <f>IF(AP103&lt;&gt;""," -R","")</f>
        <v/>
      </c>
      <c r="AR102" s="14">
        <f>IF(AR103&lt;&gt;""," -R","")</f>
        <v/>
      </c>
      <c r="AT102" s="14">
        <f>IF(AT103&lt;&gt;""," -R","")</f>
        <v/>
      </c>
      <c r="AV102" s="14">
        <f>IF(AV103&lt;&gt;""," -R","")</f>
        <v/>
      </c>
      <c r="AX102" s="14">
        <f>IF(AX103&lt;&gt;""," -R","")</f>
        <v/>
      </c>
      <c r="AZ102" s="14">
        <f>IF(AZ103&lt;&gt;""," -R","")</f>
        <v/>
      </c>
      <c r="BB102" s="14">
        <f>IF(BB103&lt;&gt;""," -R","")</f>
        <v/>
      </c>
      <c r="BD102" s="14">
        <f>IF(BD103&lt;&gt;""," -R","")</f>
        <v/>
      </c>
      <c r="BF102" s="14">
        <f>IF(BF103&lt;&gt;""," -R","")</f>
        <v/>
      </c>
      <c r="BH102" s="14">
        <f>IF(BH103&lt;&gt;""," -R","")</f>
        <v/>
      </c>
      <c r="BJ102" s="14">
        <f>IF(BJ103&lt;&gt;""," -R","")</f>
        <v/>
      </c>
    </row>
    <row r="103">
      <c r="M103" s="14" t="n">
        <v>1.47</v>
      </c>
      <c r="N103" s="14">
        <f>IFERROR(VLOOKUP(M103,'CRUCE RIESGOS'!$C$8:$D$152,2,FALSE),"")</f>
        <v/>
      </c>
      <c r="O103" s="14" t="n">
        <v>2.47000000000001</v>
      </c>
      <c r="P103" s="14">
        <f>IFERROR(VLOOKUP(O103,'CRUCE RIESGOS'!$C$8:$D$152,2,FALSE),"")</f>
        <v/>
      </c>
      <c r="Q103" s="14" t="n">
        <v>3.47000000000002</v>
      </c>
      <c r="R103" s="14">
        <f>IFERROR(VLOOKUP(Q103,'CRUCE RIESGOS'!$C$8:$D$152,2,FALSE),"")</f>
        <v/>
      </c>
      <c r="S103" s="14" t="n">
        <v>4.47000000000003</v>
      </c>
      <c r="T103" s="14">
        <f>IFERROR(VLOOKUP(S103,'CRUCE RIESGOS'!$C$8:$D$152,2,FALSE),"")</f>
        <v/>
      </c>
      <c r="U103" s="14" t="n">
        <v>5.47000000000004</v>
      </c>
      <c r="V103" s="14">
        <f>IFERROR(VLOOKUP(U103,'CRUCE RIESGOS'!$C$8:$D$152,2,FALSE),"")</f>
        <v/>
      </c>
      <c r="W103" s="14" t="n">
        <v>6.47000000000005</v>
      </c>
      <c r="X103" s="14">
        <f>IFERROR(VLOOKUP(W103,'CRUCE RIESGOS'!$C$8:$D$152,2,FALSE),"")</f>
        <v/>
      </c>
      <c r="Y103" s="14" t="n">
        <v>7.47000000000006</v>
      </c>
      <c r="Z103" s="14">
        <f>IFERROR(VLOOKUP(Y103,'CRUCE RIESGOS'!$C$8:$D$152,2,FALSE),"")</f>
        <v/>
      </c>
      <c r="AA103" s="14" t="n">
        <v>8.47000000000007</v>
      </c>
      <c r="AB103" s="14">
        <f>IFERROR(VLOOKUP(AA103,'CRUCE RIESGOS'!$C$8:$D$152,2,FALSE),"")</f>
        <v/>
      </c>
      <c r="AC103" s="14" t="n">
        <v>9.470000000000081</v>
      </c>
      <c r="AD103" s="14">
        <f>IFERROR(VLOOKUP(AC103,'CRUCE RIESGOS'!$C$8:$D$152,2,FALSE),"")</f>
        <v/>
      </c>
      <c r="AE103" s="14" t="n">
        <v>10.4700000000001</v>
      </c>
      <c r="AF103" s="14">
        <f>IFERROR(VLOOKUP(AE103,'CRUCE RIESGOS'!$C$8:$D$152,2,FALSE),"")</f>
        <v/>
      </c>
      <c r="AG103" s="14" t="n">
        <v>11.4700000000001</v>
      </c>
      <c r="AH103" s="14">
        <f>IFERROR(VLOOKUP(AG103,'CRUCE RIESGOS'!$C$8:$D$152,2,FALSE),"")</f>
        <v/>
      </c>
      <c r="AI103" s="14" t="n">
        <v>12.4700000000001</v>
      </c>
      <c r="AJ103" s="14">
        <f>IFERROR(VLOOKUP(AI103,'CRUCE RIESGOS'!$C$8:$D$152,2,FALSE),"")</f>
        <v/>
      </c>
      <c r="AK103" s="14" t="n">
        <v>13.4700000000001</v>
      </c>
      <c r="AL103" s="14">
        <f>IFERROR(VLOOKUP(AK103,'CRUCE RIESGOS'!$C$8:$D$152,2,FALSE),"")</f>
        <v/>
      </c>
      <c r="AM103" s="14" t="n">
        <v>14.4700000000001</v>
      </c>
      <c r="AN103" s="14">
        <f>IFERROR(VLOOKUP(AM103,'CRUCE RIESGOS'!$C$8:$D$152,2,FALSE),"")</f>
        <v/>
      </c>
      <c r="AO103" s="14" t="n">
        <v>15.4700000000001</v>
      </c>
      <c r="AP103" s="14">
        <f>IFERROR(VLOOKUP(AO103,'CRUCE RIESGOS'!$C$8:$D$152,2,FALSE),"")</f>
        <v/>
      </c>
      <c r="AQ103" s="14" t="n">
        <v>16.4700000000001</v>
      </c>
      <c r="AR103" s="14">
        <f>IFERROR(VLOOKUP(AQ103,'CRUCE RIESGOS'!$C$8:$D$152,2,FALSE),"")</f>
        <v/>
      </c>
      <c r="AS103" s="14" t="n">
        <v>17.4700000000002</v>
      </c>
      <c r="AT103" s="14">
        <f>IFERROR(VLOOKUP(AS103,'CRUCE RIESGOS'!$C$8:$D$152,2,FALSE),"")</f>
        <v/>
      </c>
      <c r="AU103" s="14" t="n">
        <v>18.4700000000002</v>
      </c>
      <c r="AV103" s="14">
        <f>IFERROR(VLOOKUP(AU103,'CRUCE RIESGOS'!$C$8:$D$152,2,FALSE),"")</f>
        <v/>
      </c>
      <c r="AW103" s="14" t="n">
        <v>19.4700000000002</v>
      </c>
      <c r="AX103" s="14">
        <f>IFERROR(VLOOKUP(AW103,'CRUCE RIESGOS'!$C$8:$D$152,2,FALSE),"")</f>
        <v/>
      </c>
      <c r="AY103" s="14" t="n">
        <v>20.4700000000002</v>
      </c>
      <c r="AZ103" s="14">
        <f>IFERROR(VLOOKUP(AY103,'CRUCE RIESGOS'!$C$8:$D$152,2,FALSE),"")</f>
        <v/>
      </c>
      <c r="BA103" s="14" t="n">
        <v>21.4700000000002</v>
      </c>
      <c r="BB103" s="14">
        <f>IFERROR(VLOOKUP(BA103,'CRUCE RIESGOS'!$C$8:$D$152,2,FALSE),"")</f>
        <v/>
      </c>
      <c r="BC103" s="14" t="n">
        <v>22.4700000000002</v>
      </c>
      <c r="BD103" s="14">
        <f>IFERROR(VLOOKUP(BC103,'CRUCE RIESGOS'!$C$8:$D$152,2,FALSE),"")</f>
        <v/>
      </c>
      <c r="BE103" s="14" t="n">
        <v>23.4700000000002</v>
      </c>
      <c r="BF103" s="14">
        <f>IFERROR(VLOOKUP(BE103,'CRUCE RIESGOS'!$C$8:$D$152,2,FALSE),"")</f>
        <v/>
      </c>
      <c r="BG103" s="14" t="n">
        <v>24.4700000000002</v>
      </c>
      <c r="BH103" s="14">
        <f>IFERROR(VLOOKUP(BG103,'CRUCE RIESGOS'!$C$8:$D$152,2,FALSE),"")</f>
        <v/>
      </c>
      <c r="BI103" s="14" t="n">
        <v>25.4700000000002</v>
      </c>
      <c r="BJ103" s="14">
        <f>IFERROR(VLOOKUP(BI103,'CRUCE RIESGOS'!$C$8:$D$152,2,FALSE),"")</f>
        <v/>
      </c>
    </row>
    <row r="104">
      <c r="N104" s="14">
        <f>IF(N105&lt;&gt;""," -R","")</f>
        <v/>
      </c>
      <c r="P104" s="14">
        <f>IF(P105&lt;&gt;""," -R","")</f>
        <v/>
      </c>
      <c r="R104" s="14">
        <f>IF(R105&lt;&gt;""," -R","")</f>
        <v/>
      </c>
      <c r="T104" s="14">
        <f>IF(T105&lt;&gt;""," -R","")</f>
        <v/>
      </c>
      <c r="V104" s="14">
        <f>IF(V105&lt;&gt;""," -R","")</f>
        <v/>
      </c>
      <c r="X104" s="14">
        <f>IF(X105&lt;&gt;""," -R","")</f>
        <v/>
      </c>
      <c r="Z104" s="14">
        <f>IF(Z105&lt;&gt;""," -R","")</f>
        <v/>
      </c>
      <c r="AB104" s="14">
        <f>IF(AB105&lt;&gt;""," -R","")</f>
        <v/>
      </c>
      <c r="AD104" s="14">
        <f>IF(AD105&lt;&gt;""," -R","")</f>
        <v/>
      </c>
      <c r="AF104" s="14">
        <f>IF(AF105&lt;&gt;""," -R","")</f>
        <v/>
      </c>
      <c r="AH104" s="14">
        <f>IF(AH105&lt;&gt;""," -R","")</f>
        <v/>
      </c>
      <c r="AJ104" s="14">
        <f>IF(AJ105&lt;&gt;""," -R","")</f>
        <v/>
      </c>
      <c r="AL104" s="14">
        <f>IF(AL105&lt;&gt;""," -R","")</f>
        <v/>
      </c>
      <c r="AN104" s="14">
        <f>IF(AN105&lt;&gt;""," -R","")</f>
        <v/>
      </c>
      <c r="AP104" s="14">
        <f>IF(AP105&lt;&gt;""," -R","")</f>
        <v/>
      </c>
      <c r="AR104" s="14">
        <f>IF(AR105&lt;&gt;""," -R","")</f>
        <v/>
      </c>
      <c r="AT104" s="14">
        <f>IF(AT105&lt;&gt;""," -R","")</f>
        <v/>
      </c>
      <c r="AV104" s="14">
        <f>IF(AV105&lt;&gt;""," -R","")</f>
        <v/>
      </c>
      <c r="AX104" s="14">
        <f>IF(AX105&lt;&gt;""," -R","")</f>
        <v/>
      </c>
      <c r="AZ104" s="14">
        <f>IF(AZ105&lt;&gt;""," -R","")</f>
        <v/>
      </c>
      <c r="BB104" s="14">
        <f>IF(BB105&lt;&gt;""," -R","")</f>
        <v/>
      </c>
      <c r="BD104" s="14">
        <f>IF(BD105&lt;&gt;""," -R","")</f>
        <v/>
      </c>
      <c r="BF104" s="14">
        <f>IF(BF105&lt;&gt;""," -R","")</f>
        <v/>
      </c>
      <c r="BH104" s="14">
        <f>IF(BH105&lt;&gt;""," -R","")</f>
        <v/>
      </c>
      <c r="BJ104" s="14">
        <f>IF(BJ105&lt;&gt;""," -R","")</f>
        <v/>
      </c>
    </row>
    <row r="105">
      <c r="M105" s="14" t="n">
        <v>1.48</v>
      </c>
      <c r="N105" s="14">
        <f>IFERROR(VLOOKUP(M105,'CRUCE RIESGOS'!$C$8:$D$152,2,FALSE),"")</f>
        <v/>
      </c>
      <c r="O105" s="14" t="n">
        <v>2.48000000000001</v>
      </c>
      <c r="P105" s="14">
        <f>IFERROR(VLOOKUP(O105,'CRUCE RIESGOS'!$C$8:$D$152,2,FALSE),"")</f>
        <v/>
      </c>
      <c r="Q105" s="14" t="n">
        <v>3.48000000000002</v>
      </c>
      <c r="R105" s="14">
        <f>IFERROR(VLOOKUP(Q105,'CRUCE RIESGOS'!$C$8:$D$152,2,FALSE),"")</f>
        <v/>
      </c>
      <c r="S105" s="14" t="n">
        <v>4.48000000000003</v>
      </c>
      <c r="T105" s="14">
        <f>IFERROR(VLOOKUP(S105,'CRUCE RIESGOS'!$C$8:$D$152,2,FALSE),"")</f>
        <v/>
      </c>
      <c r="U105" s="14" t="n">
        <v>5.48000000000004</v>
      </c>
      <c r="V105" s="14">
        <f>IFERROR(VLOOKUP(U105,'CRUCE RIESGOS'!$C$8:$D$152,2,FALSE),"")</f>
        <v/>
      </c>
      <c r="W105" s="14" t="n">
        <v>6.48000000000005</v>
      </c>
      <c r="X105" s="14">
        <f>IFERROR(VLOOKUP(W105,'CRUCE RIESGOS'!$C$8:$D$152,2,FALSE),"")</f>
        <v/>
      </c>
      <c r="Y105" s="14" t="n">
        <v>7.48000000000006</v>
      </c>
      <c r="Z105" s="14">
        <f>IFERROR(VLOOKUP(Y105,'CRUCE RIESGOS'!$C$8:$D$152,2,FALSE),"")</f>
        <v/>
      </c>
      <c r="AA105" s="14" t="n">
        <v>8.48000000000007</v>
      </c>
      <c r="AB105" s="14">
        <f>IFERROR(VLOOKUP(AA105,'CRUCE RIESGOS'!$C$8:$D$152,2,FALSE),"")</f>
        <v/>
      </c>
      <c r="AC105" s="14" t="n">
        <v>9.48000000000008</v>
      </c>
      <c r="AD105" s="14">
        <f>IFERROR(VLOOKUP(AC105,'CRUCE RIESGOS'!$C$8:$D$152,2,FALSE),"")</f>
        <v/>
      </c>
      <c r="AE105" s="14" t="n">
        <v>10.4800000000001</v>
      </c>
      <c r="AF105" s="14">
        <f>IFERROR(VLOOKUP(AE105,'CRUCE RIESGOS'!$C$8:$D$152,2,FALSE),"")</f>
        <v/>
      </c>
      <c r="AG105" s="14" t="n">
        <v>11.4800000000001</v>
      </c>
      <c r="AH105" s="14">
        <f>IFERROR(VLOOKUP(AG105,'CRUCE RIESGOS'!$C$8:$D$152,2,FALSE),"")</f>
        <v/>
      </c>
      <c r="AI105" s="14" t="n">
        <v>12.4800000000001</v>
      </c>
      <c r="AJ105" s="14">
        <f>IFERROR(VLOOKUP(AI105,'CRUCE RIESGOS'!$C$8:$D$152,2,FALSE),"")</f>
        <v/>
      </c>
      <c r="AK105" s="14" t="n">
        <v>13.4800000000001</v>
      </c>
      <c r="AL105" s="14">
        <f>IFERROR(VLOOKUP(AK105,'CRUCE RIESGOS'!$C$8:$D$152,2,FALSE),"")</f>
        <v/>
      </c>
      <c r="AM105" s="14" t="n">
        <v>14.4800000000001</v>
      </c>
      <c r="AN105" s="14">
        <f>IFERROR(VLOOKUP(AM105,'CRUCE RIESGOS'!$C$8:$D$152,2,FALSE),"")</f>
        <v/>
      </c>
      <c r="AO105" s="14" t="n">
        <v>15.4800000000001</v>
      </c>
      <c r="AP105" s="14">
        <f>IFERROR(VLOOKUP(AO105,'CRUCE RIESGOS'!$C$8:$D$152,2,FALSE),"")</f>
        <v/>
      </c>
      <c r="AQ105" s="14" t="n">
        <v>16.4800000000002</v>
      </c>
      <c r="AR105" s="14">
        <f>IFERROR(VLOOKUP(AQ105,'CRUCE RIESGOS'!$C$8:$D$152,2,FALSE),"")</f>
        <v/>
      </c>
      <c r="AS105" s="14" t="n">
        <v>17.4800000000002</v>
      </c>
      <c r="AT105" s="14">
        <f>IFERROR(VLOOKUP(AS105,'CRUCE RIESGOS'!$C$8:$D$152,2,FALSE),"")</f>
        <v/>
      </c>
      <c r="AU105" s="14" t="n">
        <v>18.4800000000002</v>
      </c>
      <c r="AV105" s="14">
        <f>IFERROR(VLOOKUP(AU105,'CRUCE RIESGOS'!$C$8:$D$152,2,FALSE),"")</f>
        <v/>
      </c>
      <c r="AW105" s="14" t="n">
        <v>19.4800000000002</v>
      </c>
      <c r="AX105" s="14">
        <f>IFERROR(VLOOKUP(AW105,'CRUCE RIESGOS'!$C$8:$D$152,2,FALSE),"")</f>
        <v/>
      </c>
      <c r="AY105" s="14" t="n">
        <v>20.4800000000002</v>
      </c>
      <c r="AZ105" s="14">
        <f>IFERROR(VLOOKUP(AY105,'CRUCE RIESGOS'!$C$8:$D$152,2,FALSE),"")</f>
        <v/>
      </c>
      <c r="BA105" s="14" t="n">
        <v>21.4800000000002</v>
      </c>
      <c r="BB105" s="14">
        <f>IFERROR(VLOOKUP(BA105,'CRUCE RIESGOS'!$C$8:$D$152,2,FALSE),"")</f>
        <v/>
      </c>
      <c r="BC105" s="14" t="n">
        <v>22.4800000000002</v>
      </c>
      <c r="BD105" s="14">
        <f>IFERROR(VLOOKUP(BC105,'CRUCE RIESGOS'!$C$8:$D$152,2,FALSE),"")</f>
        <v/>
      </c>
      <c r="BE105" s="14" t="n">
        <v>23.4800000000002</v>
      </c>
      <c r="BF105" s="14">
        <f>IFERROR(VLOOKUP(BE105,'CRUCE RIESGOS'!$C$8:$D$152,2,FALSE),"")</f>
        <v/>
      </c>
      <c r="BG105" s="14" t="n">
        <v>24.4800000000002</v>
      </c>
      <c r="BH105" s="14">
        <f>IFERROR(VLOOKUP(BG105,'CRUCE RIESGOS'!$C$8:$D$152,2,FALSE),"")</f>
        <v/>
      </c>
      <c r="BI105" s="14" t="n">
        <v>25.4800000000002</v>
      </c>
      <c r="BJ105" s="14">
        <f>IFERROR(VLOOKUP(BI105,'CRUCE RIESGOS'!$C$8:$D$152,2,FALSE),"")</f>
        <v/>
      </c>
    </row>
    <row r="106">
      <c r="N106" s="14">
        <f>IF(N107&lt;&gt;""," -R","")</f>
        <v/>
      </c>
      <c r="P106" s="14">
        <f>IF(P107&lt;&gt;""," -R","")</f>
        <v/>
      </c>
      <c r="R106" s="14">
        <f>IF(R107&lt;&gt;""," -R","")</f>
        <v/>
      </c>
      <c r="T106" s="14">
        <f>IF(T107&lt;&gt;""," -R","")</f>
        <v/>
      </c>
      <c r="V106" s="14">
        <f>IF(V107&lt;&gt;""," -R","")</f>
        <v/>
      </c>
      <c r="X106" s="14">
        <f>IF(X107&lt;&gt;""," -R","")</f>
        <v/>
      </c>
      <c r="Z106" s="14">
        <f>IF(Z107&lt;&gt;""," -R","")</f>
        <v/>
      </c>
      <c r="AB106" s="14">
        <f>IF(AB107&lt;&gt;""," -R","")</f>
        <v/>
      </c>
      <c r="AD106" s="14">
        <f>IF(AD107&lt;&gt;""," -R","")</f>
        <v/>
      </c>
      <c r="AF106" s="14">
        <f>IF(AF107&lt;&gt;""," -R","")</f>
        <v/>
      </c>
      <c r="AH106" s="14">
        <f>IF(AH107&lt;&gt;""," -R","")</f>
        <v/>
      </c>
      <c r="AJ106" s="14">
        <f>IF(AJ107&lt;&gt;""," -R","")</f>
        <v/>
      </c>
      <c r="AL106" s="14">
        <f>IF(AL107&lt;&gt;""," -R","")</f>
        <v/>
      </c>
      <c r="AN106" s="14">
        <f>IF(AN107&lt;&gt;""," -R","")</f>
        <v/>
      </c>
      <c r="AP106" s="14">
        <f>IF(AP107&lt;&gt;""," -R","")</f>
        <v/>
      </c>
      <c r="AR106" s="14">
        <f>IF(AR107&lt;&gt;""," -R","")</f>
        <v/>
      </c>
      <c r="AT106" s="14">
        <f>IF(AT107&lt;&gt;""," -R","")</f>
        <v/>
      </c>
      <c r="AV106" s="14">
        <f>IF(AV107&lt;&gt;""," -R","")</f>
        <v/>
      </c>
      <c r="AX106" s="14">
        <f>IF(AX107&lt;&gt;""," -R","")</f>
        <v/>
      </c>
      <c r="AZ106" s="14">
        <f>IF(AZ107&lt;&gt;""," -R","")</f>
        <v/>
      </c>
      <c r="BB106" s="14">
        <f>IF(BB107&lt;&gt;""," -R","")</f>
        <v/>
      </c>
      <c r="BD106" s="14">
        <f>IF(BD107&lt;&gt;""," -R","")</f>
        <v/>
      </c>
      <c r="BF106" s="14">
        <f>IF(BF107&lt;&gt;""," -R","")</f>
        <v/>
      </c>
      <c r="BH106" s="14">
        <f>IF(BH107&lt;&gt;""," -R","")</f>
        <v/>
      </c>
      <c r="BJ106" s="14">
        <f>IF(BJ107&lt;&gt;""," -R","")</f>
        <v/>
      </c>
    </row>
    <row r="107">
      <c r="M107" s="14" t="n">
        <v>1.49</v>
      </c>
      <c r="N107" s="14">
        <f>IFERROR(VLOOKUP(M107,'CRUCE RIESGOS'!$C$8:$D$152,2,FALSE),"")</f>
        <v/>
      </c>
      <c r="O107" s="14" t="n">
        <v>2.49000000000001</v>
      </c>
      <c r="P107" s="14">
        <f>IFERROR(VLOOKUP(O107,'CRUCE RIESGOS'!$C$8:$D$152,2,FALSE),"")</f>
        <v/>
      </c>
      <c r="Q107" s="14" t="n">
        <v>3.49000000000002</v>
      </c>
      <c r="R107" s="14">
        <f>IFERROR(VLOOKUP(Q107,'CRUCE RIESGOS'!$C$8:$D$152,2,FALSE),"")</f>
        <v/>
      </c>
      <c r="S107" s="14" t="n">
        <v>4.49000000000003</v>
      </c>
      <c r="T107" s="14">
        <f>IFERROR(VLOOKUP(S107,'CRUCE RIESGOS'!$C$8:$D$152,2,FALSE),"")</f>
        <v/>
      </c>
      <c r="U107" s="14" t="n">
        <v>5.49000000000004</v>
      </c>
      <c r="V107" s="14">
        <f>IFERROR(VLOOKUP(U107,'CRUCE RIESGOS'!$C$8:$D$152,2,FALSE),"")</f>
        <v/>
      </c>
      <c r="W107" s="14" t="n">
        <v>6.49000000000005</v>
      </c>
      <c r="X107" s="14">
        <f>IFERROR(VLOOKUP(W107,'CRUCE RIESGOS'!$C$8:$D$152,2,FALSE),"")</f>
        <v/>
      </c>
      <c r="Y107" s="14" t="n">
        <v>7.49000000000006</v>
      </c>
      <c r="Z107" s="14">
        <f>IFERROR(VLOOKUP(Y107,'CRUCE RIESGOS'!$C$8:$D$152,2,FALSE),"")</f>
        <v/>
      </c>
      <c r="AA107" s="14" t="n">
        <v>8.490000000000069</v>
      </c>
      <c r="AB107" s="14">
        <f>IFERROR(VLOOKUP(AA107,'CRUCE RIESGOS'!$C$8:$D$152,2,FALSE),"")</f>
        <v/>
      </c>
      <c r="AC107" s="14" t="n">
        <v>9.49000000000008</v>
      </c>
      <c r="AD107" s="14">
        <f>IFERROR(VLOOKUP(AC107,'CRUCE RIESGOS'!$C$8:$D$152,2,FALSE),"")</f>
        <v/>
      </c>
      <c r="AE107" s="14" t="n">
        <v>10.4900000000001</v>
      </c>
      <c r="AF107" s="14">
        <f>IFERROR(VLOOKUP(AE107,'CRUCE RIESGOS'!$C$8:$D$152,2,FALSE),"")</f>
        <v/>
      </c>
      <c r="AG107" s="14" t="n">
        <v>11.4900000000001</v>
      </c>
      <c r="AH107" s="14">
        <f>IFERROR(VLOOKUP(AG107,'CRUCE RIESGOS'!$C$8:$D$152,2,FALSE),"")</f>
        <v/>
      </c>
      <c r="AI107" s="14" t="n">
        <v>12.4900000000001</v>
      </c>
      <c r="AJ107" s="14">
        <f>IFERROR(VLOOKUP(AI107,'CRUCE RIESGOS'!$C$8:$D$152,2,FALSE),"")</f>
        <v/>
      </c>
      <c r="AK107" s="14" t="n">
        <v>13.4900000000001</v>
      </c>
      <c r="AL107" s="14">
        <f>IFERROR(VLOOKUP(AK107,'CRUCE RIESGOS'!$C$8:$D$152,2,FALSE),"")</f>
        <v/>
      </c>
      <c r="AM107" s="14" t="n">
        <v>14.4900000000001</v>
      </c>
      <c r="AN107" s="14">
        <f>IFERROR(VLOOKUP(AM107,'CRUCE RIESGOS'!$C$8:$D$152,2,FALSE),"")</f>
        <v/>
      </c>
      <c r="AO107" s="14" t="n">
        <v>15.4900000000001</v>
      </c>
      <c r="AP107" s="14">
        <f>IFERROR(VLOOKUP(AO107,'CRUCE RIESGOS'!$C$8:$D$152,2,FALSE),"")</f>
        <v/>
      </c>
      <c r="AQ107" s="14" t="n">
        <v>16.4900000000001</v>
      </c>
      <c r="AR107" s="14">
        <f>IFERROR(VLOOKUP(AQ107,'CRUCE RIESGOS'!$C$8:$D$152,2,FALSE),"")</f>
        <v/>
      </c>
      <c r="AS107" s="14" t="n">
        <v>17.4900000000002</v>
      </c>
      <c r="AT107" s="14">
        <f>IFERROR(VLOOKUP(AS107,'CRUCE RIESGOS'!$C$8:$D$152,2,FALSE),"")</f>
        <v/>
      </c>
      <c r="AU107" s="14" t="n">
        <v>18.4900000000002</v>
      </c>
      <c r="AV107" s="14">
        <f>IFERROR(VLOOKUP(AU107,'CRUCE RIESGOS'!$C$8:$D$152,2,FALSE),"")</f>
        <v/>
      </c>
      <c r="AW107" s="14" t="n">
        <v>19.4900000000002</v>
      </c>
      <c r="AX107" s="14">
        <f>IFERROR(VLOOKUP(AW107,'CRUCE RIESGOS'!$C$8:$D$152,2,FALSE),"")</f>
        <v/>
      </c>
      <c r="AY107" s="14" t="n">
        <v>20.4900000000002</v>
      </c>
      <c r="AZ107" s="14">
        <f>IFERROR(VLOOKUP(AY107,'CRUCE RIESGOS'!$C$8:$D$152,2,FALSE),"")</f>
        <v/>
      </c>
      <c r="BA107" s="14" t="n">
        <v>21.4900000000002</v>
      </c>
      <c r="BB107" s="14">
        <f>IFERROR(VLOOKUP(BA107,'CRUCE RIESGOS'!$C$8:$D$152,2,FALSE),"")</f>
        <v/>
      </c>
      <c r="BC107" s="14" t="n">
        <v>22.4900000000002</v>
      </c>
      <c r="BD107" s="14">
        <f>IFERROR(VLOOKUP(BC107,'CRUCE RIESGOS'!$C$8:$D$152,2,FALSE),"")</f>
        <v/>
      </c>
      <c r="BE107" s="14" t="n">
        <v>23.4900000000002</v>
      </c>
      <c r="BF107" s="14">
        <f>IFERROR(VLOOKUP(BE107,'CRUCE RIESGOS'!$C$8:$D$152,2,FALSE),"")</f>
        <v/>
      </c>
      <c r="BG107" s="14" t="n">
        <v>24.4900000000002</v>
      </c>
      <c r="BH107" s="14">
        <f>IFERROR(VLOOKUP(BG107,'CRUCE RIESGOS'!$C$8:$D$152,2,FALSE),"")</f>
        <v/>
      </c>
      <c r="BI107" s="14" t="n">
        <v>25.4900000000002</v>
      </c>
      <c r="BJ107" s="14">
        <f>IFERROR(VLOOKUP(BI107,'CRUCE RIESGOS'!$C$8:$D$152,2,FALSE),"")</f>
        <v/>
      </c>
    </row>
    <row r="108">
      <c r="N108" s="14">
        <f>IF(N109&lt;&gt;""," -R","")</f>
        <v/>
      </c>
      <c r="P108" s="14">
        <f>IF(P109&lt;&gt;""," -R","")</f>
        <v/>
      </c>
      <c r="R108" s="14">
        <f>IF(R109&lt;&gt;""," -R","")</f>
        <v/>
      </c>
      <c r="T108" s="14">
        <f>IF(T109&lt;&gt;""," -R","")</f>
        <v/>
      </c>
      <c r="V108" s="14">
        <f>IF(V109&lt;&gt;""," -R","")</f>
        <v/>
      </c>
      <c r="X108" s="14">
        <f>IF(X109&lt;&gt;""," -R","")</f>
        <v/>
      </c>
      <c r="Z108" s="14">
        <f>IF(Z109&lt;&gt;""," -R","")</f>
        <v/>
      </c>
      <c r="AB108" s="14">
        <f>IF(AB109&lt;&gt;""," -R","")</f>
        <v/>
      </c>
      <c r="AD108" s="14">
        <f>IF(AD109&lt;&gt;""," -R","")</f>
        <v/>
      </c>
      <c r="AF108" s="14">
        <f>IF(AF109&lt;&gt;""," -R","")</f>
        <v/>
      </c>
      <c r="AH108" s="14">
        <f>IF(AH109&lt;&gt;""," -R","")</f>
        <v/>
      </c>
      <c r="AJ108" s="14">
        <f>IF(AJ109&lt;&gt;""," -R","")</f>
        <v/>
      </c>
      <c r="AL108" s="14">
        <f>IF(AL109&lt;&gt;""," -R","")</f>
        <v/>
      </c>
      <c r="AN108" s="14">
        <f>IF(AN109&lt;&gt;""," -R","")</f>
        <v/>
      </c>
      <c r="AP108" s="14">
        <f>IF(AP109&lt;&gt;""," -R","")</f>
        <v/>
      </c>
      <c r="AR108" s="14">
        <f>IF(AR109&lt;&gt;""," -R","")</f>
        <v/>
      </c>
      <c r="AT108" s="14">
        <f>IF(AT109&lt;&gt;""," -R","")</f>
        <v/>
      </c>
      <c r="AV108" s="14">
        <f>IF(AV109&lt;&gt;""," -R","")</f>
        <v/>
      </c>
      <c r="AX108" s="14">
        <f>IF(AX109&lt;&gt;""," -R","")</f>
        <v/>
      </c>
      <c r="AZ108" s="14">
        <f>IF(AZ109&lt;&gt;""," -R","")</f>
        <v/>
      </c>
      <c r="BB108" s="14">
        <f>IF(BB109&lt;&gt;""," -R","")</f>
        <v/>
      </c>
      <c r="BD108" s="14">
        <f>IF(BD109&lt;&gt;""," -R","")</f>
        <v/>
      </c>
      <c r="BF108" s="14">
        <f>IF(BF109&lt;&gt;""," -R","")</f>
        <v/>
      </c>
      <c r="BH108" s="14">
        <f>IF(BH109&lt;&gt;""," -R","")</f>
        <v/>
      </c>
      <c r="BJ108" s="14">
        <f>IF(BJ109&lt;&gt;""," -R","")</f>
        <v/>
      </c>
    </row>
    <row r="109">
      <c r="M109" s="14" t="n">
        <v>1.5</v>
      </c>
      <c r="N109" s="14">
        <f>IFERROR(VLOOKUP(M109,'CRUCE RIESGOS'!$C$8:$D$152,2,FALSE),"")</f>
        <v/>
      </c>
      <c r="O109" s="14" t="n">
        <v>2.50000000000001</v>
      </c>
      <c r="P109" s="14">
        <f>IFERROR(VLOOKUP(O109,'CRUCE RIESGOS'!$C$8:$D$152,2,FALSE),"")</f>
        <v/>
      </c>
      <c r="Q109" s="14" t="n">
        <v>3.50000000000002</v>
      </c>
      <c r="R109" s="14">
        <f>IFERROR(VLOOKUP(Q109,'CRUCE RIESGOS'!$C$8:$D$152,2,FALSE),"")</f>
        <v/>
      </c>
      <c r="S109" s="14" t="n">
        <v>4.50000000000003</v>
      </c>
      <c r="T109" s="14">
        <f>IFERROR(VLOOKUP(S109,'CRUCE RIESGOS'!$C$8:$D$152,2,FALSE),"")</f>
        <v/>
      </c>
      <c r="U109" s="14" t="n">
        <v>5.50000000000004</v>
      </c>
      <c r="V109" s="14">
        <f>IFERROR(VLOOKUP(U109,'CRUCE RIESGOS'!$C$8:$D$152,2,FALSE),"")</f>
        <v/>
      </c>
      <c r="W109" s="14" t="n">
        <v>6.50000000000005</v>
      </c>
      <c r="X109" s="14">
        <f>IFERROR(VLOOKUP(W109,'CRUCE RIESGOS'!$C$8:$D$152,2,FALSE),"")</f>
        <v/>
      </c>
      <c r="Y109" s="14" t="n">
        <v>7.50000000000006</v>
      </c>
      <c r="Z109" s="14">
        <f>IFERROR(VLOOKUP(Y109,'CRUCE RIESGOS'!$C$8:$D$152,2,FALSE),"")</f>
        <v/>
      </c>
      <c r="AA109" s="14" t="n">
        <v>8.500000000000069</v>
      </c>
      <c r="AB109" s="14">
        <f>IFERROR(VLOOKUP(AA109,'CRUCE RIESGOS'!$C$8:$D$152,2,FALSE),"")</f>
        <v/>
      </c>
      <c r="AC109" s="14" t="n">
        <v>9.50000000000008</v>
      </c>
      <c r="AD109" s="14">
        <f>IFERROR(VLOOKUP(AC109,'CRUCE RIESGOS'!$C$8:$D$152,2,FALSE),"")</f>
        <v/>
      </c>
      <c r="AE109" s="14" t="n">
        <v>10.5000000000001</v>
      </c>
      <c r="AF109" s="14">
        <f>IFERROR(VLOOKUP(AE109,'CRUCE RIESGOS'!$C$8:$D$152,2,FALSE),"")</f>
        <v/>
      </c>
      <c r="AG109" s="14" t="n">
        <v>11.5000000000001</v>
      </c>
      <c r="AH109" s="14">
        <f>IFERROR(VLOOKUP(AG109,'CRUCE RIESGOS'!$C$8:$D$152,2,FALSE),"")</f>
        <v/>
      </c>
      <c r="AI109" s="14" t="n">
        <v>12.5000000000001</v>
      </c>
      <c r="AJ109" s="14">
        <f>IFERROR(VLOOKUP(AI109,'CRUCE RIESGOS'!$C$8:$D$152,2,FALSE),"")</f>
        <v/>
      </c>
      <c r="AK109" s="14" t="n">
        <v>13.5000000000001</v>
      </c>
      <c r="AL109" s="14">
        <f>IFERROR(VLOOKUP(AK109,'CRUCE RIESGOS'!$C$8:$D$152,2,FALSE),"")</f>
        <v/>
      </c>
      <c r="AM109" s="14" t="n">
        <v>14.5000000000001</v>
      </c>
      <c r="AN109" s="14">
        <f>IFERROR(VLOOKUP(AM109,'CRUCE RIESGOS'!$C$8:$D$152,2,FALSE),"")</f>
        <v/>
      </c>
      <c r="AO109" s="14" t="n">
        <v>15.5000000000001</v>
      </c>
      <c r="AP109" s="14">
        <f>IFERROR(VLOOKUP(AO109,'CRUCE RIESGOS'!$C$8:$D$152,2,FALSE),"")</f>
        <v/>
      </c>
      <c r="AQ109" s="14" t="n">
        <v>16.5000000000002</v>
      </c>
      <c r="AR109" s="14">
        <f>IFERROR(VLOOKUP(AQ109,'CRUCE RIESGOS'!$C$8:$D$152,2,FALSE),"")</f>
        <v/>
      </c>
      <c r="AS109" s="14" t="n">
        <v>17.5000000000002</v>
      </c>
      <c r="AT109" s="14">
        <f>IFERROR(VLOOKUP(AS109,'CRUCE RIESGOS'!$C$8:$D$152,2,FALSE),"")</f>
        <v/>
      </c>
      <c r="AU109" s="14" t="n">
        <v>18.5000000000002</v>
      </c>
      <c r="AV109" s="14">
        <f>IFERROR(VLOOKUP(AU109,'CRUCE RIESGOS'!$C$8:$D$152,2,FALSE),"")</f>
        <v/>
      </c>
      <c r="AW109" s="14" t="n">
        <v>19.5000000000002</v>
      </c>
      <c r="AX109" s="14">
        <f>IFERROR(VLOOKUP(AW109,'CRUCE RIESGOS'!$C$8:$D$152,2,FALSE),"")</f>
        <v/>
      </c>
      <c r="AY109" s="14" t="n">
        <v>20.5000000000002</v>
      </c>
      <c r="AZ109" s="14">
        <f>IFERROR(VLOOKUP(AY109,'CRUCE RIESGOS'!$C$8:$D$152,2,FALSE),"")</f>
        <v/>
      </c>
      <c r="BA109" s="14" t="n">
        <v>21.5000000000002</v>
      </c>
      <c r="BB109" s="14">
        <f>IFERROR(VLOOKUP(BA109,'CRUCE RIESGOS'!$C$8:$D$152,2,FALSE),"")</f>
        <v/>
      </c>
      <c r="BC109" s="14" t="n">
        <v>22.5000000000002</v>
      </c>
      <c r="BD109" s="14">
        <f>IFERROR(VLOOKUP(BC109,'CRUCE RIESGOS'!$C$8:$D$152,2,FALSE),"")</f>
        <v/>
      </c>
      <c r="BE109" s="14" t="n">
        <v>23.5000000000002</v>
      </c>
      <c r="BF109" s="14">
        <f>IFERROR(VLOOKUP(BE109,'CRUCE RIESGOS'!$C$8:$D$152,2,FALSE),"")</f>
        <v/>
      </c>
      <c r="BG109" s="14" t="n">
        <v>24.5000000000002</v>
      </c>
      <c r="BH109" s="14">
        <f>IFERROR(VLOOKUP(BG109,'CRUCE RIESGOS'!$C$8:$D$152,2,FALSE),"")</f>
        <v/>
      </c>
      <c r="BI109" s="14" t="n">
        <v>25.5000000000002</v>
      </c>
      <c r="BJ109" s="14">
        <f>IFERROR(VLOOKUP(BI109,'CRUCE RIESGOS'!$C$8:$D$152,2,FALSE),"")</f>
        <v/>
      </c>
    </row>
    <row r="110">
      <c r="N110" s="14">
        <f>IF(N111&lt;&gt;""," -R","")</f>
        <v/>
      </c>
      <c r="P110" s="14">
        <f>IF(P111&lt;&gt;""," -R","")</f>
        <v/>
      </c>
      <c r="R110" s="14">
        <f>IF(R111&lt;&gt;""," -R","")</f>
        <v/>
      </c>
      <c r="T110" s="14">
        <f>IF(T111&lt;&gt;""," -R","")</f>
        <v/>
      </c>
      <c r="V110" s="14">
        <f>IF(V111&lt;&gt;""," -R","")</f>
        <v/>
      </c>
      <c r="X110" s="14">
        <f>IF(X111&lt;&gt;""," -R","")</f>
        <v/>
      </c>
      <c r="Z110" s="14">
        <f>IF(Z111&lt;&gt;""," -R","")</f>
        <v/>
      </c>
      <c r="AB110" s="14">
        <f>IF(AB111&lt;&gt;""," -R","")</f>
        <v/>
      </c>
      <c r="AD110" s="14">
        <f>IF(AD111&lt;&gt;""," -R","")</f>
        <v/>
      </c>
      <c r="AF110" s="14">
        <f>IF(AF111&lt;&gt;""," -R","")</f>
        <v/>
      </c>
      <c r="AH110" s="14">
        <f>IF(AH111&lt;&gt;""," -R","")</f>
        <v/>
      </c>
      <c r="AJ110" s="14">
        <f>IF(AJ111&lt;&gt;""," -R","")</f>
        <v/>
      </c>
      <c r="AL110" s="14">
        <f>IF(AL111&lt;&gt;""," -R","")</f>
        <v/>
      </c>
      <c r="AN110" s="14">
        <f>IF(AN111&lt;&gt;""," -R","")</f>
        <v/>
      </c>
      <c r="AP110" s="14">
        <f>IF(AP111&lt;&gt;""," -R","")</f>
        <v/>
      </c>
      <c r="AR110" s="14">
        <f>IF(AR111&lt;&gt;""," -R","")</f>
        <v/>
      </c>
      <c r="AT110" s="14">
        <f>IF(AT111&lt;&gt;""," -R","")</f>
        <v/>
      </c>
      <c r="AV110" s="14">
        <f>IF(AV111&lt;&gt;""," -R","")</f>
        <v/>
      </c>
      <c r="AX110" s="14">
        <f>IF(AX111&lt;&gt;""," -R","")</f>
        <v/>
      </c>
      <c r="AZ110" s="14">
        <f>IF(AZ111&lt;&gt;""," -R","")</f>
        <v/>
      </c>
      <c r="BB110" s="14">
        <f>IF(BB111&lt;&gt;""," -R","")</f>
        <v/>
      </c>
      <c r="BD110" s="14">
        <f>IF(BD111&lt;&gt;""," -R","")</f>
        <v/>
      </c>
      <c r="BF110" s="14">
        <f>IF(BF111&lt;&gt;""," -R","")</f>
        <v/>
      </c>
      <c r="BH110" s="14">
        <f>IF(BH111&lt;&gt;""," -R","")</f>
        <v/>
      </c>
      <c r="BJ110" s="14">
        <f>IF(BJ111&lt;&gt;""," -R","")</f>
        <v/>
      </c>
    </row>
    <row r="111">
      <c r="M111" s="14" t="n">
        <v>1.51</v>
      </c>
      <c r="N111" s="14">
        <f>IFERROR(VLOOKUP(M111,'CRUCE RIESGOS'!$C$8:$D$152,2,FALSE),"")</f>
        <v/>
      </c>
      <c r="O111" s="14" t="n">
        <v>2.51000000000001</v>
      </c>
      <c r="P111" s="14">
        <f>IFERROR(VLOOKUP(O111,'CRUCE RIESGOS'!$C$8:$D$152,2,FALSE),"")</f>
        <v/>
      </c>
      <c r="Q111" s="14" t="n">
        <v>3.51000000000002</v>
      </c>
      <c r="R111" s="14">
        <f>IFERROR(VLOOKUP(Q111,'CRUCE RIESGOS'!$C$8:$D$152,2,FALSE),"")</f>
        <v/>
      </c>
      <c r="S111" s="14" t="n">
        <v>4.51000000000003</v>
      </c>
      <c r="T111" s="14">
        <f>IFERROR(VLOOKUP(S111,'CRUCE RIESGOS'!$C$8:$D$152,2,FALSE),"")</f>
        <v/>
      </c>
      <c r="U111" s="14" t="n">
        <v>5.51000000000004</v>
      </c>
      <c r="V111" s="14">
        <f>IFERROR(VLOOKUP(U111,'CRUCE RIESGOS'!$C$8:$D$152,2,FALSE),"")</f>
        <v/>
      </c>
      <c r="W111" s="14" t="n">
        <v>6.51000000000005</v>
      </c>
      <c r="X111" s="14">
        <f>IFERROR(VLOOKUP(W111,'CRUCE RIESGOS'!$C$8:$D$152,2,FALSE),"")</f>
        <v/>
      </c>
      <c r="Y111" s="14" t="n">
        <v>7.51000000000006</v>
      </c>
      <c r="Z111" s="14">
        <f>IFERROR(VLOOKUP(Y111,'CRUCE RIESGOS'!$C$8:$D$152,2,FALSE),"")</f>
        <v/>
      </c>
      <c r="AA111" s="14" t="n">
        <v>8.510000000000071</v>
      </c>
      <c r="AB111" s="14">
        <f>IFERROR(VLOOKUP(AA111,'CRUCE RIESGOS'!$C$8:$D$152,2,FALSE),"")</f>
        <v/>
      </c>
      <c r="AC111" s="14" t="n">
        <v>9.51000000000008</v>
      </c>
      <c r="AD111" s="14">
        <f>IFERROR(VLOOKUP(AC111,'CRUCE RIESGOS'!$C$8:$D$152,2,FALSE),"")</f>
        <v/>
      </c>
      <c r="AE111" s="14" t="n">
        <v>10.5100000000001</v>
      </c>
      <c r="AF111" s="14">
        <f>IFERROR(VLOOKUP(AE111,'CRUCE RIESGOS'!$C$8:$D$152,2,FALSE),"")</f>
        <v/>
      </c>
      <c r="AG111" s="14" t="n">
        <v>11.5100000000001</v>
      </c>
      <c r="AH111" s="14">
        <f>IFERROR(VLOOKUP(AG111,'CRUCE RIESGOS'!$C$8:$D$152,2,FALSE),"")</f>
        <v/>
      </c>
      <c r="AI111" s="14" t="n">
        <v>12.5100000000001</v>
      </c>
      <c r="AJ111" s="14">
        <f>IFERROR(VLOOKUP(AI111,'CRUCE RIESGOS'!$C$8:$D$152,2,FALSE),"")</f>
        <v/>
      </c>
      <c r="AK111" s="14" t="n">
        <v>13.5100000000001</v>
      </c>
      <c r="AL111" s="14">
        <f>IFERROR(VLOOKUP(AK111,'CRUCE RIESGOS'!$C$8:$D$152,2,FALSE),"")</f>
        <v/>
      </c>
      <c r="AM111" s="14" t="n">
        <v>14.5100000000001</v>
      </c>
      <c r="AN111" s="14">
        <f>IFERROR(VLOOKUP(AM111,'CRUCE RIESGOS'!$C$8:$D$152,2,FALSE),"")</f>
        <v/>
      </c>
      <c r="AO111" s="14" t="n">
        <v>15.5100000000001</v>
      </c>
      <c r="AP111" s="14">
        <f>IFERROR(VLOOKUP(AO111,'CRUCE RIESGOS'!$C$8:$D$152,2,FALSE),"")</f>
        <v/>
      </c>
      <c r="AQ111" s="14" t="n">
        <v>16.5100000000001</v>
      </c>
      <c r="AR111" s="14">
        <f>IFERROR(VLOOKUP(AQ111,'CRUCE RIESGOS'!$C$8:$D$152,2,FALSE),"")</f>
        <v/>
      </c>
      <c r="AS111" s="14" t="n">
        <v>17.5100000000002</v>
      </c>
      <c r="AT111" s="14">
        <f>IFERROR(VLOOKUP(AS111,'CRUCE RIESGOS'!$C$8:$D$152,2,FALSE),"")</f>
        <v/>
      </c>
      <c r="AU111" s="14" t="n">
        <v>18.5100000000002</v>
      </c>
      <c r="AV111" s="14">
        <f>IFERROR(VLOOKUP(AU111,'CRUCE RIESGOS'!$C$8:$D$152,2,FALSE),"")</f>
        <v/>
      </c>
      <c r="AW111" s="14" t="n">
        <v>19.5100000000002</v>
      </c>
      <c r="AX111" s="14">
        <f>IFERROR(VLOOKUP(AW111,'CRUCE RIESGOS'!$C$8:$D$152,2,FALSE),"")</f>
        <v/>
      </c>
      <c r="AY111" s="14" t="n">
        <v>20.5100000000002</v>
      </c>
      <c r="AZ111" s="14">
        <f>IFERROR(VLOOKUP(AY111,'CRUCE RIESGOS'!$C$8:$D$152,2,FALSE),"")</f>
        <v/>
      </c>
      <c r="BA111" s="14" t="n">
        <v>21.5100000000002</v>
      </c>
      <c r="BB111" s="14">
        <f>IFERROR(VLOOKUP(BA111,'CRUCE RIESGOS'!$C$8:$D$152,2,FALSE),"")</f>
        <v/>
      </c>
      <c r="BC111" s="14" t="n">
        <v>22.5100000000002</v>
      </c>
      <c r="BD111" s="14">
        <f>IFERROR(VLOOKUP(BC111,'CRUCE RIESGOS'!$C$8:$D$152,2,FALSE),"")</f>
        <v/>
      </c>
      <c r="BE111" s="14" t="n">
        <v>23.5100000000002</v>
      </c>
      <c r="BF111" s="14">
        <f>IFERROR(VLOOKUP(BE111,'CRUCE RIESGOS'!$C$8:$D$152,2,FALSE),"")</f>
        <v/>
      </c>
      <c r="BG111" s="14" t="n">
        <v>24.5100000000002</v>
      </c>
      <c r="BH111" s="14">
        <f>IFERROR(VLOOKUP(BG111,'CRUCE RIESGOS'!$C$8:$D$152,2,FALSE),"")</f>
        <v/>
      </c>
      <c r="BI111" s="14" t="n">
        <v>25.5100000000002</v>
      </c>
      <c r="BJ111" s="14">
        <f>IFERROR(VLOOKUP(BI111,'CRUCE RIESGOS'!$C$8:$D$152,2,FALSE),"")</f>
        <v/>
      </c>
    </row>
    <row r="112">
      <c r="N112" s="14">
        <f>IF(N113&lt;&gt;""," -R","")</f>
        <v/>
      </c>
      <c r="P112" s="14">
        <f>IF(P113&lt;&gt;""," -R","")</f>
        <v/>
      </c>
      <c r="R112" s="14">
        <f>IF(R113&lt;&gt;""," -R","")</f>
        <v/>
      </c>
      <c r="T112" s="14">
        <f>IF(T113&lt;&gt;""," -R","")</f>
        <v/>
      </c>
      <c r="V112" s="14">
        <f>IF(V113&lt;&gt;""," -R","")</f>
        <v/>
      </c>
      <c r="X112" s="14">
        <f>IF(X113&lt;&gt;""," -R","")</f>
        <v/>
      </c>
      <c r="Z112" s="14">
        <f>IF(Z113&lt;&gt;""," -R","")</f>
        <v/>
      </c>
      <c r="AB112" s="14">
        <f>IF(AB113&lt;&gt;""," -R","")</f>
        <v/>
      </c>
      <c r="AD112" s="14">
        <f>IF(AD113&lt;&gt;""," -R","")</f>
        <v/>
      </c>
      <c r="AF112" s="14">
        <f>IF(AF113&lt;&gt;""," -R","")</f>
        <v/>
      </c>
      <c r="AH112" s="14">
        <f>IF(AH113&lt;&gt;""," -R","")</f>
        <v/>
      </c>
      <c r="AJ112" s="14">
        <f>IF(AJ113&lt;&gt;""," -R","")</f>
        <v/>
      </c>
      <c r="AL112" s="14">
        <f>IF(AL113&lt;&gt;""," -R","")</f>
        <v/>
      </c>
      <c r="AN112" s="14">
        <f>IF(AN113&lt;&gt;""," -R","")</f>
        <v/>
      </c>
      <c r="AP112" s="14">
        <f>IF(AP113&lt;&gt;""," -R","")</f>
        <v/>
      </c>
      <c r="AR112" s="14">
        <f>IF(AR113&lt;&gt;""," -R","")</f>
        <v/>
      </c>
      <c r="AT112" s="14">
        <f>IF(AT113&lt;&gt;""," -R","")</f>
        <v/>
      </c>
      <c r="AV112" s="14">
        <f>IF(AV113&lt;&gt;""," -R","")</f>
        <v/>
      </c>
      <c r="AX112" s="14">
        <f>IF(AX113&lt;&gt;""," -R","")</f>
        <v/>
      </c>
      <c r="AZ112" s="14">
        <f>IF(AZ113&lt;&gt;""," -R","")</f>
        <v/>
      </c>
      <c r="BB112" s="14">
        <f>IF(BB113&lt;&gt;""," -R","")</f>
        <v/>
      </c>
      <c r="BD112" s="14">
        <f>IF(BD113&lt;&gt;""," -R","")</f>
        <v/>
      </c>
      <c r="BF112" s="14">
        <f>IF(BF113&lt;&gt;""," -R","")</f>
        <v/>
      </c>
      <c r="BH112" s="14">
        <f>IF(BH113&lt;&gt;""," -R","")</f>
        <v/>
      </c>
      <c r="BJ112" s="14">
        <f>IF(BJ113&lt;&gt;""," -R","")</f>
        <v/>
      </c>
    </row>
    <row r="113">
      <c r="M113" s="14" t="n">
        <v>1.52</v>
      </c>
      <c r="N113" s="14">
        <f>IFERROR(VLOOKUP(M113,'CRUCE RIESGOS'!$C$8:$D$152,2,FALSE),"")</f>
        <v/>
      </c>
      <c r="O113" s="14" t="n">
        <v>2.52000000000001</v>
      </c>
      <c r="P113" s="14">
        <f>IFERROR(VLOOKUP(O113,'CRUCE RIESGOS'!$C$8:$D$152,2,FALSE),"")</f>
        <v/>
      </c>
      <c r="Q113" s="14" t="n">
        <v>3.52000000000002</v>
      </c>
      <c r="R113" s="14">
        <f>IFERROR(VLOOKUP(Q113,'CRUCE RIESGOS'!$C$8:$D$152,2,FALSE),"")</f>
        <v/>
      </c>
      <c r="S113" s="14" t="n">
        <v>4.52000000000003</v>
      </c>
      <c r="T113" s="14">
        <f>IFERROR(VLOOKUP(S113,'CRUCE RIESGOS'!$C$8:$D$152,2,FALSE),"")</f>
        <v/>
      </c>
      <c r="U113" s="14" t="n">
        <v>5.52000000000004</v>
      </c>
      <c r="V113" s="14">
        <f>IFERROR(VLOOKUP(U113,'CRUCE RIESGOS'!$C$8:$D$152,2,FALSE),"")</f>
        <v/>
      </c>
      <c r="W113" s="14" t="n">
        <v>6.52000000000005</v>
      </c>
      <c r="X113" s="14">
        <f>IFERROR(VLOOKUP(W113,'CRUCE RIESGOS'!$C$8:$D$152,2,FALSE),"")</f>
        <v/>
      </c>
      <c r="Y113" s="14" t="n">
        <v>7.52000000000006</v>
      </c>
      <c r="Z113" s="14">
        <f>IFERROR(VLOOKUP(Y113,'CRUCE RIESGOS'!$C$8:$D$152,2,FALSE),"")</f>
        <v/>
      </c>
      <c r="AA113" s="14" t="n">
        <v>8.520000000000071</v>
      </c>
      <c r="AB113" s="14">
        <f>IFERROR(VLOOKUP(AA113,'CRUCE RIESGOS'!$C$8:$D$152,2,FALSE),"")</f>
        <v/>
      </c>
      <c r="AC113" s="14" t="n">
        <v>9.52000000000008</v>
      </c>
      <c r="AD113" s="14">
        <f>IFERROR(VLOOKUP(AC113,'CRUCE RIESGOS'!$C$8:$D$152,2,FALSE),"")</f>
        <v/>
      </c>
      <c r="AE113" s="14" t="n">
        <v>10.5200000000001</v>
      </c>
      <c r="AF113" s="14">
        <f>IFERROR(VLOOKUP(AE113,'CRUCE RIESGOS'!$C$8:$D$152,2,FALSE),"")</f>
        <v/>
      </c>
      <c r="AG113" s="14" t="n">
        <v>11.5200000000001</v>
      </c>
      <c r="AH113" s="14">
        <f>IFERROR(VLOOKUP(AG113,'CRUCE RIESGOS'!$C$8:$D$152,2,FALSE),"")</f>
        <v/>
      </c>
      <c r="AI113" s="14" t="n">
        <v>12.5200000000001</v>
      </c>
      <c r="AJ113" s="14">
        <f>IFERROR(VLOOKUP(AI113,'CRUCE RIESGOS'!$C$8:$D$152,2,FALSE),"")</f>
        <v/>
      </c>
      <c r="AK113" s="14" t="n">
        <v>13.5200000000001</v>
      </c>
      <c r="AL113" s="14">
        <f>IFERROR(VLOOKUP(AK113,'CRUCE RIESGOS'!$C$8:$D$152,2,FALSE),"")</f>
        <v/>
      </c>
      <c r="AM113" s="14" t="n">
        <v>14.5200000000001</v>
      </c>
      <c r="AN113" s="14">
        <f>IFERROR(VLOOKUP(AM113,'CRUCE RIESGOS'!$C$8:$D$152,2,FALSE),"")</f>
        <v/>
      </c>
      <c r="AO113" s="14" t="n">
        <v>15.5200000000001</v>
      </c>
      <c r="AP113" s="14">
        <f>IFERROR(VLOOKUP(AO113,'CRUCE RIESGOS'!$C$8:$D$152,2,FALSE),"")</f>
        <v/>
      </c>
      <c r="AQ113" s="14" t="n">
        <v>16.5200000000001</v>
      </c>
      <c r="AR113" s="14">
        <f>IFERROR(VLOOKUP(AQ113,'CRUCE RIESGOS'!$C$8:$D$152,2,FALSE),"")</f>
        <v/>
      </c>
      <c r="AS113" s="14" t="n">
        <v>17.5200000000002</v>
      </c>
      <c r="AT113" s="14">
        <f>IFERROR(VLOOKUP(AS113,'CRUCE RIESGOS'!$C$8:$D$152,2,FALSE),"")</f>
        <v/>
      </c>
      <c r="AU113" s="14" t="n">
        <v>18.5200000000002</v>
      </c>
      <c r="AV113" s="14">
        <f>IFERROR(VLOOKUP(AU113,'CRUCE RIESGOS'!$C$8:$D$152,2,FALSE),"")</f>
        <v/>
      </c>
      <c r="AW113" s="14" t="n">
        <v>19.5200000000002</v>
      </c>
      <c r="AX113" s="14">
        <f>IFERROR(VLOOKUP(AW113,'CRUCE RIESGOS'!$C$8:$D$152,2,FALSE),"")</f>
        <v/>
      </c>
      <c r="AY113" s="14" t="n">
        <v>20.5200000000002</v>
      </c>
      <c r="AZ113" s="14">
        <f>IFERROR(VLOOKUP(AY113,'CRUCE RIESGOS'!$C$8:$D$152,2,FALSE),"")</f>
        <v/>
      </c>
      <c r="BA113" s="14" t="n">
        <v>21.5200000000002</v>
      </c>
      <c r="BB113" s="14">
        <f>IFERROR(VLOOKUP(BA113,'CRUCE RIESGOS'!$C$8:$D$152,2,FALSE),"")</f>
        <v/>
      </c>
      <c r="BC113" s="14" t="n">
        <v>22.5200000000002</v>
      </c>
      <c r="BD113" s="14">
        <f>IFERROR(VLOOKUP(BC113,'CRUCE RIESGOS'!$C$8:$D$152,2,FALSE),"")</f>
        <v/>
      </c>
      <c r="BE113" s="14" t="n">
        <v>23.5200000000002</v>
      </c>
      <c r="BF113" s="14">
        <f>IFERROR(VLOOKUP(BE113,'CRUCE RIESGOS'!$C$8:$D$152,2,FALSE),"")</f>
        <v/>
      </c>
      <c r="BG113" s="14" t="n">
        <v>24.5200000000002</v>
      </c>
      <c r="BH113" s="14">
        <f>IFERROR(VLOOKUP(BG113,'CRUCE RIESGOS'!$C$8:$D$152,2,FALSE),"")</f>
        <v/>
      </c>
      <c r="BI113" s="14" t="n">
        <v>25.5200000000002</v>
      </c>
      <c r="BJ113" s="14">
        <f>IFERROR(VLOOKUP(BI113,'CRUCE RIESGOS'!$C$8:$D$152,2,FALSE),"")</f>
        <v/>
      </c>
    </row>
    <row r="114">
      <c r="N114" s="14">
        <f>IF(N115&lt;&gt;""," -R","")</f>
        <v/>
      </c>
      <c r="P114" s="14">
        <f>IF(P115&lt;&gt;""," -R","")</f>
        <v/>
      </c>
      <c r="R114" s="14">
        <f>IF(R115&lt;&gt;""," -R","")</f>
        <v/>
      </c>
      <c r="T114" s="14">
        <f>IF(T115&lt;&gt;""," -R","")</f>
        <v/>
      </c>
      <c r="V114" s="14">
        <f>IF(V115&lt;&gt;""," -R","")</f>
        <v/>
      </c>
      <c r="X114" s="14">
        <f>IF(X115&lt;&gt;""," -R","")</f>
        <v/>
      </c>
      <c r="Z114" s="14">
        <f>IF(Z115&lt;&gt;""," -R","")</f>
        <v/>
      </c>
      <c r="AB114" s="14">
        <f>IF(AB115&lt;&gt;""," -R","")</f>
        <v/>
      </c>
      <c r="AD114" s="14">
        <f>IF(AD115&lt;&gt;""," -R","")</f>
        <v/>
      </c>
      <c r="AF114" s="14">
        <f>IF(AF115&lt;&gt;""," -R","")</f>
        <v/>
      </c>
      <c r="AH114" s="14">
        <f>IF(AH115&lt;&gt;""," -R","")</f>
        <v/>
      </c>
      <c r="AJ114" s="14">
        <f>IF(AJ115&lt;&gt;""," -R","")</f>
        <v/>
      </c>
      <c r="AL114" s="14">
        <f>IF(AL115&lt;&gt;""," -R","")</f>
        <v/>
      </c>
      <c r="AN114" s="14">
        <f>IF(AN115&lt;&gt;""," -R","")</f>
        <v/>
      </c>
      <c r="AP114" s="14">
        <f>IF(AP115&lt;&gt;""," -R","")</f>
        <v/>
      </c>
      <c r="AR114" s="14">
        <f>IF(AR115&lt;&gt;""," -R","")</f>
        <v/>
      </c>
      <c r="AT114" s="14">
        <f>IF(AT115&lt;&gt;""," -R","")</f>
        <v/>
      </c>
      <c r="AV114" s="14">
        <f>IF(AV115&lt;&gt;""," -R","")</f>
        <v/>
      </c>
      <c r="AX114" s="14">
        <f>IF(AX115&lt;&gt;""," -R","")</f>
        <v/>
      </c>
      <c r="AZ114" s="14">
        <f>IF(AZ115&lt;&gt;""," -R","")</f>
        <v/>
      </c>
      <c r="BB114" s="14">
        <f>IF(BB115&lt;&gt;""," -R","")</f>
        <v/>
      </c>
      <c r="BD114" s="14">
        <f>IF(BD115&lt;&gt;""," -R","")</f>
        <v/>
      </c>
      <c r="BF114" s="14">
        <f>IF(BF115&lt;&gt;""," -R","")</f>
        <v/>
      </c>
      <c r="BH114" s="14">
        <f>IF(BH115&lt;&gt;""," -R","")</f>
        <v/>
      </c>
      <c r="BJ114" s="14">
        <f>IF(BJ115&lt;&gt;""," -R","")</f>
        <v/>
      </c>
    </row>
    <row r="115">
      <c r="M115" s="14" t="n">
        <v>1.53</v>
      </c>
      <c r="N115" s="14">
        <f>IFERROR(VLOOKUP(M115,'CRUCE RIESGOS'!$C$8:$D$152,2,FALSE),"")</f>
        <v/>
      </c>
      <c r="O115" s="14" t="n">
        <v>2.53000000000001</v>
      </c>
      <c r="P115" s="14">
        <f>IFERROR(VLOOKUP(O115,'CRUCE RIESGOS'!$C$8:$D$152,2,FALSE),"")</f>
        <v/>
      </c>
      <c r="Q115" s="14" t="n">
        <v>3.53000000000002</v>
      </c>
      <c r="R115" s="14">
        <f>IFERROR(VLOOKUP(Q115,'CRUCE RIESGOS'!$C$8:$D$152,2,FALSE),"")</f>
        <v/>
      </c>
      <c r="S115" s="14" t="n">
        <v>4.53000000000003</v>
      </c>
      <c r="T115" s="14">
        <f>IFERROR(VLOOKUP(S115,'CRUCE RIESGOS'!$C$8:$D$152,2,FALSE),"")</f>
        <v/>
      </c>
      <c r="U115" s="14" t="n">
        <v>5.53000000000004</v>
      </c>
      <c r="V115" s="14">
        <f>IFERROR(VLOOKUP(U115,'CRUCE RIESGOS'!$C$8:$D$152,2,FALSE),"")</f>
        <v/>
      </c>
      <c r="W115" s="14" t="n">
        <v>6.53000000000005</v>
      </c>
      <c r="X115" s="14">
        <f>IFERROR(VLOOKUP(W115,'CRUCE RIESGOS'!$C$8:$D$152,2,FALSE),"")</f>
        <v/>
      </c>
      <c r="Y115" s="14" t="n">
        <v>7.53000000000006</v>
      </c>
      <c r="Z115" s="14">
        <f>IFERROR(VLOOKUP(Y115,'CRUCE RIESGOS'!$C$8:$D$152,2,FALSE),"")</f>
        <v/>
      </c>
      <c r="AA115" s="14" t="n">
        <v>8.53000000000007</v>
      </c>
      <c r="AB115" s="14">
        <f>IFERROR(VLOOKUP(AA115,'CRUCE RIESGOS'!$C$8:$D$152,2,FALSE),"")</f>
        <v/>
      </c>
      <c r="AC115" s="14" t="n">
        <v>9.530000000000079</v>
      </c>
      <c r="AD115" s="14">
        <f>IFERROR(VLOOKUP(AC115,'CRUCE RIESGOS'!$C$8:$D$152,2,FALSE),"")</f>
        <v/>
      </c>
      <c r="AE115" s="14" t="n">
        <v>10.5300000000001</v>
      </c>
      <c r="AF115" s="14">
        <f>IFERROR(VLOOKUP(AE115,'CRUCE RIESGOS'!$C$8:$D$152,2,FALSE),"")</f>
        <v/>
      </c>
      <c r="AG115" s="14" t="n">
        <v>11.5300000000001</v>
      </c>
      <c r="AH115" s="14">
        <f>IFERROR(VLOOKUP(AG115,'CRUCE RIESGOS'!$C$8:$D$152,2,FALSE),"")</f>
        <v/>
      </c>
      <c r="AI115" s="14" t="n">
        <v>12.5300000000001</v>
      </c>
      <c r="AJ115" s="14">
        <f>IFERROR(VLOOKUP(AI115,'CRUCE RIESGOS'!$C$8:$D$152,2,FALSE),"")</f>
        <v/>
      </c>
      <c r="AK115" s="14" t="n">
        <v>13.5300000000001</v>
      </c>
      <c r="AL115" s="14">
        <f>IFERROR(VLOOKUP(AK115,'CRUCE RIESGOS'!$C$8:$D$152,2,FALSE),"")</f>
        <v/>
      </c>
      <c r="AM115" s="14" t="n">
        <v>14.5300000000001</v>
      </c>
      <c r="AN115" s="14">
        <f>IFERROR(VLOOKUP(AM115,'CRUCE RIESGOS'!$C$8:$D$152,2,FALSE),"")</f>
        <v/>
      </c>
      <c r="AO115" s="14" t="n">
        <v>15.5300000000001</v>
      </c>
      <c r="AP115" s="14">
        <f>IFERROR(VLOOKUP(AO115,'CRUCE RIESGOS'!$C$8:$D$152,2,FALSE),"")</f>
        <v/>
      </c>
      <c r="AQ115" s="14" t="n">
        <v>16.5300000000001</v>
      </c>
      <c r="AR115" s="14">
        <f>IFERROR(VLOOKUP(AQ115,'CRUCE RIESGOS'!$C$8:$D$152,2,FALSE),"")</f>
        <v/>
      </c>
      <c r="AS115" s="14" t="n">
        <v>17.5300000000002</v>
      </c>
      <c r="AT115" s="14">
        <f>IFERROR(VLOOKUP(AS115,'CRUCE RIESGOS'!$C$8:$D$152,2,FALSE),"")</f>
        <v/>
      </c>
      <c r="AU115" s="14" t="n">
        <v>18.5300000000002</v>
      </c>
      <c r="AV115" s="14">
        <f>IFERROR(VLOOKUP(AU115,'CRUCE RIESGOS'!$C$8:$D$152,2,FALSE),"")</f>
        <v/>
      </c>
      <c r="AW115" s="14" t="n">
        <v>19.5300000000002</v>
      </c>
      <c r="AX115" s="14">
        <f>IFERROR(VLOOKUP(AW115,'CRUCE RIESGOS'!$C$8:$D$152,2,FALSE),"")</f>
        <v/>
      </c>
      <c r="AY115" s="14" t="n">
        <v>20.5300000000002</v>
      </c>
      <c r="AZ115" s="14">
        <f>IFERROR(VLOOKUP(AY115,'CRUCE RIESGOS'!$C$8:$D$152,2,FALSE),"")</f>
        <v/>
      </c>
      <c r="BA115" s="14" t="n">
        <v>21.5300000000002</v>
      </c>
      <c r="BB115" s="14">
        <f>IFERROR(VLOOKUP(BA115,'CRUCE RIESGOS'!$C$8:$D$152,2,FALSE),"")</f>
        <v/>
      </c>
      <c r="BC115" s="14" t="n">
        <v>22.5300000000002</v>
      </c>
      <c r="BD115" s="14">
        <f>IFERROR(VLOOKUP(BC115,'CRUCE RIESGOS'!$C$8:$D$152,2,FALSE),"")</f>
        <v/>
      </c>
      <c r="BE115" s="14" t="n">
        <v>23.5300000000002</v>
      </c>
      <c r="BF115" s="14">
        <f>IFERROR(VLOOKUP(BE115,'CRUCE RIESGOS'!$C$8:$D$152,2,FALSE),"")</f>
        <v/>
      </c>
      <c r="BG115" s="14" t="n">
        <v>24.5300000000002</v>
      </c>
      <c r="BH115" s="14">
        <f>IFERROR(VLOOKUP(BG115,'CRUCE RIESGOS'!$C$8:$D$152,2,FALSE),"")</f>
        <v/>
      </c>
      <c r="BI115" s="14" t="n">
        <v>25.5300000000002</v>
      </c>
      <c r="BJ115" s="14">
        <f>IFERROR(VLOOKUP(BI115,'CRUCE RIESGOS'!$C$8:$D$152,2,FALSE),"")</f>
        <v/>
      </c>
    </row>
    <row r="116">
      <c r="N116" s="14">
        <f>IF(N117&lt;&gt;""," -R","")</f>
        <v/>
      </c>
      <c r="P116" s="14">
        <f>IF(P117&lt;&gt;""," -R","")</f>
        <v/>
      </c>
      <c r="R116" s="14">
        <f>IF(R117&lt;&gt;""," -R","")</f>
        <v/>
      </c>
      <c r="T116" s="14">
        <f>IF(T117&lt;&gt;""," -R","")</f>
        <v/>
      </c>
      <c r="V116" s="14">
        <f>IF(V117&lt;&gt;""," -R","")</f>
        <v/>
      </c>
      <c r="X116" s="14">
        <f>IF(X117&lt;&gt;""," -R","")</f>
        <v/>
      </c>
      <c r="Z116" s="14">
        <f>IF(Z117&lt;&gt;""," -R","")</f>
        <v/>
      </c>
      <c r="AB116" s="14">
        <f>IF(AB117&lt;&gt;""," -R","")</f>
        <v/>
      </c>
      <c r="AD116" s="14">
        <f>IF(AD117&lt;&gt;""," -R","")</f>
        <v/>
      </c>
      <c r="AF116" s="14">
        <f>IF(AF117&lt;&gt;""," -R","")</f>
        <v/>
      </c>
      <c r="AH116" s="14">
        <f>IF(AH117&lt;&gt;""," -R","")</f>
        <v/>
      </c>
      <c r="AJ116" s="14">
        <f>IF(AJ117&lt;&gt;""," -R","")</f>
        <v/>
      </c>
      <c r="AL116" s="14">
        <f>IF(AL117&lt;&gt;""," -R","")</f>
        <v/>
      </c>
      <c r="AN116" s="14">
        <f>IF(AN117&lt;&gt;""," -R","")</f>
        <v/>
      </c>
      <c r="AP116" s="14">
        <f>IF(AP117&lt;&gt;""," -R","")</f>
        <v/>
      </c>
      <c r="AR116" s="14">
        <f>IF(AR117&lt;&gt;""," -R","")</f>
        <v/>
      </c>
      <c r="AT116" s="14">
        <f>IF(AT117&lt;&gt;""," -R","")</f>
        <v/>
      </c>
      <c r="AV116" s="14">
        <f>IF(AV117&lt;&gt;""," -R","")</f>
        <v/>
      </c>
      <c r="AX116" s="14">
        <f>IF(AX117&lt;&gt;""," -R","")</f>
        <v/>
      </c>
      <c r="AZ116" s="14">
        <f>IF(AZ117&lt;&gt;""," -R","")</f>
        <v/>
      </c>
      <c r="BB116" s="14">
        <f>IF(BB117&lt;&gt;""," -R","")</f>
        <v/>
      </c>
      <c r="BD116" s="14">
        <f>IF(BD117&lt;&gt;""," -R","")</f>
        <v/>
      </c>
      <c r="BF116" s="14">
        <f>IF(BF117&lt;&gt;""," -R","")</f>
        <v/>
      </c>
      <c r="BH116" s="14">
        <f>IF(BH117&lt;&gt;""," -R","")</f>
        <v/>
      </c>
      <c r="BJ116" s="14">
        <f>IF(BJ117&lt;&gt;""," -R","")</f>
        <v/>
      </c>
    </row>
    <row r="117">
      <c r="M117" s="14" t="n">
        <v>1.54</v>
      </c>
      <c r="N117" s="14">
        <f>IFERROR(VLOOKUP(M117,'CRUCE RIESGOS'!$C$8:$D$152,2,FALSE),"")</f>
        <v/>
      </c>
      <c r="O117" s="14" t="n">
        <v>2.54000000000001</v>
      </c>
      <c r="P117" s="14">
        <f>IFERROR(VLOOKUP(O117,'CRUCE RIESGOS'!$C$8:$D$152,2,FALSE),"")</f>
        <v/>
      </c>
      <c r="Q117" s="14" t="n">
        <v>3.54000000000002</v>
      </c>
      <c r="R117" s="14">
        <f>IFERROR(VLOOKUP(Q117,'CRUCE RIESGOS'!$C$8:$D$152,2,FALSE),"")</f>
        <v/>
      </c>
      <c r="S117" s="14" t="n">
        <v>4.54000000000003</v>
      </c>
      <c r="T117" s="14">
        <f>IFERROR(VLOOKUP(S117,'CRUCE RIESGOS'!$C$8:$D$152,2,FALSE),"")</f>
        <v/>
      </c>
      <c r="U117" s="14" t="n">
        <v>5.54000000000004</v>
      </c>
      <c r="V117" s="14">
        <f>IFERROR(VLOOKUP(U117,'CRUCE RIESGOS'!$C$8:$D$152,2,FALSE),"")</f>
        <v/>
      </c>
      <c r="W117" s="14" t="n">
        <v>6.54000000000005</v>
      </c>
      <c r="X117" s="14">
        <f>IFERROR(VLOOKUP(W117,'CRUCE RIESGOS'!$C$8:$D$152,2,FALSE),"")</f>
        <v/>
      </c>
      <c r="Y117" s="14" t="n">
        <v>7.54000000000006</v>
      </c>
      <c r="Z117" s="14">
        <f>IFERROR(VLOOKUP(Y117,'CRUCE RIESGOS'!$C$8:$D$152,2,FALSE),"")</f>
        <v/>
      </c>
      <c r="AA117" s="14" t="n">
        <v>8.54000000000007</v>
      </c>
      <c r="AB117" s="14">
        <f>IFERROR(VLOOKUP(AA117,'CRUCE RIESGOS'!$C$8:$D$152,2,FALSE),"")</f>
        <v/>
      </c>
      <c r="AC117" s="14" t="n">
        <v>9.540000000000081</v>
      </c>
      <c r="AD117" s="14">
        <f>IFERROR(VLOOKUP(AC117,'CRUCE RIESGOS'!$C$8:$D$152,2,FALSE),"")</f>
        <v/>
      </c>
      <c r="AE117" s="14" t="n">
        <v>10.5400000000001</v>
      </c>
      <c r="AF117" s="14">
        <f>IFERROR(VLOOKUP(AE117,'CRUCE RIESGOS'!$C$8:$D$152,2,FALSE),"")</f>
        <v/>
      </c>
      <c r="AG117" s="14" t="n">
        <v>11.5400000000001</v>
      </c>
      <c r="AH117" s="14">
        <f>IFERROR(VLOOKUP(AG117,'CRUCE RIESGOS'!$C$8:$D$152,2,FALSE),"")</f>
        <v/>
      </c>
      <c r="AI117" s="14" t="n">
        <v>12.5400000000001</v>
      </c>
      <c r="AJ117" s="14">
        <f>IFERROR(VLOOKUP(AI117,'CRUCE RIESGOS'!$C$8:$D$152,2,FALSE),"")</f>
        <v/>
      </c>
      <c r="AK117" s="14" t="n">
        <v>13.5400000000001</v>
      </c>
      <c r="AL117" s="14">
        <f>IFERROR(VLOOKUP(AK117,'CRUCE RIESGOS'!$C$8:$D$152,2,FALSE),"")</f>
        <v/>
      </c>
      <c r="AM117" s="14" t="n">
        <v>14.5400000000001</v>
      </c>
      <c r="AN117" s="14">
        <f>IFERROR(VLOOKUP(AM117,'CRUCE RIESGOS'!$C$8:$D$152,2,FALSE),"")</f>
        <v/>
      </c>
      <c r="AO117" s="14" t="n">
        <v>15.5400000000001</v>
      </c>
      <c r="AP117" s="14">
        <f>IFERROR(VLOOKUP(AO117,'CRUCE RIESGOS'!$C$8:$D$152,2,FALSE),"")</f>
        <v/>
      </c>
      <c r="AQ117" s="14" t="n">
        <v>16.5400000000001</v>
      </c>
      <c r="AR117" s="14">
        <f>IFERROR(VLOOKUP(AQ117,'CRUCE RIESGOS'!$C$8:$D$152,2,FALSE),"")</f>
        <v/>
      </c>
      <c r="AS117" s="14" t="n">
        <v>17.5400000000002</v>
      </c>
      <c r="AT117" s="14">
        <f>IFERROR(VLOOKUP(AS117,'CRUCE RIESGOS'!$C$8:$D$152,2,FALSE),"")</f>
        <v/>
      </c>
      <c r="AU117" s="14" t="n">
        <v>18.5400000000002</v>
      </c>
      <c r="AV117" s="14">
        <f>IFERROR(VLOOKUP(AU117,'CRUCE RIESGOS'!$C$8:$D$152,2,FALSE),"")</f>
        <v/>
      </c>
      <c r="AW117" s="14" t="n">
        <v>19.5400000000002</v>
      </c>
      <c r="AX117" s="14">
        <f>IFERROR(VLOOKUP(AW117,'CRUCE RIESGOS'!$C$8:$D$152,2,FALSE),"")</f>
        <v/>
      </c>
      <c r="AY117" s="14" t="n">
        <v>20.5400000000002</v>
      </c>
      <c r="AZ117" s="14">
        <f>IFERROR(VLOOKUP(AY117,'CRUCE RIESGOS'!$C$8:$D$152,2,FALSE),"")</f>
        <v/>
      </c>
      <c r="BA117" s="14" t="n">
        <v>21.5400000000002</v>
      </c>
      <c r="BB117" s="14">
        <f>IFERROR(VLOOKUP(BA117,'CRUCE RIESGOS'!$C$8:$D$152,2,FALSE),"")</f>
        <v/>
      </c>
      <c r="BC117" s="14" t="n">
        <v>22.5400000000002</v>
      </c>
      <c r="BD117" s="14">
        <f>IFERROR(VLOOKUP(BC117,'CRUCE RIESGOS'!$C$8:$D$152,2,FALSE),"")</f>
        <v/>
      </c>
      <c r="BE117" s="14" t="n">
        <v>23.5400000000002</v>
      </c>
      <c r="BF117" s="14">
        <f>IFERROR(VLOOKUP(BE117,'CRUCE RIESGOS'!$C$8:$D$152,2,FALSE),"")</f>
        <v/>
      </c>
      <c r="BG117" s="14" t="n">
        <v>24.5400000000002</v>
      </c>
      <c r="BH117" s="14">
        <f>IFERROR(VLOOKUP(BG117,'CRUCE RIESGOS'!$C$8:$D$152,2,FALSE),"")</f>
        <v/>
      </c>
      <c r="BI117" s="14" t="n">
        <v>25.5400000000002</v>
      </c>
      <c r="BJ117" s="14">
        <f>IFERROR(VLOOKUP(BI117,'CRUCE RIESGOS'!$C$8:$D$152,2,FALSE),"")</f>
        <v/>
      </c>
    </row>
    <row r="118">
      <c r="N118" s="14">
        <f>IF(N119&lt;&gt;""," -R","")</f>
        <v/>
      </c>
      <c r="P118" s="14">
        <f>IF(P119&lt;&gt;""," -R","")</f>
        <v/>
      </c>
      <c r="R118" s="14">
        <f>IF(R119&lt;&gt;""," -R","")</f>
        <v/>
      </c>
      <c r="T118" s="14">
        <f>IF(T119&lt;&gt;""," -R","")</f>
        <v/>
      </c>
      <c r="V118" s="14">
        <f>IF(V119&lt;&gt;""," -R","")</f>
        <v/>
      </c>
      <c r="X118" s="14">
        <f>IF(X119&lt;&gt;""," -R","")</f>
        <v/>
      </c>
      <c r="Z118" s="14">
        <f>IF(Z119&lt;&gt;""," -R","")</f>
        <v/>
      </c>
      <c r="AB118" s="14">
        <f>IF(AB119&lt;&gt;""," -R","")</f>
        <v/>
      </c>
      <c r="AD118" s="14">
        <f>IF(AD119&lt;&gt;""," -R","")</f>
        <v/>
      </c>
      <c r="AF118" s="14">
        <f>IF(AF119&lt;&gt;""," -R","")</f>
        <v/>
      </c>
      <c r="AH118" s="14">
        <f>IF(AH119&lt;&gt;""," -R","")</f>
        <v/>
      </c>
      <c r="AJ118" s="14">
        <f>IF(AJ119&lt;&gt;""," -R","")</f>
        <v/>
      </c>
      <c r="AL118" s="14">
        <f>IF(AL119&lt;&gt;""," -R","")</f>
        <v/>
      </c>
      <c r="AN118" s="14">
        <f>IF(AN119&lt;&gt;""," -R","")</f>
        <v/>
      </c>
      <c r="AP118" s="14">
        <f>IF(AP119&lt;&gt;""," -R","")</f>
        <v/>
      </c>
      <c r="AR118" s="14">
        <f>IF(AR119&lt;&gt;""," -R","")</f>
        <v/>
      </c>
      <c r="AT118" s="14">
        <f>IF(AT119&lt;&gt;""," -R","")</f>
        <v/>
      </c>
      <c r="AV118" s="14">
        <f>IF(AV119&lt;&gt;""," -R","")</f>
        <v/>
      </c>
      <c r="AX118" s="14">
        <f>IF(AX119&lt;&gt;""," -R","")</f>
        <v/>
      </c>
      <c r="AZ118" s="14">
        <f>IF(AZ119&lt;&gt;""," -R","")</f>
        <v/>
      </c>
      <c r="BB118" s="14">
        <f>IF(BB119&lt;&gt;""," -R","")</f>
        <v/>
      </c>
      <c r="BD118" s="14">
        <f>IF(BD119&lt;&gt;""," -R","")</f>
        <v/>
      </c>
      <c r="BF118" s="14">
        <f>IF(BF119&lt;&gt;""," -R","")</f>
        <v/>
      </c>
      <c r="BH118" s="14">
        <f>IF(BH119&lt;&gt;""," -R","")</f>
        <v/>
      </c>
      <c r="BJ118" s="14">
        <f>IF(BJ119&lt;&gt;""," -R","")</f>
        <v/>
      </c>
    </row>
    <row r="119">
      <c r="M119" s="14" t="n">
        <v>1.55</v>
      </c>
      <c r="N119" s="14">
        <f>IFERROR(VLOOKUP(M119,'CRUCE RIESGOS'!$C$8:$D$152,2,FALSE),"")</f>
        <v/>
      </c>
      <c r="O119" s="14" t="n">
        <v>2.55000000000001</v>
      </c>
      <c r="P119" s="14">
        <f>IFERROR(VLOOKUP(O119,'CRUCE RIESGOS'!$C$8:$D$152,2,FALSE),"")</f>
        <v/>
      </c>
      <c r="Q119" s="14" t="n">
        <v>3.55000000000002</v>
      </c>
      <c r="R119" s="14">
        <f>IFERROR(VLOOKUP(Q119,'CRUCE RIESGOS'!$C$8:$D$152,2,FALSE),"")</f>
        <v/>
      </c>
      <c r="S119" s="14" t="n">
        <v>4.55000000000003</v>
      </c>
      <c r="T119" s="14">
        <f>IFERROR(VLOOKUP(S119,'CRUCE RIESGOS'!$C$8:$D$152,2,FALSE),"")</f>
        <v/>
      </c>
      <c r="U119" s="14" t="n">
        <v>5.55000000000004</v>
      </c>
      <c r="V119" s="14">
        <f>IFERROR(VLOOKUP(U119,'CRUCE RIESGOS'!$C$8:$D$152,2,FALSE),"")</f>
        <v/>
      </c>
      <c r="W119" s="14" t="n">
        <v>6.55000000000005</v>
      </c>
      <c r="X119" s="14">
        <f>IFERROR(VLOOKUP(W119,'CRUCE RIESGOS'!$C$8:$D$152,2,FALSE),"")</f>
        <v/>
      </c>
      <c r="Y119" s="14" t="n">
        <v>7.55000000000006</v>
      </c>
      <c r="Z119" s="14">
        <f>IFERROR(VLOOKUP(Y119,'CRUCE RIESGOS'!$C$8:$D$152,2,FALSE),"")</f>
        <v/>
      </c>
      <c r="AA119" s="14" t="n">
        <v>8.55000000000007</v>
      </c>
      <c r="AB119" s="14">
        <f>IFERROR(VLOOKUP(AA119,'CRUCE RIESGOS'!$C$8:$D$152,2,FALSE),"")</f>
        <v/>
      </c>
      <c r="AC119" s="14" t="n">
        <v>9.550000000000081</v>
      </c>
      <c r="AD119" s="14">
        <f>IFERROR(VLOOKUP(AC119,'CRUCE RIESGOS'!$C$8:$D$152,2,FALSE),"")</f>
        <v/>
      </c>
      <c r="AE119" s="14" t="n">
        <v>10.5500000000001</v>
      </c>
      <c r="AF119" s="14">
        <f>IFERROR(VLOOKUP(AE119,'CRUCE RIESGOS'!$C$8:$D$152,2,FALSE),"")</f>
        <v/>
      </c>
      <c r="AG119" s="14" t="n">
        <v>11.5500000000001</v>
      </c>
      <c r="AH119" s="14">
        <f>IFERROR(VLOOKUP(AG119,'CRUCE RIESGOS'!$C$8:$D$152,2,FALSE),"")</f>
        <v/>
      </c>
      <c r="AI119" s="14" t="n">
        <v>12.5500000000001</v>
      </c>
      <c r="AJ119" s="14">
        <f>IFERROR(VLOOKUP(AI119,'CRUCE RIESGOS'!$C$8:$D$152,2,FALSE),"")</f>
        <v/>
      </c>
      <c r="AK119" s="14" t="n">
        <v>13.5500000000001</v>
      </c>
      <c r="AL119" s="14">
        <f>IFERROR(VLOOKUP(AK119,'CRUCE RIESGOS'!$C$8:$D$152,2,FALSE),"")</f>
        <v/>
      </c>
      <c r="AM119" s="14" t="n">
        <v>14.5500000000001</v>
      </c>
      <c r="AN119" s="14">
        <f>IFERROR(VLOOKUP(AM119,'CRUCE RIESGOS'!$C$8:$D$152,2,FALSE),"")</f>
        <v/>
      </c>
      <c r="AO119" s="14" t="n">
        <v>15.5500000000001</v>
      </c>
      <c r="AP119" s="14">
        <f>IFERROR(VLOOKUP(AO119,'CRUCE RIESGOS'!$C$8:$D$152,2,FALSE),"")</f>
        <v/>
      </c>
      <c r="AQ119" s="14" t="n">
        <v>16.5500000000001</v>
      </c>
      <c r="AR119" s="14">
        <f>IFERROR(VLOOKUP(AQ119,'CRUCE RIESGOS'!$C$8:$D$152,2,FALSE),"")</f>
        <v/>
      </c>
      <c r="AS119" s="14" t="n">
        <v>17.5500000000002</v>
      </c>
      <c r="AT119" s="14">
        <f>IFERROR(VLOOKUP(AS119,'CRUCE RIESGOS'!$C$8:$D$152,2,FALSE),"")</f>
        <v/>
      </c>
      <c r="AU119" s="14" t="n">
        <v>18.5500000000002</v>
      </c>
      <c r="AV119" s="14">
        <f>IFERROR(VLOOKUP(AU119,'CRUCE RIESGOS'!$C$8:$D$152,2,FALSE),"")</f>
        <v/>
      </c>
      <c r="AW119" s="14" t="n">
        <v>19.5500000000002</v>
      </c>
      <c r="AX119" s="14">
        <f>IFERROR(VLOOKUP(AW119,'CRUCE RIESGOS'!$C$8:$D$152,2,FALSE),"")</f>
        <v/>
      </c>
      <c r="AY119" s="14" t="n">
        <v>20.5500000000002</v>
      </c>
      <c r="AZ119" s="14">
        <f>IFERROR(VLOOKUP(AY119,'CRUCE RIESGOS'!$C$8:$D$152,2,FALSE),"")</f>
        <v/>
      </c>
      <c r="BA119" s="14" t="n">
        <v>21.5500000000002</v>
      </c>
      <c r="BB119" s="14">
        <f>IFERROR(VLOOKUP(BA119,'CRUCE RIESGOS'!$C$8:$D$152,2,FALSE),"")</f>
        <v/>
      </c>
      <c r="BC119" s="14" t="n">
        <v>22.5500000000002</v>
      </c>
      <c r="BD119" s="14">
        <f>IFERROR(VLOOKUP(BC119,'CRUCE RIESGOS'!$C$8:$D$152,2,FALSE),"")</f>
        <v/>
      </c>
      <c r="BE119" s="14" t="n">
        <v>23.5500000000002</v>
      </c>
      <c r="BF119" s="14">
        <f>IFERROR(VLOOKUP(BE119,'CRUCE RIESGOS'!$C$8:$D$152,2,FALSE),"")</f>
        <v/>
      </c>
      <c r="BG119" s="14" t="n">
        <v>24.5500000000002</v>
      </c>
      <c r="BH119" s="14">
        <f>IFERROR(VLOOKUP(BG119,'CRUCE RIESGOS'!$C$8:$D$152,2,FALSE),"")</f>
        <v/>
      </c>
      <c r="BI119" s="14" t="n">
        <v>25.5500000000002</v>
      </c>
      <c r="BJ119" s="14">
        <f>IFERROR(VLOOKUP(BI119,'CRUCE RIESGOS'!$C$8:$D$152,2,FALSE),"")</f>
        <v/>
      </c>
    </row>
    <row r="120">
      <c r="N120" s="14">
        <f>IF(N121&lt;&gt;""," -R","")</f>
        <v/>
      </c>
      <c r="P120" s="14">
        <f>IF(P121&lt;&gt;""," -R","")</f>
        <v/>
      </c>
      <c r="R120" s="14">
        <f>IF(R121&lt;&gt;""," -R","")</f>
        <v/>
      </c>
      <c r="T120" s="14">
        <f>IF(T121&lt;&gt;""," -R","")</f>
        <v/>
      </c>
      <c r="V120" s="14">
        <f>IF(V121&lt;&gt;""," -R","")</f>
        <v/>
      </c>
      <c r="X120" s="14">
        <f>IF(X121&lt;&gt;""," -R","")</f>
        <v/>
      </c>
      <c r="Z120" s="14">
        <f>IF(Z121&lt;&gt;""," -R","")</f>
        <v/>
      </c>
      <c r="AB120" s="14">
        <f>IF(AB121&lt;&gt;""," -R","")</f>
        <v/>
      </c>
      <c r="AD120" s="14">
        <f>IF(AD121&lt;&gt;""," -R","")</f>
        <v/>
      </c>
      <c r="AF120" s="14">
        <f>IF(AF121&lt;&gt;""," -R","")</f>
        <v/>
      </c>
      <c r="AH120" s="14">
        <f>IF(AH121&lt;&gt;""," -R","")</f>
        <v/>
      </c>
      <c r="AJ120" s="14">
        <f>IF(AJ121&lt;&gt;""," -R","")</f>
        <v/>
      </c>
      <c r="AL120" s="14">
        <f>IF(AL121&lt;&gt;""," -R","")</f>
        <v/>
      </c>
      <c r="AN120" s="14">
        <f>IF(AN121&lt;&gt;""," -R","")</f>
        <v/>
      </c>
      <c r="AP120" s="14">
        <f>IF(AP121&lt;&gt;""," -R","")</f>
        <v/>
      </c>
      <c r="AR120" s="14">
        <f>IF(AR121&lt;&gt;""," -R","")</f>
        <v/>
      </c>
      <c r="AT120" s="14">
        <f>IF(AT121&lt;&gt;""," -R","")</f>
        <v/>
      </c>
      <c r="AV120" s="14">
        <f>IF(AV121&lt;&gt;""," -R","")</f>
        <v/>
      </c>
      <c r="AX120" s="14">
        <f>IF(AX121&lt;&gt;""," -R","")</f>
        <v/>
      </c>
      <c r="AZ120" s="14">
        <f>IF(AZ121&lt;&gt;""," -R","")</f>
        <v/>
      </c>
      <c r="BB120" s="14">
        <f>IF(BB121&lt;&gt;""," -R","")</f>
        <v/>
      </c>
      <c r="BD120" s="14">
        <f>IF(BD121&lt;&gt;""," -R","")</f>
        <v/>
      </c>
      <c r="BF120" s="14">
        <f>IF(BF121&lt;&gt;""," -R","")</f>
        <v/>
      </c>
      <c r="BH120" s="14">
        <f>IF(BH121&lt;&gt;""," -R","")</f>
        <v/>
      </c>
      <c r="BJ120" s="14">
        <f>IF(BJ121&lt;&gt;""," -R","")</f>
        <v/>
      </c>
    </row>
    <row r="121">
      <c r="M121" s="14" t="n">
        <v>1.56</v>
      </c>
      <c r="N121" s="14">
        <f>IFERROR(VLOOKUP(M121,'CRUCE RIESGOS'!$C$8:$D$152,2,FALSE),"")</f>
        <v/>
      </c>
      <c r="O121" s="14" t="n">
        <v>2.56000000000001</v>
      </c>
      <c r="P121" s="14">
        <f>IFERROR(VLOOKUP(O121,'CRUCE RIESGOS'!$C$8:$D$152,2,FALSE),"")</f>
        <v/>
      </c>
      <c r="Q121" s="14" t="n">
        <v>3.56000000000002</v>
      </c>
      <c r="R121" s="14">
        <f>IFERROR(VLOOKUP(Q121,'CRUCE RIESGOS'!$C$8:$D$152,2,FALSE),"")</f>
        <v/>
      </c>
      <c r="S121" s="14" t="n">
        <v>4.56000000000003</v>
      </c>
      <c r="T121" s="14">
        <f>IFERROR(VLOOKUP(S121,'CRUCE RIESGOS'!$C$8:$D$152,2,FALSE),"")</f>
        <v/>
      </c>
      <c r="U121" s="14" t="n">
        <v>5.56000000000004</v>
      </c>
      <c r="V121" s="14">
        <f>IFERROR(VLOOKUP(U121,'CRUCE RIESGOS'!$C$8:$D$152,2,FALSE),"")</f>
        <v/>
      </c>
      <c r="W121" s="14" t="n">
        <v>6.56000000000005</v>
      </c>
      <c r="X121" s="14">
        <f>IFERROR(VLOOKUP(W121,'CRUCE RIESGOS'!$C$8:$D$152,2,FALSE),"")</f>
        <v/>
      </c>
      <c r="Y121" s="14" t="n">
        <v>7.56000000000006</v>
      </c>
      <c r="Z121" s="14">
        <f>IFERROR(VLOOKUP(Y121,'CRUCE RIESGOS'!$C$8:$D$152,2,FALSE),"")</f>
        <v/>
      </c>
      <c r="AA121" s="14" t="n">
        <v>8.56000000000007</v>
      </c>
      <c r="AB121" s="14">
        <f>IFERROR(VLOOKUP(AA121,'CRUCE RIESGOS'!$C$8:$D$152,2,FALSE),"")</f>
        <v/>
      </c>
      <c r="AC121" s="14" t="n">
        <v>9.56000000000008</v>
      </c>
      <c r="AD121" s="14">
        <f>IFERROR(VLOOKUP(AC121,'CRUCE RIESGOS'!$C$8:$D$152,2,FALSE),"")</f>
        <v/>
      </c>
      <c r="AE121" s="14" t="n">
        <v>10.5600000000001</v>
      </c>
      <c r="AF121" s="14">
        <f>IFERROR(VLOOKUP(AE121,'CRUCE RIESGOS'!$C$8:$D$152,2,FALSE),"")</f>
        <v/>
      </c>
      <c r="AG121" s="14" t="n">
        <v>11.5600000000001</v>
      </c>
      <c r="AH121" s="14">
        <f>IFERROR(VLOOKUP(AG121,'CRUCE RIESGOS'!$C$8:$D$152,2,FALSE),"")</f>
        <v/>
      </c>
      <c r="AI121" s="14" t="n">
        <v>12.5600000000001</v>
      </c>
      <c r="AJ121" s="14">
        <f>IFERROR(VLOOKUP(AI121,'CRUCE RIESGOS'!$C$8:$D$152,2,FALSE),"")</f>
        <v/>
      </c>
      <c r="AK121" s="14" t="n">
        <v>13.5600000000001</v>
      </c>
      <c r="AL121" s="14">
        <f>IFERROR(VLOOKUP(AK121,'CRUCE RIESGOS'!$C$8:$D$152,2,FALSE),"")</f>
        <v/>
      </c>
      <c r="AM121" s="14" t="n">
        <v>14.5600000000001</v>
      </c>
      <c r="AN121" s="14">
        <f>IFERROR(VLOOKUP(AM121,'CRUCE RIESGOS'!$C$8:$D$152,2,FALSE),"")</f>
        <v/>
      </c>
      <c r="AO121" s="14" t="n">
        <v>15.5600000000001</v>
      </c>
      <c r="AP121" s="14">
        <f>IFERROR(VLOOKUP(AO121,'CRUCE RIESGOS'!$C$8:$D$152,2,FALSE),"")</f>
        <v/>
      </c>
      <c r="AQ121" s="14" t="n">
        <v>16.5600000000001</v>
      </c>
      <c r="AR121" s="14">
        <f>IFERROR(VLOOKUP(AQ121,'CRUCE RIESGOS'!$C$8:$D$152,2,FALSE),"")</f>
        <v/>
      </c>
      <c r="AS121" s="14" t="n">
        <v>17.5600000000002</v>
      </c>
      <c r="AT121" s="14">
        <f>IFERROR(VLOOKUP(AS121,'CRUCE RIESGOS'!$C$8:$D$152,2,FALSE),"")</f>
        <v/>
      </c>
      <c r="AU121" s="14" t="n">
        <v>18.5600000000002</v>
      </c>
      <c r="AV121" s="14">
        <f>IFERROR(VLOOKUP(AU121,'CRUCE RIESGOS'!$C$8:$D$152,2,FALSE),"")</f>
        <v/>
      </c>
      <c r="AW121" s="14" t="n">
        <v>19.5600000000002</v>
      </c>
      <c r="AX121" s="14">
        <f>IFERROR(VLOOKUP(AW121,'CRUCE RIESGOS'!$C$8:$D$152,2,FALSE),"")</f>
        <v/>
      </c>
      <c r="AY121" s="14" t="n">
        <v>20.5600000000002</v>
      </c>
      <c r="AZ121" s="14">
        <f>IFERROR(VLOOKUP(AY121,'CRUCE RIESGOS'!$C$8:$D$152,2,FALSE),"")</f>
        <v/>
      </c>
      <c r="BA121" s="14" t="n">
        <v>21.5600000000002</v>
      </c>
      <c r="BB121" s="14">
        <f>IFERROR(VLOOKUP(BA121,'CRUCE RIESGOS'!$C$8:$D$152,2,FALSE),"")</f>
        <v/>
      </c>
      <c r="BC121" s="14" t="n">
        <v>22.5600000000002</v>
      </c>
      <c r="BD121" s="14">
        <f>IFERROR(VLOOKUP(BC121,'CRUCE RIESGOS'!$C$8:$D$152,2,FALSE),"")</f>
        <v/>
      </c>
      <c r="BE121" s="14" t="n">
        <v>23.5600000000002</v>
      </c>
      <c r="BF121" s="14">
        <f>IFERROR(VLOOKUP(BE121,'CRUCE RIESGOS'!$C$8:$D$152,2,FALSE),"")</f>
        <v/>
      </c>
      <c r="BG121" s="14" t="n">
        <v>24.5600000000002</v>
      </c>
      <c r="BH121" s="14">
        <f>IFERROR(VLOOKUP(BG121,'CRUCE RIESGOS'!$C$8:$D$152,2,FALSE),"")</f>
        <v/>
      </c>
      <c r="BI121" s="14" t="n">
        <v>25.5600000000002</v>
      </c>
      <c r="BJ121" s="14">
        <f>IFERROR(VLOOKUP(BI121,'CRUCE RIESGOS'!$C$8:$D$152,2,FALSE),"")</f>
        <v/>
      </c>
    </row>
    <row r="122">
      <c r="N122" s="14">
        <f>IF(N123&lt;&gt;""," -R","")</f>
        <v/>
      </c>
      <c r="P122" s="14">
        <f>IF(P123&lt;&gt;""," -R","")</f>
        <v/>
      </c>
      <c r="R122" s="14">
        <f>IF(R123&lt;&gt;""," -R","")</f>
        <v/>
      </c>
      <c r="T122" s="14">
        <f>IF(T123&lt;&gt;""," -R","")</f>
        <v/>
      </c>
      <c r="V122" s="14">
        <f>IF(V123&lt;&gt;""," -R","")</f>
        <v/>
      </c>
      <c r="X122" s="14">
        <f>IF(X123&lt;&gt;""," -R","")</f>
        <v/>
      </c>
      <c r="Z122" s="14">
        <f>IF(Z123&lt;&gt;""," -R","")</f>
        <v/>
      </c>
      <c r="AB122" s="14">
        <f>IF(AB123&lt;&gt;""," -R","")</f>
        <v/>
      </c>
      <c r="AD122" s="14">
        <f>IF(AD123&lt;&gt;""," -R","")</f>
        <v/>
      </c>
      <c r="AF122" s="14">
        <f>IF(AF123&lt;&gt;""," -R","")</f>
        <v/>
      </c>
      <c r="AH122" s="14">
        <f>IF(AH123&lt;&gt;""," -R","")</f>
        <v/>
      </c>
      <c r="AJ122" s="14">
        <f>IF(AJ123&lt;&gt;""," -R","")</f>
        <v/>
      </c>
      <c r="AL122" s="14">
        <f>IF(AL123&lt;&gt;""," -R","")</f>
        <v/>
      </c>
      <c r="AN122" s="14">
        <f>IF(AN123&lt;&gt;""," -R","")</f>
        <v/>
      </c>
      <c r="AP122" s="14">
        <f>IF(AP123&lt;&gt;""," -R","")</f>
        <v/>
      </c>
      <c r="AR122" s="14">
        <f>IF(AR123&lt;&gt;""," -R","")</f>
        <v/>
      </c>
      <c r="AT122" s="14">
        <f>IF(AT123&lt;&gt;""," -R","")</f>
        <v/>
      </c>
      <c r="AV122" s="14">
        <f>IF(AV123&lt;&gt;""," -R","")</f>
        <v/>
      </c>
      <c r="AX122" s="14">
        <f>IF(AX123&lt;&gt;""," -R","")</f>
        <v/>
      </c>
      <c r="AZ122" s="14">
        <f>IF(AZ123&lt;&gt;""," -R","")</f>
        <v/>
      </c>
      <c r="BB122" s="14">
        <f>IF(BB123&lt;&gt;""," -R","")</f>
        <v/>
      </c>
      <c r="BD122" s="14">
        <f>IF(BD123&lt;&gt;""," -R","")</f>
        <v/>
      </c>
      <c r="BF122" s="14">
        <f>IF(BF123&lt;&gt;""," -R","")</f>
        <v/>
      </c>
      <c r="BH122" s="14">
        <f>IF(BH123&lt;&gt;""," -R","")</f>
        <v/>
      </c>
      <c r="BJ122" s="14">
        <f>IF(BJ123&lt;&gt;""," -R","")</f>
        <v/>
      </c>
    </row>
    <row r="123">
      <c r="M123" s="14" t="n">
        <v>1.57</v>
      </c>
      <c r="N123" s="14">
        <f>IFERROR(VLOOKUP(M123,'CRUCE RIESGOS'!$C$8:$D$152,2,FALSE),"")</f>
        <v/>
      </c>
      <c r="O123" s="14" t="n">
        <v>2.57000000000001</v>
      </c>
      <c r="P123" s="14">
        <f>IFERROR(VLOOKUP(O123,'CRUCE RIESGOS'!$C$8:$D$152,2,FALSE),"")</f>
        <v/>
      </c>
      <c r="Q123" s="14" t="n">
        <v>3.57000000000002</v>
      </c>
      <c r="R123" s="14">
        <f>IFERROR(VLOOKUP(Q123,'CRUCE RIESGOS'!$C$8:$D$152,2,FALSE),"")</f>
        <v/>
      </c>
      <c r="S123" s="14" t="n">
        <v>4.57000000000003</v>
      </c>
      <c r="T123" s="14">
        <f>IFERROR(VLOOKUP(S123,'CRUCE RIESGOS'!$C$8:$D$152,2,FALSE),"")</f>
        <v/>
      </c>
      <c r="U123" s="14" t="n">
        <v>5.57000000000004</v>
      </c>
      <c r="V123" s="14">
        <f>IFERROR(VLOOKUP(U123,'CRUCE RIESGOS'!$C$8:$D$152,2,FALSE),"")</f>
        <v/>
      </c>
      <c r="W123" s="14" t="n">
        <v>6.57000000000005</v>
      </c>
      <c r="X123" s="14">
        <f>IFERROR(VLOOKUP(W123,'CRUCE RIESGOS'!$C$8:$D$152,2,FALSE),"")</f>
        <v/>
      </c>
      <c r="Y123" s="14" t="n">
        <v>7.57000000000006</v>
      </c>
      <c r="Z123" s="14">
        <f>IFERROR(VLOOKUP(Y123,'CRUCE RIESGOS'!$C$8:$D$152,2,FALSE),"")</f>
        <v/>
      </c>
      <c r="AA123" s="14" t="n">
        <v>8.57000000000007</v>
      </c>
      <c r="AB123" s="14">
        <f>IFERROR(VLOOKUP(AA123,'CRUCE RIESGOS'!$C$8:$D$152,2,FALSE),"")</f>
        <v/>
      </c>
      <c r="AC123" s="14" t="n">
        <v>9.57000000000008</v>
      </c>
      <c r="AD123" s="14">
        <f>IFERROR(VLOOKUP(AC123,'CRUCE RIESGOS'!$C$8:$D$152,2,FALSE),"")</f>
        <v/>
      </c>
      <c r="AE123" s="14" t="n">
        <v>10.5700000000001</v>
      </c>
      <c r="AF123" s="14">
        <f>IFERROR(VLOOKUP(AE123,'CRUCE RIESGOS'!$C$8:$D$152,2,FALSE),"")</f>
        <v/>
      </c>
      <c r="AG123" s="14" t="n">
        <v>11.5700000000001</v>
      </c>
      <c r="AH123" s="14">
        <f>IFERROR(VLOOKUP(AG123,'CRUCE RIESGOS'!$C$8:$D$152,2,FALSE),"")</f>
        <v/>
      </c>
      <c r="AI123" s="14" t="n">
        <v>12.5700000000001</v>
      </c>
      <c r="AJ123" s="14">
        <f>IFERROR(VLOOKUP(AI123,'CRUCE RIESGOS'!$C$8:$D$152,2,FALSE),"")</f>
        <v/>
      </c>
      <c r="AK123" s="14" t="n">
        <v>13.5700000000001</v>
      </c>
      <c r="AL123" s="14">
        <f>IFERROR(VLOOKUP(AK123,'CRUCE RIESGOS'!$C$8:$D$152,2,FALSE),"")</f>
        <v/>
      </c>
      <c r="AM123" s="14" t="n">
        <v>14.5700000000001</v>
      </c>
      <c r="AN123" s="14">
        <f>IFERROR(VLOOKUP(AM123,'CRUCE RIESGOS'!$C$8:$D$152,2,FALSE),"")</f>
        <v/>
      </c>
      <c r="AO123" s="14" t="n">
        <v>15.5700000000001</v>
      </c>
      <c r="AP123" s="14">
        <f>IFERROR(VLOOKUP(AO123,'CRUCE RIESGOS'!$C$8:$D$152,2,FALSE),"")</f>
        <v/>
      </c>
      <c r="AQ123" s="14" t="n">
        <v>16.5700000000001</v>
      </c>
      <c r="AR123" s="14">
        <f>IFERROR(VLOOKUP(AQ123,'CRUCE RIESGOS'!$C$8:$D$152,2,FALSE),"")</f>
        <v/>
      </c>
      <c r="AS123" s="14" t="n">
        <v>17.5700000000002</v>
      </c>
      <c r="AT123" s="14">
        <f>IFERROR(VLOOKUP(AS123,'CRUCE RIESGOS'!$C$8:$D$152,2,FALSE),"")</f>
        <v/>
      </c>
      <c r="AU123" s="14" t="n">
        <v>18.5700000000002</v>
      </c>
      <c r="AV123" s="14">
        <f>IFERROR(VLOOKUP(AU123,'CRUCE RIESGOS'!$C$8:$D$152,2,FALSE),"")</f>
        <v/>
      </c>
      <c r="AW123" s="14" t="n">
        <v>19.5700000000002</v>
      </c>
      <c r="AX123" s="14">
        <f>IFERROR(VLOOKUP(AW123,'CRUCE RIESGOS'!$C$8:$D$152,2,FALSE),"")</f>
        <v/>
      </c>
      <c r="AY123" s="14" t="n">
        <v>20.5700000000002</v>
      </c>
      <c r="AZ123" s="14">
        <f>IFERROR(VLOOKUP(AY123,'CRUCE RIESGOS'!$C$8:$D$152,2,FALSE),"")</f>
        <v/>
      </c>
      <c r="BA123" s="14" t="n">
        <v>21.5700000000002</v>
      </c>
      <c r="BB123" s="14">
        <f>IFERROR(VLOOKUP(BA123,'CRUCE RIESGOS'!$C$8:$D$152,2,FALSE),"")</f>
        <v/>
      </c>
      <c r="BC123" s="14" t="n">
        <v>22.5700000000002</v>
      </c>
      <c r="BD123" s="14">
        <f>IFERROR(VLOOKUP(BC123,'CRUCE RIESGOS'!$C$8:$D$152,2,FALSE),"")</f>
        <v/>
      </c>
      <c r="BE123" s="14" t="n">
        <v>23.5700000000002</v>
      </c>
      <c r="BF123" s="14">
        <f>IFERROR(VLOOKUP(BE123,'CRUCE RIESGOS'!$C$8:$D$152,2,FALSE),"")</f>
        <v/>
      </c>
      <c r="BG123" s="14" t="n">
        <v>24.5700000000002</v>
      </c>
      <c r="BH123" s="14">
        <f>IFERROR(VLOOKUP(BG123,'CRUCE RIESGOS'!$C$8:$D$152,2,FALSE),"")</f>
        <v/>
      </c>
      <c r="BI123" s="14" t="n">
        <v>25.5700000000002</v>
      </c>
      <c r="BJ123" s="14">
        <f>IFERROR(VLOOKUP(BI123,'CRUCE RIESGOS'!$C$8:$D$152,2,FALSE),"")</f>
        <v/>
      </c>
    </row>
    <row r="124">
      <c r="N124" s="14">
        <f>IF(N125&lt;&gt;""," -R","")</f>
        <v/>
      </c>
      <c r="P124" s="14">
        <f>IF(P125&lt;&gt;""," -R","")</f>
        <v/>
      </c>
      <c r="R124" s="14">
        <f>IF(R125&lt;&gt;""," -R","")</f>
        <v/>
      </c>
      <c r="T124" s="14">
        <f>IF(T125&lt;&gt;""," -R","")</f>
        <v/>
      </c>
      <c r="V124" s="14">
        <f>IF(V125&lt;&gt;""," -R","")</f>
        <v/>
      </c>
      <c r="X124" s="14">
        <f>IF(X125&lt;&gt;""," -R","")</f>
        <v/>
      </c>
      <c r="Z124" s="14">
        <f>IF(Z125&lt;&gt;""," -R","")</f>
        <v/>
      </c>
      <c r="AB124" s="14">
        <f>IF(AB125&lt;&gt;""," -R","")</f>
        <v/>
      </c>
      <c r="AD124" s="14">
        <f>IF(AD125&lt;&gt;""," -R","")</f>
        <v/>
      </c>
      <c r="AF124" s="14">
        <f>IF(AF125&lt;&gt;""," -R","")</f>
        <v/>
      </c>
      <c r="AH124" s="14">
        <f>IF(AH125&lt;&gt;""," -R","")</f>
        <v/>
      </c>
      <c r="AJ124" s="14">
        <f>IF(AJ125&lt;&gt;""," -R","")</f>
        <v/>
      </c>
      <c r="AL124" s="14">
        <f>IF(AL125&lt;&gt;""," -R","")</f>
        <v/>
      </c>
      <c r="AN124" s="14">
        <f>IF(AN125&lt;&gt;""," -R","")</f>
        <v/>
      </c>
      <c r="AP124" s="14">
        <f>IF(AP125&lt;&gt;""," -R","")</f>
        <v/>
      </c>
      <c r="AR124" s="14">
        <f>IF(AR125&lt;&gt;""," -R","")</f>
        <v/>
      </c>
      <c r="AT124" s="14">
        <f>IF(AT125&lt;&gt;""," -R","")</f>
        <v/>
      </c>
      <c r="AV124" s="14">
        <f>IF(AV125&lt;&gt;""," -R","")</f>
        <v/>
      </c>
      <c r="AX124" s="14">
        <f>IF(AX125&lt;&gt;""," -R","")</f>
        <v/>
      </c>
      <c r="AZ124" s="14">
        <f>IF(AZ125&lt;&gt;""," -R","")</f>
        <v/>
      </c>
      <c r="BB124" s="14">
        <f>IF(BB125&lt;&gt;""," -R","")</f>
        <v/>
      </c>
      <c r="BD124" s="14">
        <f>IF(BD125&lt;&gt;""," -R","")</f>
        <v/>
      </c>
      <c r="BF124" s="14">
        <f>IF(BF125&lt;&gt;""," -R","")</f>
        <v/>
      </c>
      <c r="BH124" s="14">
        <f>IF(BH125&lt;&gt;""," -R","")</f>
        <v/>
      </c>
      <c r="BJ124" s="14">
        <f>IF(BJ125&lt;&gt;""," -R","")</f>
        <v/>
      </c>
    </row>
    <row r="125">
      <c r="M125" s="14" t="n">
        <v>1.58</v>
      </c>
      <c r="N125" s="14">
        <f>IFERROR(VLOOKUP(M125,'CRUCE RIESGOS'!$C$8:$D$152,2,FALSE),"")</f>
        <v/>
      </c>
      <c r="O125" s="14" t="n">
        <v>2.58000000000001</v>
      </c>
      <c r="P125" s="14">
        <f>IFERROR(VLOOKUP(O125,'CRUCE RIESGOS'!$C$8:$D$152,2,FALSE),"")</f>
        <v/>
      </c>
      <c r="Q125" s="14" t="n">
        <v>3.58000000000002</v>
      </c>
      <c r="R125" s="14">
        <f>IFERROR(VLOOKUP(Q125,'CRUCE RIESGOS'!$C$8:$D$152,2,FALSE),"")</f>
        <v/>
      </c>
      <c r="S125" s="14" t="n">
        <v>4.58000000000003</v>
      </c>
      <c r="T125" s="14">
        <f>IFERROR(VLOOKUP(S125,'CRUCE RIESGOS'!$C$8:$D$152,2,FALSE),"")</f>
        <v/>
      </c>
      <c r="U125" s="14" t="n">
        <v>5.58000000000004</v>
      </c>
      <c r="V125" s="14">
        <f>IFERROR(VLOOKUP(U125,'CRUCE RIESGOS'!$C$8:$D$152,2,FALSE),"")</f>
        <v/>
      </c>
      <c r="W125" s="14" t="n">
        <v>6.58000000000005</v>
      </c>
      <c r="X125" s="14">
        <f>IFERROR(VLOOKUP(W125,'CRUCE RIESGOS'!$C$8:$D$152,2,FALSE),"")</f>
        <v/>
      </c>
      <c r="Y125" s="14" t="n">
        <v>7.58000000000006</v>
      </c>
      <c r="Z125" s="14">
        <f>IFERROR(VLOOKUP(Y125,'CRUCE RIESGOS'!$C$8:$D$152,2,FALSE),"")</f>
        <v/>
      </c>
      <c r="AA125" s="14" t="n">
        <v>8.580000000000069</v>
      </c>
      <c r="AB125" s="14">
        <f>IFERROR(VLOOKUP(AA125,'CRUCE RIESGOS'!$C$8:$D$152,2,FALSE),"")</f>
        <v/>
      </c>
      <c r="AC125" s="14" t="n">
        <v>9.58000000000008</v>
      </c>
      <c r="AD125" s="14">
        <f>IFERROR(VLOOKUP(AC125,'CRUCE RIESGOS'!$C$8:$D$152,2,FALSE),"")</f>
        <v/>
      </c>
      <c r="AE125" s="14" t="n">
        <v>10.5800000000001</v>
      </c>
      <c r="AF125" s="14">
        <f>IFERROR(VLOOKUP(AE125,'CRUCE RIESGOS'!$C$8:$D$152,2,FALSE),"")</f>
        <v/>
      </c>
      <c r="AG125" s="14" t="n">
        <v>11.5800000000001</v>
      </c>
      <c r="AH125" s="14">
        <f>IFERROR(VLOOKUP(AG125,'CRUCE RIESGOS'!$C$8:$D$152,2,FALSE),"")</f>
        <v/>
      </c>
      <c r="AI125" s="14" t="n">
        <v>12.5800000000001</v>
      </c>
      <c r="AJ125" s="14">
        <f>IFERROR(VLOOKUP(AI125,'CRUCE RIESGOS'!$C$8:$D$152,2,FALSE),"")</f>
        <v/>
      </c>
      <c r="AK125" s="14" t="n">
        <v>13.5800000000001</v>
      </c>
      <c r="AL125" s="14">
        <f>IFERROR(VLOOKUP(AK125,'CRUCE RIESGOS'!$C$8:$D$152,2,FALSE),"")</f>
        <v/>
      </c>
      <c r="AM125" s="14" t="n">
        <v>14.5800000000001</v>
      </c>
      <c r="AN125" s="14">
        <f>IFERROR(VLOOKUP(AM125,'CRUCE RIESGOS'!$C$8:$D$152,2,FALSE),"")</f>
        <v/>
      </c>
      <c r="AO125" s="14" t="n">
        <v>15.5800000000001</v>
      </c>
      <c r="AP125" s="14">
        <f>IFERROR(VLOOKUP(AO125,'CRUCE RIESGOS'!$C$8:$D$152,2,FALSE),"")</f>
        <v/>
      </c>
      <c r="AQ125" s="14" t="n">
        <v>16.5800000000001</v>
      </c>
      <c r="AR125" s="14">
        <f>IFERROR(VLOOKUP(AQ125,'CRUCE RIESGOS'!$C$8:$D$152,2,FALSE),"")</f>
        <v/>
      </c>
      <c r="AS125" s="14" t="n">
        <v>17.5800000000002</v>
      </c>
      <c r="AT125" s="14">
        <f>IFERROR(VLOOKUP(AS125,'CRUCE RIESGOS'!$C$8:$D$152,2,FALSE),"")</f>
        <v/>
      </c>
      <c r="AU125" s="14" t="n">
        <v>18.5800000000002</v>
      </c>
      <c r="AV125" s="14">
        <f>IFERROR(VLOOKUP(AU125,'CRUCE RIESGOS'!$C$8:$D$152,2,FALSE),"")</f>
        <v/>
      </c>
      <c r="AW125" s="14" t="n">
        <v>19.5800000000002</v>
      </c>
      <c r="AX125" s="14">
        <f>IFERROR(VLOOKUP(AW125,'CRUCE RIESGOS'!$C$8:$D$152,2,FALSE),"")</f>
        <v/>
      </c>
      <c r="AY125" s="14" t="n">
        <v>20.5800000000002</v>
      </c>
      <c r="AZ125" s="14">
        <f>IFERROR(VLOOKUP(AY125,'CRUCE RIESGOS'!$C$8:$D$152,2,FALSE),"")</f>
        <v/>
      </c>
      <c r="BA125" s="14" t="n">
        <v>21.5800000000002</v>
      </c>
      <c r="BB125" s="14">
        <f>IFERROR(VLOOKUP(BA125,'CRUCE RIESGOS'!$C$8:$D$152,2,FALSE),"")</f>
        <v/>
      </c>
      <c r="BC125" s="14" t="n">
        <v>22.5800000000002</v>
      </c>
      <c r="BD125" s="14">
        <f>IFERROR(VLOOKUP(BC125,'CRUCE RIESGOS'!$C$8:$D$152,2,FALSE),"")</f>
        <v/>
      </c>
      <c r="BE125" s="14" t="n">
        <v>23.5800000000002</v>
      </c>
      <c r="BF125" s="14">
        <f>IFERROR(VLOOKUP(BE125,'CRUCE RIESGOS'!$C$8:$D$152,2,FALSE),"")</f>
        <v/>
      </c>
      <c r="BG125" s="14" t="n">
        <v>24.5800000000002</v>
      </c>
      <c r="BH125" s="14">
        <f>IFERROR(VLOOKUP(BG125,'CRUCE RIESGOS'!$C$8:$D$152,2,FALSE),"")</f>
        <v/>
      </c>
      <c r="BI125" s="14" t="n">
        <v>25.5800000000002</v>
      </c>
      <c r="BJ125" s="14">
        <f>IFERROR(VLOOKUP(BI125,'CRUCE RIESGOS'!$C$8:$D$152,2,FALSE),"")</f>
        <v/>
      </c>
    </row>
    <row r="126">
      <c r="N126" s="14">
        <f>IF(N127&lt;&gt;""," -R","")</f>
        <v/>
      </c>
      <c r="P126" s="14">
        <f>IF(P127&lt;&gt;""," -R","")</f>
        <v/>
      </c>
      <c r="R126" s="14">
        <f>IF(R127&lt;&gt;""," -R","")</f>
        <v/>
      </c>
      <c r="T126" s="14">
        <f>IF(T127&lt;&gt;""," -R","")</f>
        <v/>
      </c>
      <c r="V126" s="14">
        <f>IF(V127&lt;&gt;""," -R","")</f>
        <v/>
      </c>
      <c r="X126" s="14">
        <f>IF(X127&lt;&gt;""," -R","")</f>
        <v/>
      </c>
      <c r="Z126" s="14">
        <f>IF(Z127&lt;&gt;""," -R","")</f>
        <v/>
      </c>
      <c r="AB126" s="14">
        <f>IF(AB127&lt;&gt;""," -R","")</f>
        <v/>
      </c>
      <c r="AD126" s="14">
        <f>IF(AD127&lt;&gt;""," -R","")</f>
        <v/>
      </c>
      <c r="AF126" s="14">
        <f>IF(AF127&lt;&gt;""," -R","")</f>
        <v/>
      </c>
      <c r="AH126" s="14">
        <f>IF(AH127&lt;&gt;""," -R","")</f>
        <v/>
      </c>
      <c r="AJ126" s="14">
        <f>IF(AJ127&lt;&gt;""," -R","")</f>
        <v/>
      </c>
      <c r="AL126" s="14">
        <f>IF(AL127&lt;&gt;""," -R","")</f>
        <v/>
      </c>
      <c r="AN126" s="14">
        <f>IF(AN127&lt;&gt;""," -R","")</f>
        <v/>
      </c>
      <c r="AP126" s="14">
        <f>IF(AP127&lt;&gt;""," -R","")</f>
        <v/>
      </c>
      <c r="AR126" s="14">
        <f>IF(AR127&lt;&gt;""," -R","")</f>
        <v/>
      </c>
      <c r="AT126" s="14">
        <f>IF(AT127&lt;&gt;""," -R","")</f>
        <v/>
      </c>
      <c r="AV126" s="14">
        <f>IF(AV127&lt;&gt;""," -R","")</f>
        <v/>
      </c>
      <c r="AX126" s="14">
        <f>IF(AX127&lt;&gt;""," -R","")</f>
        <v/>
      </c>
      <c r="AZ126" s="14">
        <f>IF(AZ127&lt;&gt;""," -R","")</f>
        <v/>
      </c>
      <c r="BB126" s="14">
        <f>IF(BB127&lt;&gt;""," -R","")</f>
        <v/>
      </c>
      <c r="BD126" s="14">
        <f>IF(BD127&lt;&gt;""," -R","")</f>
        <v/>
      </c>
      <c r="BF126" s="14">
        <f>IF(BF127&lt;&gt;""," -R","")</f>
        <v/>
      </c>
      <c r="BH126" s="14">
        <f>IF(BH127&lt;&gt;""," -R","")</f>
        <v/>
      </c>
      <c r="BJ126" s="14">
        <f>IF(BJ127&lt;&gt;""," -R","")</f>
        <v/>
      </c>
    </row>
    <row r="127">
      <c r="M127" s="14" t="n">
        <v>1.59</v>
      </c>
      <c r="N127" s="14">
        <f>IFERROR(VLOOKUP(M127,'CRUCE RIESGOS'!$C$8:$D$152,2,FALSE),"")</f>
        <v/>
      </c>
      <c r="O127" s="14" t="n">
        <v>2.59000000000001</v>
      </c>
      <c r="P127" s="14">
        <f>IFERROR(VLOOKUP(O127,'CRUCE RIESGOS'!$C$8:$D$152,2,FALSE),"")</f>
        <v/>
      </c>
      <c r="Q127" s="14" t="n">
        <v>3.59000000000002</v>
      </c>
      <c r="R127" s="14">
        <f>IFERROR(VLOOKUP(Q127,'CRUCE RIESGOS'!$C$8:$D$152,2,FALSE),"")</f>
        <v/>
      </c>
      <c r="S127" s="14" t="n">
        <v>4.59000000000003</v>
      </c>
      <c r="T127" s="14">
        <f>IFERROR(VLOOKUP(S127,'CRUCE RIESGOS'!$C$8:$D$152,2,FALSE),"")</f>
        <v/>
      </c>
      <c r="U127" s="14" t="n">
        <v>5.59000000000004</v>
      </c>
      <c r="V127" s="14">
        <f>IFERROR(VLOOKUP(U127,'CRUCE RIESGOS'!$C$8:$D$152,2,FALSE),"")</f>
        <v/>
      </c>
      <c r="W127" s="14" t="n">
        <v>6.59000000000005</v>
      </c>
      <c r="X127" s="14">
        <f>IFERROR(VLOOKUP(W127,'CRUCE RIESGOS'!$C$8:$D$152,2,FALSE),"")</f>
        <v/>
      </c>
      <c r="Y127" s="14" t="n">
        <v>7.59000000000006</v>
      </c>
      <c r="Z127" s="14">
        <f>IFERROR(VLOOKUP(Y127,'CRUCE RIESGOS'!$C$8:$D$152,2,FALSE),"")</f>
        <v/>
      </c>
      <c r="AA127" s="14" t="n">
        <v>8.590000000000069</v>
      </c>
      <c r="AB127" s="14">
        <f>IFERROR(VLOOKUP(AA127,'CRUCE RIESGOS'!$C$8:$D$152,2,FALSE),"")</f>
        <v/>
      </c>
      <c r="AC127" s="14" t="n">
        <v>9.59000000000008</v>
      </c>
      <c r="AD127" s="14">
        <f>IFERROR(VLOOKUP(AC127,'CRUCE RIESGOS'!$C$8:$D$152,2,FALSE),"")</f>
        <v/>
      </c>
      <c r="AE127" s="14" t="n">
        <v>10.5900000000001</v>
      </c>
      <c r="AF127" s="14">
        <f>IFERROR(VLOOKUP(AE127,'CRUCE RIESGOS'!$C$8:$D$152,2,FALSE),"")</f>
        <v/>
      </c>
      <c r="AG127" s="14" t="n">
        <v>11.5900000000001</v>
      </c>
      <c r="AH127" s="14">
        <f>IFERROR(VLOOKUP(AG127,'CRUCE RIESGOS'!$C$8:$D$152,2,FALSE),"")</f>
        <v/>
      </c>
      <c r="AI127" s="14" t="n">
        <v>12.5900000000001</v>
      </c>
      <c r="AJ127" s="14">
        <f>IFERROR(VLOOKUP(AI127,'CRUCE RIESGOS'!$C$8:$D$152,2,FALSE),"")</f>
        <v/>
      </c>
      <c r="AK127" s="14" t="n">
        <v>13.5900000000001</v>
      </c>
      <c r="AL127" s="14">
        <f>IFERROR(VLOOKUP(AK127,'CRUCE RIESGOS'!$C$8:$D$152,2,FALSE),"")</f>
        <v/>
      </c>
      <c r="AM127" s="14" t="n">
        <v>14.5900000000001</v>
      </c>
      <c r="AN127" s="14">
        <f>IFERROR(VLOOKUP(AM127,'CRUCE RIESGOS'!$C$8:$D$152,2,FALSE),"")</f>
        <v/>
      </c>
      <c r="AO127" s="14" t="n">
        <v>15.5900000000001</v>
      </c>
      <c r="AP127" s="14">
        <f>IFERROR(VLOOKUP(AO127,'CRUCE RIESGOS'!$C$8:$D$152,2,FALSE),"")</f>
        <v/>
      </c>
      <c r="AQ127" s="14" t="n">
        <v>16.5900000000001</v>
      </c>
      <c r="AR127" s="14">
        <f>IFERROR(VLOOKUP(AQ127,'CRUCE RIESGOS'!$C$8:$D$152,2,FALSE),"")</f>
        <v/>
      </c>
      <c r="AS127" s="14" t="n">
        <v>17.5900000000002</v>
      </c>
      <c r="AT127" s="14">
        <f>IFERROR(VLOOKUP(AS127,'CRUCE RIESGOS'!$C$8:$D$152,2,FALSE),"")</f>
        <v/>
      </c>
      <c r="AU127" s="14" t="n">
        <v>18.5900000000002</v>
      </c>
      <c r="AV127" s="14">
        <f>IFERROR(VLOOKUP(AU127,'CRUCE RIESGOS'!$C$8:$D$152,2,FALSE),"")</f>
        <v/>
      </c>
      <c r="AW127" s="14" t="n">
        <v>19.5900000000002</v>
      </c>
      <c r="AX127" s="14">
        <f>IFERROR(VLOOKUP(AW127,'CRUCE RIESGOS'!$C$8:$D$152,2,FALSE),"")</f>
        <v/>
      </c>
      <c r="AY127" s="14" t="n">
        <v>20.5900000000002</v>
      </c>
      <c r="AZ127" s="14">
        <f>IFERROR(VLOOKUP(AY127,'CRUCE RIESGOS'!$C$8:$D$152,2,FALSE),"")</f>
        <v/>
      </c>
      <c r="BA127" s="14" t="n">
        <v>21.5900000000002</v>
      </c>
      <c r="BB127" s="14">
        <f>IFERROR(VLOOKUP(BA127,'CRUCE RIESGOS'!$C$8:$D$152,2,FALSE),"")</f>
        <v/>
      </c>
      <c r="BC127" s="14" t="n">
        <v>22.5900000000002</v>
      </c>
      <c r="BD127" s="14">
        <f>IFERROR(VLOOKUP(BC127,'CRUCE RIESGOS'!$C$8:$D$152,2,FALSE),"")</f>
        <v/>
      </c>
      <c r="BE127" s="14" t="n">
        <v>23.5900000000002</v>
      </c>
      <c r="BF127" s="14">
        <f>IFERROR(VLOOKUP(BE127,'CRUCE RIESGOS'!$C$8:$D$152,2,FALSE),"")</f>
        <v/>
      </c>
      <c r="BG127" s="14" t="n">
        <v>24.5900000000002</v>
      </c>
      <c r="BH127" s="14">
        <f>IFERROR(VLOOKUP(BG127,'CRUCE RIESGOS'!$C$8:$D$152,2,FALSE),"")</f>
        <v/>
      </c>
      <c r="BI127" s="14" t="n">
        <v>25.5900000000002</v>
      </c>
      <c r="BJ127" s="14">
        <f>IFERROR(VLOOKUP(BI127,'CRUCE RIESGOS'!$C$8:$D$152,2,FALSE),"")</f>
        <v/>
      </c>
    </row>
    <row r="128">
      <c r="N128" s="14">
        <f>IF(N129&lt;&gt;""," -R","")</f>
        <v/>
      </c>
      <c r="P128" s="14">
        <f>IF(P129&lt;&gt;""," -R","")</f>
        <v/>
      </c>
      <c r="R128" s="14">
        <f>IF(R129&lt;&gt;""," -R","")</f>
        <v/>
      </c>
      <c r="T128" s="14">
        <f>IF(T129&lt;&gt;""," -R","")</f>
        <v/>
      </c>
      <c r="V128" s="14">
        <f>IF(V129&lt;&gt;""," -R","")</f>
        <v/>
      </c>
      <c r="X128" s="14">
        <f>IF(X129&lt;&gt;""," -R","")</f>
        <v/>
      </c>
      <c r="Z128" s="14">
        <f>IF(Z129&lt;&gt;""," -R","")</f>
        <v/>
      </c>
      <c r="AB128" s="14">
        <f>IF(AB129&lt;&gt;""," -R","")</f>
        <v/>
      </c>
      <c r="AD128" s="14">
        <f>IF(AD129&lt;&gt;""," -R","")</f>
        <v/>
      </c>
      <c r="AF128" s="14">
        <f>IF(AF129&lt;&gt;""," -R","")</f>
        <v/>
      </c>
      <c r="AH128" s="14">
        <f>IF(AH129&lt;&gt;""," -R","")</f>
        <v/>
      </c>
      <c r="AJ128" s="14">
        <f>IF(AJ129&lt;&gt;""," -R","")</f>
        <v/>
      </c>
      <c r="AL128" s="14">
        <f>IF(AL129&lt;&gt;""," -R","")</f>
        <v/>
      </c>
      <c r="AN128" s="14">
        <f>IF(AN129&lt;&gt;""," -R","")</f>
        <v/>
      </c>
      <c r="AP128" s="14">
        <f>IF(AP129&lt;&gt;""," -R","")</f>
        <v/>
      </c>
      <c r="AR128" s="14">
        <f>IF(AR129&lt;&gt;""," -R","")</f>
        <v/>
      </c>
      <c r="AT128" s="14">
        <f>IF(AT129&lt;&gt;""," -R","")</f>
        <v/>
      </c>
      <c r="AV128" s="14">
        <f>IF(AV129&lt;&gt;""," -R","")</f>
        <v/>
      </c>
      <c r="AX128" s="14">
        <f>IF(AX129&lt;&gt;""," -R","")</f>
        <v/>
      </c>
      <c r="AZ128" s="14">
        <f>IF(AZ129&lt;&gt;""," -R","")</f>
        <v/>
      </c>
      <c r="BB128" s="14">
        <f>IF(BB129&lt;&gt;""," -R","")</f>
        <v/>
      </c>
      <c r="BD128" s="14">
        <f>IF(BD129&lt;&gt;""," -R","")</f>
        <v/>
      </c>
      <c r="BF128" s="14">
        <f>IF(BF129&lt;&gt;""," -R","")</f>
        <v/>
      </c>
      <c r="BH128" s="14">
        <f>IF(BH129&lt;&gt;""," -R","")</f>
        <v/>
      </c>
      <c r="BJ128" s="14">
        <f>IF(BJ129&lt;&gt;""," -R","")</f>
        <v/>
      </c>
    </row>
    <row r="129">
      <c r="M129" s="14" t="n">
        <v>1.6</v>
      </c>
      <c r="N129" s="14">
        <f>IFERROR(VLOOKUP(M129,'CRUCE RIESGOS'!$C$8:$D$152,2,FALSE),"")</f>
        <v/>
      </c>
      <c r="O129" s="14" t="n">
        <v>2.60000000000001</v>
      </c>
      <c r="P129" s="14">
        <f>IFERROR(VLOOKUP(O129,'CRUCE RIESGOS'!$C$8:$D$152,2,FALSE),"")</f>
        <v/>
      </c>
      <c r="Q129" s="14" t="n">
        <v>3.60000000000002</v>
      </c>
      <c r="R129" s="14">
        <f>IFERROR(VLOOKUP(Q129,'CRUCE RIESGOS'!$C$8:$D$152,2,FALSE),"")</f>
        <v/>
      </c>
      <c r="S129" s="14" t="n">
        <v>4.60000000000003</v>
      </c>
      <c r="T129" s="14">
        <f>IFERROR(VLOOKUP(S129,'CRUCE RIESGOS'!$C$8:$D$152,2,FALSE),"")</f>
        <v/>
      </c>
      <c r="U129" s="14" t="n">
        <v>5.60000000000004</v>
      </c>
      <c r="V129" s="14">
        <f>IFERROR(VLOOKUP(U129,'CRUCE RIESGOS'!$C$8:$D$152,2,FALSE),"")</f>
        <v/>
      </c>
      <c r="W129" s="14" t="n">
        <v>6.60000000000005</v>
      </c>
      <c r="X129" s="14">
        <f>IFERROR(VLOOKUP(W129,'CRUCE RIESGOS'!$C$8:$D$152,2,FALSE),"")</f>
        <v/>
      </c>
      <c r="Y129" s="14" t="n">
        <v>7.60000000000006</v>
      </c>
      <c r="Z129" s="14">
        <f>IFERROR(VLOOKUP(Y129,'CRUCE RIESGOS'!$C$8:$D$152,2,FALSE),"")</f>
        <v/>
      </c>
      <c r="AA129" s="14" t="n">
        <v>8.600000000000071</v>
      </c>
      <c r="AB129" s="14">
        <f>IFERROR(VLOOKUP(AA129,'CRUCE RIESGOS'!$C$8:$D$152,2,FALSE),"")</f>
        <v/>
      </c>
      <c r="AC129" s="14" t="n">
        <v>9.60000000000008</v>
      </c>
      <c r="AD129" s="14">
        <f>IFERROR(VLOOKUP(AC129,'CRUCE RIESGOS'!$C$8:$D$152,2,FALSE),"")</f>
        <v/>
      </c>
      <c r="AE129" s="14" t="n">
        <v>10.6000000000001</v>
      </c>
      <c r="AF129" s="14">
        <f>IFERROR(VLOOKUP(AE129,'CRUCE RIESGOS'!$C$8:$D$152,2,FALSE),"")</f>
        <v/>
      </c>
      <c r="AG129" s="14" t="n">
        <v>11.6000000000001</v>
      </c>
      <c r="AH129" s="14">
        <f>IFERROR(VLOOKUP(AG129,'CRUCE RIESGOS'!$C$8:$D$152,2,FALSE),"")</f>
        <v/>
      </c>
      <c r="AI129" s="14" t="n">
        <v>12.6000000000001</v>
      </c>
      <c r="AJ129" s="14">
        <f>IFERROR(VLOOKUP(AI129,'CRUCE RIESGOS'!$C$8:$D$152,2,FALSE),"")</f>
        <v/>
      </c>
      <c r="AK129" s="14" t="n">
        <v>13.6000000000001</v>
      </c>
      <c r="AL129" s="14">
        <f>IFERROR(VLOOKUP(AK129,'CRUCE RIESGOS'!$C$8:$D$152,2,FALSE),"")</f>
        <v/>
      </c>
      <c r="AM129" s="14" t="n">
        <v>14.6000000000001</v>
      </c>
      <c r="AN129" s="14">
        <f>IFERROR(VLOOKUP(AM129,'CRUCE RIESGOS'!$C$8:$D$152,2,FALSE),"")</f>
        <v/>
      </c>
      <c r="AO129" s="14" t="n">
        <v>15.6000000000001</v>
      </c>
      <c r="AP129" s="14">
        <f>IFERROR(VLOOKUP(AO129,'CRUCE RIESGOS'!$C$8:$D$152,2,FALSE),"")</f>
        <v/>
      </c>
      <c r="AQ129" s="14" t="n">
        <v>16.6000000000001</v>
      </c>
      <c r="AR129" s="14">
        <f>IFERROR(VLOOKUP(AQ129,'CRUCE RIESGOS'!$C$8:$D$152,2,FALSE),"")</f>
        <v/>
      </c>
      <c r="AS129" s="14" t="n">
        <v>17.6000000000002</v>
      </c>
      <c r="AT129" s="14">
        <f>IFERROR(VLOOKUP(AS129,'CRUCE RIESGOS'!$C$8:$D$152,2,FALSE),"")</f>
        <v/>
      </c>
      <c r="AU129" s="14" t="n">
        <v>18.6000000000002</v>
      </c>
      <c r="AV129" s="14">
        <f>IFERROR(VLOOKUP(AU129,'CRUCE RIESGOS'!$C$8:$D$152,2,FALSE),"")</f>
        <v/>
      </c>
      <c r="AW129" s="14" t="n">
        <v>19.6000000000002</v>
      </c>
      <c r="AX129" s="14">
        <f>IFERROR(VLOOKUP(AW129,'CRUCE RIESGOS'!$C$8:$D$152,2,FALSE),"")</f>
        <v/>
      </c>
      <c r="AY129" s="14" t="n">
        <v>20.6000000000002</v>
      </c>
      <c r="AZ129" s="14">
        <f>IFERROR(VLOOKUP(AY129,'CRUCE RIESGOS'!$C$8:$D$152,2,FALSE),"")</f>
        <v/>
      </c>
      <c r="BA129" s="14" t="n">
        <v>21.6000000000002</v>
      </c>
      <c r="BB129" s="14">
        <f>IFERROR(VLOOKUP(BA129,'CRUCE RIESGOS'!$C$8:$D$152,2,FALSE),"")</f>
        <v/>
      </c>
      <c r="BC129" s="14" t="n">
        <v>22.6000000000002</v>
      </c>
      <c r="BD129" s="14">
        <f>IFERROR(VLOOKUP(BC129,'CRUCE RIESGOS'!$C$8:$D$152,2,FALSE),"")</f>
        <v/>
      </c>
      <c r="BE129" s="14" t="n">
        <v>23.6000000000002</v>
      </c>
      <c r="BF129" s="14">
        <f>IFERROR(VLOOKUP(BE129,'CRUCE RIESGOS'!$C$8:$D$152,2,FALSE),"")</f>
        <v/>
      </c>
      <c r="BG129" s="14" t="n">
        <v>24.6000000000002</v>
      </c>
      <c r="BH129" s="14">
        <f>IFERROR(VLOOKUP(BG129,'CRUCE RIESGOS'!$C$8:$D$152,2,FALSE),"")</f>
        <v/>
      </c>
      <c r="BI129" s="14" t="n">
        <v>25.6000000000002</v>
      </c>
      <c r="BJ129" s="14">
        <f>IFERROR(VLOOKUP(BI129,'CRUCE RIESGOS'!$C$8:$D$152,2,FALSE),"")</f>
        <v/>
      </c>
    </row>
    <row r="130">
      <c r="N130" s="14">
        <f>IF(N131&lt;&gt;""," -R","")</f>
        <v/>
      </c>
      <c r="P130" s="14">
        <f>IF(P131&lt;&gt;""," -R","")</f>
        <v/>
      </c>
      <c r="R130" s="14">
        <f>IF(R131&lt;&gt;""," -R","")</f>
        <v/>
      </c>
      <c r="T130" s="14">
        <f>IF(T131&lt;&gt;""," -R","")</f>
        <v/>
      </c>
      <c r="V130" s="14">
        <f>IF(V131&lt;&gt;""," -R","")</f>
        <v/>
      </c>
      <c r="X130" s="14">
        <f>IF(X131&lt;&gt;""," -R","")</f>
        <v/>
      </c>
      <c r="Z130" s="14">
        <f>IF(Z131&lt;&gt;""," -R","")</f>
        <v/>
      </c>
      <c r="AB130" s="14">
        <f>IF(AB131&lt;&gt;""," -R","")</f>
        <v/>
      </c>
      <c r="AD130" s="14">
        <f>IF(AD131&lt;&gt;""," -R","")</f>
        <v/>
      </c>
      <c r="AF130" s="14">
        <f>IF(AF131&lt;&gt;""," -R","")</f>
        <v/>
      </c>
      <c r="AH130" s="14">
        <f>IF(AH131&lt;&gt;""," -R","")</f>
        <v/>
      </c>
      <c r="AJ130" s="14">
        <f>IF(AJ131&lt;&gt;""," -R","")</f>
        <v/>
      </c>
      <c r="AL130" s="14">
        <f>IF(AL131&lt;&gt;""," -R","")</f>
        <v/>
      </c>
      <c r="AN130" s="14">
        <f>IF(AN131&lt;&gt;""," -R","")</f>
        <v/>
      </c>
      <c r="AP130" s="14">
        <f>IF(AP131&lt;&gt;""," -R","")</f>
        <v/>
      </c>
      <c r="AR130" s="14">
        <f>IF(AR131&lt;&gt;""," -R","")</f>
        <v/>
      </c>
      <c r="AT130" s="14">
        <f>IF(AT131&lt;&gt;""," -R","")</f>
        <v/>
      </c>
      <c r="AV130" s="14">
        <f>IF(AV131&lt;&gt;""," -R","")</f>
        <v/>
      </c>
      <c r="AX130" s="14">
        <f>IF(AX131&lt;&gt;""," -R","")</f>
        <v/>
      </c>
      <c r="AZ130" s="14">
        <f>IF(AZ131&lt;&gt;""," -R","")</f>
        <v/>
      </c>
      <c r="BB130" s="14">
        <f>IF(BB131&lt;&gt;""," -R","")</f>
        <v/>
      </c>
      <c r="BD130" s="14">
        <f>IF(BD131&lt;&gt;""," -R","")</f>
        <v/>
      </c>
      <c r="BF130" s="14">
        <f>IF(BF131&lt;&gt;""," -R","")</f>
        <v/>
      </c>
      <c r="BH130" s="14">
        <f>IF(BH131&lt;&gt;""," -R","")</f>
        <v/>
      </c>
      <c r="BJ130" s="14">
        <f>IF(BJ131&lt;&gt;""," -R","")</f>
        <v/>
      </c>
    </row>
    <row r="131">
      <c r="M131" s="14" t="n">
        <v>1.61</v>
      </c>
      <c r="N131" s="14">
        <f>IFERROR(VLOOKUP(M131,'CRUCE RIESGOS'!$C$8:$D$152,2,FALSE),"")</f>
        <v/>
      </c>
      <c r="O131" s="14" t="n">
        <v>2.61000000000001</v>
      </c>
      <c r="P131" s="14">
        <f>IFERROR(VLOOKUP(O131,'CRUCE RIESGOS'!$C$8:$D$152,2,FALSE),"")</f>
        <v/>
      </c>
      <c r="Q131" s="14" t="n">
        <v>3.61000000000002</v>
      </c>
      <c r="R131" s="14">
        <f>IFERROR(VLOOKUP(Q131,'CRUCE RIESGOS'!$C$8:$D$152,2,FALSE),"")</f>
        <v/>
      </c>
      <c r="S131" s="14" t="n">
        <v>4.61000000000003</v>
      </c>
      <c r="T131" s="14">
        <f>IFERROR(VLOOKUP(S131,'CRUCE RIESGOS'!$C$8:$D$152,2,FALSE),"")</f>
        <v/>
      </c>
      <c r="U131" s="14" t="n">
        <v>5.61000000000004</v>
      </c>
      <c r="V131" s="14">
        <f>IFERROR(VLOOKUP(U131,'CRUCE RIESGOS'!$C$8:$D$152,2,FALSE),"")</f>
        <v/>
      </c>
      <c r="W131" s="14" t="n">
        <v>6.61000000000005</v>
      </c>
      <c r="X131" s="14">
        <f>IFERROR(VLOOKUP(W131,'CRUCE RIESGOS'!$C$8:$D$152,2,FALSE),"")</f>
        <v/>
      </c>
      <c r="Y131" s="14" t="n">
        <v>7.61000000000006</v>
      </c>
      <c r="Z131" s="14">
        <f>IFERROR(VLOOKUP(Y131,'CRUCE RIESGOS'!$C$8:$D$152,2,FALSE),"")</f>
        <v/>
      </c>
      <c r="AA131" s="14" t="n">
        <v>8.61000000000007</v>
      </c>
      <c r="AB131" s="14">
        <f>IFERROR(VLOOKUP(AA131,'CRUCE RIESGOS'!$C$8:$D$152,2,FALSE),"")</f>
        <v/>
      </c>
      <c r="AC131" s="14" t="n">
        <v>9.610000000000079</v>
      </c>
      <c r="AD131" s="14">
        <f>IFERROR(VLOOKUP(AC131,'CRUCE RIESGOS'!$C$8:$D$152,2,FALSE),"")</f>
        <v/>
      </c>
      <c r="AE131" s="14" t="n">
        <v>10.6100000000001</v>
      </c>
      <c r="AF131" s="14">
        <f>IFERROR(VLOOKUP(AE131,'CRUCE RIESGOS'!$C$8:$D$152,2,FALSE),"")</f>
        <v/>
      </c>
      <c r="AG131" s="14" t="n">
        <v>11.6100000000001</v>
      </c>
      <c r="AH131" s="14">
        <f>IFERROR(VLOOKUP(AG131,'CRUCE RIESGOS'!$C$8:$D$152,2,FALSE),"")</f>
        <v/>
      </c>
      <c r="AI131" s="14" t="n">
        <v>12.6100000000001</v>
      </c>
      <c r="AJ131" s="14">
        <f>IFERROR(VLOOKUP(AI131,'CRUCE RIESGOS'!$C$8:$D$152,2,FALSE),"")</f>
        <v/>
      </c>
      <c r="AK131" s="14" t="n">
        <v>13.6100000000001</v>
      </c>
      <c r="AL131" s="14">
        <f>IFERROR(VLOOKUP(AK131,'CRUCE RIESGOS'!$C$8:$D$152,2,FALSE),"")</f>
        <v/>
      </c>
      <c r="AM131" s="14" t="n">
        <v>14.6100000000001</v>
      </c>
      <c r="AN131" s="14">
        <f>IFERROR(VLOOKUP(AM131,'CRUCE RIESGOS'!$C$8:$D$152,2,FALSE),"")</f>
        <v/>
      </c>
      <c r="AO131" s="14" t="n">
        <v>15.6100000000001</v>
      </c>
      <c r="AP131" s="14">
        <f>IFERROR(VLOOKUP(AO131,'CRUCE RIESGOS'!$C$8:$D$152,2,FALSE),"")</f>
        <v/>
      </c>
      <c r="AQ131" s="14" t="n">
        <v>16.6100000000001</v>
      </c>
      <c r="AR131" s="14">
        <f>IFERROR(VLOOKUP(AQ131,'CRUCE RIESGOS'!$C$8:$D$152,2,FALSE),"")</f>
        <v/>
      </c>
      <c r="AS131" s="14" t="n">
        <v>17.6100000000002</v>
      </c>
      <c r="AT131" s="14">
        <f>IFERROR(VLOOKUP(AS131,'CRUCE RIESGOS'!$C$8:$D$152,2,FALSE),"")</f>
        <v/>
      </c>
      <c r="AU131" s="14" t="n">
        <v>18.6100000000002</v>
      </c>
      <c r="AV131" s="14">
        <f>IFERROR(VLOOKUP(AU131,'CRUCE RIESGOS'!$C$8:$D$152,2,FALSE),"")</f>
        <v/>
      </c>
      <c r="AW131" s="14" t="n">
        <v>19.6100000000002</v>
      </c>
      <c r="AX131" s="14">
        <f>IFERROR(VLOOKUP(AW131,'CRUCE RIESGOS'!$C$8:$D$152,2,FALSE),"")</f>
        <v/>
      </c>
      <c r="AY131" s="14" t="n">
        <v>20.6100000000002</v>
      </c>
      <c r="AZ131" s="14">
        <f>IFERROR(VLOOKUP(AY131,'CRUCE RIESGOS'!$C$8:$D$152,2,FALSE),"")</f>
        <v/>
      </c>
      <c r="BA131" s="14" t="n">
        <v>21.6100000000002</v>
      </c>
      <c r="BB131" s="14">
        <f>IFERROR(VLOOKUP(BA131,'CRUCE RIESGOS'!$C$8:$D$152,2,FALSE),"")</f>
        <v/>
      </c>
      <c r="BC131" s="14" t="n">
        <v>22.6100000000002</v>
      </c>
      <c r="BD131" s="14">
        <f>IFERROR(VLOOKUP(BC131,'CRUCE RIESGOS'!$C$8:$D$152,2,FALSE),"")</f>
        <v/>
      </c>
      <c r="BE131" s="14" t="n">
        <v>23.6100000000002</v>
      </c>
      <c r="BF131" s="14">
        <f>IFERROR(VLOOKUP(BE131,'CRUCE RIESGOS'!$C$8:$D$152,2,FALSE),"")</f>
        <v/>
      </c>
      <c r="BG131" s="14" t="n">
        <v>24.6100000000002</v>
      </c>
      <c r="BH131" s="14">
        <f>IFERROR(VLOOKUP(BG131,'CRUCE RIESGOS'!$C$8:$D$152,2,FALSE),"")</f>
        <v/>
      </c>
      <c r="BI131" s="14" t="n">
        <v>25.6100000000002</v>
      </c>
      <c r="BJ131" s="14">
        <f>IFERROR(VLOOKUP(BI131,'CRUCE RIESGOS'!$C$8:$D$152,2,FALSE),"")</f>
        <v/>
      </c>
    </row>
    <row r="132">
      <c r="N132" s="14">
        <f>IF(N133&lt;&gt;""," -R","")</f>
        <v/>
      </c>
      <c r="P132" s="14">
        <f>IF(P133&lt;&gt;""," -R","")</f>
        <v/>
      </c>
      <c r="R132" s="14">
        <f>IF(R133&lt;&gt;""," -R","")</f>
        <v/>
      </c>
      <c r="T132" s="14">
        <f>IF(T133&lt;&gt;""," -R","")</f>
        <v/>
      </c>
      <c r="V132" s="14">
        <f>IF(V133&lt;&gt;""," -R","")</f>
        <v/>
      </c>
      <c r="X132" s="14">
        <f>IF(X133&lt;&gt;""," -R","")</f>
        <v/>
      </c>
      <c r="Z132" s="14">
        <f>IF(Z133&lt;&gt;""," -R","")</f>
        <v/>
      </c>
      <c r="AB132" s="14">
        <f>IF(AB133&lt;&gt;""," -R","")</f>
        <v/>
      </c>
      <c r="AD132" s="14">
        <f>IF(AD133&lt;&gt;""," -R","")</f>
        <v/>
      </c>
      <c r="AF132" s="14">
        <f>IF(AF133&lt;&gt;""," -R","")</f>
        <v/>
      </c>
      <c r="AH132" s="14">
        <f>IF(AH133&lt;&gt;""," -R","")</f>
        <v/>
      </c>
      <c r="AJ132" s="14">
        <f>IF(AJ133&lt;&gt;""," -R","")</f>
        <v/>
      </c>
      <c r="AL132" s="14">
        <f>IF(AL133&lt;&gt;""," -R","")</f>
        <v/>
      </c>
      <c r="AN132" s="14">
        <f>IF(AN133&lt;&gt;""," -R","")</f>
        <v/>
      </c>
      <c r="AP132" s="14">
        <f>IF(AP133&lt;&gt;""," -R","")</f>
        <v/>
      </c>
      <c r="AR132" s="14">
        <f>IF(AR133&lt;&gt;""," -R","")</f>
        <v/>
      </c>
      <c r="AT132" s="14">
        <f>IF(AT133&lt;&gt;""," -R","")</f>
        <v/>
      </c>
      <c r="AV132" s="14">
        <f>IF(AV133&lt;&gt;""," -R","")</f>
        <v/>
      </c>
      <c r="AX132" s="14">
        <f>IF(AX133&lt;&gt;""," -R","")</f>
        <v/>
      </c>
      <c r="AZ132" s="14">
        <f>IF(AZ133&lt;&gt;""," -R","")</f>
        <v/>
      </c>
      <c r="BB132" s="14">
        <f>IF(BB133&lt;&gt;""," -R","")</f>
        <v/>
      </c>
      <c r="BD132" s="14">
        <f>IF(BD133&lt;&gt;""," -R","")</f>
        <v/>
      </c>
      <c r="BF132" s="14">
        <f>IF(BF133&lt;&gt;""," -R","")</f>
        <v/>
      </c>
      <c r="BH132" s="14">
        <f>IF(BH133&lt;&gt;""," -R","")</f>
        <v/>
      </c>
      <c r="BJ132" s="14">
        <f>IF(BJ133&lt;&gt;""," -R","")</f>
        <v/>
      </c>
    </row>
    <row r="133">
      <c r="M133" s="14" t="n">
        <v>1.62</v>
      </c>
      <c r="N133" s="14">
        <f>IFERROR(VLOOKUP(M133,'CRUCE RIESGOS'!$C$8:$D$152,2,FALSE),"")</f>
        <v/>
      </c>
      <c r="O133" s="14" t="n">
        <v>2.62000000000001</v>
      </c>
      <c r="P133" s="14">
        <f>IFERROR(VLOOKUP(O133,'CRUCE RIESGOS'!$C$8:$D$152,2,FALSE),"")</f>
        <v/>
      </c>
      <c r="Q133" s="14" t="n">
        <v>3.62000000000002</v>
      </c>
      <c r="R133" s="14">
        <f>IFERROR(VLOOKUP(Q133,'CRUCE RIESGOS'!$C$8:$D$152,2,FALSE),"")</f>
        <v/>
      </c>
      <c r="S133" s="14" t="n">
        <v>4.62000000000003</v>
      </c>
      <c r="T133" s="14">
        <f>IFERROR(VLOOKUP(S133,'CRUCE RIESGOS'!$C$8:$D$152,2,FALSE),"")</f>
        <v/>
      </c>
      <c r="U133" s="14" t="n">
        <v>5.62000000000004</v>
      </c>
      <c r="V133" s="14">
        <f>IFERROR(VLOOKUP(U133,'CRUCE RIESGOS'!$C$8:$D$152,2,FALSE),"")</f>
        <v/>
      </c>
      <c r="W133" s="14" t="n">
        <v>6.62000000000005</v>
      </c>
      <c r="X133" s="14">
        <f>IFERROR(VLOOKUP(W133,'CRUCE RIESGOS'!$C$8:$D$152,2,FALSE),"")</f>
        <v/>
      </c>
      <c r="Y133" s="14" t="n">
        <v>7.62000000000006</v>
      </c>
      <c r="Z133" s="14">
        <f>IFERROR(VLOOKUP(Y133,'CRUCE RIESGOS'!$C$8:$D$152,2,FALSE),"")</f>
        <v/>
      </c>
      <c r="AA133" s="14" t="n">
        <v>8.62000000000007</v>
      </c>
      <c r="AB133" s="14">
        <f>IFERROR(VLOOKUP(AA133,'CRUCE RIESGOS'!$C$8:$D$152,2,FALSE),"")</f>
        <v/>
      </c>
      <c r="AC133" s="14" t="n">
        <v>9.620000000000079</v>
      </c>
      <c r="AD133" s="14">
        <f>IFERROR(VLOOKUP(AC133,'CRUCE RIESGOS'!$C$8:$D$152,2,FALSE),"")</f>
        <v/>
      </c>
      <c r="AE133" s="14" t="n">
        <v>10.6200000000001</v>
      </c>
      <c r="AF133" s="14">
        <f>IFERROR(VLOOKUP(AE133,'CRUCE RIESGOS'!$C$8:$D$152,2,FALSE),"")</f>
        <v/>
      </c>
      <c r="AG133" s="14" t="n">
        <v>11.6200000000001</v>
      </c>
      <c r="AH133" s="14">
        <f>IFERROR(VLOOKUP(AG133,'CRUCE RIESGOS'!$C$8:$D$152,2,FALSE),"")</f>
        <v/>
      </c>
      <c r="AI133" s="14" t="n">
        <v>12.6200000000001</v>
      </c>
      <c r="AJ133" s="14">
        <f>IFERROR(VLOOKUP(AI133,'CRUCE RIESGOS'!$C$8:$D$152,2,FALSE),"")</f>
        <v/>
      </c>
      <c r="AK133" s="14" t="n">
        <v>13.6200000000001</v>
      </c>
      <c r="AL133" s="14">
        <f>IFERROR(VLOOKUP(AK133,'CRUCE RIESGOS'!$C$8:$D$152,2,FALSE),"")</f>
        <v/>
      </c>
      <c r="AM133" s="14" t="n">
        <v>14.6200000000001</v>
      </c>
      <c r="AN133" s="14">
        <f>IFERROR(VLOOKUP(AM133,'CRUCE RIESGOS'!$C$8:$D$152,2,FALSE),"")</f>
        <v/>
      </c>
      <c r="AO133" s="14" t="n">
        <v>15.6200000000001</v>
      </c>
      <c r="AP133" s="14">
        <f>IFERROR(VLOOKUP(AO133,'CRUCE RIESGOS'!$C$8:$D$152,2,FALSE),"")</f>
        <v/>
      </c>
      <c r="AQ133" s="14" t="n">
        <v>16.6200000000001</v>
      </c>
      <c r="AR133" s="14">
        <f>IFERROR(VLOOKUP(AQ133,'CRUCE RIESGOS'!$C$8:$D$152,2,FALSE),"")</f>
        <v/>
      </c>
      <c r="AS133" s="14" t="n">
        <v>17.6200000000002</v>
      </c>
      <c r="AT133" s="14">
        <f>IFERROR(VLOOKUP(AS133,'CRUCE RIESGOS'!$C$8:$D$152,2,FALSE),"")</f>
        <v/>
      </c>
      <c r="AU133" s="14" t="n">
        <v>18.6200000000002</v>
      </c>
      <c r="AV133" s="14">
        <f>IFERROR(VLOOKUP(AU133,'CRUCE RIESGOS'!$C$8:$D$152,2,FALSE),"")</f>
        <v/>
      </c>
      <c r="AW133" s="14" t="n">
        <v>19.6200000000002</v>
      </c>
      <c r="AX133" s="14">
        <f>IFERROR(VLOOKUP(AW133,'CRUCE RIESGOS'!$C$8:$D$152,2,FALSE),"")</f>
        <v/>
      </c>
      <c r="AY133" s="14" t="n">
        <v>20.6200000000002</v>
      </c>
      <c r="AZ133" s="14">
        <f>IFERROR(VLOOKUP(AY133,'CRUCE RIESGOS'!$C$8:$D$152,2,FALSE),"")</f>
        <v/>
      </c>
      <c r="BA133" s="14" t="n">
        <v>21.6200000000002</v>
      </c>
      <c r="BB133" s="14">
        <f>IFERROR(VLOOKUP(BA133,'CRUCE RIESGOS'!$C$8:$D$152,2,FALSE),"")</f>
        <v/>
      </c>
      <c r="BC133" s="14" t="n">
        <v>22.6200000000002</v>
      </c>
      <c r="BD133" s="14">
        <f>IFERROR(VLOOKUP(BC133,'CRUCE RIESGOS'!$C$8:$D$152,2,FALSE),"")</f>
        <v/>
      </c>
      <c r="BE133" s="14" t="n">
        <v>23.6200000000002</v>
      </c>
      <c r="BF133" s="14">
        <f>IFERROR(VLOOKUP(BE133,'CRUCE RIESGOS'!$C$8:$D$152,2,FALSE),"")</f>
        <v/>
      </c>
      <c r="BG133" s="14" t="n">
        <v>24.6200000000002</v>
      </c>
      <c r="BH133" s="14">
        <f>IFERROR(VLOOKUP(BG133,'CRUCE RIESGOS'!$C$8:$D$152,2,FALSE),"")</f>
        <v/>
      </c>
      <c r="BI133" s="14" t="n">
        <v>25.6200000000002</v>
      </c>
      <c r="BJ133" s="14">
        <f>IFERROR(VLOOKUP(BI133,'CRUCE RIESGOS'!$C$8:$D$152,2,FALSE),"")</f>
        <v/>
      </c>
    </row>
    <row r="134">
      <c r="N134" s="14">
        <f>IF(N135&lt;&gt;""," -R","")</f>
        <v/>
      </c>
      <c r="P134" s="14">
        <f>IF(P135&lt;&gt;""," -R","")</f>
        <v/>
      </c>
      <c r="R134" s="14">
        <f>IF(R135&lt;&gt;""," -R","")</f>
        <v/>
      </c>
      <c r="T134" s="14">
        <f>IF(T135&lt;&gt;""," -R","")</f>
        <v/>
      </c>
      <c r="V134" s="14">
        <f>IF(V135&lt;&gt;""," -R","")</f>
        <v/>
      </c>
      <c r="X134" s="14">
        <f>IF(X135&lt;&gt;""," -R","")</f>
        <v/>
      </c>
      <c r="Z134" s="14">
        <f>IF(Z135&lt;&gt;""," -R","")</f>
        <v/>
      </c>
      <c r="AB134" s="14">
        <f>IF(AB135&lt;&gt;""," -R","")</f>
        <v/>
      </c>
      <c r="AD134" s="14">
        <f>IF(AD135&lt;&gt;""," -R","")</f>
        <v/>
      </c>
      <c r="AF134" s="14">
        <f>IF(AF135&lt;&gt;""," -R","")</f>
        <v/>
      </c>
      <c r="AH134" s="14">
        <f>IF(AH135&lt;&gt;""," -R","")</f>
        <v/>
      </c>
      <c r="AJ134" s="14">
        <f>IF(AJ135&lt;&gt;""," -R","")</f>
        <v/>
      </c>
      <c r="AL134" s="14">
        <f>IF(AL135&lt;&gt;""," -R","")</f>
        <v/>
      </c>
      <c r="AN134" s="14">
        <f>IF(AN135&lt;&gt;""," -R","")</f>
        <v/>
      </c>
      <c r="AP134" s="14">
        <f>IF(AP135&lt;&gt;""," -R","")</f>
        <v/>
      </c>
      <c r="AR134" s="14">
        <f>IF(AR135&lt;&gt;""," -R","")</f>
        <v/>
      </c>
      <c r="AT134" s="14">
        <f>IF(AT135&lt;&gt;""," -R","")</f>
        <v/>
      </c>
      <c r="AV134" s="14">
        <f>IF(AV135&lt;&gt;""," -R","")</f>
        <v/>
      </c>
      <c r="AX134" s="14">
        <f>IF(AX135&lt;&gt;""," -R","")</f>
        <v/>
      </c>
      <c r="AZ134" s="14">
        <f>IF(AZ135&lt;&gt;""," -R","")</f>
        <v/>
      </c>
      <c r="BB134" s="14">
        <f>IF(BB135&lt;&gt;""," -R","")</f>
        <v/>
      </c>
      <c r="BD134" s="14">
        <f>IF(BD135&lt;&gt;""," -R","")</f>
        <v/>
      </c>
      <c r="BF134" s="14">
        <f>IF(BF135&lt;&gt;""," -R","")</f>
        <v/>
      </c>
      <c r="BH134" s="14">
        <f>IF(BH135&lt;&gt;""," -R","")</f>
        <v/>
      </c>
      <c r="BJ134" s="14">
        <f>IF(BJ135&lt;&gt;""," -R","")</f>
        <v/>
      </c>
    </row>
    <row r="135">
      <c r="M135" s="14" t="n">
        <v>1.63</v>
      </c>
      <c r="N135" s="14">
        <f>IFERROR(VLOOKUP(M135,'CRUCE RIESGOS'!$C$8:$D$152,2,FALSE),"")</f>
        <v/>
      </c>
      <c r="O135" s="14" t="n">
        <v>2.63000000000001</v>
      </c>
      <c r="P135" s="14">
        <f>IFERROR(VLOOKUP(O135,'CRUCE RIESGOS'!$C$8:$D$152,2,FALSE),"")</f>
        <v/>
      </c>
      <c r="Q135" s="14" t="n">
        <v>3.63000000000002</v>
      </c>
      <c r="R135" s="14">
        <f>IFERROR(VLOOKUP(Q135,'CRUCE RIESGOS'!$C$8:$D$152,2,FALSE),"")</f>
        <v/>
      </c>
      <c r="S135" s="14" t="n">
        <v>4.63000000000003</v>
      </c>
      <c r="T135" s="14">
        <f>IFERROR(VLOOKUP(S135,'CRUCE RIESGOS'!$C$8:$D$152,2,FALSE),"")</f>
        <v/>
      </c>
      <c r="U135" s="14" t="n">
        <v>5.63000000000004</v>
      </c>
      <c r="V135" s="14">
        <f>IFERROR(VLOOKUP(U135,'CRUCE RIESGOS'!$C$8:$D$152,2,FALSE),"")</f>
        <v/>
      </c>
      <c r="W135" s="14" t="n">
        <v>6.63000000000005</v>
      </c>
      <c r="X135" s="14">
        <f>IFERROR(VLOOKUP(W135,'CRUCE RIESGOS'!$C$8:$D$152,2,FALSE),"")</f>
        <v/>
      </c>
      <c r="Y135" s="14" t="n">
        <v>7.63000000000006</v>
      </c>
      <c r="Z135" s="14">
        <f>IFERROR(VLOOKUP(Y135,'CRUCE RIESGOS'!$C$8:$D$152,2,FALSE),"")</f>
        <v/>
      </c>
      <c r="AA135" s="14" t="n">
        <v>8.63000000000007</v>
      </c>
      <c r="AB135" s="14">
        <f>IFERROR(VLOOKUP(AA135,'CRUCE RIESGOS'!$C$8:$D$152,2,FALSE),"")</f>
        <v/>
      </c>
      <c r="AC135" s="14" t="n">
        <v>9.630000000000081</v>
      </c>
      <c r="AD135" s="14">
        <f>IFERROR(VLOOKUP(AC135,'CRUCE RIESGOS'!$C$8:$D$152,2,FALSE),"")</f>
        <v/>
      </c>
      <c r="AE135" s="14" t="n">
        <v>10.6300000000001</v>
      </c>
      <c r="AF135" s="14">
        <f>IFERROR(VLOOKUP(AE135,'CRUCE RIESGOS'!$C$8:$D$152,2,FALSE),"")</f>
        <v/>
      </c>
      <c r="AG135" s="14" t="n">
        <v>11.6300000000001</v>
      </c>
      <c r="AH135" s="14">
        <f>IFERROR(VLOOKUP(AG135,'CRUCE RIESGOS'!$C$8:$D$152,2,FALSE),"")</f>
        <v/>
      </c>
      <c r="AI135" s="14" t="n">
        <v>12.6300000000001</v>
      </c>
      <c r="AJ135" s="14">
        <f>IFERROR(VLOOKUP(AI135,'CRUCE RIESGOS'!$C$8:$D$152,2,FALSE),"")</f>
        <v/>
      </c>
      <c r="AK135" s="14" t="n">
        <v>13.6300000000001</v>
      </c>
      <c r="AL135" s="14">
        <f>IFERROR(VLOOKUP(AK135,'CRUCE RIESGOS'!$C$8:$D$152,2,FALSE),"")</f>
        <v/>
      </c>
      <c r="AM135" s="14" t="n">
        <v>14.6300000000001</v>
      </c>
      <c r="AN135" s="14">
        <f>IFERROR(VLOOKUP(AM135,'CRUCE RIESGOS'!$C$8:$D$152,2,FALSE),"")</f>
        <v/>
      </c>
      <c r="AO135" s="14" t="n">
        <v>15.6300000000001</v>
      </c>
      <c r="AP135" s="14">
        <f>IFERROR(VLOOKUP(AO135,'CRUCE RIESGOS'!$C$8:$D$152,2,FALSE),"")</f>
        <v/>
      </c>
      <c r="AQ135" s="14" t="n">
        <v>16.6300000000002</v>
      </c>
      <c r="AR135" s="14">
        <f>IFERROR(VLOOKUP(AQ135,'CRUCE RIESGOS'!$C$8:$D$152,2,FALSE),"")</f>
        <v/>
      </c>
      <c r="AS135" s="14" t="n">
        <v>17.6300000000002</v>
      </c>
      <c r="AT135" s="14">
        <f>IFERROR(VLOOKUP(AS135,'CRUCE RIESGOS'!$C$8:$D$152,2,FALSE),"")</f>
        <v/>
      </c>
      <c r="AU135" s="14" t="n">
        <v>18.6300000000002</v>
      </c>
      <c r="AV135" s="14">
        <f>IFERROR(VLOOKUP(AU135,'CRUCE RIESGOS'!$C$8:$D$152,2,FALSE),"")</f>
        <v/>
      </c>
      <c r="AW135" s="14" t="n">
        <v>19.6300000000002</v>
      </c>
      <c r="AX135" s="14">
        <f>IFERROR(VLOOKUP(AW135,'CRUCE RIESGOS'!$C$8:$D$152,2,FALSE),"")</f>
        <v/>
      </c>
      <c r="AY135" s="14" t="n">
        <v>20.6300000000002</v>
      </c>
      <c r="AZ135" s="14">
        <f>IFERROR(VLOOKUP(AY135,'CRUCE RIESGOS'!$C$8:$D$152,2,FALSE),"")</f>
        <v/>
      </c>
      <c r="BA135" s="14" t="n">
        <v>21.6300000000002</v>
      </c>
      <c r="BB135" s="14">
        <f>IFERROR(VLOOKUP(BA135,'CRUCE RIESGOS'!$C$8:$D$152,2,FALSE),"")</f>
        <v/>
      </c>
      <c r="BC135" s="14" t="n">
        <v>22.6300000000002</v>
      </c>
      <c r="BD135" s="14">
        <f>IFERROR(VLOOKUP(BC135,'CRUCE RIESGOS'!$C$8:$D$152,2,FALSE),"")</f>
        <v/>
      </c>
      <c r="BE135" s="14" t="n">
        <v>23.6300000000002</v>
      </c>
      <c r="BF135" s="14">
        <f>IFERROR(VLOOKUP(BE135,'CRUCE RIESGOS'!$C$8:$D$152,2,FALSE),"")</f>
        <v/>
      </c>
      <c r="BG135" s="14" t="n">
        <v>24.6300000000002</v>
      </c>
      <c r="BH135" s="14">
        <f>IFERROR(VLOOKUP(BG135,'CRUCE RIESGOS'!$C$8:$D$152,2,FALSE),"")</f>
        <v/>
      </c>
      <c r="BI135" s="14" t="n">
        <v>25.6300000000002</v>
      </c>
      <c r="BJ135" s="14">
        <f>IFERROR(VLOOKUP(BI135,'CRUCE RIESGOS'!$C$8:$D$152,2,FALSE),"")</f>
        <v/>
      </c>
    </row>
    <row r="136">
      <c r="N136" s="14">
        <f>IF(N137&lt;&gt;""," -R","")</f>
        <v/>
      </c>
      <c r="P136" s="14">
        <f>IF(P137&lt;&gt;""," -R","")</f>
        <v/>
      </c>
      <c r="R136" s="14">
        <f>IF(R137&lt;&gt;""," -R","")</f>
        <v/>
      </c>
      <c r="T136" s="14">
        <f>IF(T137&lt;&gt;""," -R","")</f>
        <v/>
      </c>
      <c r="V136" s="14">
        <f>IF(V137&lt;&gt;""," -R","")</f>
        <v/>
      </c>
      <c r="X136" s="14">
        <f>IF(X137&lt;&gt;""," -R","")</f>
        <v/>
      </c>
      <c r="Z136" s="14">
        <f>IF(Z137&lt;&gt;""," -R","")</f>
        <v/>
      </c>
      <c r="AB136" s="14">
        <f>IF(AB137&lt;&gt;""," -R","")</f>
        <v/>
      </c>
      <c r="AD136" s="14">
        <f>IF(AD137&lt;&gt;""," -R","")</f>
        <v/>
      </c>
      <c r="AF136" s="14">
        <f>IF(AF137&lt;&gt;""," -R","")</f>
        <v/>
      </c>
      <c r="AH136" s="14">
        <f>IF(AH137&lt;&gt;""," -R","")</f>
        <v/>
      </c>
      <c r="AJ136" s="14">
        <f>IF(AJ137&lt;&gt;""," -R","")</f>
        <v/>
      </c>
      <c r="AL136" s="14">
        <f>IF(AL137&lt;&gt;""," -R","")</f>
        <v/>
      </c>
      <c r="AN136" s="14">
        <f>IF(AN137&lt;&gt;""," -R","")</f>
        <v/>
      </c>
      <c r="AP136" s="14">
        <f>IF(AP137&lt;&gt;""," -R","")</f>
        <v/>
      </c>
      <c r="AR136" s="14">
        <f>IF(AR137&lt;&gt;""," -R","")</f>
        <v/>
      </c>
      <c r="AT136" s="14">
        <f>IF(AT137&lt;&gt;""," -R","")</f>
        <v/>
      </c>
      <c r="AV136" s="14">
        <f>IF(AV137&lt;&gt;""," -R","")</f>
        <v/>
      </c>
      <c r="AX136" s="14">
        <f>IF(AX137&lt;&gt;""," -R","")</f>
        <v/>
      </c>
      <c r="AZ136" s="14">
        <f>IF(AZ137&lt;&gt;""," -R","")</f>
        <v/>
      </c>
      <c r="BB136" s="14">
        <f>IF(BB137&lt;&gt;""," -R","")</f>
        <v/>
      </c>
      <c r="BD136" s="14">
        <f>IF(BD137&lt;&gt;""," -R","")</f>
        <v/>
      </c>
      <c r="BF136" s="14">
        <f>IF(BF137&lt;&gt;""," -R","")</f>
        <v/>
      </c>
      <c r="BH136" s="14">
        <f>IF(BH137&lt;&gt;""," -R","")</f>
        <v/>
      </c>
      <c r="BJ136" s="14">
        <f>IF(BJ137&lt;&gt;""," -R","")</f>
        <v/>
      </c>
    </row>
    <row r="137">
      <c r="M137" s="14" t="n">
        <v>1.64</v>
      </c>
      <c r="N137" s="14">
        <f>IFERROR(VLOOKUP(M137,'CRUCE RIESGOS'!$C$8:$D$152,2,FALSE),"")</f>
        <v/>
      </c>
      <c r="O137" s="14" t="n">
        <v>2.64000000000001</v>
      </c>
      <c r="P137" s="14">
        <f>IFERROR(VLOOKUP(O137,'CRUCE RIESGOS'!$C$8:$D$152,2,FALSE),"")</f>
        <v/>
      </c>
      <c r="Q137" s="14" t="n">
        <v>3.64000000000002</v>
      </c>
      <c r="R137" s="14">
        <f>IFERROR(VLOOKUP(Q137,'CRUCE RIESGOS'!$C$8:$D$152,2,FALSE),"")</f>
        <v/>
      </c>
      <c r="S137" s="14" t="n">
        <v>4.64000000000003</v>
      </c>
      <c r="T137" s="14">
        <f>IFERROR(VLOOKUP(S137,'CRUCE RIESGOS'!$C$8:$D$152,2,FALSE),"")</f>
        <v/>
      </c>
      <c r="U137" s="14" t="n">
        <v>5.64000000000004</v>
      </c>
      <c r="V137" s="14">
        <f>IFERROR(VLOOKUP(U137,'CRUCE RIESGOS'!$C$8:$D$152,2,FALSE),"")</f>
        <v/>
      </c>
      <c r="W137" s="14" t="n">
        <v>6.64000000000005</v>
      </c>
      <c r="X137" s="14">
        <f>IFERROR(VLOOKUP(W137,'CRUCE RIESGOS'!$C$8:$D$152,2,FALSE),"")</f>
        <v/>
      </c>
      <c r="Y137" s="14" t="n">
        <v>7.64000000000006</v>
      </c>
      <c r="Z137" s="14">
        <f>IFERROR(VLOOKUP(Y137,'CRUCE RIESGOS'!$C$8:$D$152,2,FALSE),"")</f>
        <v/>
      </c>
      <c r="AA137" s="14" t="n">
        <v>8.64000000000007</v>
      </c>
      <c r="AB137" s="14">
        <f>IFERROR(VLOOKUP(AA137,'CRUCE RIESGOS'!$C$8:$D$152,2,FALSE),"")</f>
        <v/>
      </c>
      <c r="AC137" s="14" t="n">
        <v>9.640000000000081</v>
      </c>
      <c r="AD137" s="14">
        <f>IFERROR(VLOOKUP(AC137,'CRUCE RIESGOS'!$C$8:$D$152,2,FALSE),"")</f>
        <v/>
      </c>
      <c r="AE137" s="14" t="n">
        <v>10.6400000000001</v>
      </c>
      <c r="AF137" s="14">
        <f>IFERROR(VLOOKUP(AE137,'CRUCE RIESGOS'!$C$8:$D$152,2,FALSE),"")</f>
        <v/>
      </c>
      <c r="AG137" s="14" t="n">
        <v>11.6400000000001</v>
      </c>
      <c r="AH137" s="14">
        <f>IFERROR(VLOOKUP(AG137,'CRUCE RIESGOS'!$C$8:$D$152,2,FALSE),"")</f>
        <v/>
      </c>
      <c r="AI137" s="14" t="n">
        <v>12.6400000000001</v>
      </c>
      <c r="AJ137" s="14">
        <f>IFERROR(VLOOKUP(AI137,'CRUCE RIESGOS'!$C$8:$D$152,2,FALSE),"")</f>
        <v/>
      </c>
      <c r="AK137" s="14" t="n">
        <v>13.6400000000001</v>
      </c>
      <c r="AL137" s="14">
        <f>IFERROR(VLOOKUP(AK137,'CRUCE RIESGOS'!$C$8:$D$152,2,FALSE),"")</f>
        <v/>
      </c>
      <c r="AM137" s="14" t="n">
        <v>14.6400000000001</v>
      </c>
      <c r="AN137" s="14">
        <f>IFERROR(VLOOKUP(AM137,'CRUCE RIESGOS'!$C$8:$D$152,2,FALSE),"")</f>
        <v/>
      </c>
      <c r="AO137" s="14" t="n">
        <v>15.6400000000001</v>
      </c>
      <c r="AP137" s="14">
        <f>IFERROR(VLOOKUP(AO137,'CRUCE RIESGOS'!$C$8:$D$152,2,FALSE),"")</f>
        <v/>
      </c>
      <c r="AQ137" s="14" t="n">
        <v>16.6400000000001</v>
      </c>
      <c r="AR137" s="14">
        <f>IFERROR(VLOOKUP(AQ137,'CRUCE RIESGOS'!$C$8:$D$152,2,FALSE),"")</f>
        <v/>
      </c>
      <c r="AS137" s="14" t="n">
        <v>17.6400000000002</v>
      </c>
      <c r="AT137" s="14">
        <f>IFERROR(VLOOKUP(AS137,'CRUCE RIESGOS'!$C$8:$D$152,2,FALSE),"")</f>
        <v/>
      </c>
      <c r="AU137" s="14" t="n">
        <v>18.6400000000002</v>
      </c>
      <c r="AV137" s="14">
        <f>IFERROR(VLOOKUP(AU137,'CRUCE RIESGOS'!$C$8:$D$152,2,FALSE),"")</f>
        <v/>
      </c>
      <c r="AW137" s="14" t="n">
        <v>19.6400000000002</v>
      </c>
      <c r="AX137" s="14">
        <f>IFERROR(VLOOKUP(AW137,'CRUCE RIESGOS'!$C$8:$D$152,2,FALSE),"")</f>
        <v/>
      </c>
      <c r="AY137" s="14" t="n">
        <v>20.6400000000002</v>
      </c>
      <c r="AZ137" s="14">
        <f>IFERROR(VLOOKUP(AY137,'CRUCE RIESGOS'!$C$8:$D$152,2,FALSE),"")</f>
        <v/>
      </c>
      <c r="BA137" s="14" t="n">
        <v>21.6400000000002</v>
      </c>
      <c r="BB137" s="14">
        <f>IFERROR(VLOOKUP(BA137,'CRUCE RIESGOS'!$C$8:$D$152,2,FALSE),"")</f>
        <v/>
      </c>
      <c r="BC137" s="14" t="n">
        <v>22.6400000000002</v>
      </c>
      <c r="BD137" s="14">
        <f>IFERROR(VLOOKUP(BC137,'CRUCE RIESGOS'!$C$8:$D$152,2,FALSE),"")</f>
        <v/>
      </c>
      <c r="BE137" s="14" t="n">
        <v>23.6400000000002</v>
      </c>
      <c r="BF137" s="14">
        <f>IFERROR(VLOOKUP(BE137,'CRUCE RIESGOS'!$C$8:$D$152,2,FALSE),"")</f>
        <v/>
      </c>
      <c r="BG137" s="14" t="n">
        <v>24.6400000000002</v>
      </c>
      <c r="BH137" s="14">
        <f>IFERROR(VLOOKUP(BG137,'CRUCE RIESGOS'!$C$8:$D$152,2,FALSE),"")</f>
        <v/>
      </c>
      <c r="BI137" s="14" t="n">
        <v>25.6400000000002</v>
      </c>
      <c r="BJ137" s="14">
        <f>IFERROR(VLOOKUP(BI137,'CRUCE RIESGOS'!$C$8:$D$152,2,FALSE),"")</f>
        <v/>
      </c>
    </row>
    <row r="138">
      <c r="N138" s="14">
        <f>IF(N139&lt;&gt;""," -R","")</f>
        <v/>
      </c>
      <c r="P138" s="14">
        <f>IF(P139&lt;&gt;""," -R","")</f>
        <v/>
      </c>
      <c r="R138" s="14">
        <f>IF(R139&lt;&gt;""," -R","")</f>
        <v/>
      </c>
      <c r="T138" s="14">
        <f>IF(T139&lt;&gt;""," -R","")</f>
        <v/>
      </c>
      <c r="V138" s="14">
        <f>IF(V139&lt;&gt;""," -R","")</f>
        <v/>
      </c>
      <c r="X138" s="14">
        <f>IF(X139&lt;&gt;""," -R","")</f>
        <v/>
      </c>
      <c r="Z138" s="14">
        <f>IF(Z139&lt;&gt;""," -R","")</f>
        <v/>
      </c>
      <c r="AB138" s="14">
        <f>IF(AB139&lt;&gt;""," -R","")</f>
        <v/>
      </c>
      <c r="AD138" s="14">
        <f>IF(AD139&lt;&gt;""," -R","")</f>
        <v/>
      </c>
      <c r="AF138" s="14">
        <f>IF(AF139&lt;&gt;""," -R","")</f>
        <v/>
      </c>
      <c r="AH138" s="14">
        <f>IF(AH139&lt;&gt;""," -R","")</f>
        <v/>
      </c>
      <c r="AJ138" s="14">
        <f>IF(AJ139&lt;&gt;""," -R","")</f>
        <v/>
      </c>
      <c r="AL138" s="14">
        <f>IF(AL139&lt;&gt;""," -R","")</f>
        <v/>
      </c>
      <c r="AN138" s="14">
        <f>IF(AN139&lt;&gt;""," -R","")</f>
        <v/>
      </c>
      <c r="AP138" s="14">
        <f>IF(AP139&lt;&gt;""," -R","")</f>
        <v/>
      </c>
      <c r="AR138" s="14">
        <f>IF(AR139&lt;&gt;""," -R","")</f>
        <v/>
      </c>
      <c r="AT138" s="14">
        <f>IF(AT139&lt;&gt;""," -R","")</f>
        <v/>
      </c>
      <c r="AV138" s="14">
        <f>IF(AV139&lt;&gt;""," -R","")</f>
        <v/>
      </c>
      <c r="AX138" s="14">
        <f>IF(AX139&lt;&gt;""," -R","")</f>
        <v/>
      </c>
      <c r="AZ138" s="14">
        <f>IF(AZ139&lt;&gt;""," -R","")</f>
        <v/>
      </c>
      <c r="BB138" s="14">
        <f>IF(BB139&lt;&gt;""," -R","")</f>
        <v/>
      </c>
      <c r="BD138" s="14">
        <f>IF(BD139&lt;&gt;""," -R","")</f>
        <v/>
      </c>
      <c r="BF138" s="14">
        <f>IF(BF139&lt;&gt;""," -R","")</f>
        <v/>
      </c>
      <c r="BH138" s="14">
        <f>IF(BH139&lt;&gt;""," -R","")</f>
        <v/>
      </c>
      <c r="BJ138" s="14">
        <f>IF(BJ139&lt;&gt;""," -R","")</f>
        <v/>
      </c>
    </row>
    <row r="139">
      <c r="M139" s="14" t="n">
        <v>1.65</v>
      </c>
      <c r="N139" s="14">
        <f>IFERROR(VLOOKUP(M139,'CRUCE RIESGOS'!$C$8:$D$152,2,FALSE),"")</f>
        <v/>
      </c>
      <c r="O139" s="14" t="n">
        <v>2.65000000000001</v>
      </c>
      <c r="P139" s="14">
        <f>IFERROR(VLOOKUP(O139,'CRUCE RIESGOS'!$C$8:$D$152,2,FALSE),"")</f>
        <v/>
      </c>
      <c r="Q139" s="14" t="n">
        <v>3.65000000000002</v>
      </c>
      <c r="R139" s="14">
        <f>IFERROR(VLOOKUP(Q139,'CRUCE RIESGOS'!$C$8:$D$152,2,FALSE),"")</f>
        <v/>
      </c>
      <c r="S139" s="14" t="n">
        <v>4.65000000000003</v>
      </c>
      <c r="T139" s="14">
        <f>IFERROR(VLOOKUP(S139,'CRUCE RIESGOS'!$C$8:$D$152,2,FALSE),"")</f>
        <v/>
      </c>
      <c r="U139" s="14" t="n">
        <v>5.65000000000004</v>
      </c>
      <c r="V139" s="14">
        <f>IFERROR(VLOOKUP(U139,'CRUCE RIESGOS'!$C$8:$D$152,2,FALSE),"")</f>
        <v/>
      </c>
      <c r="W139" s="14" t="n">
        <v>6.65000000000005</v>
      </c>
      <c r="X139" s="14">
        <f>IFERROR(VLOOKUP(W139,'CRUCE RIESGOS'!$C$8:$D$152,2,FALSE),"")</f>
        <v/>
      </c>
      <c r="Y139" s="14" t="n">
        <v>7.65000000000006</v>
      </c>
      <c r="Z139" s="14">
        <f>IFERROR(VLOOKUP(Y139,'CRUCE RIESGOS'!$C$8:$D$152,2,FALSE),"")</f>
        <v/>
      </c>
      <c r="AA139" s="14" t="n">
        <v>8.65000000000007</v>
      </c>
      <c r="AB139" s="14">
        <f>IFERROR(VLOOKUP(AA139,'CRUCE RIESGOS'!$C$8:$D$152,2,FALSE),"")</f>
        <v/>
      </c>
      <c r="AC139" s="14" t="n">
        <v>9.65000000000008</v>
      </c>
      <c r="AD139" s="14">
        <f>IFERROR(VLOOKUP(AC139,'CRUCE RIESGOS'!$C$8:$D$152,2,FALSE),"")</f>
        <v/>
      </c>
      <c r="AE139" s="14" t="n">
        <v>10.6500000000001</v>
      </c>
      <c r="AF139" s="14">
        <f>IFERROR(VLOOKUP(AE139,'CRUCE RIESGOS'!$C$8:$D$152,2,FALSE),"")</f>
        <v/>
      </c>
      <c r="AG139" s="14" t="n">
        <v>11.6500000000001</v>
      </c>
      <c r="AH139" s="14">
        <f>IFERROR(VLOOKUP(AG139,'CRUCE RIESGOS'!$C$8:$D$152,2,FALSE),"")</f>
        <v/>
      </c>
      <c r="AI139" s="14" t="n">
        <v>12.6500000000001</v>
      </c>
      <c r="AJ139" s="14">
        <f>IFERROR(VLOOKUP(AI139,'CRUCE RIESGOS'!$C$8:$D$152,2,FALSE),"")</f>
        <v/>
      </c>
      <c r="AK139" s="14" t="n">
        <v>13.6500000000001</v>
      </c>
      <c r="AL139" s="14">
        <f>IFERROR(VLOOKUP(AK139,'CRUCE RIESGOS'!$C$8:$D$152,2,FALSE),"")</f>
        <v/>
      </c>
      <c r="AM139" s="14" t="n">
        <v>14.6500000000001</v>
      </c>
      <c r="AN139" s="14">
        <f>IFERROR(VLOOKUP(AM139,'CRUCE RIESGOS'!$C$8:$D$152,2,FALSE),"")</f>
        <v/>
      </c>
      <c r="AO139" s="14" t="n">
        <v>15.6500000000001</v>
      </c>
      <c r="AP139" s="14">
        <f>IFERROR(VLOOKUP(AO139,'CRUCE RIESGOS'!$C$8:$D$152,2,FALSE),"")</f>
        <v/>
      </c>
      <c r="AQ139" s="14" t="n">
        <v>16.6500000000002</v>
      </c>
      <c r="AR139" s="14">
        <f>IFERROR(VLOOKUP(AQ139,'CRUCE RIESGOS'!$C$8:$D$152,2,FALSE),"")</f>
        <v/>
      </c>
      <c r="AS139" s="14" t="n">
        <v>17.6500000000002</v>
      </c>
      <c r="AT139" s="14">
        <f>IFERROR(VLOOKUP(AS139,'CRUCE RIESGOS'!$C$8:$D$152,2,FALSE),"")</f>
        <v/>
      </c>
      <c r="AU139" s="14" t="n">
        <v>18.6500000000002</v>
      </c>
      <c r="AV139" s="14">
        <f>IFERROR(VLOOKUP(AU139,'CRUCE RIESGOS'!$C$8:$D$152,2,FALSE),"")</f>
        <v/>
      </c>
      <c r="AW139" s="14" t="n">
        <v>19.6500000000002</v>
      </c>
      <c r="AX139" s="14">
        <f>IFERROR(VLOOKUP(AW139,'CRUCE RIESGOS'!$C$8:$D$152,2,FALSE),"")</f>
        <v/>
      </c>
      <c r="AY139" s="14" t="n">
        <v>20.6500000000002</v>
      </c>
      <c r="AZ139" s="14">
        <f>IFERROR(VLOOKUP(AY139,'CRUCE RIESGOS'!$C$8:$D$152,2,FALSE),"")</f>
        <v/>
      </c>
      <c r="BA139" s="14" t="n">
        <v>21.6500000000002</v>
      </c>
      <c r="BB139" s="14">
        <f>IFERROR(VLOOKUP(BA139,'CRUCE RIESGOS'!$C$8:$D$152,2,FALSE),"")</f>
        <v/>
      </c>
      <c r="BC139" s="14" t="n">
        <v>22.6500000000002</v>
      </c>
      <c r="BD139" s="14">
        <f>IFERROR(VLOOKUP(BC139,'CRUCE RIESGOS'!$C$8:$D$152,2,FALSE),"")</f>
        <v/>
      </c>
      <c r="BE139" s="14" t="n">
        <v>23.6500000000002</v>
      </c>
      <c r="BF139" s="14">
        <f>IFERROR(VLOOKUP(BE139,'CRUCE RIESGOS'!$C$8:$D$152,2,FALSE),"")</f>
        <v/>
      </c>
      <c r="BG139" s="14" t="n">
        <v>24.6500000000002</v>
      </c>
      <c r="BH139" s="14">
        <f>IFERROR(VLOOKUP(BG139,'CRUCE RIESGOS'!$C$8:$D$152,2,FALSE),"")</f>
        <v/>
      </c>
      <c r="BI139" s="14" t="n">
        <v>25.6500000000002</v>
      </c>
      <c r="BJ139" s="14">
        <f>IFERROR(VLOOKUP(BI139,'CRUCE RIESGOS'!$C$8:$D$152,2,FALSE),"")</f>
        <v/>
      </c>
    </row>
    <row r="140">
      <c r="N140" s="14">
        <f>IF(N141&lt;&gt;""," -R","")</f>
        <v/>
      </c>
      <c r="P140" s="14">
        <f>IF(P141&lt;&gt;""," -R","")</f>
        <v/>
      </c>
      <c r="R140" s="14">
        <f>IF(R141&lt;&gt;""," -R","")</f>
        <v/>
      </c>
      <c r="T140" s="14">
        <f>IF(T141&lt;&gt;""," -R","")</f>
        <v/>
      </c>
      <c r="V140" s="14">
        <f>IF(V141&lt;&gt;""," -R","")</f>
        <v/>
      </c>
      <c r="X140" s="14">
        <f>IF(X141&lt;&gt;""," -R","")</f>
        <v/>
      </c>
      <c r="Z140" s="14">
        <f>IF(Z141&lt;&gt;""," -R","")</f>
        <v/>
      </c>
      <c r="AB140" s="14">
        <f>IF(AB141&lt;&gt;""," -R","")</f>
        <v/>
      </c>
      <c r="AD140" s="14">
        <f>IF(AD141&lt;&gt;""," -R","")</f>
        <v/>
      </c>
      <c r="AF140" s="14">
        <f>IF(AF141&lt;&gt;""," -R","")</f>
        <v/>
      </c>
      <c r="AH140" s="14">
        <f>IF(AH141&lt;&gt;""," -R","")</f>
        <v/>
      </c>
      <c r="AJ140" s="14">
        <f>IF(AJ141&lt;&gt;""," -R","")</f>
        <v/>
      </c>
      <c r="AL140" s="14">
        <f>IF(AL141&lt;&gt;""," -R","")</f>
        <v/>
      </c>
      <c r="AN140" s="14">
        <f>IF(AN141&lt;&gt;""," -R","")</f>
        <v/>
      </c>
      <c r="AP140" s="14">
        <f>IF(AP141&lt;&gt;""," -R","")</f>
        <v/>
      </c>
      <c r="AR140" s="14">
        <f>IF(AR141&lt;&gt;""," -R","")</f>
        <v/>
      </c>
      <c r="AT140" s="14">
        <f>IF(AT141&lt;&gt;""," -R","")</f>
        <v/>
      </c>
      <c r="AV140" s="14">
        <f>IF(AV141&lt;&gt;""," -R","")</f>
        <v/>
      </c>
      <c r="AX140" s="14">
        <f>IF(AX141&lt;&gt;""," -R","")</f>
        <v/>
      </c>
      <c r="AZ140" s="14">
        <f>IF(AZ141&lt;&gt;""," -R","")</f>
        <v/>
      </c>
      <c r="BB140" s="14">
        <f>IF(BB141&lt;&gt;""," -R","")</f>
        <v/>
      </c>
      <c r="BD140" s="14">
        <f>IF(BD141&lt;&gt;""," -R","")</f>
        <v/>
      </c>
      <c r="BF140" s="14">
        <f>IF(BF141&lt;&gt;""," -R","")</f>
        <v/>
      </c>
      <c r="BH140" s="14">
        <f>IF(BH141&lt;&gt;""," -R","")</f>
        <v/>
      </c>
      <c r="BJ140" s="14">
        <f>IF(BJ141&lt;&gt;""," -R","")</f>
        <v/>
      </c>
    </row>
    <row r="141">
      <c r="M141" s="14" t="n">
        <v>1.66</v>
      </c>
      <c r="N141" s="14">
        <f>IFERROR(VLOOKUP(M141,'CRUCE RIESGOS'!$C$8:$D$152,2,FALSE),"")</f>
        <v/>
      </c>
      <c r="O141" s="14" t="n">
        <v>2.66000000000001</v>
      </c>
      <c r="P141" s="14">
        <f>IFERROR(VLOOKUP(O141,'CRUCE RIESGOS'!$C$8:$D$152,2,FALSE),"")</f>
        <v/>
      </c>
      <c r="Q141" s="14" t="n">
        <v>3.66000000000002</v>
      </c>
      <c r="R141" s="14">
        <f>IFERROR(VLOOKUP(Q141,'CRUCE RIESGOS'!$C$8:$D$152,2,FALSE),"")</f>
        <v/>
      </c>
      <c r="S141" s="14" t="n">
        <v>4.66000000000003</v>
      </c>
      <c r="T141" s="14">
        <f>IFERROR(VLOOKUP(S141,'CRUCE RIESGOS'!$C$8:$D$152,2,FALSE),"")</f>
        <v/>
      </c>
      <c r="U141" s="14" t="n">
        <v>5.66000000000004</v>
      </c>
      <c r="V141" s="14">
        <f>IFERROR(VLOOKUP(U141,'CRUCE RIESGOS'!$C$8:$D$152,2,FALSE),"")</f>
        <v/>
      </c>
      <c r="W141" s="14" t="n">
        <v>6.66000000000005</v>
      </c>
      <c r="X141" s="14">
        <f>IFERROR(VLOOKUP(W141,'CRUCE RIESGOS'!$C$8:$D$152,2,FALSE),"")</f>
        <v/>
      </c>
      <c r="Y141" s="14" t="n">
        <v>7.66000000000006</v>
      </c>
      <c r="Z141" s="14">
        <f>IFERROR(VLOOKUP(Y141,'CRUCE RIESGOS'!$C$8:$D$152,2,FALSE),"")</f>
        <v/>
      </c>
      <c r="AA141" s="14" t="n">
        <v>8.660000000000069</v>
      </c>
      <c r="AB141" s="14">
        <f>IFERROR(VLOOKUP(AA141,'CRUCE RIESGOS'!$C$8:$D$152,2,FALSE),"")</f>
        <v/>
      </c>
      <c r="AC141" s="14" t="n">
        <v>9.66000000000008</v>
      </c>
      <c r="AD141" s="14">
        <f>IFERROR(VLOOKUP(AC141,'CRUCE RIESGOS'!$C$8:$D$152,2,FALSE),"")</f>
        <v/>
      </c>
      <c r="AE141" s="14" t="n">
        <v>10.6600000000001</v>
      </c>
      <c r="AF141" s="14">
        <f>IFERROR(VLOOKUP(AE141,'CRUCE RIESGOS'!$C$8:$D$152,2,FALSE),"")</f>
        <v/>
      </c>
      <c r="AG141" s="14" t="n">
        <v>11.6600000000001</v>
      </c>
      <c r="AH141" s="14">
        <f>IFERROR(VLOOKUP(AG141,'CRUCE RIESGOS'!$C$8:$D$152,2,FALSE),"")</f>
        <v/>
      </c>
      <c r="AI141" s="14" t="n">
        <v>12.6600000000001</v>
      </c>
      <c r="AJ141" s="14">
        <f>IFERROR(VLOOKUP(AI141,'CRUCE RIESGOS'!$C$8:$D$152,2,FALSE),"")</f>
        <v/>
      </c>
      <c r="AK141" s="14" t="n">
        <v>13.6600000000001</v>
      </c>
      <c r="AL141" s="14">
        <f>IFERROR(VLOOKUP(AK141,'CRUCE RIESGOS'!$C$8:$D$152,2,FALSE),"")</f>
        <v/>
      </c>
      <c r="AM141" s="14" t="n">
        <v>14.6600000000001</v>
      </c>
      <c r="AN141" s="14">
        <f>IFERROR(VLOOKUP(AM141,'CRUCE RIESGOS'!$C$8:$D$152,2,FALSE),"")</f>
        <v/>
      </c>
      <c r="AO141" s="14" t="n">
        <v>15.6600000000001</v>
      </c>
      <c r="AP141" s="14">
        <f>IFERROR(VLOOKUP(AO141,'CRUCE RIESGOS'!$C$8:$D$152,2,FALSE),"")</f>
        <v/>
      </c>
      <c r="AQ141" s="14" t="n">
        <v>16.6600000000001</v>
      </c>
      <c r="AR141" s="14">
        <f>IFERROR(VLOOKUP(AQ141,'CRUCE RIESGOS'!$C$8:$D$152,2,FALSE),"")</f>
        <v/>
      </c>
      <c r="AS141" s="14" t="n">
        <v>17.6600000000002</v>
      </c>
      <c r="AT141" s="14">
        <f>IFERROR(VLOOKUP(AS141,'CRUCE RIESGOS'!$C$8:$D$152,2,FALSE),"")</f>
        <v/>
      </c>
      <c r="AU141" s="14" t="n">
        <v>18.6600000000002</v>
      </c>
      <c r="AV141" s="14">
        <f>IFERROR(VLOOKUP(AU141,'CRUCE RIESGOS'!$C$8:$D$152,2,FALSE),"")</f>
        <v/>
      </c>
      <c r="AW141" s="14" t="n">
        <v>19.6600000000002</v>
      </c>
      <c r="AX141" s="14">
        <f>IFERROR(VLOOKUP(AW141,'CRUCE RIESGOS'!$C$8:$D$152,2,FALSE),"")</f>
        <v/>
      </c>
      <c r="AY141" s="14" t="n">
        <v>20.6600000000002</v>
      </c>
      <c r="AZ141" s="14">
        <f>IFERROR(VLOOKUP(AY141,'CRUCE RIESGOS'!$C$8:$D$152,2,FALSE),"")</f>
        <v/>
      </c>
      <c r="BA141" s="14" t="n">
        <v>21.6600000000002</v>
      </c>
      <c r="BB141" s="14">
        <f>IFERROR(VLOOKUP(BA141,'CRUCE RIESGOS'!$C$8:$D$152,2,FALSE),"")</f>
        <v/>
      </c>
      <c r="BC141" s="14" t="n">
        <v>22.6600000000002</v>
      </c>
      <c r="BD141" s="14">
        <f>IFERROR(VLOOKUP(BC141,'CRUCE RIESGOS'!$C$8:$D$152,2,FALSE),"")</f>
        <v/>
      </c>
      <c r="BE141" s="14" t="n">
        <v>23.6600000000002</v>
      </c>
      <c r="BF141" s="14">
        <f>IFERROR(VLOOKUP(BE141,'CRUCE RIESGOS'!$C$8:$D$152,2,FALSE),"")</f>
        <v/>
      </c>
      <c r="BG141" s="14" t="n">
        <v>24.6600000000002</v>
      </c>
      <c r="BH141" s="14">
        <f>IFERROR(VLOOKUP(BG141,'CRUCE RIESGOS'!$C$8:$D$152,2,FALSE),"")</f>
        <v/>
      </c>
      <c r="BI141" s="14" t="n">
        <v>25.6600000000002</v>
      </c>
      <c r="BJ141" s="14">
        <f>IFERROR(VLOOKUP(BI141,'CRUCE RIESGOS'!$C$8:$D$152,2,FALSE),"")</f>
        <v/>
      </c>
    </row>
    <row r="142">
      <c r="N142" s="14">
        <f>IF(N143&lt;&gt;""," -R","")</f>
        <v/>
      </c>
      <c r="P142" s="14">
        <f>IF(P143&lt;&gt;""," -R","")</f>
        <v/>
      </c>
      <c r="R142" s="14">
        <f>IF(R143&lt;&gt;""," -R","")</f>
        <v/>
      </c>
      <c r="T142" s="14">
        <f>IF(T143&lt;&gt;""," -R","")</f>
        <v/>
      </c>
      <c r="V142" s="14">
        <f>IF(V143&lt;&gt;""," -R","")</f>
        <v/>
      </c>
      <c r="X142" s="14">
        <f>IF(X143&lt;&gt;""," -R","")</f>
        <v/>
      </c>
      <c r="Z142" s="14">
        <f>IF(Z143&lt;&gt;""," -R","")</f>
        <v/>
      </c>
      <c r="AB142" s="14">
        <f>IF(AB143&lt;&gt;""," -R","")</f>
        <v/>
      </c>
      <c r="AD142" s="14">
        <f>IF(AD143&lt;&gt;""," -R","")</f>
        <v/>
      </c>
      <c r="AF142" s="14">
        <f>IF(AF143&lt;&gt;""," -R","")</f>
        <v/>
      </c>
      <c r="AH142" s="14">
        <f>IF(AH143&lt;&gt;""," -R","")</f>
        <v/>
      </c>
      <c r="AJ142" s="14">
        <f>IF(AJ143&lt;&gt;""," -R","")</f>
        <v/>
      </c>
      <c r="AL142" s="14">
        <f>IF(AL143&lt;&gt;""," -R","")</f>
        <v/>
      </c>
      <c r="AN142" s="14">
        <f>IF(AN143&lt;&gt;""," -R","")</f>
        <v/>
      </c>
      <c r="AP142" s="14">
        <f>IF(AP143&lt;&gt;""," -R","")</f>
        <v/>
      </c>
      <c r="AR142" s="14">
        <f>IF(AR143&lt;&gt;""," -R","")</f>
        <v/>
      </c>
      <c r="AT142" s="14">
        <f>IF(AT143&lt;&gt;""," -R","")</f>
        <v/>
      </c>
      <c r="AV142" s="14">
        <f>IF(AV143&lt;&gt;""," -R","")</f>
        <v/>
      </c>
      <c r="AX142" s="14">
        <f>IF(AX143&lt;&gt;""," -R","")</f>
        <v/>
      </c>
      <c r="AZ142" s="14">
        <f>IF(AZ143&lt;&gt;""," -R","")</f>
        <v/>
      </c>
      <c r="BB142" s="14">
        <f>IF(BB143&lt;&gt;""," -R","")</f>
        <v/>
      </c>
      <c r="BD142" s="14">
        <f>IF(BD143&lt;&gt;""," -R","")</f>
        <v/>
      </c>
      <c r="BF142" s="14">
        <f>IF(BF143&lt;&gt;""," -R","")</f>
        <v/>
      </c>
      <c r="BH142" s="14">
        <f>IF(BH143&lt;&gt;""," -R","")</f>
        <v/>
      </c>
      <c r="BJ142" s="14">
        <f>IF(BJ143&lt;&gt;""," -R","")</f>
        <v/>
      </c>
    </row>
    <row r="143">
      <c r="M143" s="14" t="n">
        <v>1.67</v>
      </c>
      <c r="N143" s="14">
        <f>IFERROR(VLOOKUP(M143,'CRUCE RIESGOS'!$C$8:$D$152,2,FALSE),"")</f>
        <v/>
      </c>
      <c r="O143" s="14" t="n">
        <v>2.67000000000002</v>
      </c>
      <c r="P143" s="14">
        <f>IFERROR(VLOOKUP(O143,'CRUCE RIESGOS'!$C$8:$D$152,2,FALSE),"")</f>
        <v/>
      </c>
      <c r="Q143" s="14" t="n">
        <v>3.67000000000004</v>
      </c>
      <c r="R143" s="14">
        <f>IFERROR(VLOOKUP(Q143,'CRUCE RIESGOS'!$C$8:$D$152,2,FALSE),"")</f>
        <v/>
      </c>
      <c r="S143" s="14" t="n">
        <v>4.67000000000006</v>
      </c>
      <c r="T143" s="14">
        <f>IFERROR(VLOOKUP(S143,'CRUCE RIESGOS'!$C$8:$D$152,2,FALSE),"")</f>
        <v/>
      </c>
      <c r="U143" s="14" t="n">
        <v>5.67000000000008</v>
      </c>
      <c r="V143" s="14">
        <f>IFERROR(VLOOKUP(U143,'CRUCE RIESGOS'!$C$8:$D$152,2,FALSE),"")</f>
        <v/>
      </c>
      <c r="W143" s="14" t="n">
        <v>6.6700000000001</v>
      </c>
      <c r="X143" s="14">
        <f>IFERROR(VLOOKUP(W143,'CRUCE RIESGOS'!$C$8:$D$152,2,FALSE),"")</f>
        <v/>
      </c>
      <c r="Y143" s="14" t="n">
        <v>7.67000000000012</v>
      </c>
      <c r="Z143" s="14">
        <f>IFERROR(VLOOKUP(Y143,'CRUCE RIESGOS'!$C$8:$D$152,2,FALSE),"")</f>
        <v/>
      </c>
      <c r="AA143" s="14" t="n">
        <v>8.67000000000014</v>
      </c>
      <c r="AB143" s="14">
        <f>IFERROR(VLOOKUP(AA143,'CRUCE RIESGOS'!$C$8:$D$152,2,FALSE),"")</f>
        <v/>
      </c>
      <c r="AC143" s="14" t="n">
        <v>9.67000000000016</v>
      </c>
      <c r="AD143" s="14">
        <f>IFERROR(VLOOKUP(AC143,'CRUCE RIESGOS'!$C$8:$D$152,2,FALSE),"")</f>
        <v/>
      </c>
      <c r="AE143" s="14" t="n">
        <v>10.6700000000002</v>
      </c>
      <c r="AF143" s="14">
        <f>IFERROR(VLOOKUP(AE143,'CRUCE RIESGOS'!$C$8:$D$152,2,FALSE),"")</f>
        <v/>
      </c>
      <c r="AG143" s="14" t="n">
        <v>11.6700000000002</v>
      </c>
      <c r="AH143" s="14">
        <f>IFERROR(VLOOKUP(AG143,'CRUCE RIESGOS'!$C$8:$D$152,2,FALSE),"")</f>
        <v/>
      </c>
      <c r="AI143" s="14" t="n">
        <v>12.6700000000002</v>
      </c>
      <c r="AJ143" s="14">
        <f>IFERROR(VLOOKUP(AI143,'CRUCE RIESGOS'!$C$8:$D$152,2,FALSE),"")</f>
        <v/>
      </c>
      <c r="AK143" s="14" t="n">
        <v>13.6700000000002</v>
      </c>
      <c r="AL143" s="14">
        <f>IFERROR(VLOOKUP(AK143,'CRUCE RIESGOS'!$C$8:$D$152,2,FALSE),"")</f>
        <v/>
      </c>
      <c r="AM143" s="14" t="n">
        <v>14.6700000000003</v>
      </c>
      <c r="AN143" s="14">
        <f>IFERROR(VLOOKUP(AM143,'CRUCE RIESGOS'!$C$8:$D$152,2,FALSE),"")</f>
        <v/>
      </c>
      <c r="AO143" s="14" t="n">
        <v>15.6700000000003</v>
      </c>
      <c r="AP143" s="14">
        <f>IFERROR(VLOOKUP(AO143,'CRUCE RIESGOS'!$C$8:$D$152,2,FALSE),"")</f>
        <v/>
      </c>
      <c r="AQ143" s="14" t="n">
        <v>16.6700000000003</v>
      </c>
      <c r="AR143" s="14">
        <f>IFERROR(VLOOKUP(AQ143,'CRUCE RIESGOS'!$C$8:$D$152,2,FALSE),"")</f>
        <v/>
      </c>
      <c r="AS143" s="14" t="n">
        <v>17.6700000000003</v>
      </c>
      <c r="AT143" s="14">
        <f>IFERROR(VLOOKUP(AS143,'CRUCE RIESGOS'!$C$8:$D$152,2,FALSE),"")</f>
        <v/>
      </c>
      <c r="AU143" s="14" t="n">
        <v>18.6700000000003</v>
      </c>
      <c r="AV143" s="14">
        <f>IFERROR(VLOOKUP(AU143,'CRUCE RIESGOS'!$C$8:$D$152,2,FALSE),"")</f>
        <v/>
      </c>
      <c r="AW143" s="14" t="n">
        <v>19.6700000000004</v>
      </c>
      <c r="AX143" s="14">
        <f>IFERROR(VLOOKUP(AW143,'CRUCE RIESGOS'!$C$8:$D$152,2,FALSE),"")</f>
        <v/>
      </c>
      <c r="AY143" s="14" t="n">
        <v>20.6700000000004</v>
      </c>
      <c r="AZ143" s="14">
        <f>IFERROR(VLOOKUP(AY143,'CRUCE RIESGOS'!$C$8:$D$152,2,FALSE),"")</f>
        <v/>
      </c>
      <c r="BA143" s="14" t="n">
        <v>21.6700000000004</v>
      </c>
      <c r="BB143" s="14">
        <f>IFERROR(VLOOKUP(BA143,'CRUCE RIESGOS'!$C$8:$D$152,2,FALSE),"")</f>
        <v/>
      </c>
      <c r="BC143" s="14" t="n">
        <v>22.6700000000004</v>
      </c>
      <c r="BD143" s="14">
        <f>IFERROR(VLOOKUP(BC143,'CRUCE RIESGOS'!$C$8:$D$152,2,FALSE),"")</f>
        <v/>
      </c>
      <c r="BE143" s="14" t="n">
        <v>23.6700000000004</v>
      </c>
      <c r="BF143" s="14">
        <f>IFERROR(VLOOKUP(BE143,'CRUCE RIESGOS'!$C$8:$D$152,2,FALSE),"")</f>
        <v/>
      </c>
      <c r="BG143" s="14" t="n">
        <v>24.6700000000005</v>
      </c>
      <c r="BH143" s="14">
        <f>IFERROR(VLOOKUP(BG143,'CRUCE RIESGOS'!$C$8:$D$152,2,FALSE),"")</f>
        <v/>
      </c>
      <c r="BI143" s="14" t="n">
        <v>25.6700000000005</v>
      </c>
      <c r="BJ143" s="14">
        <f>IFERROR(VLOOKUP(BI143,'CRUCE RIESGOS'!$C$8:$D$152,2,FALSE),"")</f>
        <v/>
      </c>
    </row>
    <row r="144">
      <c r="N144" s="14">
        <f>IF(N145&lt;&gt;""," -R","")</f>
        <v/>
      </c>
      <c r="P144" s="14">
        <f>IF(P145&lt;&gt;""," -R","")</f>
        <v/>
      </c>
      <c r="R144" s="14">
        <f>IF(R145&lt;&gt;""," -R","")</f>
        <v/>
      </c>
      <c r="T144" s="14">
        <f>IF(T145&lt;&gt;""," -R","")</f>
        <v/>
      </c>
      <c r="V144" s="14">
        <f>IF(V145&lt;&gt;""," -R","")</f>
        <v/>
      </c>
      <c r="X144" s="14">
        <f>IF(X145&lt;&gt;""," -R","")</f>
        <v/>
      </c>
      <c r="Z144" s="14">
        <f>IF(Z145&lt;&gt;""," -R","")</f>
        <v/>
      </c>
      <c r="AB144" s="14">
        <f>IF(AB145&lt;&gt;""," -R","")</f>
        <v/>
      </c>
      <c r="AD144" s="14">
        <f>IF(AD145&lt;&gt;""," -R","")</f>
        <v/>
      </c>
      <c r="AF144" s="14">
        <f>IF(AF145&lt;&gt;""," -R","")</f>
        <v/>
      </c>
      <c r="AH144" s="14">
        <f>IF(AH145&lt;&gt;""," -R","")</f>
        <v/>
      </c>
      <c r="AJ144" s="14">
        <f>IF(AJ145&lt;&gt;""," -R","")</f>
        <v/>
      </c>
      <c r="AL144" s="14">
        <f>IF(AL145&lt;&gt;""," -R","")</f>
        <v/>
      </c>
      <c r="AN144" s="14">
        <f>IF(AN145&lt;&gt;""," -R","")</f>
        <v/>
      </c>
      <c r="AP144" s="14">
        <f>IF(AP145&lt;&gt;""," -R","")</f>
        <v/>
      </c>
      <c r="AR144" s="14">
        <f>IF(AR145&lt;&gt;""," -R","")</f>
        <v/>
      </c>
      <c r="AT144" s="14">
        <f>IF(AT145&lt;&gt;""," -R","")</f>
        <v/>
      </c>
      <c r="AV144" s="14">
        <f>IF(AV145&lt;&gt;""," -R","")</f>
        <v/>
      </c>
      <c r="AX144" s="14">
        <f>IF(AX145&lt;&gt;""," -R","")</f>
        <v/>
      </c>
      <c r="AZ144" s="14">
        <f>IF(AZ145&lt;&gt;""," -R","")</f>
        <v/>
      </c>
      <c r="BB144" s="14">
        <f>IF(BB145&lt;&gt;""," -R","")</f>
        <v/>
      </c>
      <c r="BD144" s="14">
        <f>IF(BD145&lt;&gt;""," -R","")</f>
        <v/>
      </c>
      <c r="BF144" s="14">
        <f>IF(BF145&lt;&gt;""," -R","")</f>
        <v/>
      </c>
      <c r="BH144" s="14">
        <f>IF(BH145&lt;&gt;""," -R","")</f>
        <v/>
      </c>
      <c r="BJ144" s="14">
        <f>IF(BJ145&lt;&gt;""," -R","")</f>
        <v/>
      </c>
    </row>
    <row r="145">
      <c r="M145" s="14" t="n">
        <v>1.68</v>
      </c>
      <c r="N145" s="14">
        <f>IFERROR(VLOOKUP(M145,'CRUCE RIESGOS'!$C$8:$D$152,2,FALSE),"")</f>
        <v/>
      </c>
      <c r="O145" s="14" t="n">
        <v>2.68000000000001</v>
      </c>
      <c r="P145" s="14">
        <f>IFERROR(VLOOKUP(O145,'CRUCE RIESGOS'!$C$8:$D$152,2,FALSE),"")</f>
        <v/>
      </c>
      <c r="Q145" s="14" t="n">
        <v>3.68000000000002</v>
      </c>
      <c r="R145" s="14">
        <f>IFERROR(VLOOKUP(Q145,'CRUCE RIESGOS'!$C$8:$D$152,2,FALSE),"")</f>
        <v/>
      </c>
      <c r="S145" s="14" t="n">
        <v>4.68000000000003</v>
      </c>
      <c r="T145" s="14">
        <f>IFERROR(VLOOKUP(S145,'CRUCE RIESGOS'!$C$8:$D$152,2,FALSE),"")</f>
        <v/>
      </c>
      <c r="U145" s="14" t="n">
        <v>5.68000000000004</v>
      </c>
      <c r="V145" s="14">
        <f>IFERROR(VLOOKUP(U145,'CRUCE RIESGOS'!$C$8:$D$152,2,FALSE),"")</f>
        <v/>
      </c>
      <c r="W145" s="14" t="n">
        <v>6.68000000000005</v>
      </c>
      <c r="X145" s="14">
        <f>IFERROR(VLOOKUP(W145,'CRUCE RIESGOS'!$C$8:$D$152,2,FALSE),"")</f>
        <v/>
      </c>
      <c r="Y145" s="14" t="n">
        <v>7.68000000000006</v>
      </c>
      <c r="Z145" s="14">
        <f>IFERROR(VLOOKUP(Y145,'CRUCE RIESGOS'!$C$8:$D$152,2,FALSE),"")</f>
        <v/>
      </c>
      <c r="AA145" s="14" t="n">
        <v>8.680000000000071</v>
      </c>
      <c r="AB145" s="14">
        <f>IFERROR(VLOOKUP(AA145,'CRUCE RIESGOS'!$C$8:$D$152,2,FALSE),"")</f>
        <v/>
      </c>
      <c r="AC145" s="14" t="n">
        <v>9.68000000000008</v>
      </c>
      <c r="AD145" s="14">
        <f>IFERROR(VLOOKUP(AC145,'CRUCE RIESGOS'!$C$8:$D$152,2,FALSE),"")</f>
        <v/>
      </c>
      <c r="AE145" s="14" t="n">
        <v>10.6800000000001</v>
      </c>
      <c r="AF145" s="14">
        <f>IFERROR(VLOOKUP(AE145,'CRUCE RIESGOS'!$C$8:$D$152,2,FALSE),"")</f>
        <v/>
      </c>
      <c r="AG145" s="14" t="n">
        <v>11.6800000000001</v>
      </c>
      <c r="AH145" s="14">
        <f>IFERROR(VLOOKUP(AG145,'CRUCE RIESGOS'!$C$8:$D$152,2,FALSE),"")</f>
        <v/>
      </c>
      <c r="AI145" s="14" t="n">
        <v>12.6800000000001</v>
      </c>
      <c r="AJ145" s="14">
        <f>IFERROR(VLOOKUP(AI145,'CRUCE RIESGOS'!$C$8:$D$152,2,FALSE),"")</f>
        <v/>
      </c>
      <c r="AK145" s="14" t="n">
        <v>13.6800000000001</v>
      </c>
      <c r="AL145" s="14">
        <f>IFERROR(VLOOKUP(AK145,'CRUCE RIESGOS'!$C$8:$D$152,2,FALSE),"")</f>
        <v/>
      </c>
      <c r="AM145" s="14" t="n">
        <v>14.6800000000001</v>
      </c>
      <c r="AN145" s="14">
        <f>IFERROR(VLOOKUP(AM145,'CRUCE RIESGOS'!$C$8:$D$152,2,FALSE),"")</f>
        <v/>
      </c>
      <c r="AO145" s="14" t="n">
        <v>15.6800000000001</v>
      </c>
      <c r="AP145" s="14">
        <f>IFERROR(VLOOKUP(AO145,'CRUCE RIESGOS'!$C$8:$D$152,2,FALSE),"")</f>
        <v/>
      </c>
      <c r="AQ145" s="14" t="n">
        <v>16.6800000000001</v>
      </c>
      <c r="AR145" s="14">
        <f>IFERROR(VLOOKUP(AQ145,'CRUCE RIESGOS'!$C$8:$D$152,2,FALSE),"")</f>
        <v/>
      </c>
      <c r="AS145" s="14" t="n">
        <v>17.6800000000002</v>
      </c>
      <c r="AT145" s="14">
        <f>IFERROR(VLOOKUP(AS145,'CRUCE RIESGOS'!$C$8:$D$152,2,FALSE),"")</f>
        <v/>
      </c>
      <c r="AU145" s="14" t="n">
        <v>18.6800000000002</v>
      </c>
      <c r="AV145" s="14">
        <f>IFERROR(VLOOKUP(AU145,'CRUCE RIESGOS'!$C$8:$D$152,2,FALSE),"")</f>
        <v/>
      </c>
      <c r="AW145" s="14" t="n">
        <v>19.6800000000002</v>
      </c>
      <c r="AX145" s="14">
        <f>IFERROR(VLOOKUP(AW145,'CRUCE RIESGOS'!$C$8:$D$152,2,FALSE),"")</f>
        <v/>
      </c>
      <c r="AY145" s="14" t="n">
        <v>20.6800000000002</v>
      </c>
      <c r="AZ145" s="14">
        <f>IFERROR(VLOOKUP(AY145,'CRUCE RIESGOS'!$C$8:$D$152,2,FALSE),"")</f>
        <v/>
      </c>
      <c r="BA145" s="14" t="n">
        <v>21.6800000000002</v>
      </c>
      <c r="BB145" s="14">
        <f>IFERROR(VLOOKUP(BA145,'CRUCE RIESGOS'!$C$8:$D$152,2,FALSE),"")</f>
        <v/>
      </c>
      <c r="BC145" s="14" t="n">
        <v>22.6800000000002</v>
      </c>
      <c r="BD145" s="14">
        <f>IFERROR(VLOOKUP(BC145,'CRUCE RIESGOS'!$C$8:$D$152,2,FALSE),"")</f>
        <v/>
      </c>
      <c r="BE145" s="14" t="n">
        <v>23.6800000000002</v>
      </c>
      <c r="BF145" s="14">
        <f>IFERROR(VLOOKUP(BE145,'CRUCE RIESGOS'!$C$8:$D$152,2,FALSE),"")</f>
        <v/>
      </c>
      <c r="BG145" s="14" t="n">
        <v>24.6800000000002</v>
      </c>
      <c r="BH145" s="14">
        <f>IFERROR(VLOOKUP(BG145,'CRUCE RIESGOS'!$C$8:$D$152,2,FALSE),"")</f>
        <v/>
      </c>
      <c r="BI145" s="14" t="n">
        <v>25.6800000000002</v>
      </c>
      <c r="BJ145" s="14">
        <f>IFERROR(VLOOKUP(BI145,'CRUCE RIESGOS'!$C$8:$D$152,2,FALSE),"")</f>
        <v/>
      </c>
    </row>
    <row r="146">
      <c r="N146" s="14">
        <f>IF(N147&lt;&gt;""," -R","")</f>
        <v/>
      </c>
      <c r="P146" s="14">
        <f>IF(P147&lt;&gt;""," -R","")</f>
        <v/>
      </c>
      <c r="R146" s="14">
        <f>IF(R147&lt;&gt;""," -R","")</f>
        <v/>
      </c>
      <c r="T146" s="14">
        <f>IF(T147&lt;&gt;""," -R","")</f>
        <v/>
      </c>
      <c r="V146" s="14">
        <f>IF(V147&lt;&gt;""," -R","")</f>
        <v/>
      </c>
      <c r="X146" s="14">
        <f>IF(X147&lt;&gt;""," -R","")</f>
        <v/>
      </c>
      <c r="Z146" s="14">
        <f>IF(Z147&lt;&gt;""," -R","")</f>
        <v/>
      </c>
      <c r="AB146" s="14">
        <f>IF(AB147&lt;&gt;""," -R","")</f>
        <v/>
      </c>
      <c r="AD146" s="14">
        <f>IF(AD147&lt;&gt;""," -R","")</f>
        <v/>
      </c>
      <c r="AF146" s="14">
        <f>IF(AF147&lt;&gt;""," -R","")</f>
        <v/>
      </c>
      <c r="AH146" s="14">
        <f>IF(AH147&lt;&gt;""," -R","")</f>
        <v/>
      </c>
      <c r="AJ146" s="14">
        <f>IF(AJ147&lt;&gt;""," -R","")</f>
        <v/>
      </c>
      <c r="AL146" s="14">
        <f>IF(AL147&lt;&gt;""," -R","")</f>
        <v/>
      </c>
      <c r="AN146" s="14">
        <f>IF(AN147&lt;&gt;""," -R","")</f>
        <v/>
      </c>
      <c r="AP146" s="14">
        <f>IF(AP147&lt;&gt;""," -R","")</f>
        <v/>
      </c>
      <c r="AR146" s="14">
        <f>IF(AR147&lt;&gt;""," -R","")</f>
        <v/>
      </c>
      <c r="AT146" s="14">
        <f>IF(AT147&lt;&gt;""," -R","")</f>
        <v/>
      </c>
      <c r="AV146" s="14">
        <f>IF(AV147&lt;&gt;""," -R","")</f>
        <v/>
      </c>
      <c r="AX146" s="14">
        <f>IF(AX147&lt;&gt;""," -R","")</f>
        <v/>
      </c>
      <c r="AZ146" s="14">
        <f>IF(AZ147&lt;&gt;""," -R","")</f>
        <v/>
      </c>
      <c r="BB146" s="14">
        <f>IF(BB147&lt;&gt;""," -R","")</f>
        <v/>
      </c>
      <c r="BD146" s="14">
        <f>IF(BD147&lt;&gt;""," -R","")</f>
        <v/>
      </c>
      <c r="BF146" s="14">
        <f>IF(BF147&lt;&gt;""," -R","")</f>
        <v/>
      </c>
      <c r="BH146" s="14">
        <f>IF(BH147&lt;&gt;""," -R","")</f>
        <v/>
      </c>
      <c r="BJ146" s="14">
        <f>IF(BJ147&lt;&gt;""," -R","")</f>
        <v/>
      </c>
    </row>
    <row r="147">
      <c r="M147" s="14" t="n">
        <v>1.69</v>
      </c>
      <c r="N147" s="14">
        <f>IFERROR(VLOOKUP(M147,'CRUCE RIESGOS'!$C$8:$D$152,2,FALSE),"")</f>
        <v/>
      </c>
      <c r="O147" s="14" t="n">
        <v>2.69000000000001</v>
      </c>
      <c r="P147" s="14">
        <f>IFERROR(VLOOKUP(O147,'CRUCE RIESGOS'!$C$8:$D$152,2,FALSE),"")</f>
        <v/>
      </c>
      <c r="Q147" s="14" t="n">
        <v>3.69000000000002</v>
      </c>
      <c r="R147" s="14">
        <f>IFERROR(VLOOKUP(Q147,'CRUCE RIESGOS'!$C$8:$D$152,2,FALSE),"")</f>
        <v/>
      </c>
      <c r="S147" s="14" t="n">
        <v>4.69000000000003</v>
      </c>
      <c r="T147" s="14">
        <f>IFERROR(VLOOKUP(S147,'CRUCE RIESGOS'!$C$8:$D$152,2,FALSE),"")</f>
        <v/>
      </c>
      <c r="U147" s="14" t="n">
        <v>5.69000000000004</v>
      </c>
      <c r="V147" s="14">
        <f>IFERROR(VLOOKUP(U147,'CRUCE RIESGOS'!$C$8:$D$152,2,FALSE),"")</f>
        <v/>
      </c>
      <c r="W147" s="14" t="n">
        <v>6.69000000000005</v>
      </c>
      <c r="X147" s="14">
        <f>IFERROR(VLOOKUP(W147,'CRUCE RIESGOS'!$C$8:$D$152,2,FALSE),"")</f>
        <v/>
      </c>
      <c r="Y147" s="14" t="n">
        <v>7.69000000000006</v>
      </c>
      <c r="Z147" s="14">
        <f>IFERROR(VLOOKUP(Y147,'CRUCE RIESGOS'!$C$8:$D$152,2,FALSE),"")</f>
        <v/>
      </c>
      <c r="AA147" s="14" t="n">
        <v>8.690000000000071</v>
      </c>
      <c r="AB147" s="14">
        <f>IFERROR(VLOOKUP(AA147,'CRUCE RIESGOS'!$C$8:$D$152,2,FALSE),"")</f>
        <v/>
      </c>
      <c r="AC147" s="14" t="n">
        <v>9.690000000000079</v>
      </c>
      <c r="AD147" s="14">
        <f>IFERROR(VLOOKUP(AC147,'CRUCE RIESGOS'!$C$8:$D$152,2,FALSE),"")</f>
        <v/>
      </c>
      <c r="AE147" s="14" t="n">
        <v>10.6900000000001</v>
      </c>
      <c r="AF147" s="14">
        <f>IFERROR(VLOOKUP(AE147,'CRUCE RIESGOS'!$C$8:$D$152,2,FALSE),"")</f>
        <v/>
      </c>
      <c r="AG147" s="14" t="n">
        <v>11.6900000000001</v>
      </c>
      <c r="AH147" s="14">
        <f>IFERROR(VLOOKUP(AG147,'CRUCE RIESGOS'!$C$8:$D$152,2,FALSE),"")</f>
        <v/>
      </c>
      <c r="AI147" s="14" t="n">
        <v>12.6900000000001</v>
      </c>
      <c r="AJ147" s="14">
        <f>IFERROR(VLOOKUP(AI147,'CRUCE RIESGOS'!$C$8:$D$152,2,FALSE),"")</f>
        <v/>
      </c>
      <c r="AK147" s="14" t="n">
        <v>13.6900000000001</v>
      </c>
      <c r="AL147" s="14">
        <f>IFERROR(VLOOKUP(AK147,'CRUCE RIESGOS'!$C$8:$D$152,2,FALSE),"")</f>
        <v/>
      </c>
      <c r="AM147" s="14" t="n">
        <v>14.6900000000001</v>
      </c>
      <c r="AN147" s="14">
        <f>IFERROR(VLOOKUP(AM147,'CRUCE RIESGOS'!$C$8:$D$152,2,FALSE),"")</f>
        <v/>
      </c>
      <c r="AO147" s="14" t="n">
        <v>15.6900000000001</v>
      </c>
      <c r="AP147" s="14">
        <f>IFERROR(VLOOKUP(AO147,'CRUCE RIESGOS'!$C$8:$D$152,2,FALSE),"")</f>
        <v/>
      </c>
      <c r="AQ147" s="14" t="n">
        <v>16.6900000000002</v>
      </c>
      <c r="AR147" s="14">
        <f>IFERROR(VLOOKUP(AQ147,'CRUCE RIESGOS'!$C$8:$D$152,2,FALSE),"")</f>
        <v/>
      </c>
      <c r="AS147" s="14" t="n">
        <v>17.6900000000002</v>
      </c>
      <c r="AT147" s="14">
        <f>IFERROR(VLOOKUP(AS147,'CRUCE RIESGOS'!$C$8:$D$152,2,FALSE),"")</f>
        <v/>
      </c>
      <c r="AU147" s="14" t="n">
        <v>18.6900000000002</v>
      </c>
      <c r="AV147" s="14">
        <f>IFERROR(VLOOKUP(AU147,'CRUCE RIESGOS'!$C$8:$D$152,2,FALSE),"")</f>
        <v/>
      </c>
      <c r="AW147" s="14" t="n">
        <v>19.6900000000002</v>
      </c>
      <c r="AX147" s="14">
        <f>IFERROR(VLOOKUP(AW147,'CRUCE RIESGOS'!$C$8:$D$152,2,FALSE),"")</f>
        <v/>
      </c>
      <c r="AY147" s="14" t="n">
        <v>20.6900000000002</v>
      </c>
      <c r="AZ147" s="14">
        <f>IFERROR(VLOOKUP(AY147,'CRUCE RIESGOS'!$C$8:$D$152,2,FALSE),"")</f>
        <v/>
      </c>
      <c r="BA147" s="14" t="n">
        <v>21.6900000000002</v>
      </c>
      <c r="BB147" s="14">
        <f>IFERROR(VLOOKUP(BA147,'CRUCE RIESGOS'!$C$8:$D$152,2,FALSE),"")</f>
        <v/>
      </c>
      <c r="BC147" s="14" t="n">
        <v>22.6900000000002</v>
      </c>
      <c r="BD147" s="14">
        <f>IFERROR(VLOOKUP(BC147,'CRUCE RIESGOS'!$C$8:$D$152,2,FALSE),"")</f>
        <v/>
      </c>
      <c r="BE147" s="14" t="n">
        <v>23.6900000000002</v>
      </c>
      <c r="BF147" s="14">
        <f>IFERROR(VLOOKUP(BE147,'CRUCE RIESGOS'!$C$8:$D$152,2,FALSE),"")</f>
        <v/>
      </c>
      <c r="BG147" s="14" t="n">
        <v>24.6900000000002</v>
      </c>
      <c r="BH147" s="14">
        <f>IFERROR(VLOOKUP(BG147,'CRUCE RIESGOS'!$C$8:$D$152,2,FALSE),"")</f>
        <v/>
      </c>
      <c r="BI147" s="14" t="n">
        <v>25.6900000000002</v>
      </c>
      <c r="BJ147" s="14">
        <f>IFERROR(VLOOKUP(BI147,'CRUCE RIESGOS'!$C$8:$D$152,2,FALSE),"")</f>
        <v/>
      </c>
    </row>
    <row r="148">
      <c r="N148" s="14">
        <f>IF(N149&lt;&gt;""," -R","")</f>
        <v/>
      </c>
      <c r="P148" s="14">
        <f>IF(P149&lt;&gt;""," -R","")</f>
        <v/>
      </c>
      <c r="R148" s="14">
        <f>IF(R149&lt;&gt;""," -R","")</f>
        <v/>
      </c>
      <c r="T148" s="14">
        <f>IF(T149&lt;&gt;""," -R","")</f>
        <v/>
      </c>
      <c r="V148" s="14">
        <f>IF(V149&lt;&gt;""," -R","")</f>
        <v/>
      </c>
      <c r="X148" s="14">
        <f>IF(X149&lt;&gt;""," -R","")</f>
        <v/>
      </c>
      <c r="Z148" s="14">
        <f>IF(Z149&lt;&gt;""," -R","")</f>
        <v/>
      </c>
      <c r="AB148" s="14">
        <f>IF(AB149&lt;&gt;""," -R","")</f>
        <v/>
      </c>
      <c r="AD148" s="14">
        <f>IF(AD149&lt;&gt;""," -R","")</f>
        <v/>
      </c>
      <c r="AF148" s="14">
        <f>IF(AF149&lt;&gt;""," -R","")</f>
        <v/>
      </c>
      <c r="AH148" s="14">
        <f>IF(AH149&lt;&gt;""," -R","")</f>
        <v/>
      </c>
      <c r="AJ148" s="14">
        <f>IF(AJ149&lt;&gt;""," -R","")</f>
        <v/>
      </c>
      <c r="AL148" s="14">
        <f>IF(AL149&lt;&gt;""," -R","")</f>
        <v/>
      </c>
      <c r="AN148" s="14">
        <f>IF(AN149&lt;&gt;""," -R","")</f>
        <v/>
      </c>
      <c r="AP148" s="14">
        <f>IF(AP149&lt;&gt;""," -R","")</f>
        <v/>
      </c>
      <c r="AR148" s="14">
        <f>IF(AR149&lt;&gt;""," -R","")</f>
        <v/>
      </c>
      <c r="AT148" s="14">
        <f>IF(AT149&lt;&gt;""," -R","")</f>
        <v/>
      </c>
      <c r="AV148" s="14">
        <f>IF(AV149&lt;&gt;""," -R","")</f>
        <v/>
      </c>
      <c r="AX148" s="14">
        <f>IF(AX149&lt;&gt;""," -R","")</f>
        <v/>
      </c>
      <c r="AZ148" s="14">
        <f>IF(AZ149&lt;&gt;""," -R","")</f>
        <v/>
      </c>
      <c r="BB148" s="14">
        <f>IF(BB149&lt;&gt;""," -R","")</f>
        <v/>
      </c>
      <c r="BD148" s="14">
        <f>IF(BD149&lt;&gt;""," -R","")</f>
        <v/>
      </c>
      <c r="BF148" s="14">
        <f>IF(BF149&lt;&gt;""," -R","")</f>
        <v/>
      </c>
      <c r="BH148" s="14">
        <f>IF(BH149&lt;&gt;""," -R","")</f>
        <v/>
      </c>
      <c r="BJ148" s="14">
        <f>IF(BJ149&lt;&gt;""," -R","")</f>
        <v/>
      </c>
    </row>
    <row r="149">
      <c r="M149" s="14" t="n">
        <v>1.7</v>
      </c>
      <c r="N149" s="14">
        <f>IFERROR(VLOOKUP(M149,'CRUCE RIESGOS'!$C$8:$D$152,2,FALSE),"")</f>
        <v/>
      </c>
      <c r="O149" s="14" t="n">
        <v>2.70000000000001</v>
      </c>
      <c r="P149" s="14">
        <f>IFERROR(VLOOKUP(O149,'CRUCE RIESGOS'!$C$8:$D$152,2,FALSE),"")</f>
        <v/>
      </c>
      <c r="Q149" s="14" t="n">
        <v>3.70000000000002</v>
      </c>
      <c r="R149" s="14">
        <f>IFERROR(VLOOKUP(Q149,'CRUCE RIESGOS'!$C$8:$D$152,2,FALSE),"")</f>
        <v/>
      </c>
      <c r="S149" s="14" t="n">
        <v>4.70000000000003</v>
      </c>
      <c r="T149" s="14">
        <f>IFERROR(VLOOKUP(S149,'CRUCE RIESGOS'!$C$8:$D$152,2,FALSE),"")</f>
        <v/>
      </c>
      <c r="U149" s="14" t="n">
        <v>5.70000000000004</v>
      </c>
      <c r="V149" s="14">
        <f>IFERROR(VLOOKUP(U149,'CRUCE RIESGOS'!$C$8:$D$152,2,FALSE),"")</f>
        <v/>
      </c>
      <c r="W149" s="14" t="n">
        <v>6.70000000000005</v>
      </c>
      <c r="X149" s="14">
        <f>IFERROR(VLOOKUP(W149,'CRUCE RIESGOS'!$C$8:$D$152,2,FALSE),"")</f>
        <v/>
      </c>
      <c r="Y149" s="14" t="n">
        <v>7.70000000000006</v>
      </c>
      <c r="Z149" s="14">
        <f>IFERROR(VLOOKUP(Y149,'CRUCE RIESGOS'!$C$8:$D$152,2,FALSE),"")</f>
        <v/>
      </c>
      <c r="AA149" s="14" t="n">
        <v>8.70000000000007</v>
      </c>
      <c r="AB149" s="14">
        <f>IFERROR(VLOOKUP(AA149,'CRUCE RIESGOS'!$C$8:$D$152,2,FALSE),"")</f>
        <v/>
      </c>
      <c r="AC149" s="14" t="n">
        <v>9.700000000000079</v>
      </c>
      <c r="AD149" s="14">
        <f>IFERROR(VLOOKUP(AC149,'CRUCE RIESGOS'!$C$8:$D$152,2,FALSE),"")</f>
        <v/>
      </c>
      <c r="AE149" s="14" t="n">
        <v>10.7000000000001</v>
      </c>
      <c r="AF149" s="14">
        <f>IFERROR(VLOOKUP(AE149,'CRUCE RIESGOS'!$C$8:$D$152,2,FALSE),"")</f>
        <v/>
      </c>
      <c r="AG149" s="14" t="n">
        <v>11.7000000000001</v>
      </c>
      <c r="AH149" s="14">
        <f>IFERROR(VLOOKUP(AG149,'CRUCE RIESGOS'!$C$8:$D$152,2,FALSE),"")</f>
        <v/>
      </c>
      <c r="AI149" s="14" t="n">
        <v>12.7000000000001</v>
      </c>
      <c r="AJ149" s="14">
        <f>IFERROR(VLOOKUP(AI149,'CRUCE RIESGOS'!$C$8:$D$152,2,FALSE),"")</f>
        <v/>
      </c>
      <c r="AK149" s="14" t="n">
        <v>13.7000000000001</v>
      </c>
      <c r="AL149" s="14">
        <f>IFERROR(VLOOKUP(AK149,'CRUCE RIESGOS'!$C$8:$D$152,2,FALSE),"")</f>
        <v/>
      </c>
      <c r="AM149" s="14" t="n">
        <v>14.7000000000001</v>
      </c>
      <c r="AN149" s="14">
        <f>IFERROR(VLOOKUP(AM149,'CRUCE RIESGOS'!$C$8:$D$152,2,FALSE),"")</f>
        <v/>
      </c>
      <c r="AO149" s="14" t="n">
        <v>15.7000000000001</v>
      </c>
      <c r="AP149" s="14">
        <f>IFERROR(VLOOKUP(AO149,'CRUCE RIESGOS'!$C$8:$D$152,2,FALSE),"")</f>
        <v/>
      </c>
      <c r="AQ149" s="14" t="n">
        <v>16.7000000000001</v>
      </c>
      <c r="AR149" s="14">
        <f>IFERROR(VLOOKUP(AQ149,'CRUCE RIESGOS'!$C$8:$D$152,2,FALSE),"")</f>
        <v/>
      </c>
      <c r="AS149" s="14" t="n">
        <v>17.7000000000002</v>
      </c>
      <c r="AT149" s="14">
        <f>IFERROR(VLOOKUP(AS149,'CRUCE RIESGOS'!$C$8:$D$152,2,FALSE),"")</f>
        <v/>
      </c>
      <c r="AU149" s="14" t="n">
        <v>18.7000000000002</v>
      </c>
      <c r="AV149" s="14">
        <f>IFERROR(VLOOKUP(AU149,'CRUCE RIESGOS'!$C$8:$D$152,2,FALSE),"")</f>
        <v/>
      </c>
      <c r="AW149" s="14" t="n">
        <v>19.7000000000002</v>
      </c>
      <c r="AX149" s="14">
        <f>IFERROR(VLOOKUP(AW149,'CRUCE RIESGOS'!$C$8:$D$152,2,FALSE),"")</f>
        <v/>
      </c>
      <c r="AY149" s="14" t="n">
        <v>20.7000000000002</v>
      </c>
      <c r="AZ149" s="14">
        <f>IFERROR(VLOOKUP(AY149,'CRUCE RIESGOS'!$C$8:$D$152,2,FALSE),"")</f>
        <v/>
      </c>
      <c r="BA149" s="14" t="n">
        <v>21.7000000000002</v>
      </c>
      <c r="BB149" s="14">
        <f>IFERROR(VLOOKUP(BA149,'CRUCE RIESGOS'!$C$8:$D$152,2,FALSE),"")</f>
        <v/>
      </c>
      <c r="BC149" s="14" t="n">
        <v>22.7000000000002</v>
      </c>
      <c r="BD149" s="14">
        <f>IFERROR(VLOOKUP(BC149,'CRUCE RIESGOS'!$C$8:$D$152,2,FALSE),"")</f>
        <v/>
      </c>
      <c r="BE149" s="14" t="n">
        <v>23.7000000000002</v>
      </c>
      <c r="BF149" s="14">
        <f>IFERROR(VLOOKUP(BE149,'CRUCE RIESGOS'!$C$8:$D$152,2,FALSE),"")</f>
        <v/>
      </c>
      <c r="BG149" s="14" t="n">
        <v>24.7000000000002</v>
      </c>
      <c r="BH149" s="14">
        <f>IFERROR(VLOOKUP(BG149,'CRUCE RIESGOS'!$C$8:$D$152,2,FALSE),"")</f>
        <v/>
      </c>
      <c r="BI149" s="14" t="n">
        <v>25.7000000000002</v>
      </c>
      <c r="BJ149" s="14">
        <f>IFERROR(VLOOKUP(BI149,'CRUCE RIESGOS'!$C$8:$D$152,2,FALSE),"")</f>
        <v/>
      </c>
    </row>
    <row r="150">
      <c r="N150" s="14">
        <f>IF(N151&lt;&gt;""," -R","")</f>
        <v/>
      </c>
      <c r="P150" s="14">
        <f>IF(P151&lt;&gt;""," -R","")</f>
        <v/>
      </c>
      <c r="R150" s="14">
        <f>IF(R151&lt;&gt;""," -R","")</f>
        <v/>
      </c>
      <c r="T150" s="14">
        <f>IF(T151&lt;&gt;""," -R","")</f>
        <v/>
      </c>
      <c r="V150" s="14">
        <f>IF(V151&lt;&gt;""," -R","")</f>
        <v/>
      </c>
      <c r="X150" s="14">
        <f>IF(X151&lt;&gt;""," -R","")</f>
        <v/>
      </c>
      <c r="Z150" s="14">
        <f>IF(Z151&lt;&gt;""," -R","")</f>
        <v/>
      </c>
      <c r="AB150" s="14">
        <f>IF(AB151&lt;&gt;""," -R","")</f>
        <v/>
      </c>
      <c r="AD150" s="14">
        <f>IF(AD151&lt;&gt;""," -R","")</f>
        <v/>
      </c>
      <c r="AF150" s="14">
        <f>IF(AF151&lt;&gt;""," -R","")</f>
        <v/>
      </c>
      <c r="AH150" s="14">
        <f>IF(AH151&lt;&gt;""," -R","")</f>
        <v/>
      </c>
      <c r="AJ150" s="14">
        <f>IF(AJ151&lt;&gt;""," -R","")</f>
        <v/>
      </c>
      <c r="AL150" s="14">
        <f>IF(AL151&lt;&gt;""," -R","")</f>
        <v/>
      </c>
      <c r="AN150" s="14">
        <f>IF(AN151&lt;&gt;""," -R","")</f>
        <v/>
      </c>
      <c r="AP150" s="14">
        <f>IF(AP151&lt;&gt;""," -R","")</f>
        <v/>
      </c>
      <c r="AR150" s="14">
        <f>IF(AR151&lt;&gt;""," -R","")</f>
        <v/>
      </c>
      <c r="AT150" s="14">
        <f>IF(AT151&lt;&gt;""," -R","")</f>
        <v/>
      </c>
      <c r="AV150" s="14">
        <f>IF(AV151&lt;&gt;""," -R","")</f>
        <v/>
      </c>
      <c r="AX150" s="14">
        <f>IF(AX151&lt;&gt;""," -R","")</f>
        <v/>
      </c>
      <c r="AZ150" s="14">
        <f>IF(AZ151&lt;&gt;""," -R","")</f>
        <v/>
      </c>
      <c r="BB150" s="14">
        <f>IF(BB151&lt;&gt;""," -R","")</f>
        <v/>
      </c>
      <c r="BD150" s="14">
        <f>IF(BD151&lt;&gt;""," -R","")</f>
        <v/>
      </c>
      <c r="BF150" s="14">
        <f>IF(BF151&lt;&gt;""," -R","")</f>
        <v/>
      </c>
      <c r="BH150" s="14">
        <f>IF(BH151&lt;&gt;""," -R","")</f>
        <v/>
      </c>
      <c r="BJ150" s="14">
        <f>IF(BJ151&lt;&gt;""," -R","")</f>
        <v/>
      </c>
    </row>
    <row r="151">
      <c r="M151" s="14" t="n">
        <v>1.71</v>
      </c>
      <c r="N151" s="14">
        <f>IFERROR(VLOOKUP(M151,'CRUCE RIESGOS'!$C$8:$D$152,2,FALSE),"")</f>
        <v/>
      </c>
      <c r="O151" s="14" t="n">
        <v>2.71000000000002</v>
      </c>
      <c r="P151" s="14">
        <f>IFERROR(VLOOKUP(O151,'CRUCE RIESGOS'!$C$8:$D$152,2,FALSE),"")</f>
        <v/>
      </c>
      <c r="Q151" s="14" t="n">
        <v>3.71000000000004</v>
      </c>
      <c r="R151" s="14">
        <f>IFERROR(VLOOKUP(Q151,'CRUCE RIESGOS'!$C$8:$D$152,2,FALSE),"")</f>
        <v/>
      </c>
      <c r="S151" s="14" t="n">
        <v>4.71000000000006</v>
      </c>
      <c r="T151" s="14">
        <f>IFERROR(VLOOKUP(S151,'CRUCE RIESGOS'!$C$8:$D$152,2,FALSE),"")</f>
        <v/>
      </c>
      <c r="U151" s="14" t="n">
        <v>5.71000000000008</v>
      </c>
      <c r="V151" s="14">
        <f>IFERROR(VLOOKUP(U151,'CRUCE RIESGOS'!$C$8:$D$152,2,FALSE),"")</f>
        <v/>
      </c>
      <c r="W151" s="14" t="n">
        <v>6.7100000000001</v>
      </c>
      <c r="X151" s="14">
        <f>IFERROR(VLOOKUP(W151,'CRUCE RIESGOS'!$C$8:$D$152,2,FALSE),"")</f>
        <v/>
      </c>
      <c r="Y151" s="14" t="n">
        <v>7.71000000000012</v>
      </c>
      <c r="Z151" s="14">
        <f>IFERROR(VLOOKUP(Y151,'CRUCE RIESGOS'!$C$8:$D$152,2,FALSE),"")</f>
        <v/>
      </c>
      <c r="AA151" s="14" t="n">
        <v>8.710000000000139</v>
      </c>
      <c r="AB151" s="14">
        <f>IFERROR(VLOOKUP(AA151,'CRUCE RIESGOS'!$C$8:$D$152,2,FALSE),"")</f>
        <v/>
      </c>
      <c r="AC151" s="14" t="n">
        <v>9.710000000000161</v>
      </c>
      <c r="AD151" s="14">
        <f>IFERROR(VLOOKUP(AC151,'CRUCE RIESGOS'!$C$8:$D$152,2,FALSE),"")</f>
        <v/>
      </c>
      <c r="AE151" s="14" t="n">
        <v>10.7100000000002</v>
      </c>
      <c r="AF151" s="14">
        <f>IFERROR(VLOOKUP(AE151,'CRUCE RIESGOS'!$C$8:$D$152,2,FALSE),"")</f>
        <v/>
      </c>
      <c r="AG151" s="14" t="n">
        <v>11.7100000000002</v>
      </c>
      <c r="AH151" s="14">
        <f>IFERROR(VLOOKUP(AG151,'CRUCE RIESGOS'!$C$8:$D$152,2,FALSE),"")</f>
        <v/>
      </c>
      <c r="AI151" s="14" t="n">
        <v>12.7100000000002</v>
      </c>
      <c r="AJ151" s="14">
        <f>IFERROR(VLOOKUP(AI151,'CRUCE RIESGOS'!$C$8:$D$152,2,FALSE),"")</f>
        <v/>
      </c>
      <c r="AK151" s="14" t="n">
        <v>13.7100000000002</v>
      </c>
      <c r="AL151" s="14">
        <f>IFERROR(VLOOKUP(AK151,'CRUCE RIESGOS'!$C$8:$D$152,2,FALSE),"")</f>
        <v/>
      </c>
      <c r="AM151" s="14" t="n">
        <v>14.7100000000003</v>
      </c>
      <c r="AN151" s="14">
        <f>IFERROR(VLOOKUP(AM151,'CRUCE RIESGOS'!$C$8:$D$152,2,FALSE),"")</f>
        <v/>
      </c>
      <c r="AO151" s="14" t="n">
        <v>15.7100000000003</v>
      </c>
      <c r="AP151" s="14">
        <f>IFERROR(VLOOKUP(AO151,'CRUCE RIESGOS'!$C$8:$D$152,2,FALSE),"")</f>
        <v/>
      </c>
      <c r="AQ151" s="14" t="n">
        <v>16.7100000000003</v>
      </c>
      <c r="AR151" s="14">
        <f>IFERROR(VLOOKUP(AQ151,'CRUCE RIESGOS'!$C$8:$D$152,2,FALSE),"")</f>
        <v/>
      </c>
      <c r="AS151" s="14" t="n">
        <v>17.7100000000003</v>
      </c>
      <c r="AT151" s="14">
        <f>IFERROR(VLOOKUP(AS151,'CRUCE RIESGOS'!$C$8:$D$152,2,FALSE),"")</f>
        <v/>
      </c>
      <c r="AU151" s="14" t="n">
        <v>18.7100000000003</v>
      </c>
      <c r="AV151" s="14">
        <f>IFERROR(VLOOKUP(AU151,'CRUCE RIESGOS'!$C$8:$D$152,2,FALSE),"")</f>
        <v/>
      </c>
      <c r="AW151" s="14" t="n">
        <v>19.7100000000004</v>
      </c>
      <c r="AX151" s="14">
        <f>IFERROR(VLOOKUP(AW151,'CRUCE RIESGOS'!$C$8:$D$152,2,FALSE),"")</f>
        <v/>
      </c>
      <c r="AY151" s="14" t="n">
        <v>20.7100000000004</v>
      </c>
      <c r="AZ151" s="14">
        <f>IFERROR(VLOOKUP(AY151,'CRUCE RIESGOS'!$C$8:$D$152,2,FALSE),"")</f>
        <v/>
      </c>
      <c r="BA151" s="14" t="n">
        <v>21.7100000000004</v>
      </c>
      <c r="BB151" s="14">
        <f>IFERROR(VLOOKUP(BA151,'CRUCE RIESGOS'!$C$8:$D$152,2,FALSE),"")</f>
        <v/>
      </c>
      <c r="BC151" s="14" t="n">
        <v>22.7100000000004</v>
      </c>
      <c r="BD151" s="14">
        <f>IFERROR(VLOOKUP(BC151,'CRUCE RIESGOS'!$C$8:$D$152,2,FALSE),"")</f>
        <v/>
      </c>
      <c r="BE151" s="14" t="n">
        <v>23.7100000000004</v>
      </c>
      <c r="BF151" s="14">
        <f>IFERROR(VLOOKUP(BE151,'CRUCE RIESGOS'!$C$8:$D$152,2,FALSE),"")</f>
        <v/>
      </c>
      <c r="BG151" s="14" t="n">
        <v>24.7100000000005</v>
      </c>
      <c r="BH151" s="14">
        <f>IFERROR(VLOOKUP(BG151,'CRUCE RIESGOS'!$C$8:$D$152,2,FALSE),"")</f>
        <v/>
      </c>
      <c r="BI151" s="14" t="n">
        <v>25.7100000000005</v>
      </c>
      <c r="BJ151" s="14">
        <f>IFERROR(VLOOKUP(BI151,'CRUCE RIESGOS'!$C$8:$D$152,2,FALSE),"")</f>
        <v/>
      </c>
    </row>
    <row r="152">
      <c r="N152" s="14">
        <f>IF(N153&lt;&gt;""," -R","")</f>
        <v/>
      </c>
      <c r="P152" s="14">
        <f>IF(P153&lt;&gt;""," -R","")</f>
        <v/>
      </c>
      <c r="R152" s="14">
        <f>IF(R153&lt;&gt;""," -R","")</f>
        <v/>
      </c>
      <c r="T152" s="14">
        <f>IF(T153&lt;&gt;""," -R","")</f>
        <v/>
      </c>
      <c r="V152" s="14">
        <f>IF(V153&lt;&gt;""," -R","")</f>
        <v/>
      </c>
      <c r="X152" s="14">
        <f>IF(X153&lt;&gt;""," -R","")</f>
        <v/>
      </c>
      <c r="Z152" s="14">
        <f>IF(Z153&lt;&gt;""," -R","")</f>
        <v/>
      </c>
      <c r="AB152" s="14">
        <f>IF(AB153&lt;&gt;""," -R","")</f>
        <v/>
      </c>
      <c r="AD152" s="14">
        <f>IF(AD153&lt;&gt;""," -R","")</f>
        <v/>
      </c>
      <c r="AF152" s="14">
        <f>IF(AF153&lt;&gt;""," -R","")</f>
        <v/>
      </c>
      <c r="AH152" s="14">
        <f>IF(AH153&lt;&gt;""," -R","")</f>
        <v/>
      </c>
      <c r="AJ152" s="14">
        <f>IF(AJ153&lt;&gt;""," -R","")</f>
        <v/>
      </c>
      <c r="AL152" s="14">
        <f>IF(AL153&lt;&gt;""," -R","")</f>
        <v/>
      </c>
      <c r="AN152" s="14">
        <f>IF(AN153&lt;&gt;""," -R","")</f>
        <v/>
      </c>
      <c r="AP152" s="14">
        <f>IF(AP153&lt;&gt;""," -R","")</f>
        <v/>
      </c>
      <c r="AR152" s="14">
        <f>IF(AR153&lt;&gt;""," -R","")</f>
        <v/>
      </c>
      <c r="AT152" s="14">
        <f>IF(AT153&lt;&gt;""," -R","")</f>
        <v/>
      </c>
      <c r="AV152" s="14">
        <f>IF(AV153&lt;&gt;""," -R","")</f>
        <v/>
      </c>
      <c r="AX152" s="14">
        <f>IF(AX153&lt;&gt;""," -R","")</f>
        <v/>
      </c>
      <c r="AZ152" s="14">
        <f>IF(AZ153&lt;&gt;""," -R","")</f>
        <v/>
      </c>
      <c r="BB152" s="14">
        <f>IF(BB153&lt;&gt;""," -R","")</f>
        <v/>
      </c>
      <c r="BD152" s="14">
        <f>IF(BD153&lt;&gt;""," -R","")</f>
        <v/>
      </c>
      <c r="BF152" s="14">
        <f>IF(BF153&lt;&gt;""," -R","")</f>
        <v/>
      </c>
      <c r="BH152" s="14">
        <f>IF(BH153&lt;&gt;""," -R","")</f>
        <v/>
      </c>
      <c r="BJ152" s="14">
        <f>IF(BJ153&lt;&gt;""," -R","")</f>
        <v/>
      </c>
    </row>
    <row r="153">
      <c r="M153" s="14" t="n">
        <v>1.72</v>
      </c>
      <c r="N153" s="14">
        <f>IFERROR(VLOOKUP(M153,'CRUCE RIESGOS'!$C$8:$D$152,2,FALSE),"")</f>
        <v/>
      </c>
      <c r="O153" s="14" t="n">
        <v>2.72000000000002</v>
      </c>
      <c r="P153" s="14">
        <f>IFERROR(VLOOKUP(O153,'CRUCE RIESGOS'!$C$8:$D$152,2,FALSE),"")</f>
        <v/>
      </c>
      <c r="Q153" s="14" t="n">
        <v>3.72000000000004</v>
      </c>
      <c r="R153" s="14">
        <f>IFERROR(VLOOKUP(Q153,'CRUCE RIESGOS'!$C$8:$D$152,2,FALSE),"")</f>
        <v/>
      </c>
      <c r="S153" s="14" t="n">
        <v>4.72000000000006</v>
      </c>
      <c r="T153" s="14">
        <f>IFERROR(VLOOKUP(S153,'CRUCE RIESGOS'!$C$8:$D$152,2,FALSE),"")</f>
        <v/>
      </c>
      <c r="U153" s="14" t="n">
        <v>5.72000000000008</v>
      </c>
      <c r="V153" s="14">
        <f>IFERROR(VLOOKUP(U153,'CRUCE RIESGOS'!$C$8:$D$152,2,FALSE),"")</f>
        <v/>
      </c>
      <c r="W153" s="14" t="n">
        <v>6.7200000000001</v>
      </c>
      <c r="X153" s="14">
        <f>IFERROR(VLOOKUP(W153,'CRUCE RIESGOS'!$C$8:$D$152,2,FALSE),"")</f>
        <v/>
      </c>
      <c r="Y153" s="14" t="n">
        <v>7.72000000000012</v>
      </c>
      <c r="Z153" s="14">
        <f>IFERROR(VLOOKUP(Y153,'CRUCE RIESGOS'!$C$8:$D$152,2,FALSE),"")</f>
        <v/>
      </c>
      <c r="AA153" s="14" t="n">
        <v>8.720000000000139</v>
      </c>
      <c r="AB153" s="14">
        <f>IFERROR(VLOOKUP(AA153,'CRUCE RIESGOS'!$C$8:$D$152,2,FALSE),"")</f>
        <v/>
      </c>
      <c r="AC153" s="14" t="n">
        <v>9.720000000000161</v>
      </c>
      <c r="AD153" s="14">
        <f>IFERROR(VLOOKUP(AC153,'CRUCE RIESGOS'!$C$8:$D$152,2,FALSE),"")</f>
        <v/>
      </c>
      <c r="AE153" s="14" t="n">
        <v>10.7200000000002</v>
      </c>
      <c r="AF153" s="14">
        <f>IFERROR(VLOOKUP(AE153,'CRUCE RIESGOS'!$C$8:$D$152,2,FALSE),"")</f>
        <v/>
      </c>
      <c r="AG153" s="14" t="n">
        <v>11.7200000000002</v>
      </c>
      <c r="AH153" s="14">
        <f>IFERROR(VLOOKUP(AG153,'CRUCE RIESGOS'!$C$8:$D$152,2,FALSE),"")</f>
        <v/>
      </c>
      <c r="AI153" s="14" t="n">
        <v>12.7200000000002</v>
      </c>
      <c r="AJ153" s="14">
        <f>IFERROR(VLOOKUP(AI153,'CRUCE RIESGOS'!$C$8:$D$152,2,FALSE),"")</f>
        <v/>
      </c>
      <c r="AK153" s="14" t="n">
        <v>13.7200000000002</v>
      </c>
      <c r="AL153" s="14">
        <f>IFERROR(VLOOKUP(AK153,'CRUCE RIESGOS'!$C$8:$D$152,2,FALSE),"")</f>
        <v/>
      </c>
      <c r="AM153" s="14" t="n">
        <v>14.7200000000003</v>
      </c>
      <c r="AN153" s="14">
        <f>IFERROR(VLOOKUP(AM153,'CRUCE RIESGOS'!$C$8:$D$152,2,FALSE),"")</f>
        <v/>
      </c>
      <c r="AO153" s="14" t="n">
        <v>15.7200000000003</v>
      </c>
      <c r="AP153" s="14">
        <f>IFERROR(VLOOKUP(AO153,'CRUCE RIESGOS'!$C$8:$D$152,2,FALSE),"")</f>
        <v/>
      </c>
      <c r="AQ153" s="14" t="n">
        <v>16.7200000000003</v>
      </c>
      <c r="AR153" s="14">
        <f>IFERROR(VLOOKUP(AQ153,'CRUCE RIESGOS'!$C$8:$D$152,2,FALSE),"")</f>
        <v/>
      </c>
      <c r="AS153" s="14" t="n">
        <v>17.7200000000003</v>
      </c>
      <c r="AT153" s="14">
        <f>IFERROR(VLOOKUP(AS153,'CRUCE RIESGOS'!$C$8:$D$152,2,FALSE),"")</f>
        <v/>
      </c>
      <c r="AU153" s="14" t="n">
        <v>18.7200000000003</v>
      </c>
      <c r="AV153" s="14">
        <f>IFERROR(VLOOKUP(AU153,'CRUCE RIESGOS'!$C$8:$D$152,2,FALSE),"")</f>
        <v/>
      </c>
      <c r="AW153" s="14" t="n">
        <v>19.7200000000004</v>
      </c>
      <c r="AX153" s="14">
        <f>IFERROR(VLOOKUP(AW153,'CRUCE RIESGOS'!$C$8:$D$152,2,FALSE),"")</f>
        <v/>
      </c>
      <c r="AY153" s="14" t="n">
        <v>20.7200000000004</v>
      </c>
      <c r="AZ153" s="14">
        <f>IFERROR(VLOOKUP(AY153,'CRUCE RIESGOS'!$C$8:$D$152,2,FALSE),"")</f>
        <v/>
      </c>
      <c r="BA153" s="14" t="n">
        <v>21.7200000000004</v>
      </c>
      <c r="BB153" s="14">
        <f>IFERROR(VLOOKUP(BA153,'CRUCE RIESGOS'!$C$8:$D$152,2,FALSE),"")</f>
        <v/>
      </c>
      <c r="BC153" s="14" t="n">
        <v>22.7200000000004</v>
      </c>
      <c r="BD153" s="14">
        <f>IFERROR(VLOOKUP(BC153,'CRUCE RIESGOS'!$C$8:$D$152,2,FALSE),"")</f>
        <v/>
      </c>
      <c r="BE153" s="14" t="n">
        <v>23.7200000000004</v>
      </c>
      <c r="BF153" s="14">
        <f>IFERROR(VLOOKUP(BE153,'CRUCE RIESGOS'!$C$8:$D$152,2,FALSE),"")</f>
        <v/>
      </c>
      <c r="BG153" s="14" t="n">
        <v>24.7200000000005</v>
      </c>
      <c r="BH153" s="14">
        <f>IFERROR(VLOOKUP(BG153,'CRUCE RIESGOS'!$C$8:$D$152,2,FALSE),"")</f>
        <v/>
      </c>
      <c r="BI153" s="14" t="n">
        <v>25.7200000000005</v>
      </c>
      <c r="BJ153" s="14">
        <f>IFERROR(VLOOKUP(BI153,'CRUCE RIESGOS'!$C$8:$D$152,2,FALSE),"")</f>
        <v/>
      </c>
    </row>
    <row r="154">
      <c r="N154" s="14">
        <f>IF(N155&lt;&gt;""," -R","")</f>
        <v/>
      </c>
      <c r="P154" s="14">
        <f>IF(P155&lt;&gt;""," -R","")</f>
        <v/>
      </c>
      <c r="R154" s="14">
        <f>IF(R155&lt;&gt;""," -R","")</f>
        <v/>
      </c>
      <c r="T154" s="14">
        <f>IF(T155&lt;&gt;""," -R","")</f>
        <v/>
      </c>
      <c r="V154" s="14">
        <f>IF(V155&lt;&gt;""," -R","")</f>
        <v/>
      </c>
      <c r="X154" s="14">
        <f>IF(X155&lt;&gt;""," -R","")</f>
        <v/>
      </c>
      <c r="Z154" s="14">
        <f>IF(Z155&lt;&gt;""," -R","")</f>
        <v/>
      </c>
      <c r="AB154" s="14">
        <f>IF(AB155&lt;&gt;""," -R","")</f>
        <v/>
      </c>
      <c r="AD154" s="14">
        <f>IF(AD155&lt;&gt;""," -R","")</f>
        <v/>
      </c>
      <c r="AF154" s="14">
        <f>IF(AF155&lt;&gt;""," -R","")</f>
        <v/>
      </c>
      <c r="AH154" s="14">
        <f>IF(AH155&lt;&gt;""," -R","")</f>
        <v/>
      </c>
      <c r="AJ154" s="14">
        <f>IF(AJ155&lt;&gt;""," -R","")</f>
        <v/>
      </c>
      <c r="AL154" s="14">
        <f>IF(AL155&lt;&gt;""," -R","")</f>
        <v/>
      </c>
      <c r="AN154" s="14">
        <f>IF(AN155&lt;&gt;""," -R","")</f>
        <v/>
      </c>
      <c r="AP154" s="14">
        <f>IF(AP155&lt;&gt;""," -R","")</f>
        <v/>
      </c>
      <c r="AR154" s="14">
        <f>IF(AR155&lt;&gt;""," -R","")</f>
        <v/>
      </c>
      <c r="AT154" s="14">
        <f>IF(AT155&lt;&gt;""," -R","")</f>
        <v/>
      </c>
      <c r="AV154" s="14">
        <f>IF(AV155&lt;&gt;""," -R","")</f>
        <v/>
      </c>
      <c r="AX154" s="14">
        <f>IF(AX155&lt;&gt;""," -R","")</f>
        <v/>
      </c>
      <c r="AZ154" s="14">
        <f>IF(AZ155&lt;&gt;""," -R","")</f>
        <v/>
      </c>
      <c r="BB154" s="14">
        <f>IF(BB155&lt;&gt;""," -R","")</f>
        <v/>
      </c>
      <c r="BD154" s="14">
        <f>IF(BD155&lt;&gt;""," -R","")</f>
        <v/>
      </c>
      <c r="BF154" s="14">
        <f>IF(BF155&lt;&gt;""," -R","")</f>
        <v/>
      </c>
      <c r="BH154" s="14">
        <f>IF(BH155&lt;&gt;""," -R","")</f>
        <v/>
      </c>
      <c r="BJ154" s="14">
        <f>IF(BJ155&lt;&gt;""," -R","")</f>
        <v/>
      </c>
    </row>
    <row r="155">
      <c r="M155" s="14" t="n">
        <v>1.73</v>
      </c>
      <c r="N155" s="14">
        <f>IFERROR(VLOOKUP(M155,'CRUCE RIESGOS'!$C$8:$D$152,2,FALSE),"")</f>
        <v/>
      </c>
      <c r="O155" s="14" t="n">
        <v>2.73000000000002</v>
      </c>
      <c r="P155" s="14">
        <f>IFERROR(VLOOKUP(O155,'CRUCE RIESGOS'!$C$8:$D$152,2,FALSE),"")</f>
        <v/>
      </c>
      <c r="Q155" s="14" t="n">
        <v>3.73000000000004</v>
      </c>
      <c r="R155" s="14">
        <f>IFERROR(VLOOKUP(Q155,'CRUCE RIESGOS'!$C$8:$D$152,2,FALSE),"")</f>
        <v/>
      </c>
      <c r="S155" s="14" t="n">
        <v>4.73000000000006</v>
      </c>
      <c r="T155" s="14">
        <f>IFERROR(VLOOKUP(S155,'CRUCE RIESGOS'!$C$8:$D$152,2,FALSE),"")</f>
        <v/>
      </c>
      <c r="U155" s="14" t="n">
        <v>5.73000000000008</v>
      </c>
      <c r="V155" s="14">
        <f>IFERROR(VLOOKUP(U155,'CRUCE RIESGOS'!$C$8:$D$152,2,FALSE),"")</f>
        <v/>
      </c>
      <c r="W155" s="14" t="n">
        <v>6.7300000000001</v>
      </c>
      <c r="X155" s="14">
        <f>IFERROR(VLOOKUP(W155,'CRUCE RIESGOS'!$C$8:$D$152,2,FALSE),"")</f>
        <v/>
      </c>
      <c r="Y155" s="14" t="n">
        <v>7.73000000000012</v>
      </c>
      <c r="Z155" s="14">
        <f>IFERROR(VLOOKUP(Y155,'CRUCE RIESGOS'!$C$8:$D$152,2,FALSE),"")</f>
        <v/>
      </c>
      <c r="AA155" s="14" t="n">
        <v>8.730000000000141</v>
      </c>
      <c r="AB155" s="14">
        <f>IFERROR(VLOOKUP(AA155,'CRUCE RIESGOS'!$C$8:$D$152,2,FALSE),"")</f>
        <v/>
      </c>
      <c r="AC155" s="14" t="n">
        <v>9.73000000000016</v>
      </c>
      <c r="AD155" s="14">
        <f>IFERROR(VLOOKUP(AC155,'CRUCE RIESGOS'!$C$8:$D$152,2,FALSE),"")</f>
        <v/>
      </c>
      <c r="AE155" s="14" t="n">
        <v>10.7300000000002</v>
      </c>
      <c r="AF155" s="14">
        <f>IFERROR(VLOOKUP(AE155,'CRUCE RIESGOS'!$C$8:$D$152,2,FALSE),"")</f>
        <v/>
      </c>
      <c r="AG155" s="14" t="n">
        <v>11.7300000000002</v>
      </c>
      <c r="AH155" s="14">
        <f>IFERROR(VLOOKUP(AG155,'CRUCE RIESGOS'!$C$8:$D$152,2,FALSE),"")</f>
        <v/>
      </c>
      <c r="AI155" s="14" t="n">
        <v>12.7300000000002</v>
      </c>
      <c r="AJ155" s="14">
        <f>IFERROR(VLOOKUP(AI155,'CRUCE RIESGOS'!$C$8:$D$152,2,FALSE),"")</f>
        <v/>
      </c>
      <c r="AK155" s="14" t="n">
        <v>13.7300000000002</v>
      </c>
      <c r="AL155" s="14">
        <f>IFERROR(VLOOKUP(AK155,'CRUCE RIESGOS'!$C$8:$D$152,2,FALSE),"")</f>
        <v/>
      </c>
      <c r="AM155" s="14" t="n">
        <v>14.7300000000003</v>
      </c>
      <c r="AN155" s="14">
        <f>IFERROR(VLOOKUP(AM155,'CRUCE RIESGOS'!$C$8:$D$152,2,FALSE),"")</f>
        <v/>
      </c>
      <c r="AO155" s="14" t="n">
        <v>15.7300000000003</v>
      </c>
      <c r="AP155" s="14">
        <f>IFERROR(VLOOKUP(AO155,'CRUCE RIESGOS'!$C$8:$D$152,2,FALSE),"")</f>
        <v/>
      </c>
      <c r="AQ155" s="14" t="n">
        <v>16.7300000000003</v>
      </c>
      <c r="AR155" s="14">
        <f>IFERROR(VLOOKUP(AQ155,'CRUCE RIESGOS'!$C$8:$D$152,2,FALSE),"")</f>
        <v/>
      </c>
      <c r="AS155" s="14" t="n">
        <v>17.7300000000003</v>
      </c>
      <c r="AT155" s="14">
        <f>IFERROR(VLOOKUP(AS155,'CRUCE RIESGOS'!$C$8:$D$152,2,FALSE),"")</f>
        <v/>
      </c>
      <c r="AU155" s="14" t="n">
        <v>18.7300000000003</v>
      </c>
      <c r="AV155" s="14">
        <f>IFERROR(VLOOKUP(AU155,'CRUCE RIESGOS'!$C$8:$D$152,2,FALSE),"")</f>
        <v/>
      </c>
      <c r="AW155" s="14" t="n">
        <v>19.7300000000004</v>
      </c>
      <c r="AX155" s="14">
        <f>IFERROR(VLOOKUP(AW155,'CRUCE RIESGOS'!$C$8:$D$152,2,FALSE),"")</f>
        <v/>
      </c>
      <c r="AY155" s="14" t="n">
        <v>20.7300000000004</v>
      </c>
      <c r="AZ155" s="14">
        <f>IFERROR(VLOOKUP(AY155,'CRUCE RIESGOS'!$C$8:$D$152,2,FALSE),"")</f>
        <v/>
      </c>
      <c r="BA155" s="14" t="n">
        <v>21.7300000000004</v>
      </c>
      <c r="BB155" s="14">
        <f>IFERROR(VLOOKUP(BA155,'CRUCE RIESGOS'!$C$8:$D$152,2,FALSE),"")</f>
        <v/>
      </c>
      <c r="BC155" s="14" t="n">
        <v>22.7300000000004</v>
      </c>
      <c r="BD155" s="14">
        <f>IFERROR(VLOOKUP(BC155,'CRUCE RIESGOS'!$C$8:$D$152,2,FALSE),"")</f>
        <v/>
      </c>
      <c r="BE155" s="14" t="n">
        <v>23.7300000000004</v>
      </c>
      <c r="BF155" s="14">
        <f>IFERROR(VLOOKUP(BE155,'CRUCE RIESGOS'!$C$8:$D$152,2,FALSE),"")</f>
        <v/>
      </c>
      <c r="BG155" s="14" t="n">
        <v>24.7300000000005</v>
      </c>
      <c r="BH155" s="14">
        <f>IFERROR(VLOOKUP(BG155,'CRUCE RIESGOS'!$C$8:$D$152,2,FALSE),"")</f>
        <v/>
      </c>
      <c r="BI155" s="14" t="n">
        <v>25.7300000000005</v>
      </c>
      <c r="BJ155" s="14">
        <f>IFERROR(VLOOKUP(BI155,'CRUCE RIESGOS'!$C$8:$D$152,2,FALSE),"")</f>
        <v/>
      </c>
    </row>
    <row r="156">
      <c r="N156" s="14">
        <f>IF(N157&lt;&gt;""," -R","")</f>
        <v/>
      </c>
      <c r="P156" s="14">
        <f>IF(P157&lt;&gt;""," -R","")</f>
        <v/>
      </c>
      <c r="R156" s="14">
        <f>IF(R157&lt;&gt;""," -R","")</f>
        <v/>
      </c>
      <c r="T156" s="14">
        <f>IF(T157&lt;&gt;""," -R","")</f>
        <v/>
      </c>
      <c r="V156" s="14">
        <f>IF(V157&lt;&gt;""," -R","")</f>
        <v/>
      </c>
      <c r="X156" s="14">
        <f>IF(X157&lt;&gt;""," -R","")</f>
        <v/>
      </c>
      <c r="Z156" s="14">
        <f>IF(Z157&lt;&gt;""," -R","")</f>
        <v/>
      </c>
      <c r="AB156" s="14">
        <f>IF(AB157&lt;&gt;""," -R","")</f>
        <v/>
      </c>
      <c r="AD156" s="14">
        <f>IF(AD157&lt;&gt;""," -R","")</f>
        <v/>
      </c>
      <c r="AF156" s="14">
        <f>IF(AF157&lt;&gt;""," -R","")</f>
        <v/>
      </c>
      <c r="AH156" s="14">
        <f>IF(AH157&lt;&gt;""," -R","")</f>
        <v/>
      </c>
      <c r="AJ156" s="14">
        <f>IF(AJ157&lt;&gt;""," -R","")</f>
        <v/>
      </c>
      <c r="AL156" s="14">
        <f>IF(AL157&lt;&gt;""," -R","")</f>
        <v/>
      </c>
      <c r="AN156" s="14">
        <f>IF(AN157&lt;&gt;""," -R","")</f>
        <v/>
      </c>
      <c r="AP156" s="14">
        <f>IF(AP157&lt;&gt;""," -R","")</f>
        <v/>
      </c>
      <c r="AR156" s="14">
        <f>IF(AR157&lt;&gt;""," -R","")</f>
        <v/>
      </c>
      <c r="AT156" s="14">
        <f>IF(AT157&lt;&gt;""," -R","")</f>
        <v/>
      </c>
      <c r="AV156" s="14">
        <f>IF(AV157&lt;&gt;""," -R","")</f>
        <v/>
      </c>
      <c r="AX156" s="14">
        <f>IF(AX157&lt;&gt;""," -R","")</f>
        <v/>
      </c>
      <c r="AZ156" s="14">
        <f>IF(AZ157&lt;&gt;""," -R","")</f>
        <v/>
      </c>
      <c r="BB156" s="14">
        <f>IF(BB157&lt;&gt;""," -R","")</f>
        <v/>
      </c>
      <c r="BD156" s="14">
        <f>IF(BD157&lt;&gt;""," -R","")</f>
        <v/>
      </c>
      <c r="BF156" s="14">
        <f>IF(BF157&lt;&gt;""," -R","")</f>
        <v/>
      </c>
      <c r="BH156" s="14">
        <f>IF(BH157&lt;&gt;""," -R","")</f>
        <v/>
      </c>
      <c r="BJ156" s="14">
        <f>IF(BJ157&lt;&gt;""," -R","")</f>
        <v/>
      </c>
    </row>
    <row r="157">
      <c r="M157" s="14" t="n">
        <v>1.74</v>
      </c>
      <c r="N157" s="14">
        <f>IFERROR(VLOOKUP(M157,'CRUCE RIESGOS'!$C$8:$D$152,2,FALSE),"")</f>
        <v/>
      </c>
      <c r="O157" s="14" t="n">
        <v>2.74000000000002</v>
      </c>
      <c r="P157" s="14">
        <f>IFERROR(VLOOKUP(O157,'CRUCE RIESGOS'!$C$8:$D$152,2,FALSE),"")</f>
        <v/>
      </c>
      <c r="Q157" s="14" t="n">
        <v>3.74000000000004</v>
      </c>
      <c r="R157" s="14">
        <f>IFERROR(VLOOKUP(Q157,'CRUCE RIESGOS'!$C$8:$D$152,2,FALSE),"")</f>
        <v/>
      </c>
      <c r="S157" s="14" t="n">
        <v>4.74000000000006</v>
      </c>
      <c r="T157" s="14">
        <f>IFERROR(VLOOKUP(S157,'CRUCE RIESGOS'!$C$8:$D$152,2,FALSE),"")</f>
        <v/>
      </c>
      <c r="U157" s="14" t="n">
        <v>5.74000000000008</v>
      </c>
      <c r="V157" s="14">
        <f>IFERROR(VLOOKUP(U157,'CRUCE RIESGOS'!$C$8:$D$152,2,FALSE),"")</f>
        <v/>
      </c>
      <c r="W157" s="14" t="n">
        <v>6.7400000000001</v>
      </c>
      <c r="X157" s="14">
        <f>IFERROR(VLOOKUP(W157,'CRUCE RIESGOS'!$C$8:$D$152,2,FALSE),"")</f>
        <v/>
      </c>
      <c r="Y157" s="14" t="n">
        <v>7.74000000000012</v>
      </c>
      <c r="Z157" s="14">
        <f>IFERROR(VLOOKUP(Y157,'CRUCE RIESGOS'!$C$8:$D$152,2,FALSE),"")</f>
        <v/>
      </c>
      <c r="AA157" s="14" t="n">
        <v>8.740000000000141</v>
      </c>
      <c r="AB157" s="14">
        <f>IFERROR(VLOOKUP(AA157,'CRUCE RIESGOS'!$C$8:$D$152,2,FALSE),"")</f>
        <v/>
      </c>
      <c r="AC157" s="14" t="n">
        <v>9.74000000000016</v>
      </c>
      <c r="AD157" s="14">
        <f>IFERROR(VLOOKUP(AC157,'CRUCE RIESGOS'!$C$8:$D$152,2,FALSE),"")</f>
        <v/>
      </c>
      <c r="AE157" s="14" t="n">
        <v>10.7400000000002</v>
      </c>
      <c r="AF157" s="14">
        <f>IFERROR(VLOOKUP(AE157,'CRUCE RIESGOS'!$C$8:$D$152,2,FALSE),"")</f>
        <v/>
      </c>
      <c r="AG157" s="14" t="n">
        <v>11.7400000000002</v>
      </c>
      <c r="AH157" s="14">
        <f>IFERROR(VLOOKUP(AG157,'CRUCE RIESGOS'!$C$8:$D$152,2,FALSE),"")</f>
        <v/>
      </c>
      <c r="AI157" s="14" t="n">
        <v>12.7400000000002</v>
      </c>
      <c r="AJ157" s="14">
        <f>IFERROR(VLOOKUP(AI157,'CRUCE RIESGOS'!$C$8:$D$152,2,FALSE),"")</f>
        <v/>
      </c>
      <c r="AK157" s="14" t="n">
        <v>13.7400000000002</v>
      </c>
      <c r="AL157" s="14">
        <f>IFERROR(VLOOKUP(AK157,'CRUCE RIESGOS'!$C$8:$D$152,2,FALSE),"")</f>
        <v/>
      </c>
      <c r="AM157" s="14" t="n">
        <v>14.7400000000003</v>
      </c>
      <c r="AN157" s="14">
        <f>IFERROR(VLOOKUP(AM157,'CRUCE RIESGOS'!$C$8:$D$152,2,FALSE),"")</f>
        <v/>
      </c>
      <c r="AO157" s="14" t="n">
        <v>15.7400000000003</v>
      </c>
      <c r="AP157" s="14">
        <f>IFERROR(VLOOKUP(AO157,'CRUCE RIESGOS'!$C$8:$D$152,2,FALSE),"")</f>
        <v/>
      </c>
      <c r="AQ157" s="14" t="n">
        <v>16.7400000000003</v>
      </c>
      <c r="AR157" s="14">
        <f>IFERROR(VLOOKUP(AQ157,'CRUCE RIESGOS'!$C$8:$D$152,2,FALSE),"")</f>
        <v/>
      </c>
      <c r="AS157" s="14" t="n">
        <v>17.7400000000003</v>
      </c>
      <c r="AT157" s="14">
        <f>IFERROR(VLOOKUP(AS157,'CRUCE RIESGOS'!$C$8:$D$152,2,FALSE),"")</f>
        <v/>
      </c>
      <c r="AU157" s="14" t="n">
        <v>18.7400000000003</v>
      </c>
      <c r="AV157" s="14">
        <f>IFERROR(VLOOKUP(AU157,'CRUCE RIESGOS'!$C$8:$D$152,2,FALSE),"")</f>
        <v/>
      </c>
      <c r="AW157" s="14" t="n">
        <v>19.7400000000004</v>
      </c>
      <c r="AX157" s="14">
        <f>IFERROR(VLOOKUP(AW157,'CRUCE RIESGOS'!$C$8:$D$152,2,FALSE),"")</f>
        <v/>
      </c>
      <c r="AY157" s="14" t="n">
        <v>20.7400000000004</v>
      </c>
      <c r="AZ157" s="14">
        <f>IFERROR(VLOOKUP(AY157,'CRUCE RIESGOS'!$C$8:$D$152,2,FALSE),"")</f>
        <v/>
      </c>
      <c r="BA157" s="14" t="n">
        <v>21.7400000000004</v>
      </c>
      <c r="BB157" s="14">
        <f>IFERROR(VLOOKUP(BA157,'CRUCE RIESGOS'!$C$8:$D$152,2,FALSE),"")</f>
        <v/>
      </c>
      <c r="BC157" s="14" t="n">
        <v>22.7400000000004</v>
      </c>
      <c r="BD157" s="14">
        <f>IFERROR(VLOOKUP(BC157,'CRUCE RIESGOS'!$C$8:$D$152,2,FALSE),"")</f>
        <v/>
      </c>
      <c r="BE157" s="14" t="n">
        <v>23.7400000000004</v>
      </c>
      <c r="BF157" s="14">
        <f>IFERROR(VLOOKUP(BE157,'CRUCE RIESGOS'!$C$8:$D$152,2,FALSE),"")</f>
        <v/>
      </c>
      <c r="BG157" s="14" t="n">
        <v>24.7400000000005</v>
      </c>
      <c r="BH157" s="14">
        <f>IFERROR(VLOOKUP(BG157,'CRUCE RIESGOS'!$C$8:$D$152,2,FALSE),"")</f>
        <v/>
      </c>
      <c r="BI157" s="14" t="n">
        <v>25.7400000000005</v>
      </c>
      <c r="BJ157" s="14">
        <f>IFERROR(VLOOKUP(BI157,'CRUCE RIESGOS'!$C$8:$D$152,2,FALSE),"")</f>
        <v/>
      </c>
    </row>
    <row r="158">
      <c r="N158" s="14">
        <f>IF(N159&lt;&gt;""," -R","")</f>
        <v/>
      </c>
      <c r="P158" s="14">
        <f>IF(P159&lt;&gt;""," -R","")</f>
        <v/>
      </c>
      <c r="R158" s="14">
        <f>IF(R159&lt;&gt;""," -R","")</f>
        <v/>
      </c>
      <c r="T158" s="14">
        <f>IF(T159&lt;&gt;""," -R","")</f>
        <v/>
      </c>
      <c r="V158" s="14">
        <f>IF(V159&lt;&gt;""," -R","")</f>
        <v/>
      </c>
      <c r="X158" s="14">
        <f>IF(X159&lt;&gt;""," -R","")</f>
        <v/>
      </c>
      <c r="Z158" s="14">
        <f>IF(Z159&lt;&gt;""," -R","")</f>
        <v/>
      </c>
      <c r="AB158" s="14">
        <f>IF(AB159&lt;&gt;""," -R","")</f>
        <v/>
      </c>
      <c r="AD158" s="14">
        <f>IF(AD159&lt;&gt;""," -R","")</f>
        <v/>
      </c>
      <c r="AF158" s="14">
        <f>IF(AF159&lt;&gt;""," -R","")</f>
        <v/>
      </c>
      <c r="AH158" s="14">
        <f>IF(AH159&lt;&gt;""," -R","")</f>
        <v/>
      </c>
      <c r="AJ158" s="14">
        <f>IF(AJ159&lt;&gt;""," -R","")</f>
        <v/>
      </c>
      <c r="AL158" s="14">
        <f>IF(AL159&lt;&gt;""," -R","")</f>
        <v/>
      </c>
      <c r="AN158" s="14">
        <f>IF(AN159&lt;&gt;""," -R","")</f>
        <v/>
      </c>
      <c r="AP158" s="14">
        <f>IF(AP159&lt;&gt;""," -R","")</f>
        <v/>
      </c>
      <c r="AR158" s="14">
        <f>IF(AR159&lt;&gt;""," -R","")</f>
        <v/>
      </c>
      <c r="AT158" s="14">
        <f>IF(AT159&lt;&gt;""," -R","")</f>
        <v/>
      </c>
      <c r="AV158" s="14">
        <f>IF(AV159&lt;&gt;""," -R","")</f>
        <v/>
      </c>
      <c r="AX158" s="14">
        <f>IF(AX159&lt;&gt;""," -R","")</f>
        <v/>
      </c>
      <c r="AZ158" s="14">
        <f>IF(AZ159&lt;&gt;""," -R","")</f>
        <v/>
      </c>
      <c r="BB158" s="14">
        <f>IF(BB159&lt;&gt;""," -R","")</f>
        <v/>
      </c>
      <c r="BD158" s="14">
        <f>IF(BD159&lt;&gt;""," -R","")</f>
        <v/>
      </c>
      <c r="BF158" s="14">
        <f>IF(BF159&lt;&gt;""," -R","")</f>
        <v/>
      </c>
      <c r="BH158" s="14">
        <f>IF(BH159&lt;&gt;""," -R","")</f>
        <v/>
      </c>
      <c r="BJ158" s="14">
        <f>IF(BJ159&lt;&gt;""," -R","")</f>
        <v/>
      </c>
    </row>
    <row r="159">
      <c r="M159" s="14" t="n">
        <v>1.75</v>
      </c>
      <c r="N159" s="14">
        <f>IFERROR(VLOOKUP(M159,'CRUCE RIESGOS'!$C$8:$D$152,2,FALSE),"")</f>
        <v/>
      </c>
      <c r="O159" s="14" t="n">
        <v>2.75000000000002</v>
      </c>
      <c r="P159" s="14">
        <f>IFERROR(VLOOKUP(O159,'CRUCE RIESGOS'!$C$8:$D$152,2,FALSE),"")</f>
        <v/>
      </c>
      <c r="Q159" s="14" t="n">
        <v>3.75000000000004</v>
      </c>
      <c r="R159" s="14">
        <f>IFERROR(VLOOKUP(Q159,'CRUCE RIESGOS'!$C$8:$D$152,2,FALSE),"")</f>
        <v/>
      </c>
      <c r="S159" s="14" t="n">
        <v>4.75000000000006</v>
      </c>
      <c r="T159" s="14">
        <f>IFERROR(VLOOKUP(S159,'CRUCE RIESGOS'!$C$8:$D$152,2,FALSE),"")</f>
        <v/>
      </c>
      <c r="U159" s="14" t="n">
        <v>5.75000000000008</v>
      </c>
      <c r="V159" s="14">
        <f>IFERROR(VLOOKUP(U159,'CRUCE RIESGOS'!$C$8:$D$152,2,FALSE),"")</f>
        <v/>
      </c>
      <c r="W159" s="14" t="n">
        <v>6.7500000000001</v>
      </c>
      <c r="X159" s="14">
        <f>IFERROR(VLOOKUP(W159,'CRUCE RIESGOS'!$C$8:$D$152,2,FALSE),"")</f>
        <v/>
      </c>
      <c r="Y159" s="14" t="n">
        <v>7.75000000000012</v>
      </c>
      <c r="Z159" s="14">
        <f>IFERROR(VLOOKUP(Y159,'CRUCE RIESGOS'!$C$8:$D$152,2,FALSE),"")</f>
        <v/>
      </c>
      <c r="AA159" s="14" t="n">
        <v>8.75000000000014</v>
      </c>
      <c r="AB159" s="14">
        <f>IFERROR(VLOOKUP(AA159,'CRUCE RIESGOS'!$C$8:$D$152,2,FALSE),"")</f>
        <v/>
      </c>
      <c r="AC159" s="14" t="n">
        <v>9.75000000000016</v>
      </c>
      <c r="AD159" s="14">
        <f>IFERROR(VLOOKUP(AC159,'CRUCE RIESGOS'!$C$8:$D$152,2,FALSE),"")</f>
        <v/>
      </c>
      <c r="AE159" s="14" t="n">
        <v>10.7500000000002</v>
      </c>
      <c r="AF159" s="14">
        <f>IFERROR(VLOOKUP(AE159,'CRUCE RIESGOS'!$C$8:$D$152,2,FALSE),"")</f>
        <v/>
      </c>
      <c r="AG159" s="14" t="n">
        <v>11.7500000000002</v>
      </c>
      <c r="AH159" s="14">
        <f>IFERROR(VLOOKUP(AG159,'CRUCE RIESGOS'!$C$8:$D$152,2,FALSE),"")</f>
        <v/>
      </c>
      <c r="AI159" s="14" t="n">
        <v>12.7500000000002</v>
      </c>
      <c r="AJ159" s="14">
        <f>IFERROR(VLOOKUP(AI159,'CRUCE RIESGOS'!$C$8:$D$152,2,FALSE),"")</f>
        <v/>
      </c>
      <c r="AK159" s="14" t="n">
        <v>13.7500000000002</v>
      </c>
      <c r="AL159" s="14">
        <f>IFERROR(VLOOKUP(AK159,'CRUCE RIESGOS'!$C$8:$D$152,2,FALSE),"")</f>
        <v/>
      </c>
      <c r="AM159" s="14" t="n">
        <v>14.7500000000003</v>
      </c>
      <c r="AN159" s="14">
        <f>IFERROR(VLOOKUP(AM159,'CRUCE RIESGOS'!$C$8:$D$152,2,FALSE),"")</f>
        <v/>
      </c>
      <c r="AO159" s="14" t="n">
        <v>15.7500000000003</v>
      </c>
      <c r="AP159" s="14">
        <f>IFERROR(VLOOKUP(AO159,'CRUCE RIESGOS'!$C$8:$D$152,2,FALSE),"")</f>
        <v/>
      </c>
      <c r="AQ159" s="14" t="n">
        <v>16.7500000000003</v>
      </c>
      <c r="AR159" s="14">
        <f>IFERROR(VLOOKUP(AQ159,'CRUCE RIESGOS'!$C$8:$D$152,2,FALSE),"")</f>
        <v/>
      </c>
      <c r="AS159" s="14" t="n">
        <v>17.7500000000003</v>
      </c>
      <c r="AT159" s="14">
        <f>IFERROR(VLOOKUP(AS159,'CRUCE RIESGOS'!$C$8:$D$152,2,FALSE),"")</f>
        <v/>
      </c>
      <c r="AU159" s="14" t="n">
        <v>18.7500000000003</v>
      </c>
      <c r="AV159" s="14">
        <f>IFERROR(VLOOKUP(AU159,'CRUCE RIESGOS'!$C$8:$D$152,2,FALSE),"")</f>
        <v/>
      </c>
      <c r="AW159" s="14" t="n">
        <v>19.7500000000004</v>
      </c>
      <c r="AX159" s="14">
        <f>IFERROR(VLOOKUP(AW159,'CRUCE RIESGOS'!$C$8:$D$152,2,FALSE),"")</f>
        <v/>
      </c>
      <c r="AY159" s="14" t="n">
        <v>20.7500000000004</v>
      </c>
      <c r="AZ159" s="14">
        <f>IFERROR(VLOOKUP(AY159,'CRUCE RIESGOS'!$C$8:$D$152,2,FALSE),"")</f>
        <v/>
      </c>
      <c r="BA159" s="14" t="n">
        <v>21.7500000000004</v>
      </c>
      <c r="BB159" s="14">
        <f>IFERROR(VLOOKUP(BA159,'CRUCE RIESGOS'!$C$8:$D$152,2,FALSE),"")</f>
        <v/>
      </c>
      <c r="BC159" s="14" t="n">
        <v>22.7500000000004</v>
      </c>
      <c r="BD159" s="14">
        <f>IFERROR(VLOOKUP(BC159,'CRUCE RIESGOS'!$C$8:$D$152,2,FALSE),"")</f>
        <v/>
      </c>
      <c r="BE159" s="14" t="n">
        <v>23.7500000000004</v>
      </c>
      <c r="BF159" s="14">
        <f>IFERROR(VLOOKUP(BE159,'CRUCE RIESGOS'!$C$8:$D$152,2,FALSE),"")</f>
        <v/>
      </c>
      <c r="BG159" s="14" t="n">
        <v>24.7500000000005</v>
      </c>
      <c r="BH159" s="14">
        <f>IFERROR(VLOOKUP(BG159,'CRUCE RIESGOS'!$C$8:$D$152,2,FALSE),"")</f>
        <v/>
      </c>
      <c r="BI159" s="14" t="n">
        <v>25.7500000000005</v>
      </c>
      <c r="BJ159" s="14">
        <f>IFERROR(VLOOKUP(BI159,'CRUCE RIESGOS'!$C$8:$D$152,2,FALSE),"")</f>
        <v/>
      </c>
    </row>
    <row r="160">
      <c r="N160" s="14">
        <f>IF(N161&lt;&gt;""," -R","")</f>
        <v/>
      </c>
      <c r="P160" s="14">
        <f>IF(P161&lt;&gt;""," -R","")</f>
        <v/>
      </c>
      <c r="R160" s="14">
        <f>IF(R161&lt;&gt;""," -R","")</f>
        <v/>
      </c>
      <c r="T160" s="14">
        <f>IF(T161&lt;&gt;""," -R","")</f>
        <v/>
      </c>
      <c r="V160" s="14">
        <f>IF(V161&lt;&gt;""," -R","")</f>
        <v/>
      </c>
      <c r="X160" s="14">
        <f>IF(X161&lt;&gt;""," -R","")</f>
        <v/>
      </c>
      <c r="Z160" s="14">
        <f>IF(Z161&lt;&gt;""," -R","")</f>
        <v/>
      </c>
      <c r="AB160" s="14">
        <f>IF(AB161&lt;&gt;""," -R","")</f>
        <v/>
      </c>
      <c r="AD160" s="14">
        <f>IF(AD161&lt;&gt;""," -R","")</f>
        <v/>
      </c>
      <c r="AF160" s="14">
        <f>IF(AF161&lt;&gt;""," -R","")</f>
        <v/>
      </c>
      <c r="AH160" s="14">
        <f>IF(AH161&lt;&gt;""," -R","")</f>
        <v/>
      </c>
      <c r="AJ160" s="14">
        <f>IF(AJ161&lt;&gt;""," -R","")</f>
        <v/>
      </c>
      <c r="AL160" s="14">
        <f>IF(AL161&lt;&gt;""," -R","")</f>
        <v/>
      </c>
      <c r="AN160" s="14">
        <f>IF(AN161&lt;&gt;""," -R","")</f>
        <v/>
      </c>
      <c r="AP160" s="14">
        <f>IF(AP161&lt;&gt;""," -R","")</f>
        <v/>
      </c>
      <c r="AR160" s="14">
        <f>IF(AR161&lt;&gt;""," -R","")</f>
        <v/>
      </c>
      <c r="AT160" s="14">
        <f>IF(AT161&lt;&gt;""," -R","")</f>
        <v/>
      </c>
      <c r="AV160" s="14">
        <f>IF(AV161&lt;&gt;""," -R","")</f>
        <v/>
      </c>
      <c r="AX160" s="14">
        <f>IF(AX161&lt;&gt;""," -R","")</f>
        <v/>
      </c>
      <c r="AZ160" s="14">
        <f>IF(AZ161&lt;&gt;""," -R","")</f>
        <v/>
      </c>
      <c r="BB160" s="14">
        <f>IF(BB161&lt;&gt;""," -R","")</f>
        <v/>
      </c>
      <c r="BD160" s="14">
        <f>IF(BD161&lt;&gt;""," -R","")</f>
        <v/>
      </c>
      <c r="BF160" s="14">
        <f>IF(BF161&lt;&gt;""," -R","")</f>
        <v/>
      </c>
      <c r="BH160" s="14">
        <f>IF(BH161&lt;&gt;""," -R","")</f>
        <v/>
      </c>
      <c r="BJ160" s="14">
        <f>IF(BJ161&lt;&gt;""," -R","")</f>
        <v/>
      </c>
    </row>
    <row r="161">
      <c r="M161" s="14" t="n">
        <v>1.76</v>
      </c>
      <c r="N161" s="14">
        <f>IFERROR(VLOOKUP(M161,'CRUCE RIESGOS'!$C$8:$D$152,2,FALSE),"")</f>
        <v/>
      </c>
      <c r="O161" s="14" t="n">
        <v>2.76000000000002</v>
      </c>
      <c r="P161" s="14">
        <f>IFERROR(VLOOKUP(O161,'CRUCE RIESGOS'!$C$8:$D$152,2,FALSE),"")</f>
        <v/>
      </c>
      <c r="Q161" s="14" t="n">
        <v>3.76000000000004</v>
      </c>
      <c r="R161" s="14">
        <f>IFERROR(VLOOKUP(Q161,'CRUCE RIESGOS'!$C$8:$D$152,2,FALSE),"")</f>
        <v/>
      </c>
      <c r="S161" s="14" t="n">
        <v>4.76000000000006</v>
      </c>
      <c r="T161" s="14">
        <f>IFERROR(VLOOKUP(S161,'CRUCE RIESGOS'!$C$8:$D$152,2,FALSE),"")</f>
        <v/>
      </c>
      <c r="U161" s="14" t="n">
        <v>5.76000000000008</v>
      </c>
      <c r="V161" s="14">
        <f>IFERROR(VLOOKUP(U161,'CRUCE RIESGOS'!$C$8:$D$152,2,FALSE),"")</f>
        <v/>
      </c>
      <c r="W161" s="14" t="n">
        <v>6.7600000000001</v>
      </c>
      <c r="X161" s="14">
        <f>IFERROR(VLOOKUP(W161,'CRUCE RIESGOS'!$C$8:$D$152,2,FALSE),"")</f>
        <v/>
      </c>
      <c r="Y161" s="14" t="n">
        <v>7.76000000000012</v>
      </c>
      <c r="Z161" s="14">
        <f>IFERROR(VLOOKUP(Y161,'CRUCE RIESGOS'!$C$8:$D$152,2,FALSE),"")</f>
        <v/>
      </c>
      <c r="AA161" s="14" t="n">
        <v>8.76000000000014</v>
      </c>
      <c r="AB161" s="14">
        <f>IFERROR(VLOOKUP(AA161,'CRUCE RIESGOS'!$C$8:$D$152,2,FALSE),"")</f>
        <v/>
      </c>
      <c r="AC161" s="14" t="n">
        <v>9.76000000000016</v>
      </c>
      <c r="AD161" s="14">
        <f>IFERROR(VLOOKUP(AC161,'CRUCE RIESGOS'!$C$8:$D$152,2,FALSE),"")</f>
        <v/>
      </c>
      <c r="AE161" s="14" t="n">
        <v>10.7600000000002</v>
      </c>
      <c r="AF161" s="14">
        <f>IFERROR(VLOOKUP(AE161,'CRUCE RIESGOS'!$C$8:$D$152,2,FALSE),"")</f>
        <v/>
      </c>
      <c r="AG161" s="14" t="n">
        <v>11.7600000000002</v>
      </c>
      <c r="AH161" s="14">
        <f>IFERROR(VLOOKUP(AG161,'CRUCE RIESGOS'!$C$8:$D$152,2,FALSE),"")</f>
        <v/>
      </c>
      <c r="AI161" s="14" t="n">
        <v>12.7600000000002</v>
      </c>
      <c r="AJ161" s="14">
        <f>IFERROR(VLOOKUP(AI161,'CRUCE RIESGOS'!$C$8:$D$152,2,FALSE),"")</f>
        <v/>
      </c>
      <c r="AK161" s="14" t="n">
        <v>13.7600000000002</v>
      </c>
      <c r="AL161" s="14">
        <f>IFERROR(VLOOKUP(AK161,'CRUCE RIESGOS'!$C$8:$D$152,2,FALSE),"")</f>
        <v/>
      </c>
      <c r="AM161" s="14" t="n">
        <v>14.7600000000003</v>
      </c>
      <c r="AN161" s="14">
        <f>IFERROR(VLOOKUP(AM161,'CRUCE RIESGOS'!$C$8:$D$152,2,FALSE),"")</f>
        <v/>
      </c>
      <c r="AO161" s="14" t="n">
        <v>15.7600000000003</v>
      </c>
      <c r="AP161" s="14">
        <f>IFERROR(VLOOKUP(AO161,'CRUCE RIESGOS'!$C$8:$D$152,2,FALSE),"")</f>
        <v/>
      </c>
      <c r="AQ161" s="14" t="n">
        <v>16.7600000000003</v>
      </c>
      <c r="AR161" s="14">
        <f>IFERROR(VLOOKUP(AQ161,'CRUCE RIESGOS'!$C$8:$D$152,2,FALSE),"")</f>
        <v/>
      </c>
      <c r="AS161" s="14" t="n">
        <v>17.7600000000003</v>
      </c>
      <c r="AT161" s="14">
        <f>IFERROR(VLOOKUP(AS161,'CRUCE RIESGOS'!$C$8:$D$152,2,FALSE),"")</f>
        <v/>
      </c>
      <c r="AU161" s="14" t="n">
        <v>18.7600000000003</v>
      </c>
      <c r="AV161" s="14">
        <f>IFERROR(VLOOKUP(AU161,'CRUCE RIESGOS'!$C$8:$D$152,2,FALSE),"")</f>
        <v/>
      </c>
      <c r="AW161" s="14" t="n">
        <v>19.7600000000004</v>
      </c>
      <c r="AX161" s="14">
        <f>IFERROR(VLOOKUP(AW161,'CRUCE RIESGOS'!$C$8:$D$152,2,FALSE),"")</f>
        <v/>
      </c>
      <c r="AY161" s="14" t="n">
        <v>20.7600000000004</v>
      </c>
      <c r="AZ161" s="14">
        <f>IFERROR(VLOOKUP(AY161,'CRUCE RIESGOS'!$C$8:$D$152,2,FALSE),"")</f>
        <v/>
      </c>
      <c r="BA161" s="14" t="n">
        <v>21.7600000000004</v>
      </c>
      <c r="BB161" s="14">
        <f>IFERROR(VLOOKUP(BA161,'CRUCE RIESGOS'!$C$8:$D$152,2,FALSE),"")</f>
        <v/>
      </c>
      <c r="BC161" s="14" t="n">
        <v>22.7600000000004</v>
      </c>
      <c r="BD161" s="14">
        <f>IFERROR(VLOOKUP(BC161,'CRUCE RIESGOS'!$C$8:$D$152,2,FALSE),"")</f>
        <v/>
      </c>
      <c r="BE161" s="14" t="n">
        <v>23.7600000000004</v>
      </c>
      <c r="BF161" s="14">
        <f>IFERROR(VLOOKUP(BE161,'CRUCE RIESGOS'!$C$8:$D$152,2,FALSE),"")</f>
        <v/>
      </c>
      <c r="BG161" s="14" t="n">
        <v>24.7600000000005</v>
      </c>
      <c r="BH161" s="14">
        <f>IFERROR(VLOOKUP(BG161,'CRUCE RIESGOS'!$C$8:$D$152,2,FALSE),"")</f>
        <v/>
      </c>
      <c r="BI161" s="14" t="n">
        <v>25.7600000000005</v>
      </c>
      <c r="BJ161" s="14">
        <f>IFERROR(VLOOKUP(BI161,'CRUCE RIESGOS'!$C$8:$D$152,2,FALSE),"")</f>
        <v/>
      </c>
    </row>
    <row r="162">
      <c r="N162" s="14">
        <f>IF(N163&lt;&gt;""," -R","")</f>
        <v/>
      </c>
      <c r="P162" s="14">
        <f>IF(P163&lt;&gt;""," -R","")</f>
        <v/>
      </c>
      <c r="R162" s="14">
        <f>IF(R163&lt;&gt;""," -R","")</f>
        <v/>
      </c>
      <c r="T162" s="14">
        <f>IF(T163&lt;&gt;""," -R","")</f>
        <v/>
      </c>
      <c r="V162" s="14">
        <f>IF(V163&lt;&gt;""," -R","")</f>
        <v/>
      </c>
      <c r="X162" s="14">
        <f>IF(X163&lt;&gt;""," -R","")</f>
        <v/>
      </c>
      <c r="Z162" s="14">
        <f>IF(Z163&lt;&gt;""," -R","")</f>
        <v/>
      </c>
      <c r="AB162" s="14">
        <f>IF(AB163&lt;&gt;""," -R","")</f>
        <v/>
      </c>
      <c r="AD162" s="14">
        <f>IF(AD163&lt;&gt;""," -R","")</f>
        <v/>
      </c>
      <c r="AF162" s="14">
        <f>IF(AF163&lt;&gt;""," -R","")</f>
        <v/>
      </c>
      <c r="AH162" s="14">
        <f>IF(AH163&lt;&gt;""," -R","")</f>
        <v/>
      </c>
      <c r="AJ162" s="14">
        <f>IF(AJ163&lt;&gt;""," -R","")</f>
        <v/>
      </c>
      <c r="AL162" s="14">
        <f>IF(AL163&lt;&gt;""," -R","")</f>
        <v/>
      </c>
      <c r="AN162" s="14">
        <f>IF(AN163&lt;&gt;""," -R","")</f>
        <v/>
      </c>
      <c r="AP162" s="14">
        <f>IF(AP163&lt;&gt;""," -R","")</f>
        <v/>
      </c>
      <c r="AR162" s="14">
        <f>IF(AR163&lt;&gt;""," -R","")</f>
        <v/>
      </c>
      <c r="AT162" s="14">
        <f>IF(AT163&lt;&gt;""," -R","")</f>
        <v/>
      </c>
      <c r="AV162" s="14">
        <f>IF(AV163&lt;&gt;""," -R","")</f>
        <v/>
      </c>
      <c r="AX162" s="14">
        <f>IF(AX163&lt;&gt;""," -R","")</f>
        <v/>
      </c>
      <c r="AZ162" s="14">
        <f>IF(AZ163&lt;&gt;""," -R","")</f>
        <v/>
      </c>
      <c r="BB162" s="14">
        <f>IF(BB163&lt;&gt;""," -R","")</f>
        <v/>
      </c>
      <c r="BD162" s="14">
        <f>IF(BD163&lt;&gt;""," -R","")</f>
        <v/>
      </c>
      <c r="BF162" s="14">
        <f>IF(BF163&lt;&gt;""," -R","")</f>
        <v/>
      </c>
      <c r="BH162" s="14">
        <f>IF(BH163&lt;&gt;""," -R","")</f>
        <v/>
      </c>
      <c r="BJ162" s="14">
        <f>IF(BJ163&lt;&gt;""," -R","")</f>
        <v/>
      </c>
    </row>
    <row r="163">
      <c r="M163" s="14" t="n">
        <v>1.77</v>
      </c>
      <c r="N163" s="14">
        <f>IFERROR(VLOOKUP(M163,'CRUCE RIESGOS'!$C$8:$D$152,2,FALSE),"")</f>
        <v/>
      </c>
      <c r="O163" s="14" t="n">
        <v>2.77000000000002</v>
      </c>
      <c r="P163" s="14">
        <f>IFERROR(VLOOKUP(O163,'CRUCE RIESGOS'!$C$8:$D$152,2,FALSE),"")</f>
        <v/>
      </c>
      <c r="Q163" s="14" t="n">
        <v>3.77000000000004</v>
      </c>
      <c r="R163" s="14">
        <f>IFERROR(VLOOKUP(Q163,'CRUCE RIESGOS'!$C$8:$D$152,2,FALSE),"")</f>
        <v/>
      </c>
      <c r="S163" s="14" t="n">
        <v>4.77000000000006</v>
      </c>
      <c r="T163" s="14">
        <f>IFERROR(VLOOKUP(S163,'CRUCE RIESGOS'!$C$8:$D$152,2,FALSE),"")</f>
        <v/>
      </c>
      <c r="U163" s="14" t="n">
        <v>5.77000000000008</v>
      </c>
      <c r="V163" s="14">
        <f>IFERROR(VLOOKUP(U163,'CRUCE RIESGOS'!$C$8:$D$152,2,FALSE),"")</f>
        <v/>
      </c>
      <c r="W163" s="14" t="n">
        <v>6.7700000000001</v>
      </c>
      <c r="X163" s="14">
        <f>IFERROR(VLOOKUP(W163,'CRUCE RIESGOS'!$C$8:$D$152,2,FALSE),"")</f>
        <v/>
      </c>
      <c r="Y163" s="14" t="n">
        <v>7.77000000000012</v>
      </c>
      <c r="Z163" s="14">
        <f>IFERROR(VLOOKUP(Y163,'CRUCE RIESGOS'!$C$8:$D$152,2,FALSE),"")</f>
        <v/>
      </c>
      <c r="AA163" s="14" t="n">
        <v>8.77000000000014</v>
      </c>
      <c r="AB163" s="14">
        <f>IFERROR(VLOOKUP(AA163,'CRUCE RIESGOS'!$C$8:$D$152,2,FALSE),"")</f>
        <v/>
      </c>
      <c r="AC163" s="14" t="n">
        <v>9.770000000000159</v>
      </c>
      <c r="AD163" s="14">
        <f>IFERROR(VLOOKUP(AC163,'CRUCE RIESGOS'!$C$8:$D$152,2,FALSE),"")</f>
        <v/>
      </c>
      <c r="AE163" s="14" t="n">
        <v>10.7700000000002</v>
      </c>
      <c r="AF163" s="14">
        <f>IFERROR(VLOOKUP(AE163,'CRUCE RIESGOS'!$C$8:$D$152,2,FALSE),"")</f>
        <v/>
      </c>
      <c r="AG163" s="14" t="n">
        <v>11.7700000000002</v>
      </c>
      <c r="AH163" s="14">
        <f>IFERROR(VLOOKUP(AG163,'CRUCE RIESGOS'!$C$8:$D$152,2,FALSE),"")</f>
        <v/>
      </c>
      <c r="AI163" s="14" t="n">
        <v>12.7700000000002</v>
      </c>
      <c r="AJ163" s="14">
        <f>IFERROR(VLOOKUP(AI163,'CRUCE RIESGOS'!$C$8:$D$152,2,FALSE),"")</f>
        <v/>
      </c>
      <c r="AK163" s="14" t="n">
        <v>13.7700000000002</v>
      </c>
      <c r="AL163" s="14">
        <f>IFERROR(VLOOKUP(AK163,'CRUCE RIESGOS'!$C$8:$D$152,2,FALSE),"")</f>
        <v/>
      </c>
      <c r="AM163" s="14" t="n">
        <v>14.7700000000003</v>
      </c>
      <c r="AN163" s="14">
        <f>IFERROR(VLOOKUP(AM163,'CRUCE RIESGOS'!$C$8:$D$152,2,FALSE),"")</f>
        <v/>
      </c>
      <c r="AO163" s="14" t="n">
        <v>15.7700000000003</v>
      </c>
      <c r="AP163" s="14">
        <f>IFERROR(VLOOKUP(AO163,'CRUCE RIESGOS'!$C$8:$D$152,2,FALSE),"")</f>
        <v/>
      </c>
      <c r="AQ163" s="14" t="n">
        <v>16.7700000000003</v>
      </c>
      <c r="AR163" s="14">
        <f>IFERROR(VLOOKUP(AQ163,'CRUCE RIESGOS'!$C$8:$D$152,2,FALSE),"")</f>
        <v/>
      </c>
      <c r="AS163" s="14" t="n">
        <v>17.7700000000003</v>
      </c>
      <c r="AT163" s="14">
        <f>IFERROR(VLOOKUP(AS163,'CRUCE RIESGOS'!$C$8:$D$152,2,FALSE),"")</f>
        <v/>
      </c>
      <c r="AU163" s="14" t="n">
        <v>18.7700000000003</v>
      </c>
      <c r="AV163" s="14">
        <f>IFERROR(VLOOKUP(AU163,'CRUCE RIESGOS'!$C$8:$D$152,2,FALSE),"")</f>
        <v/>
      </c>
      <c r="AW163" s="14" t="n">
        <v>19.7700000000004</v>
      </c>
      <c r="AX163" s="14">
        <f>IFERROR(VLOOKUP(AW163,'CRUCE RIESGOS'!$C$8:$D$152,2,FALSE),"")</f>
        <v/>
      </c>
      <c r="AY163" s="14" t="n">
        <v>20.7700000000004</v>
      </c>
      <c r="AZ163" s="14">
        <f>IFERROR(VLOOKUP(AY163,'CRUCE RIESGOS'!$C$8:$D$152,2,FALSE),"")</f>
        <v/>
      </c>
      <c r="BA163" s="14" t="n">
        <v>21.7700000000004</v>
      </c>
      <c r="BB163" s="14">
        <f>IFERROR(VLOOKUP(BA163,'CRUCE RIESGOS'!$C$8:$D$152,2,FALSE),"")</f>
        <v/>
      </c>
      <c r="BC163" s="14" t="n">
        <v>22.7700000000004</v>
      </c>
      <c r="BD163" s="14">
        <f>IFERROR(VLOOKUP(BC163,'CRUCE RIESGOS'!$C$8:$D$152,2,FALSE),"")</f>
        <v/>
      </c>
      <c r="BE163" s="14" t="n">
        <v>23.7700000000004</v>
      </c>
      <c r="BF163" s="14">
        <f>IFERROR(VLOOKUP(BE163,'CRUCE RIESGOS'!$C$8:$D$152,2,FALSE),"")</f>
        <v/>
      </c>
      <c r="BG163" s="14" t="n">
        <v>24.7700000000005</v>
      </c>
      <c r="BH163" s="14">
        <f>IFERROR(VLOOKUP(BG163,'CRUCE RIESGOS'!$C$8:$D$152,2,FALSE),"")</f>
        <v/>
      </c>
      <c r="BI163" s="14" t="n">
        <v>25.7700000000005</v>
      </c>
      <c r="BJ163" s="14">
        <f>IFERROR(VLOOKUP(BI163,'CRUCE RIESGOS'!$C$8:$D$152,2,FALSE),"")</f>
        <v/>
      </c>
    </row>
    <row r="164">
      <c r="N164" s="14">
        <f>IF(N165&lt;&gt;""," -R","")</f>
        <v/>
      </c>
      <c r="P164" s="14">
        <f>IF(P165&lt;&gt;""," -R","")</f>
        <v/>
      </c>
      <c r="R164" s="14">
        <f>IF(R165&lt;&gt;""," -R","")</f>
        <v/>
      </c>
      <c r="T164" s="14">
        <f>IF(T165&lt;&gt;""," -R","")</f>
        <v/>
      </c>
      <c r="V164" s="14">
        <f>IF(V165&lt;&gt;""," -R","")</f>
        <v/>
      </c>
      <c r="X164" s="14">
        <f>IF(X165&lt;&gt;""," -R","")</f>
        <v/>
      </c>
      <c r="Z164" s="14">
        <f>IF(Z165&lt;&gt;""," -R","")</f>
        <v/>
      </c>
      <c r="AB164" s="14">
        <f>IF(AB165&lt;&gt;""," -R","")</f>
        <v/>
      </c>
      <c r="AD164" s="14">
        <f>IF(AD165&lt;&gt;""," -R","")</f>
        <v/>
      </c>
      <c r="AF164" s="14">
        <f>IF(AF165&lt;&gt;""," -R","")</f>
        <v/>
      </c>
      <c r="AH164" s="14">
        <f>IF(AH165&lt;&gt;""," -R","")</f>
        <v/>
      </c>
      <c r="AJ164" s="14">
        <f>IF(AJ165&lt;&gt;""," -R","")</f>
        <v/>
      </c>
      <c r="AL164" s="14">
        <f>IF(AL165&lt;&gt;""," -R","")</f>
        <v/>
      </c>
      <c r="AN164" s="14">
        <f>IF(AN165&lt;&gt;""," -R","")</f>
        <v/>
      </c>
      <c r="AP164" s="14">
        <f>IF(AP165&lt;&gt;""," -R","")</f>
        <v/>
      </c>
      <c r="AR164" s="14">
        <f>IF(AR165&lt;&gt;""," -R","")</f>
        <v/>
      </c>
      <c r="AT164" s="14">
        <f>IF(AT165&lt;&gt;""," -R","")</f>
        <v/>
      </c>
      <c r="AV164" s="14">
        <f>IF(AV165&lt;&gt;""," -R","")</f>
        <v/>
      </c>
      <c r="AX164" s="14">
        <f>IF(AX165&lt;&gt;""," -R","")</f>
        <v/>
      </c>
      <c r="AZ164" s="14">
        <f>IF(AZ165&lt;&gt;""," -R","")</f>
        <v/>
      </c>
      <c r="BB164" s="14">
        <f>IF(BB165&lt;&gt;""," -R","")</f>
        <v/>
      </c>
      <c r="BD164" s="14">
        <f>IF(BD165&lt;&gt;""," -R","")</f>
        <v/>
      </c>
      <c r="BF164" s="14">
        <f>IF(BF165&lt;&gt;""," -R","")</f>
        <v/>
      </c>
      <c r="BH164" s="14">
        <f>IF(BH165&lt;&gt;""," -R","")</f>
        <v/>
      </c>
      <c r="BJ164" s="14">
        <f>IF(BJ165&lt;&gt;""," -R","")</f>
        <v/>
      </c>
    </row>
    <row r="165">
      <c r="M165" s="14" t="n">
        <v>1.78</v>
      </c>
      <c r="N165" s="14">
        <f>IFERROR(VLOOKUP(M165,'CRUCE RIESGOS'!$C$8:$D$152,2,FALSE),"")</f>
        <v/>
      </c>
      <c r="O165" s="14" t="n">
        <v>2.78000000000002</v>
      </c>
      <c r="P165" s="14">
        <f>IFERROR(VLOOKUP(O165,'CRUCE RIESGOS'!$C$8:$D$152,2,FALSE),"")</f>
        <v/>
      </c>
      <c r="Q165" s="14" t="n">
        <v>3.78000000000004</v>
      </c>
      <c r="R165" s="14">
        <f>IFERROR(VLOOKUP(Q165,'CRUCE RIESGOS'!$C$8:$D$152,2,FALSE),"")</f>
        <v/>
      </c>
      <c r="S165" s="14" t="n">
        <v>4.78000000000006</v>
      </c>
      <c r="T165" s="14">
        <f>IFERROR(VLOOKUP(S165,'CRUCE RIESGOS'!$C$8:$D$152,2,FALSE),"")</f>
        <v/>
      </c>
      <c r="U165" s="14" t="n">
        <v>5.78000000000008</v>
      </c>
      <c r="V165" s="14">
        <f>IFERROR(VLOOKUP(U165,'CRUCE RIESGOS'!$C$8:$D$152,2,FALSE),"")</f>
        <v/>
      </c>
      <c r="W165" s="14" t="n">
        <v>6.7800000000001</v>
      </c>
      <c r="X165" s="14">
        <f>IFERROR(VLOOKUP(W165,'CRUCE RIESGOS'!$C$8:$D$152,2,FALSE),"")</f>
        <v/>
      </c>
      <c r="Y165" s="14" t="n">
        <v>7.78000000000012</v>
      </c>
      <c r="Z165" s="14">
        <f>IFERROR(VLOOKUP(Y165,'CRUCE RIESGOS'!$C$8:$D$152,2,FALSE),"")</f>
        <v/>
      </c>
      <c r="AA165" s="14" t="n">
        <v>8.78000000000014</v>
      </c>
      <c r="AB165" s="14">
        <f>IFERROR(VLOOKUP(AA165,'CRUCE RIESGOS'!$C$8:$D$152,2,FALSE),"")</f>
        <v/>
      </c>
      <c r="AC165" s="14" t="n">
        <v>9.780000000000159</v>
      </c>
      <c r="AD165" s="14">
        <f>IFERROR(VLOOKUP(AC165,'CRUCE RIESGOS'!$C$8:$D$152,2,FALSE),"")</f>
        <v/>
      </c>
      <c r="AE165" s="14" t="n">
        <v>10.7800000000002</v>
      </c>
      <c r="AF165" s="14">
        <f>IFERROR(VLOOKUP(AE165,'CRUCE RIESGOS'!$C$8:$D$152,2,FALSE),"")</f>
        <v/>
      </c>
      <c r="AG165" s="14" t="n">
        <v>11.7800000000002</v>
      </c>
      <c r="AH165" s="14">
        <f>IFERROR(VLOOKUP(AG165,'CRUCE RIESGOS'!$C$8:$D$152,2,FALSE),"")</f>
        <v/>
      </c>
      <c r="AI165" s="14" t="n">
        <v>12.7800000000002</v>
      </c>
      <c r="AJ165" s="14">
        <f>IFERROR(VLOOKUP(AI165,'CRUCE RIESGOS'!$C$8:$D$152,2,FALSE),"")</f>
        <v/>
      </c>
      <c r="AK165" s="14" t="n">
        <v>13.7800000000002</v>
      </c>
      <c r="AL165" s="14">
        <f>IFERROR(VLOOKUP(AK165,'CRUCE RIESGOS'!$C$8:$D$152,2,FALSE),"")</f>
        <v/>
      </c>
      <c r="AM165" s="14" t="n">
        <v>14.7800000000003</v>
      </c>
      <c r="AN165" s="14">
        <f>IFERROR(VLOOKUP(AM165,'CRUCE RIESGOS'!$C$8:$D$152,2,FALSE),"")</f>
        <v/>
      </c>
      <c r="AO165" s="14" t="n">
        <v>15.7800000000003</v>
      </c>
      <c r="AP165" s="14">
        <f>IFERROR(VLOOKUP(AO165,'CRUCE RIESGOS'!$C$8:$D$152,2,FALSE),"")</f>
        <v/>
      </c>
      <c r="AQ165" s="14" t="n">
        <v>16.7800000000003</v>
      </c>
      <c r="AR165" s="14">
        <f>IFERROR(VLOOKUP(AQ165,'CRUCE RIESGOS'!$C$8:$D$152,2,FALSE),"")</f>
        <v/>
      </c>
      <c r="AS165" s="14" t="n">
        <v>17.7800000000003</v>
      </c>
      <c r="AT165" s="14">
        <f>IFERROR(VLOOKUP(AS165,'CRUCE RIESGOS'!$C$8:$D$152,2,FALSE),"")</f>
        <v/>
      </c>
      <c r="AU165" s="14" t="n">
        <v>18.7800000000003</v>
      </c>
      <c r="AV165" s="14">
        <f>IFERROR(VLOOKUP(AU165,'CRUCE RIESGOS'!$C$8:$D$152,2,FALSE),"")</f>
        <v/>
      </c>
      <c r="AW165" s="14" t="n">
        <v>19.7800000000004</v>
      </c>
      <c r="AX165" s="14">
        <f>IFERROR(VLOOKUP(AW165,'CRUCE RIESGOS'!$C$8:$D$152,2,FALSE),"")</f>
        <v/>
      </c>
      <c r="AY165" s="14" t="n">
        <v>20.7800000000004</v>
      </c>
      <c r="AZ165" s="14">
        <f>IFERROR(VLOOKUP(AY165,'CRUCE RIESGOS'!$C$8:$D$152,2,FALSE),"")</f>
        <v/>
      </c>
      <c r="BA165" s="14" t="n">
        <v>21.7800000000004</v>
      </c>
      <c r="BB165" s="14">
        <f>IFERROR(VLOOKUP(BA165,'CRUCE RIESGOS'!$C$8:$D$152,2,FALSE),"")</f>
        <v/>
      </c>
      <c r="BC165" s="14" t="n">
        <v>22.7800000000004</v>
      </c>
      <c r="BD165" s="14">
        <f>IFERROR(VLOOKUP(BC165,'CRUCE RIESGOS'!$C$8:$D$152,2,FALSE),"")</f>
        <v/>
      </c>
      <c r="BE165" s="14" t="n">
        <v>23.7800000000004</v>
      </c>
      <c r="BF165" s="14">
        <f>IFERROR(VLOOKUP(BE165,'CRUCE RIESGOS'!$C$8:$D$152,2,FALSE),"")</f>
        <v/>
      </c>
      <c r="BG165" s="14" t="n">
        <v>24.7800000000005</v>
      </c>
      <c r="BH165" s="14">
        <f>IFERROR(VLOOKUP(BG165,'CRUCE RIESGOS'!$C$8:$D$152,2,FALSE),"")</f>
        <v/>
      </c>
      <c r="BI165" s="14" t="n">
        <v>25.7800000000005</v>
      </c>
      <c r="BJ165" s="14">
        <f>IFERROR(VLOOKUP(BI165,'CRUCE RIESGOS'!$C$8:$D$152,2,FALSE),"")</f>
        <v/>
      </c>
    </row>
    <row r="166">
      <c r="N166" s="14">
        <f>IF(N167&lt;&gt;""," -R","")</f>
        <v/>
      </c>
      <c r="P166" s="14">
        <f>IF(P167&lt;&gt;""," -R","")</f>
        <v/>
      </c>
      <c r="R166" s="14">
        <f>IF(R167&lt;&gt;""," -R","")</f>
        <v/>
      </c>
      <c r="T166" s="14">
        <f>IF(T167&lt;&gt;""," -R","")</f>
        <v/>
      </c>
      <c r="V166" s="14">
        <f>IF(V167&lt;&gt;""," -R","")</f>
        <v/>
      </c>
      <c r="X166" s="14">
        <f>IF(X167&lt;&gt;""," -R","")</f>
        <v/>
      </c>
      <c r="Z166" s="14">
        <f>IF(Z167&lt;&gt;""," -R","")</f>
        <v/>
      </c>
      <c r="AB166" s="14">
        <f>IF(AB167&lt;&gt;""," -R","")</f>
        <v/>
      </c>
      <c r="AD166" s="14">
        <f>IF(AD167&lt;&gt;""," -R","")</f>
        <v/>
      </c>
      <c r="AF166" s="14">
        <f>IF(AF167&lt;&gt;""," -R","")</f>
        <v/>
      </c>
      <c r="AH166" s="14">
        <f>IF(AH167&lt;&gt;""," -R","")</f>
        <v/>
      </c>
      <c r="AJ166" s="14">
        <f>IF(AJ167&lt;&gt;""," -R","")</f>
        <v/>
      </c>
      <c r="AL166" s="14">
        <f>IF(AL167&lt;&gt;""," -R","")</f>
        <v/>
      </c>
      <c r="AN166" s="14">
        <f>IF(AN167&lt;&gt;""," -R","")</f>
        <v/>
      </c>
      <c r="AP166" s="14">
        <f>IF(AP167&lt;&gt;""," -R","")</f>
        <v/>
      </c>
      <c r="AR166" s="14">
        <f>IF(AR167&lt;&gt;""," -R","")</f>
        <v/>
      </c>
      <c r="AT166" s="14">
        <f>IF(AT167&lt;&gt;""," -R","")</f>
        <v/>
      </c>
      <c r="AV166" s="14">
        <f>IF(AV167&lt;&gt;""," -R","")</f>
        <v/>
      </c>
      <c r="AX166" s="14">
        <f>IF(AX167&lt;&gt;""," -R","")</f>
        <v/>
      </c>
      <c r="AZ166" s="14">
        <f>IF(AZ167&lt;&gt;""," -R","")</f>
        <v/>
      </c>
      <c r="BB166" s="14">
        <f>IF(BB167&lt;&gt;""," -R","")</f>
        <v/>
      </c>
      <c r="BD166" s="14">
        <f>IF(BD167&lt;&gt;""," -R","")</f>
        <v/>
      </c>
      <c r="BF166" s="14">
        <f>IF(BF167&lt;&gt;""," -R","")</f>
        <v/>
      </c>
      <c r="BH166" s="14">
        <f>IF(BH167&lt;&gt;""," -R","")</f>
        <v/>
      </c>
      <c r="BJ166" s="14">
        <f>IF(BJ167&lt;&gt;""," -R","")</f>
        <v/>
      </c>
    </row>
    <row r="167">
      <c r="M167" s="14" t="n">
        <v>1.79</v>
      </c>
      <c r="N167" s="14">
        <f>IFERROR(VLOOKUP(M167,'CRUCE RIESGOS'!$C$8:$D$152,2,FALSE),"")</f>
        <v/>
      </c>
      <c r="O167" s="14" t="n">
        <v>2.79000000000002</v>
      </c>
      <c r="P167" s="14">
        <f>IFERROR(VLOOKUP(O167,'CRUCE RIESGOS'!$C$8:$D$152,2,FALSE),"")</f>
        <v/>
      </c>
      <c r="Q167" s="14" t="n">
        <v>3.79000000000004</v>
      </c>
      <c r="R167" s="14">
        <f>IFERROR(VLOOKUP(Q167,'CRUCE RIESGOS'!$C$8:$D$152,2,FALSE),"")</f>
        <v/>
      </c>
      <c r="S167" s="14" t="n">
        <v>4.79000000000006</v>
      </c>
      <c r="T167" s="14">
        <f>IFERROR(VLOOKUP(S167,'CRUCE RIESGOS'!$C$8:$D$152,2,FALSE),"")</f>
        <v/>
      </c>
      <c r="U167" s="14" t="n">
        <v>5.79000000000008</v>
      </c>
      <c r="V167" s="14">
        <f>IFERROR(VLOOKUP(U167,'CRUCE RIESGOS'!$C$8:$D$152,2,FALSE),"")</f>
        <v/>
      </c>
      <c r="W167" s="14" t="n">
        <v>6.7900000000001</v>
      </c>
      <c r="X167" s="14">
        <f>IFERROR(VLOOKUP(W167,'CRUCE RIESGOS'!$C$8:$D$152,2,FALSE),"")</f>
        <v/>
      </c>
      <c r="Y167" s="14" t="n">
        <v>7.79000000000012</v>
      </c>
      <c r="Z167" s="14">
        <f>IFERROR(VLOOKUP(Y167,'CRUCE RIESGOS'!$C$8:$D$152,2,FALSE),"")</f>
        <v/>
      </c>
      <c r="AA167" s="14" t="n">
        <v>8.790000000000139</v>
      </c>
      <c r="AB167" s="14">
        <f>IFERROR(VLOOKUP(AA167,'CRUCE RIESGOS'!$C$8:$D$152,2,FALSE),"")</f>
        <v/>
      </c>
      <c r="AC167" s="14" t="n">
        <v>9.790000000000161</v>
      </c>
      <c r="AD167" s="14">
        <f>IFERROR(VLOOKUP(AC167,'CRUCE RIESGOS'!$C$8:$D$152,2,FALSE),"")</f>
        <v/>
      </c>
      <c r="AE167" s="14" t="n">
        <v>10.7900000000002</v>
      </c>
      <c r="AF167" s="14">
        <f>IFERROR(VLOOKUP(AE167,'CRUCE RIESGOS'!$C$8:$D$152,2,FALSE),"")</f>
        <v/>
      </c>
      <c r="AG167" s="14" t="n">
        <v>11.7900000000002</v>
      </c>
      <c r="AH167" s="14">
        <f>IFERROR(VLOOKUP(AG167,'CRUCE RIESGOS'!$C$8:$D$152,2,FALSE),"")</f>
        <v/>
      </c>
      <c r="AI167" s="14" t="n">
        <v>12.7900000000002</v>
      </c>
      <c r="AJ167" s="14">
        <f>IFERROR(VLOOKUP(AI167,'CRUCE RIESGOS'!$C$8:$D$152,2,FALSE),"")</f>
        <v/>
      </c>
      <c r="AK167" s="14" t="n">
        <v>13.7900000000002</v>
      </c>
      <c r="AL167" s="14">
        <f>IFERROR(VLOOKUP(AK167,'CRUCE RIESGOS'!$C$8:$D$152,2,FALSE),"")</f>
        <v/>
      </c>
      <c r="AM167" s="14" t="n">
        <v>14.7900000000003</v>
      </c>
      <c r="AN167" s="14">
        <f>IFERROR(VLOOKUP(AM167,'CRUCE RIESGOS'!$C$8:$D$152,2,FALSE),"")</f>
        <v/>
      </c>
      <c r="AO167" s="14" t="n">
        <v>15.7900000000003</v>
      </c>
      <c r="AP167" s="14">
        <f>IFERROR(VLOOKUP(AO167,'CRUCE RIESGOS'!$C$8:$D$152,2,FALSE),"")</f>
        <v/>
      </c>
      <c r="AQ167" s="14" t="n">
        <v>16.7900000000003</v>
      </c>
      <c r="AR167" s="14">
        <f>IFERROR(VLOOKUP(AQ167,'CRUCE RIESGOS'!$C$8:$D$152,2,FALSE),"")</f>
        <v/>
      </c>
      <c r="AS167" s="14" t="n">
        <v>17.7900000000003</v>
      </c>
      <c r="AT167" s="14">
        <f>IFERROR(VLOOKUP(AS167,'CRUCE RIESGOS'!$C$8:$D$152,2,FALSE),"")</f>
        <v/>
      </c>
      <c r="AU167" s="14" t="n">
        <v>18.7900000000003</v>
      </c>
      <c r="AV167" s="14">
        <f>IFERROR(VLOOKUP(AU167,'CRUCE RIESGOS'!$C$8:$D$152,2,FALSE),"")</f>
        <v/>
      </c>
      <c r="AW167" s="14" t="n">
        <v>19.7900000000004</v>
      </c>
      <c r="AX167" s="14">
        <f>IFERROR(VLOOKUP(AW167,'CRUCE RIESGOS'!$C$8:$D$152,2,FALSE),"")</f>
        <v/>
      </c>
      <c r="AY167" s="14" t="n">
        <v>20.7900000000004</v>
      </c>
      <c r="AZ167" s="14">
        <f>IFERROR(VLOOKUP(AY167,'CRUCE RIESGOS'!$C$8:$D$152,2,FALSE),"")</f>
        <v/>
      </c>
      <c r="BA167" s="14" t="n">
        <v>21.7900000000004</v>
      </c>
      <c r="BB167" s="14">
        <f>IFERROR(VLOOKUP(BA167,'CRUCE RIESGOS'!$C$8:$D$152,2,FALSE),"")</f>
        <v/>
      </c>
      <c r="BC167" s="14" t="n">
        <v>22.7900000000004</v>
      </c>
      <c r="BD167" s="14">
        <f>IFERROR(VLOOKUP(BC167,'CRUCE RIESGOS'!$C$8:$D$152,2,FALSE),"")</f>
        <v/>
      </c>
      <c r="BE167" s="14" t="n">
        <v>23.7900000000004</v>
      </c>
      <c r="BF167" s="14">
        <f>IFERROR(VLOOKUP(BE167,'CRUCE RIESGOS'!$C$8:$D$152,2,FALSE),"")</f>
        <v/>
      </c>
      <c r="BG167" s="14" t="n">
        <v>24.7900000000005</v>
      </c>
      <c r="BH167" s="14">
        <f>IFERROR(VLOOKUP(BG167,'CRUCE RIESGOS'!$C$8:$D$152,2,FALSE),"")</f>
        <v/>
      </c>
      <c r="BI167" s="14" t="n">
        <v>25.7900000000005</v>
      </c>
      <c r="BJ167" s="14">
        <f>IFERROR(VLOOKUP(BI167,'CRUCE RIESGOS'!$C$8:$D$152,2,FALSE),"")</f>
        <v/>
      </c>
    </row>
    <row r="168">
      <c r="N168" s="14">
        <f>IF(N169&lt;&gt;""," -R","")</f>
        <v/>
      </c>
      <c r="P168" s="14">
        <f>IF(P169&lt;&gt;""," -R","")</f>
        <v/>
      </c>
      <c r="R168" s="14">
        <f>IF(R169&lt;&gt;""," -R","")</f>
        <v/>
      </c>
      <c r="T168" s="14">
        <f>IF(T169&lt;&gt;""," -R","")</f>
        <v/>
      </c>
      <c r="V168" s="14">
        <f>IF(V169&lt;&gt;""," -R","")</f>
        <v/>
      </c>
      <c r="X168" s="14">
        <f>IF(X169&lt;&gt;""," -R","")</f>
        <v/>
      </c>
      <c r="Z168" s="14">
        <f>IF(Z169&lt;&gt;""," -R","")</f>
        <v/>
      </c>
      <c r="AB168" s="14">
        <f>IF(AB169&lt;&gt;""," -R","")</f>
        <v/>
      </c>
      <c r="AD168" s="14">
        <f>IF(AD169&lt;&gt;""," -R","")</f>
        <v/>
      </c>
      <c r="AF168" s="14">
        <f>IF(AF169&lt;&gt;""," -R","")</f>
        <v/>
      </c>
      <c r="AH168" s="14">
        <f>IF(AH169&lt;&gt;""," -R","")</f>
        <v/>
      </c>
      <c r="AJ168" s="14">
        <f>IF(AJ169&lt;&gt;""," -R","")</f>
        <v/>
      </c>
      <c r="AL168" s="14">
        <f>IF(AL169&lt;&gt;""," -R","")</f>
        <v/>
      </c>
      <c r="AN168" s="14">
        <f>IF(AN169&lt;&gt;""," -R","")</f>
        <v/>
      </c>
      <c r="AP168" s="14">
        <f>IF(AP169&lt;&gt;""," -R","")</f>
        <v/>
      </c>
      <c r="AR168" s="14">
        <f>IF(AR169&lt;&gt;""," -R","")</f>
        <v/>
      </c>
      <c r="AT168" s="14">
        <f>IF(AT169&lt;&gt;""," -R","")</f>
        <v/>
      </c>
      <c r="AV168" s="14">
        <f>IF(AV169&lt;&gt;""," -R","")</f>
        <v/>
      </c>
      <c r="AX168" s="14">
        <f>IF(AX169&lt;&gt;""," -R","")</f>
        <v/>
      </c>
      <c r="AZ168" s="14">
        <f>IF(AZ169&lt;&gt;""," -R","")</f>
        <v/>
      </c>
      <c r="BB168" s="14">
        <f>IF(BB169&lt;&gt;""," -R","")</f>
        <v/>
      </c>
      <c r="BD168" s="14">
        <f>IF(BD169&lt;&gt;""," -R","")</f>
        <v/>
      </c>
      <c r="BF168" s="14">
        <f>IF(BF169&lt;&gt;""," -R","")</f>
        <v/>
      </c>
      <c r="BH168" s="14">
        <f>IF(BH169&lt;&gt;""," -R","")</f>
        <v/>
      </c>
      <c r="BJ168" s="14">
        <f>IF(BJ169&lt;&gt;""," -R","")</f>
        <v/>
      </c>
    </row>
    <row r="169">
      <c r="M169" s="14" t="n">
        <v>1.8</v>
      </c>
      <c r="N169" s="14">
        <f>IFERROR(VLOOKUP(M169,'CRUCE RIESGOS'!$C$8:$D$152,2,FALSE),"")</f>
        <v/>
      </c>
      <c r="O169" s="14" t="n">
        <v>2.80000000000002</v>
      </c>
      <c r="P169" s="14">
        <f>IFERROR(VLOOKUP(O169,'CRUCE RIESGOS'!$C$8:$D$152,2,FALSE),"")</f>
        <v/>
      </c>
      <c r="Q169" s="14" t="n">
        <v>3.80000000000004</v>
      </c>
      <c r="R169" s="14">
        <f>IFERROR(VLOOKUP(Q169,'CRUCE RIESGOS'!$C$8:$D$152,2,FALSE),"")</f>
        <v/>
      </c>
      <c r="S169" s="14" t="n">
        <v>4.80000000000006</v>
      </c>
      <c r="T169" s="14">
        <f>IFERROR(VLOOKUP(S169,'CRUCE RIESGOS'!$C$8:$D$152,2,FALSE),"")</f>
        <v/>
      </c>
      <c r="U169" s="14" t="n">
        <v>5.80000000000008</v>
      </c>
      <c r="V169" s="14">
        <f>IFERROR(VLOOKUP(U169,'CRUCE RIESGOS'!$C$8:$D$152,2,FALSE),"")</f>
        <v/>
      </c>
      <c r="W169" s="14" t="n">
        <v>6.8000000000001</v>
      </c>
      <c r="X169" s="14">
        <f>IFERROR(VLOOKUP(W169,'CRUCE RIESGOS'!$C$8:$D$152,2,FALSE),"")</f>
        <v/>
      </c>
      <c r="Y169" s="14" t="n">
        <v>7.80000000000012</v>
      </c>
      <c r="Z169" s="14">
        <f>IFERROR(VLOOKUP(Y169,'CRUCE RIESGOS'!$C$8:$D$152,2,FALSE),"")</f>
        <v/>
      </c>
      <c r="AA169" s="14" t="n">
        <v>8.800000000000139</v>
      </c>
      <c r="AB169" s="14">
        <f>IFERROR(VLOOKUP(AA169,'CRUCE RIESGOS'!$C$8:$D$152,2,FALSE),"")</f>
        <v/>
      </c>
      <c r="AC169" s="14" t="n">
        <v>9.800000000000161</v>
      </c>
      <c r="AD169" s="14">
        <f>IFERROR(VLOOKUP(AC169,'CRUCE RIESGOS'!$C$8:$D$152,2,FALSE),"")</f>
        <v/>
      </c>
      <c r="AE169" s="14" t="n">
        <v>10.8000000000002</v>
      </c>
      <c r="AF169" s="14">
        <f>IFERROR(VLOOKUP(AE169,'CRUCE RIESGOS'!$C$8:$D$152,2,FALSE),"")</f>
        <v/>
      </c>
      <c r="AG169" s="14" t="n">
        <v>11.8000000000002</v>
      </c>
      <c r="AH169" s="14">
        <f>IFERROR(VLOOKUP(AG169,'CRUCE RIESGOS'!$C$8:$D$152,2,FALSE),"")</f>
        <v/>
      </c>
      <c r="AI169" s="14" t="n">
        <v>12.8000000000002</v>
      </c>
      <c r="AJ169" s="14">
        <f>IFERROR(VLOOKUP(AI169,'CRUCE RIESGOS'!$C$8:$D$152,2,FALSE),"")</f>
        <v/>
      </c>
      <c r="AK169" s="14" t="n">
        <v>13.8000000000002</v>
      </c>
      <c r="AL169" s="14">
        <f>IFERROR(VLOOKUP(AK169,'CRUCE RIESGOS'!$C$8:$D$152,2,FALSE),"")</f>
        <v/>
      </c>
      <c r="AM169" s="14" t="n">
        <v>14.8000000000003</v>
      </c>
      <c r="AN169" s="14">
        <f>IFERROR(VLOOKUP(AM169,'CRUCE RIESGOS'!$C$8:$D$152,2,FALSE),"")</f>
        <v/>
      </c>
      <c r="AO169" s="14" t="n">
        <v>15.8000000000003</v>
      </c>
      <c r="AP169" s="14">
        <f>IFERROR(VLOOKUP(AO169,'CRUCE RIESGOS'!$C$8:$D$152,2,FALSE),"")</f>
        <v/>
      </c>
      <c r="AQ169" s="14" t="n">
        <v>16.8000000000003</v>
      </c>
      <c r="AR169" s="14">
        <f>IFERROR(VLOOKUP(AQ169,'CRUCE RIESGOS'!$C$8:$D$152,2,FALSE),"")</f>
        <v/>
      </c>
      <c r="AS169" s="14" t="n">
        <v>17.8000000000003</v>
      </c>
      <c r="AT169" s="14">
        <f>IFERROR(VLOOKUP(AS169,'CRUCE RIESGOS'!$C$8:$D$152,2,FALSE),"")</f>
        <v/>
      </c>
      <c r="AU169" s="14" t="n">
        <v>18.8000000000003</v>
      </c>
      <c r="AV169" s="14">
        <f>IFERROR(VLOOKUP(AU169,'CRUCE RIESGOS'!$C$8:$D$152,2,FALSE),"")</f>
        <v/>
      </c>
      <c r="AW169" s="14" t="n">
        <v>19.8000000000004</v>
      </c>
      <c r="AX169" s="14">
        <f>IFERROR(VLOOKUP(AW169,'CRUCE RIESGOS'!$C$8:$D$152,2,FALSE),"")</f>
        <v/>
      </c>
      <c r="AY169" s="14" t="n">
        <v>20.8000000000004</v>
      </c>
      <c r="AZ169" s="14">
        <f>IFERROR(VLOOKUP(AY169,'CRUCE RIESGOS'!$C$8:$D$152,2,FALSE),"")</f>
        <v/>
      </c>
      <c r="BA169" s="14" t="n">
        <v>21.8000000000004</v>
      </c>
      <c r="BB169" s="14">
        <f>IFERROR(VLOOKUP(BA169,'CRUCE RIESGOS'!$C$8:$D$152,2,FALSE),"")</f>
        <v/>
      </c>
      <c r="BC169" s="14" t="n">
        <v>22.8000000000004</v>
      </c>
      <c r="BD169" s="14">
        <f>IFERROR(VLOOKUP(BC169,'CRUCE RIESGOS'!$C$8:$D$152,2,FALSE),"")</f>
        <v/>
      </c>
      <c r="BE169" s="14" t="n">
        <v>23.8000000000004</v>
      </c>
      <c r="BF169" s="14">
        <f>IFERROR(VLOOKUP(BE169,'CRUCE RIESGOS'!$C$8:$D$152,2,FALSE),"")</f>
        <v/>
      </c>
      <c r="BG169" s="14" t="n">
        <v>24.8000000000005</v>
      </c>
      <c r="BH169" s="14">
        <f>IFERROR(VLOOKUP(BG169,'CRUCE RIESGOS'!$C$8:$D$152,2,FALSE),"")</f>
        <v/>
      </c>
      <c r="BI169" s="14" t="n">
        <v>25.8000000000005</v>
      </c>
      <c r="BJ169" s="14">
        <f>IFERROR(VLOOKUP(BI169,'CRUCE RIESGOS'!$C$8:$D$152,2,FALSE),"")</f>
        <v/>
      </c>
    </row>
    <row r="170">
      <c r="N170" s="14">
        <f>IF(N171&lt;&gt;""," -R","")</f>
        <v/>
      </c>
      <c r="P170" s="14">
        <f>IF(P171&lt;&gt;""," -R","")</f>
        <v/>
      </c>
      <c r="R170" s="14">
        <f>IF(R171&lt;&gt;""," -R","")</f>
        <v/>
      </c>
      <c r="T170" s="14">
        <f>IF(T171&lt;&gt;""," -R","")</f>
        <v/>
      </c>
      <c r="V170" s="14">
        <f>IF(V171&lt;&gt;""," -R","")</f>
        <v/>
      </c>
      <c r="X170" s="14">
        <f>IF(X171&lt;&gt;""," -R","")</f>
        <v/>
      </c>
      <c r="Z170" s="14">
        <f>IF(Z171&lt;&gt;""," -R","")</f>
        <v/>
      </c>
      <c r="AB170" s="14">
        <f>IF(AB171&lt;&gt;""," -R","")</f>
        <v/>
      </c>
      <c r="AD170" s="14">
        <f>IF(AD171&lt;&gt;""," -R","")</f>
        <v/>
      </c>
      <c r="AF170" s="14">
        <f>IF(AF171&lt;&gt;""," -R","")</f>
        <v/>
      </c>
      <c r="AH170" s="14">
        <f>IF(AH171&lt;&gt;""," -R","")</f>
        <v/>
      </c>
      <c r="AJ170" s="14">
        <f>IF(AJ171&lt;&gt;""," -R","")</f>
        <v/>
      </c>
      <c r="AL170" s="14">
        <f>IF(AL171&lt;&gt;""," -R","")</f>
        <v/>
      </c>
      <c r="AN170" s="14">
        <f>IF(AN171&lt;&gt;""," -R","")</f>
        <v/>
      </c>
      <c r="AP170" s="14">
        <f>IF(AP171&lt;&gt;""," -R","")</f>
        <v/>
      </c>
      <c r="AR170" s="14">
        <f>IF(AR171&lt;&gt;""," -R","")</f>
        <v/>
      </c>
      <c r="AT170" s="14">
        <f>IF(AT171&lt;&gt;""," -R","")</f>
        <v/>
      </c>
      <c r="AV170" s="14">
        <f>IF(AV171&lt;&gt;""," -R","")</f>
        <v/>
      </c>
      <c r="AX170" s="14">
        <f>IF(AX171&lt;&gt;""," -R","")</f>
        <v/>
      </c>
      <c r="AZ170" s="14">
        <f>IF(AZ171&lt;&gt;""," -R","")</f>
        <v/>
      </c>
      <c r="BB170" s="14">
        <f>IF(BB171&lt;&gt;""," -R","")</f>
        <v/>
      </c>
      <c r="BD170" s="14">
        <f>IF(BD171&lt;&gt;""," -R","")</f>
        <v/>
      </c>
      <c r="BF170" s="14">
        <f>IF(BF171&lt;&gt;""," -R","")</f>
        <v/>
      </c>
      <c r="BH170" s="14">
        <f>IF(BH171&lt;&gt;""," -R","")</f>
        <v/>
      </c>
      <c r="BJ170" s="14">
        <f>IF(BJ171&lt;&gt;""," -R","")</f>
        <v/>
      </c>
    </row>
    <row r="171">
      <c r="M171" s="14" t="n">
        <v>1.81</v>
      </c>
      <c r="N171" s="14">
        <f>IFERROR(VLOOKUP(M171,'CRUCE RIESGOS'!$C$8:$D$152,2,FALSE),"")</f>
        <v/>
      </c>
      <c r="O171" s="14" t="n">
        <v>2.81000000000002</v>
      </c>
      <c r="P171" s="14">
        <f>IFERROR(VLOOKUP(O171,'CRUCE RIESGOS'!$C$8:$D$152,2,FALSE),"")</f>
        <v/>
      </c>
      <c r="Q171" s="14" t="n">
        <v>3.81000000000004</v>
      </c>
      <c r="R171" s="14">
        <f>IFERROR(VLOOKUP(Q171,'CRUCE RIESGOS'!$C$8:$D$152,2,FALSE),"")</f>
        <v/>
      </c>
      <c r="S171" s="14" t="n">
        <v>4.81000000000006</v>
      </c>
      <c r="T171" s="14">
        <f>IFERROR(VLOOKUP(S171,'CRUCE RIESGOS'!$C$8:$D$152,2,FALSE),"")</f>
        <v/>
      </c>
      <c r="U171" s="14" t="n">
        <v>5.81000000000008</v>
      </c>
      <c r="V171" s="14">
        <f>IFERROR(VLOOKUP(U171,'CRUCE RIESGOS'!$C$8:$D$152,2,FALSE),"")</f>
        <v/>
      </c>
      <c r="W171" s="14" t="n">
        <v>6.8100000000001</v>
      </c>
      <c r="X171" s="14">
        <f>IFERROR(VLOOKUP(W171,'CRUCE RIESGOS'!$C$8:$D$152,2,FALSE),"")</f>
        <v/>
      </c>
      <c r="Y171" s="14" t="n">
        <v>7.81000000000012</v>
      </c>
      <c r="Z171" s="14">
        <f>IFERROR(VLOOKUP(Y171,'CRUCE RIESGOS'!$C$8:$D$152,2,FALSE),"")</f>
        <v/>
      </c>
      <c r="AA171" s="14" t="n">
        <v>8.810000000000141</v>
      </c>
      <c r="AB171" s="14">
        <f>IFERROR(VLOOKUP(AA171,'CRUCE RIESGOS'!$C$8:$D$152,2,FALSE),"")</f>
        <v/>
      </c>
      <c r="AC171" s="14" t="n">
        <v>9.81000000000016</v>
      </c>
      <c r="AD171" s="14">
        <f>IFERROR(VLOOKUP(AC171,'CRUCE RIESGOS'!$C$8:$D$152,2,FALSE),"")</f>
        <v/>
      </c>
      <c r="AE171" s="14" t="n">
        <v>10.8100000000002</v>
      </c>
      <c r="AF171" s="14">
        <f>IFERROR(VLOOKUP(AE171,'CRUCE RIESGOS'!$C$8:$D$152,2,FALSE),"")</f>
        <v/>
      </c>
      <c r="AG171" s="14" t="n">
        <v>11.8100000000002</v>
      </c>
      <c r="AH171" s="14">
        <f>IFERROR(VLOOKUP(AG171,'CRUCE RIESGOS'!$C$8:$D$152,2,FALSE),"")</f>
        <v/>
      </c>
      <c r="AI171" s="14" t="n">
        <v>12.8100000000002</v>
      </c>
      <c r="AJ171" s="14">
        <f>IFERROR(VLOOKUP(AI171,'CRUCE RIESGOS'!$C$8:$D$152,2,FALSE),"")</f>
        <v/>
      </c>
      <c r="AK171" s="14" t="n">
        <v>13.8100000000002</v>
      </c>
      <c r="AL171" s="14">
        <f>IFERROR(VLOOKUP(AK171,'CRUCE RIESGOS'!$C$8:$D$152,2,FALSE),"")</f>
        <v/>
      </c>
      <c r="AM171" s="14" t="n">
        <v>14.8100000000003</v>
      </c>
      <c r="AN171" s="14">
        <f>IFERROR(VLOOKUP(AM171,'CRUCE RIESGOS'!$C$8:$D$152,2,FALSE),"")</f>
        <v/>
      </c>
      <c r="AO171" s="14" t="n">
        <v>15.8100000000003</v>
      </c>
      <c r="AP171" s="14">
        <f>IFERROR(VLOOKUP(AO171,'CRUCE RIESGOS'!$C$8:$D$152,2,FALSE),"")</f>
        <v/>
      </c>
      <c r="AQ171" s="14" t="n">
        <v>16.8100000000003</v>
      </c>
      <c r="AR171" s="14">
        <f>IFERROR(VLOOKUP(AQ171,'CRUCE RIESGOS'!$C$8:$D$152,2,FALSE),"")</f>
        <v/>
      </c>
      <c r="AS171" s="14" t="n">
        <v>17.8100000000003</v>
      </c>
      <c r="AT171" s="14">
        <f>IFERROR(VLOOKUP(AS171,'CRUCE RIESGOS'!$C$8:$D$152,2,FALSE),"")</f>
        <v/>
      </c>
      <c r="AU171" s="14" t="n">
        <v>18.8100000000003</v>
      </c>
      <c r="AV171" s="14">
        <f>IFERROR(VLOOKUP(AU171,'CRUCE RIESGOS'!$C$8:$D$152,2,FALSE),"")</f>
        <v/>
      </c>
      <c r="AW171" s="14" t="n">
        <v>19.8100000000004</v>
      </c>
      <c r="AX171" s="14">
        <f>IFERROR(VLOOKUP(AW171,'CRUCE RIESGOS'!$C$8:$D$152,2,FALSE),"")</f>
        <v/>
      </c>
      <c r="AY171" s="14" t="n">
        <v>20.8100000000004</v>
      </c>
      <c r="AZ171" s="14">
        <f>IFERROR(VLOOKUP(AY171,'CRUCE RIESGOS'!$C$8:$D$152,2,FALSE),"")</f>
        <v/>
      </c>
      <c r="BA171" s="14" t="n">
        <v>21.8100000000004</v>
      </c>
      <c r="BB171" s="14">
        <f>IFERROR(VLOOKUP(BA171,'CRUCE RIESGOS'!$C$8:$D$152,2,FALSE),"")</f>
        <v/>
      </c>
      <c r="BC171" s="14" t="n">
        <v>22.8100000000004</v>
      </c>
      <c r="BD171" s="14">
        <f>IFERROR(VLOOKUP(BC171,'CRUCE RIESGOS'!$C$8:$D$152,2,FALSE),"")</f>
        <v/>
      </c>
      <c r="BE171" s="14" t="n">
        <v>23.8100000000004</v>
      </c>
      <c r="BF171" s="14">
        <f>IFERROR(VLOOKUP(BE171,'CRUCE RIESGOS'!$C$8:$D$152,2,FALSE),"")</f>
        <v/>
      </c>
      <c r="BG171" s="14" t="n">
        <v>24.8100000000005</v>
      </c>
      <c r="BH171" s="14">
        <f>IFERROR(VLOOKUP(BG171,'CRUCE RIESGOS'!$C$8:$D$152,2,FALSE),"")</f>
        <v/>
      </c>
      <c r="BI171" s="14" t="n">
        <v>25.8100000000005</v>
      </c>
      <c r="BJ171" s="14">
        <f>IFERROR(VLOOKUP(BI171,'CRUCE RIESGOS'!$C$8:$D$152,2,FALSE),"")</f>
        <v/>
      </c>
    </row>
    <row r="172">
      <c r="N172" s="14">
        <f>IF(N173&lt;&gt;""," -R","")</f>
        <v/>
      </c>
      <c r="P172" s="14">
        <f>IF(P173&lt;&gt;""," -R","")</f>
        <v/>
      </c>
      <c r="R172" s="14">
        <f>IF(R173&lt;&gt;""," -R","")</f>
        <v/>
      </c>
      <c r="T172" s="14">
        <f>IF(T173&lt;&gt;""," -R","")</f>
        <v/>
      </c>
      <c r="V172" s="14">
        <f>IF(V173&lt;&gt;""," -R","")</f>
        <v/>
      </c>
      <c r="X172" s="14">
        <f>IF(X173&lt;&gt;""," -R","")</f>
        <v/>
      </c>
      <c r="Z172" s="14">
        <f>IF(Z173&lt;&gt;""," -R","")</f>
        <v/>
      </c>
      <c r="AB172" s="14">
        <f>IF(AB173&lt;&gt;""," -R","")</f>
        <v/>
      </c>
      <c r="AD172" s="14">
        <f>IF(AD173&lt;&gt;""," -R","")</f>
        <v/>
      </c>
      <c r="AF172" s="14">
        <f>IF(AF173&lt;&gt;""," -R","")</f>
        <v/>
      </c>
      <c r="AH172" s="14">
        <f>IF(AH173&lt;&gt;""," -R","")</f>
        <v/>
      </c>
      <c r="AJ172" s="14">
        <f>IF(AJ173&lt;&gt;""," -R","")</f>
        <v/>
      </c>
      <c r="AL172" s="14">
        <f>IF(AL173&lt;&gt;""," -R","")</f>
        <v/>
      </c>
      <c r="AN172" s="14">
        <f>IF(AN173&lt;&gt;""," -R","")</f>
        <v/>
      </c>
      <c r="AP172" s="14">
        <f>IF(AP173&lt;&gt;""," -R","")</f>
        <v/>
      </c>
      <c r="AR172" s="14">
        <f>IF(AR173&lt;&gt;""," -R","")</f>
        <v/>
      </c>
      <c r="AT172" s="14">
        <f>IF(AT173&lt;&gt;""," -R","")</f>
        <v/>
      </c>
      <c r="AV172" s="14">
        <f>IF(AV173&lt;&gt;""," -R","")</f>
        <v/>
      </c>
      <c r="AX172" s="14">
        <f>IF(AX173&lt;&gt;""," -R","")</f>
        <v/>
      </c>
      <c r="AZ172" s="14">
        <f>IF(AZ173&lt;&gt;""," -R","")</f>
        <v/>
      </c>
      <c r="BB172" s="14">
        <f>IF(BB173&lt;&gt;""," -R","")</f>
        <v/>
      </c>
      <c r="BD172" s="14">
        <f>IF(BD173&lt;&gt;""," -R","")</f>
        <v/>
      </c>
      <c r="BF172" s="14">
        <f>IF(BF173&lt;&gt;""," -R","")</f>
        <v/>
      </c>
      <c r="BH172" s="14">
        <f>IF(BH173&lt;&gt;""," -R","")</f>
        <v/>
      </c>
      <c r="BJ172" s="14">
        <f>IF(BJ173&lt;&gt;""," -R","")</f>
        <v/>
      </c>
    </row>
    <row r="173">
      <c r="M173" s="14" t="n">
        <v>1.82</v>
      </c>
      <c r="N173" s="14">
        <f>IFERROR(VLOOKUP(M173,'CRUCE RIESGOS'!$C$8:$D$152,2,FALSE),"")</f>
        <v/>
      </c>
      <c r="O173" s="14" t="n">
        <v>2.82000000000002</v>
      </c>
      <c r="P173" s="14">
        <f>IFERROR(VLOOKUP(O173,'CRUCE RIESGOS'!$C$8:$D$152,2,FALSE),"")</f>
        <v/>
      </c>
      <c r="Q173" s="14" t="n">
        <v>3.82000000000004</v>
      </c>
      <c r="R173" s="14">
        <f>IFERROR(VLOOKUP(Q173,'CRUCE RIESGOS'!$C$8:$D$152,2,FALSE),"")</f>
        <v/>
      </c>
      <c r="S173" s="14" t="n">
        <v>4.82000000000006</v>
      </c>
      <c r="T173" s="14">
        <f>IFERROR(VLOOKUP(S173,'CRUCE RIESGOS'!$C$8:$D$152,2,FALSE),"")</f>
        <v/>
      </c>
      <c r="U173" s="14" t="n">
        <v>5.82000000000008</v>
      </c>
      <c r="V173" s="14">
        <f>IFERROR(VLOOKUP(U173,'CRUCE RIESGOS'!$C$8:$D$152,2,FALSE),"")</f>
        <v/>
      </c>
      <c r="W173" s="14" t="n">
        <v>6.8200000000001</v>
      </c>
      <c r="X173" s="14">
        <f>IFERROR(VLOOKUP(W173,'CRUCE RIESGOS'!$C$8:$D$152,2,FALSE),"")</f>
        <v/>
      </c>
      <c r="Y173" s="14" t="n">
        <v>7.82000000000012</v>
      </c>
      <c r="Z173" s="14">
        <f>IFERROR(VLOOKUP(Y173,'CRUCE RIESGOS'!$C$8:$D$152,2,FALSE),"")</f>
        <v/>
      </c>
      <c r="AA173" s="14" t="n">
        <v>8.820000000000141</v>
      </c>
      <c r="AB173" s="14">
        <f>IFERROR(VLOOKUP(AA173,'CRUCE RIESGOS'!$C$8:$D$152,2,FALSE),"")</f>
        <v/>
      </c>
      <c r="AC173" s="14" t="n">
        <v>9.82000000000016</v>
      </c>
      <c r="AD173" s="14">
        <f>IFERROR(VLOOKUP(AC173,'CRUCE RIESGOS'!$C$8:$D$152,2,FALSE),"")</f>
        <v/>
      </c>
      <c r="AE173" s="14" t="n">
        <v>10.8200000000002</v>
      </c>
      <c r="AF173" s="14">
        <f>IFERROR(VLOOKUP(AE173,'CRUCE RIESGOS'!$C$8:$D$152,2,FALSE),"")</f>
        <v/>
      </c>
      <c r="AG173" s="14" t="n">
        <v>11.8200000000002</v>
      </c>
      <c r="AH173" s="14">
        <f>IFERROR(VLOOKUP(AG173,'CRUCE RIESGOS'!$C$8:$D$152,2,FALSE),"")</f>
        <v/>
      </c>
      <c r="AI173" s="14" t="n">
        <v>12.8200000000002</v>
      </c>
      <c r="AJ173" s="14">
        <f>IFERROR(VLOOKUP(AI173,'CRUCE RIESGOS'!$C$8:$D$152,2,FALSE),"")</f>
        <v/>
      </c>
      <c r="AK173" s="14" t="n">
        <v>13.8200000000002</v>
      </c>
      <c r="AL173" s="14">
        <f>IFERROR(VLOOKUP(AK173,'CRUCE RIESGOS'!$C$8:$D$152,2,FALSE),"")</f>
        <v/>
      </c>
      <c r="AM173" s="14" t="n">
        <v>14.8200000000003</v>
      </c>
      <c r="AN173" s="14">
        <f>IFERROR(VLOOKUP(AM173,'CRUCE RIESGOS'!$C$8:$D$152,2,FALSE),"")</f>
        <v/>
      </c>
      <c r="AO173" s="14" t="n">
        <v>15.8200000000003</v>
      </c>
      <c r="AP173" s="14">
        <f>IFERROR(VLOOKUP(AO173,'CRUCE RIESGOS'!$C$8:$D$152,2,FALSE),"")</f>
        <v/>
      </c>
      <c r="AQ173" s="14" t="n">
        <v>16.8200000000003</v>
      </c>
      <c r="AR173" s="14">
        <f>IFERROR(VLOOKUP(AQ173,'CRUCE RIESGOS'!$C$8:$D$152,2,FALSE),"")</f>
        <v/>
      </c>
      <c r="AS173" s="14" t="n">
        <v>17.8200000000003</v>
      </c>
      <c r="AT173" s="14">
        <f>IFERROR(VLOOKUP(AS173,'CRUCE RIESGOS'!$C$8:$D$152,2,FALSE),"")</f>
        <v/>
      </c>
      <c r="AU173" s="14" t="n">
        <v>18.8200000000003</v>
      </c>
      <c r="AV173" s="14">
        <f>IFERROR(VLOOKUP(AU173,'CRUCE RIESGOS'!$C$8:$D$152,2,FALSE),"")</f>
        <v/>
      </c>
      <c r="AW173" s="14" t="n">
        <v>19.8200000000004</v>
      </c>
      <c r="AX173" s="14">
        <f>IFERROR(VLOOKUP(AW173,'CRUCE RIESGOS'!$C$8:$D$152,2,FALSE),"")</f>
        <v/>
      </c>
      <c r="AY173" s="14" t="n">
        <v>20.8200000000004</v>
      </c>
      <c r="AZ173" s="14">
        <f>IFERROR(VLOOKUP(AY173,'CRUCE RIESGOS'!$C$8:$D$152,2,FALSE),"")</f>
        <v/>
      </c>
      <c r="BA173" s="14" t="n">
        <v>21.8200000000004</v>
      </c>
      <c r="BB173" s="14">
        <f>IFERROR(VLOOKUP(BA173,'CRUCE RIESGOS'!$C$8:$D$152,2,FALSE),"")</f>
        <v/>
      </c>
      <c r="BC173" s="14" t="n">
        <v>22.8200000000004</v>
      </c>
      <c r="BD173" s="14">
        <f>IFERROR(VLOOKUP(BC173,'CRUCE RIESGOS'!$C$8:$D$152,2,FALSE),"")</f>
        <v/>
      </c>
      <c r="BE173" s="14" t="n">
        <v>23.8200000000004</v>
      </c>
      <c r="BF173" s="14">
        <f>IFERROR(VLOOKUP(BE173,'CRUCE RIESGOS'!$C$8:$D$152,2,FALSE),"")</f>
        <v/>
      </c>
      <c r="BG173" s="14" t="n">
        <v>24.8200000000005</v>
      </c>
      <c r="BH173" s="14">
        <f>IFERROR(VLOOKUP(BG173,'CRUCE RIESGOS'!$C$8:$D$152,2,FALSE),"")</f>
        <v/>
      </c>
      <c r="BI173" s="14" t="n">
        <v>25.8200000000005</v>
      </c>
      <c r="BJ173" s="14">
        <f>IFERROR(VLOOKUP(BI173,'CRUCE RIESGOS'!$C$8:$D$152,2,FALSE),"")</f>
        <v/>
      </c>
    </row>
    <row r="174">
      <c r="N174" s="14">
        <f>IF(N175&lt;&gt;""," -R","")</f>
        <v/>
      </c>
      <c r="P174" s="14">
        <f>IF(P175&lt;&gt;""," -R","")</f>
        <v/>
      </c>
      <c r="R174" s="14">
        <f>IF(R175&lt;&gt;""," -R","")</f>
        <v/>
      </c>
      <c r="T174" s="14">
        <f>IF(T175&lt;&gt;""," -R","")</f>
        <v/>
      </c>
      <c r="V174" s="14">
        <f>IF(V175&lt;&gt;""," -R","")</f>
        <v/>
      </c>
      <c r="X174" s="14">
        <f>IF(X175&lt;&gt;""," -R","")</f>
        <v/>
      </c>
      <c r="Z174" s="14">
        <f>IF(Z175&lt;&gt;""," -R","")</f>
        <v/>
      </c>
      <c r="AB174" s="14">
        <f>IF(AB175&lt;&gt;""," -R","")</f>
        <v/>
      </c>
      <c r="AD174" s="14">
        <f>IF(AD175&lt;&gt;""," -R","")</f>
        <v/>
      </c>
      <c r="AF174" s="14">
        <f>IF(AF175&lt;&gt;""," -R","")</f>
        <v/>
      </c>
      <c r="AH174" s="14">
        <f>IF(AH175&lt;&gt;""," -R","")</f>
        <v/>
      </c>
      <c r="AJ174" s="14">
        <f>IF(AJ175&lt;&gt;""," -R","")</f>
        <v/>
      </c>
      <c r="AL174" s="14">
        <f>IF(AL175&lt;&gt;""," -R","")</f>
        <v/>
      </c>
      <c r="AN174" s="14">
        <f>IF(AN175&lt;&gt;""," -R","")</f>
        <v/>
      </c>
      <c r="AP174" s="14">
        <f>IF(AP175&lt;&gt;""," -R","")</f>
        <v/>
      </c>
      <c r="AR174" s="14">
        <f>IF(AR175&lt;&gt;""," -R","")</f>
        <v/>
      </c>
      <c r="AT174" s="14">
        <f>IF(AT175&lt;&gt;""," -R","")</f>
        <v/>
      </c>
      <c r="AV174" s="14">
        <f>IF(AV175&lt;&gt;""," -R","")</f>
        <v/>
      </c>
      <c r="AX174" s="14">
        <f>IF(AX175&lt;&gt;""," -R","")</f>
        <v/>
      </c>
      <c r="AZ174" s="14">
        <f>IF(AZ175&lt;&gt;""," -R","")</f>
        <v/>
      </c>
      <c r="BB174" s="14">
        <f>IF(BB175&lt;&gt;""," -R","")</f>
        <v/>
      </c>
      <c r="BD174" s="14">
        <f>IF(BD175&lt;&gt;""," -R","")</f>
        <v/>
      </c>
      <c r="BF174" s="14">
        <f>IF(BF175&lt;&gt;""," -R","")</f>
        <v/>
      </c>
      <c r="BH174" s="14">
        <f>IF(BH175&lt;&gt;""," -R","")</f>
        <v/>
      </c>
      <c r="BJ174" s="14">
        <f>IF(BJ175&lt;&gt;""," -R","")</f>
        <v/>
      </c>
    </row>
    <row r="175">
      <c r="M175" s="14" t="n">
        <v>1.83</v>
      </c>
      <c r="N175" s="14">
        <f>IFERROR(VLOOKUP(M175,'CRUCE RIESGOS'!$C$8:$D$152,2,FALSE),"")</f>
        <v/>
      </c>
      <c r="O175" s="14" t="n">
        <v>2.83000000000002</v>
      </c>
      <c r="P175" s="14">
        <f>IFERROR(VLOOKUP(O175,'CRUCE RIESGOS'!$C$8:$D$152,2,FALSE),"")</f>
        <v/>
      </c>
      <c r="Q175" s="14" t="n">
        <v>3.83000000000004</v>
      </c>
      <c r="R175" s="14">
        <f>IFERROR(VLOOKUP(Q175,'CRUCE RIESGOS'!$C$8:$D$152,2,FALSE),"")</f>
        <v/>
      </c>
      <c r="S175" s="14" t="n">
        <v>4.83000000000006</v>
      </c>
      <c r="T175" s="14">
        <f>IFERROR(VLOOKUP(S175,'CRUCE RIESGOS'!$C$8:$D$152,2,FALSE),"")</f>
        <v/>
      </c>
      <c r="U175" s="14" t="n">
        <v>5.83000000000008</v>
      </c>
      <c r="V175" s="14">
        <f>IFERROR(VLOOKUP(U175,'CRUCE RIESGOS'!$C$8:$D$152,2,FALSE),"")</f>
        <v/>
      </c>
      <c r="W175" s="14" t="n">
        <v>6.8300000000001</v>
      </c>
      <c r="X175" s="14">
        <f>IFERROR(VLOOKUP(W175,'CRUCE RIESGOS'!$C$8:$D$152,2,FALSE),"")</f>
        <v/>
      </c>
      <c r="Y175" s="14" t="n">
        <v>7.83000000000012</v>
      </c>
      <c r="Z175" s="14">
        <f>IFERROR(VLOOKUP(Y175,'CRUCE RIESGOS'!$C$8:$D$152,2,FALSE),"")</f>
        <v/>
      </c>
      <c r="AA175" s="14" t="n">
        <v>8.83000000000014</v>
      </c>
      <c r="AB175" s="14">
        <f>IFERROR(VLOOKUP(AA175,'CRUCE RIESGOS'!$C$8:$D$152,2,FALSE),"")</f>
        <v/>
      </c>
      <c r="AC175" s="14" t="n">
        <v>9.83000000000016</v>
      </c>
      <c r="AD175" s="14">
        <f>IFERROR(VLOOKUP(AC175,'CRUCE RIESGOS'!$C$8:$D$152,2,FALSE),"")</f>
        <v/>
      </c>
      <c r="AE175" s="14" t="n">
        <v>10.8300000000002</v>
      </c>
      <c r="AF175" s="14">
        <f>IFERROR(VLOOKUP(AE175,'CRUCE RIESGOS'!$C$8:$D$152,2,FALSE),"")</f>
        <v/>
      </c>
      <c r="AG175" s="14" t="n">
        <v>11.8300000000002</v>
      </c>
      <c r="AH175" s="14">
        <f>IFERROR(VLOOKUP(AG175,'CRUCE RIESGOS'!$C$8:$D$152,2,FALSE),"")</f>
        <v/>
      </c>
      <c r="AI175" s="14" t="n">
        <v>12.8300000000002</v>
      </c>
      <c r="AJ175" s="14">
        <f>IFERROR(VLOOKUP(AI175,'CRUCE RIESGOS'!$C$8:$D$152,2,FALSE),"")</f>
        <v/>
      </c>
      <c r="AK175" s="14" t="n">
        <v>13.8300000000002</v>
      </c>
      <c r="AL175" s="14">
        <f>IFERROR(VLOOKUP(AK175,'CRUCE RIESGOS'!$C$8:$D$152,2,FALSE),"")</f>
        <v/>
      </c>
      <c r="AM175" s="14" t="n">
        <v>14.8300000000003</v>
      </c>
      <c r="AN175" s="14">
        <f>IFERROR(VLOOKUP(AM175,'CRUCE RIESGOS'!$C$8:$D$152,2,FALSE),"")</f>
        <v/>
      </c>
      <c r="AO175" s="14" t="n">
        <v>15.8300000000003</v>
      </c>
      <c r="AP175" s="14">
        <f>IFERROR(VLOOKUP(AO175,'CRUCE RIESGOS'!$C$8:$D$152,2,FALSE),"")</f>
        <v/>
      </c>
      <c r="AQ175" s="14" t="n">
        <v>16.8300000000003</v>
      </c>
      <c r="AR175" s="14">
        <f>IFERROR(VLOOKUP(AQ175,'CRUCE RIESGOS'!$C$8:$D$152,2,FALSE),"")</f>
        <v/>
      </c>
      <c r="AS175" s="14" t="n">
        <v>17.8300000000003</v>
      </c>
      <c r="AT175" s="14">
        <f>IFERROR(VLOOKUP(AS175,'CRUCE RIESGOS'!$C$8:$D$152,2,FALSE),"")</f>
        <v/>
      </c>
      <c r="AU175" s="14" t="n">
        <v>18.8300000000003</v>
      </c>
      <c r="AV175" s="14">
        <f>IFERROR(VLOOKUP(AU175,'CRUCE RIESGOS'!$C$8:$D$152,2,FALSE),"")</f>
        <v/>
      </c>
      <c r="AW175" s="14" t="n">
        <v>19.8300000000004</v>
      </c>
      <c r="AX175" s="14">
        <f>IFERROR(VLOOKUP(AW175,'CRUCE RIESGOS'!$C$8:$D$152,2,FALSE),"")</f>
        <v/>
      </c>
      <c r="AY175" s="14" t="n">
        <v>20.8300000000004</v>
      </c>
      <c r="AZ175" s="14">
        <f>IFERROR(VLOOKUP(AY175,'CRUCE RIESGOS'!$C$8:$D$152,2,FALSE),"")</f>
        <v/>
      </c>
      <c r="BA175" s="14" t="n">
        <v>21.8300000000004</v>
      </c>
      <c r="BB175" s="14">
        <f>IFERROR(VLOOKUP(BA175,'CRUCE RIESGOS'!$C$8:$D$152,2,FALSE),"")</f>
        <v/>
      </c>
      <c r="BC175" s="14" t="n">
        <v>22.8300000000004</v>
      </c>
      <c r="BD175" s="14">
        <f>IFERROR(VLOOKUP(BC175,'CRUCE RIESGOS'!$C$8:$D$152,2,FALSE),"")</f>
        <v/>
      </c>
      <c r="BE175" s="14" t="n">
        <v>23.8300000000004</v>
      </c>
      <c r="BF175" s="14">
        <f>IFERROR(VLOOKUP(BE175,'CRUCE RIESGOS'!$C$8:$D$152,2,FALSE),"")</f>
        <v/>
      </c>
      <c r="BG175" s="14" t="n">
        <v>24.8300000000005</v>
      </c>
      <c r="BH175" s="14">
        <f>IFERROR(VLOOKUP(BG175,'CRUCE RIESGOS'!$C$8:$D$152,2,FALSE),"")</f>
        <v/>
      </c>
      <c r="BI175" s="14" t="n">
        <v>25.8300000000005</v>
      </c>
      <c r="BJ175" s="14">
        <f>IFERROR(VLOOKUP(BI175,'CRUCE RIESGOS'!$C$8:$D$152,2,FALSE),"")</f>
        <v/>
      </c>
    </row>
    <row r="176">
      <c r="N176" s="14">
        <f>IF(N177&lt;&gt;""," -R","")</f>
        <v/>
      </c>
      <c r="P176" s="14">
        <f>IF(P177&lt;&gt;""," -R","")</f>
        <v/>
      </c>
      <c r="R176" s="14">
        <f>IF(R177&lt;&gt;""," -R","")</f>
        <v/>
      </c>
      <c r="T176" s="14">
        <f>IF(T177&lt;&gt;""," -R","")</f>
        <v/>
      </c>
      <c r="V176" s="14">
        <f>IF(V177&lt;&gt;""," -R","")</f>
        <v/>
      </c>
      <c r="X176" s="14">
        <f>IF(X177&lt;&gt;""," -R","")</f>
        <v/>
      </c>
      <c r="Z176" s="14">
        <f>IF(Z177&lt;&gt;""," -R","")</f>
        <v/>
      </c>
      <c r="AB176" s="14">
        <f>IF(AB177&lt;&gt;""," -R","")</f>
        <v/>
      </c>
      <c r="AD176" s="14">
        <f>IF(AD177&lt;&gt;""," -R","")</f>
        <v/>
      </c>
      <c r="AF176" s="14">
        <f>IF(AF177&lt;&gt;""," -R","")</f>
        <v/>
      </c>
      <c r="AH176" s="14">
        <f>IF(AH177&lt;&gt;""," -R","")</f>
        <v/>
      </c>
      <c r="AJ176" s="14">
        <f>IF(AJ177&lt;&gt;""," -R","")</f>
        <v/>
      </c>
      <c r="AL176" s="14">
        <f>IF(AL177&lt;&gt;""," -R","")</f>
        <v/>
      </c>
      <c r="AN176" s="14">
        <f>IF(AN177&lt;&gt;""," -R","")</f>
        <v/>
      </c>
      <c r="AP176" s="14">
        <f>IF(AP177&lt;&gt;""," -R","")</f>
        <v/>
      </c>
      <c r="AR176" s="14">
        <f>IF(AR177&lt;&gt;""," -R","")</f>
        <v/>
      </c>
      <c r="AT176" s="14">
        <f>IF(AT177&lt;&gt;""," -R","")</f>
        <v/>
      </c>
      <c r="AV176" s="14">
        <f>IF(AV177&lt;&gt;""," -R","")</f>
        <v/>
      </c>
      <c r="AX176" s="14">
        <f>IF(AX177&lt;&gt;""," -R","")</f>
        <v/>
      </c>
      <c r="AZ176" s="14">
        <f>IF(AZ177&lt;&gt;""," -R","")</f>
        <v/>
      </c>
      <c r="BB176" s="14">
        <f>IF(BB177&lt;&gt;""," -R","")</f>
        <v/>
      </c>
      <c r="BD176" s="14">
        <f>IF(BD177&lt;&gt;""," -R","")</f>
        <v/>
      </c>
      <c r="BF176" s="14">
        <f>IF(BF177&lt;&gt;""," -R","")</f>
        <v/>
      </c>
      <c r="BH176" s="14">
        <f>IF(BH177&lt;&gt;""," -R","")</f>
        <v/>
      </c>
      <c r="BJ176" s="14">
        <f>IF(BJ177&lt;&gt;""," -R","")</f>
        <v/>
      </c>
    </row>
    <row r="177">
      <c r="M177" s="14" t="n">
        <v>1.84</v>
      </c>
      <c r="N177" s="14">
        <f>IFERROR(VLOOKUP(M177,'CRUCE RIESGOS'!$C$8:$D$152,2,FALSE),"")</f>
        <v/>
      </c>
      <c r="O177" s="14" t="n">
        <v>2.84000000000002</v>
      </c>
      <c r="P177" s="14">
        <f>IFERROR(VLOOKUP(O177,'CRUCE RIESGOS'!$C$8:$D$152,2,FALSE),"")</f>
        <v/>
      </c>
      <c r="Q177" s="14" t="n">
        <v>3.84000000000004</v>
      </c>
      <c r="R177" s="14">
        <f>IFERROR(VLOOKUP(Q177,'CRUCE RIESGOS'!$C$8:$D$152,2,FALSE),"")</f>
        <v/>
      </c>
      <c r="S177" s="14" t="n">
        <v>4.84000000000006</v>
      </c>
      <c r="T177" s="14">
        <f>IFERROR(VLOOKUP(S177,'CRUCE RIESGOS'!$C$8:$D$152,2,FALSE),"")</f>
        <v/>
      </c>
      <c r="U177" s="14" t="n">
        <v>5.84000000000008</v>
      </c>
      <c r="V177" s="14">
        <f>IFERROR(VLOOKUP(U177,'CRUCE RIESGOS'!$C$8:$D$152,2,FALSE),"")</f>
        <v/>
      </c>
      <c r="W177" s="14" t="n">
        <v>6.8400000000001</v>
      </c>
      <c r="X177" s="14">
        <f>IFERROR(VLOOKUP(W177,'CRUCE RIESGOS'!$C$8:$D$152,2,FALSE),"")</f>
        <v/>
      </c>
      <c r="Y177" s="14" t="n">
        <v>7.84000000000012</v>
      </c>
      <c r="Z177" s="14">
        <f>IFERROR(VLOOKUP(Y177,'CRUCE RIESGOS'!$C$8:$D$152,2,FALSE),"")</f>
        <v/>
      </c>
      <c r="AA177" s="14" t="n">
        <v>8.84000000000014</v>
      </c>
      <c r="AB177" s="14">
        <f>IFERROR(VLOOKUP(AA177,'CRUCE RIESGOS'!$C$8:$D$152,2,FALSE),"")</f>
        <v/>
      </c>
      <c r="AC177" s="14" t="n">
        <v>9.84000000000016</v>
      </c>
      <c r="AD177" s="14">
        <f>IFERROR(VLOOKUP(AC177,'CRUCE RIESGOS'!$C$8:$D$152,2,FALSE),"")</f>
        <v/>
      </c>
      <c r="AE177" s="14" t="n">
        <v>10.8400000000002</v>
      </c>
      <c r="AF177" s="14">
        <f>IFERROR(VLOOKUP(AE177,'CRUCE RIESGOS'!$C$8:$D$152,2,FALSE),"")</f>
        <v/>
      </c>
      <c r="AG177" s="14" t="n">
        <v>11.8400000000002</v>
      </c>
      <c r="AH177" s="14">
        <f>IFERROR(VLOOKUP(AG177,'CRUCE RIESGOS'!$C$8:$D$152,2,FALSE),"")</f>
        <v/>
      </c>
      <c r="AI177" s="14" t="n">
        <v>12.8400000000002</v>
      </c>
      <c r="AJ177" s="14">
        <f>IFERROR(VLOOKUP(AI177,'CRUCE RIESGOS'!$C$8:$D$152,2,FALSE),"")</f>
        <v/>
      </c>
      <c r="AK177" s="14" t="n">
        <v>13.8400000000002</v>
      </c>
      <c r="AL177" s="14">
        <f>IFERROR(VLOOKUP(AK177,'CRUCE RIESGOS'!$C$8:$D$152,2,FALSE),"")</f>
        <v/>
      </c>
      <c r="AM177" s="14" t="n">
        <v>14.8400000000003</v>
      </c>
      <c r="AN177" s="14">
        <f>IFERROR(VLOOKUP(AM177,'CRUCE RIESGOS'!$C$8:$D$152,2,FALSE),"")</f>
        <v/>
      </c>
      <c r="AO177" s="14" t="n">
        <v>15.8400000000003</v>
      </c>
      <c r="AP177" s="14">
        <f>IFERROR(VLOOKUP(AO177,'CRUCE RIESGOS'!$C$8:$D$152,2,FALSE),"")</f>
        <v/>
      </c>
      <c r="AQ177" s="14" t="n">
        <v>16.8400000000003</v>
      </c>
      <c r="AR177" s="14">
        <f>IFERROR(VLOOKUP(AQ177,'CRUCE RIESGOS'!$C$8:$D$152,2,FALSE),"")</f>
        <v/>
      </c>
      <c r="AS177" s="14" t="n">
        <v>17.8400000000003</v>
      </c>
      <c r="AT177" s="14">
        <f>IFERROR(VLOOKUP(AS177,'CRUCE RIESGOS'!$C$8:$D$152,2,FALSE),"")</f>
        <v/>
      </c>
      <c r="AU177" s="14" t="n">
        <v>18.8400000000003</v>
      </c>
      <c r="AV177" s="14">
        <f>IFERROR(VLOOKUP(AU177,'CRUCE RIESGOS'!$C$8:$D$152,2,FALSE),"")</f>
        <v/>
      </c>
      <c r="AW177" s="14" t="n">
        <v>19.8400000000004</v>
      </c>
      <c r="AX177" s="14">
        <f>IFERROR(VLOOKUP(AW177,'CRUCE RIESGOS'!$C$8:$D$152,2,FALSE),"")</f>
        <v/>
      </c>
      <c r="AY177" s="14" t="n">
        <v>20.8400000000004</v>
      </c>
      <c r="AZ177" s="14">
        <f>IFERROR(VLOOKUP(AY177,'CRUCE RIESGOS'!$C$8:$D$152,2,FALSE),"")</f>
        <v/>
      </c>
      <c r="BA177" s="14" t="n">
        <v>21.8400000000004</v>
      </c>
      <c r="BB177" s="14">
        <f>IFERROR(VLOOKUP(BA177,'CRUCE RIESGOS'!$C$8:$D$152,2,FALSE),"")</f>
        <v/>
      </c>
      <c r="BC177" s="14" t="n">
        <v>22.8400000000004</v>
      </c>
      <c r="BD177" s="14">
        <f>IFERROR(VLOOKUP(BC177,'CRUCE RIESGOS'!$C$8:$D$152,2,FALSE),"")</f>
        <v/>
      </c>
      <c r="BE177" s="14" t="n">
        <v>23.8400000000004</v>
      </c>
      <c r="BF177" s="14">
        <f>IFERROR(VLOOKUP(BE177,'CRUCE RIESGOS'!$C$8:$D$152,2,FALSE),"")</f>
        <v/>
      </c>
      <c r="BG177" s="14" t="n">
        <v>24.8400000000005</v>
      </c>
      <c r="BH177" s="14">
        <f>IFERROR(VLOOKUP(BG177,'CRUCE RIESGOS'!$C$8:$D$152,2,FALSE),"")</f>
        <v/>
      </c>
      <c r="BI177" s="14" t="n">
        <v>25.8400000000005</v>
      </c>
      <c r="BJ177" s="14">
        <f>IFERROR(VLOOKUP(BI177,'CRUCE RIESGOS'!$C$8:$D$152,2,FALSE),"")</f>
        <v/>
      </c>
    </row>
    <row r="178">
      <c r="N178" s="14">
        <f>IF(N179&lt;&gt;""," -R","")</f>
        <v/>
      </c>
      <c r="P178" s="14">
        <f>IF(P179&lt;&gt;""," -R","")</f>
        <v/>
      </c>
      <c r="R178" s="14">
        <f>IF(R179&lt;&gt;""," -R","")</f>
        <v/>
      </c>
      <c r="T178" s="14">
        <f>IF(T179&lt;&gt;""," -R","")</f>
        <v/>
      </c>
      <c r="V178" s="14">
        <f>IF(V179&lt;&gt;""," -R","")</f>
        <v/>
      </c>
      <c r="X178" s="14">
        <f>IF(X179&lt;&gt;""," -R","")</f>
        <v/>
      </c>
      <c r="Z178" s="14">
        <f>IF(Z179&lt;&gt;""," -R","")</f>
        <v/>
      </c>
      <c r="AB178" s="14">
        <f>IF(AB179&lt;&gt;""," -R","")</f>
        <v/>
      </c>
      <c r="AD178" s="14">
        <f>IF(AD179&lt;&gt;""," -R","")</f>
        <v/>
      </c>
      <c r="AF178" s="14">
        <f>IF(AF179&lt;&gt;""," -R","")</f>
        <v/>
      </c>
      <c r="AH178" s="14">
        <f>IF(AH179&lt;&gt;""," -R","")</f>
        <v/>
      </c>
      <c r="AJ178" s="14">
        <f>IF(AJ179&lt;&gt;""," -R","")</f>
        <v/>
      </c>
      <c r="AL178" s="14">
        <f>IF(AL179&lt;&gt;""," -R","")</f>
        <v/>
      </c>
      <c r="AN178" s="14">
        <f>IF(AN179&lt;&gt;""," -R","")</f>
        <v/>
      </c>
      <c r="AP178" s="14">
        <f>IF(AP179&lt;&gt;""," -R","")</f>
        <v/>
      </c>
      <c r="AR178" s="14">
        <f>IF(AR179&lt;&gt;""," -R","")</f>
        <v/>
      </c>
      <c r="AT178" s="14">
        <f>IF(AT179&lt;&gt;""," -R","")</f>
        <v/>
      </c>
      <c r="AV178" s="14">
        <f>IF(AV179&lt;&gt;""," -R","")</f>
        <v/>
      </c>
      <c r="AX178" s="14">
        <f>IF(AX179&lt;&gt;""," -R","")</f>
        <v/>
      </c>
      <c r="AZ178" s="14">
        <f>IF(AZ179&lt;&gt;""," -R","")</f>
        <v/>
      </c>
      <c r="BB178" s="14">
        <f>IF(BB179&lt;&gt;""," -R","")</f>
        <v/>
      </c>
      <c r="BD178" s="14">
        <f>IF(BD179&lt;&gt;""," -R","")</f>
        <v/>
      </c>
      <c r="BF178" s="14">
        <f>IF(BF179&lt;&gt;""," -R","")</f>
        <v/>
      </c>
      <c r="BH178" s="14">
        <f>IF(BH179&lt;&gt;""," -R","")</f>
        <v/>
      </c>
      <c r="BJ178" s="14">
        <f>IF(BJ179&lt;&gt;""," -R","")</f>
        <v/>
      </c>
    </row>
    <row r="179">
      <c r="M179" s="14" t="n">
        <v>1.85</v>
      </c>
      <c r="N179" s="14">
        <f>IFERROR(VLOOKUP(M179,'CRUCE RIESGOS'!$C$8:$D$152,2,FALSE),"")</f>
        <v/>
      </c>
      <c r="O179" s="14" t="n">
        <v>2.85000000000002</v>
      </c>
      <c r="P179" s="14">
        <f>IFERROR(VLOOKUP(O179,'CRUCE RIESGOS'!$C$8:$D$152,2,FALSE),"")</f>
        <v/>
      </c>
      <c r="Q179" s="14" t="n">
        <v>3.85000000000004</v>
      </c>
      <c r="R179" s="14">
        <f>IFERROR(VLOOKUP(Q179,'CRUCE RIESGOS'!$C$8:$D$152,2,FALSE),"")</f>
        <v/>
      </c>
      <c r="S179" s="14" t="n">
        <v>4.85000000000006</v>
      </c>
      <c r="T179" s="14">
        <f>IFERROR(VLOOKUP(S179,'CRUCE RIESGOS'!$C$8:$D$152,2,FALSE),"")</f>
        <v/>
      </c>
      <c r="U179" s="14" t="n">
        <v>5.85000000000008</v>
      </c>
      <c r="V179" s="14">
        <f>IFERROR(VLOOKUP(U179,'CRUCE RIESGOS'!$C$8:$D$152,2,FALSE),"")</f>
        <v/>
      </c>
      <c r="W179" s="14" t="n">
        <v>6.8500000000001</v>
      </c>
      <c r="X179" s="14">
        <f>IFERROR(VLOOKUP(W179,'CRUCE RIESGOS'!$C$8:$D$152,2,FALSE),"")</f>
        <v/>
      </c>
      <c r="Y179" s="14" t="n">
        <v>7.85000000000012</v>
      </c>
      <c r="Z179" s="14">
        <f>IFERROR(VLOOKUP(Y179,'CRUCE RIESGOS'!$C$8:$D$152,2,FALSE),"")</f>
        <v/>
      </c>
      <c r="AA179" s="14" t="n">
        <v>8.85000000000014</v>
      </c>
      <c r="AB179" s="14">
        <f>IFERROR(VLOOKUP(AA179,'CRUCE RIESGOS'!$C$8:$D$152,2,FALSE),"")</f>
        <v/>
      </c>
      <c r="AC179" s="14" t="n">
        <v>9.85000000000016</v>
      </c>
      <c r="AD179" s="14">
        <f>IFERROR(VLOOKUP(AC179,'CRUCE RIESGOS'!$C$8:$D$152,2,FALSE),"")</f>
        <v/>
      </c>
      <c r="AE179" s="14" t="n">
        <v>10.8500000000002</v>
      </c>
      <c r="AF179" s="14">
        <f>IFERROR(VLOOKUP(AE179,'CRUCE RIESGOS'!$C$8:$D$152,2,FALSE),"")</f>
        <v/>
      </c>
      <c r="AG179" s="14" t="n">
        <v>11.8500000000002</v>
      </c>
      <c r="AH179" s="14">
        <f>IFERROR(VLOOKUP(AG179,'CRUCE RIESGOS'!$C$8:$D$152,2,FALSE),"")</f>
        <v/>
      </c>
      <c r="AI179" s="14" t="n">
        <v>12.8500000000002</v>
      </c>
      <c r="AJ179" s="14">
        <f>IFERROR(VLOOKUP(AI179,'CRUCE RIESGOS'!$C$8:$D$152,2,FALSE),"")</f>
        <v/>
      </c>
      <c r="AK179" s="14" t="n">
        <v>13.8500000000002</v>
      </c>
      <c r="AL179" s="14">
        <f>IFERROR(VLOOKUP(AK179,'CRUCE RIESGOS'!$C$8:$D$152,2,FALSE),"")</f>
        <v/>
      </c>
      <c r="AM179" s="14" t="n">
        <v>14.8500000000003</v>
      </c>
      <c r="AN179" s="14">
        <f>IFERROR(VLOOKUP(AM179,'CRUCE RIESGOS'!$C$8:$D$152,2,FALSE),"")</f>
        <v/>
      </c>
      <c r="AO179" s="14" t="n">
        <v>15.8500000000003</v>
      </c>
      <c r="AP179" s="14">
        <f>IFERROR(VLOOKUP(AO179,'CRUCE RIESGOS'!$C$8:$D$152,2,FALSE),"")</f>
        <v/>
      </c>
      <c r="AQ179" s="14" t="n">
        <v>16.8500000000003</v>
      </c>
      <c r="AR179" s="14">
        <f>IFERROR(VLOOKUP(AQ179,'CRUCE RIESGOS'!$C$8:$D$152,2,FALSE),"")</f>
        <v/>
      </c>
      <c r="AS179" s="14" t="n">
        <v>17.8500000000003</v>
      </c>
      <c r="AT179" s="14">
        <f>IFERROR(VLOOKUP(AS179,'CRUCE RIESGOS'!$C$8:$D$152,2,FALSE),"")</f>
        <v/>
      </c>
      <c r="AU179" s="14" t="n">
        <v>18.8500000000003</v>
      </c>
      <c r="AV179" s="14">
        <f>IFERROR(VLOOKUP(AU179,'CRUCE RIESGOS'!$C$8:$D$152,2,FALSE),"")</f>
        <v/>
      </c>
      <c r="AW179" s="14" t="n">
        <v>19.8500000000004</v>
      </c>
      <c r="AX179" s="14">
        <f>IFERROR(VLOOKUP(AW179,'CRUCE RIESGOS'!$C$8:$D$152,2,FALSE),"")</f>
        <v/>
      </c>
      <c r="AY179" s="14" t="n">
        <v>20.8500000000004</v>
      </c>
      <c r="AZ179" s="14">
        <f>IFERROR(VLOOKUP(AY179,'CRUCE RIESGOS'!$C$8:$D$152,2,FALSE),"")</f>
        <v/>
      </c>
      <c r="BA179" s="14" t="n">
        <v>21.8500000000004</v>
      </c>
      <c r="BB179" s="14">
        <f>IFERROR(VLOOKUP(BA179,'CRUCE RIESGOS'!$C$8:$D$152,2,FALSE),"")</f>
        <v/>
      </c>
      <c r="BC179" s="14" t="n">
        <v>22.8500000000004</v>
      </c>
      <c r="BD179" s="14">
        <f>IFERROR(VLOOKUP(BC179,'CRUCE RIESGOS'!$C$8:$D$152,2,FALSE),"")</f>
        <v/>
      </c>
      <c r="BE179" s="14" t="n">
        <v>23.8500000000004</v>
      </c>
      <c r="BF179" s="14">
        <f>IFERROR(VLOOKUP(BE179,'CRUCE RIESGOS'!$C$8:$D$152,2,FALSE),"")</f>
        <v/>
      </c>
      <c r="BG179" s="14" t="n">
        <v>24.8500000000005</v>
      </c>
      <c r="BH179" s="14">
        <f>IFERROR(VLOOKUP(BG179,'CRUCE RIESGOS'!$C$8:$D$152,2,FALSE),"")</f>
        <v/>
      </c>
      <c r="BI179" s="14" t="n">
        <v>25.8500000000005</v>
      </c>
      <c r="BJ179" s="14">
        <f>IFERROR(VLOOKUP(BI179,'CRUCE RIESGOS'!$C$8:$D$152,2,FALSE),"")</f>
        <v/>
      </c>
    </row>
    <row r="180">
      <c r="N180" s="14">
        <f>IF(N181&lt;&gt;""," -R","")</f>
        <v/>
      </c>
      <c r="P180" s="14">
        <f>IF(P181&lt;&gt;""," -R","")</f>
        <v/>
      </c>
      <c r="R180" s="14">
        <f>IF(R181&lt;&gt;""," -R","")</f>
        <v/>
      </c>
      <c r="T180" s="14">
        <f>IF(T181&lt;&gt;""," -R","")</f>
        <v/>
      </c>
      <c r="V180" s="14">
        <f>IF(V181&lt;&gt;""," -R","")</f>
        <v/>
      </c>
      <c r="X180" s="14">
        <f>IF(X181&lt;&gt;""," -R","")</f>
        <v/>
      </c>
      <c r="Z180" s="14">
        <f>IF(Z181&lt;&gt;""," -R","")</f>
        <v/>
      </c>
      <c r="AB180" s="14">
        <f>IF(AB181&lt;&gt;""," -R","")</f>
        <v/>
      </c>
      <c r="AD180" s="14">
        <f>IF(AD181&lt;&gt;""," -R","")</f>
        <v/>
      </c>
      <c r="AF180" s="14">
        <f>IF(AF181&lt;&gt;""," -R","")</f>
        <v/>
      </c>
      <c r="AH180" s="14">
        <f>IF(AH181&lt;&gt;""," -R","")</f>
        <v/>
      </c>
      <c r="AJ180" s="14">
        <f>IF(AJ181&lt;&gt;""," -R","")</f>
        <v/>
      </c>
      <c r="AL180" s="14">
        <f>IF(AL181&lt;&gt;""," -R","")</f>
        <v/>
      </c>
      <c r="AN180" s="14">
        <f>IF(AN181&lt;&gt;""," -R","")</f>
        <v/>
      </c>
      <c r="AP180" s="14">
        <f>IF(AP181&lt;&gt;""," -R","")</f>
        <v/>
      </c>
      <c r="AR180" s="14">
        <f>IF(AR181&lt;&gt;""," -R","")</f>
        <v/>
      </c>
      <c r="AT180" s="14">
        <f>IF(AT181&lt;&gt;""," -R","")</f>
        <v/>
      </c>
      <c r="AV180" s="14">
        <f>IF(AV181&lt;&gt;""," -R","")</f>
        <v/>
      </c>
      <c r="AX180" s="14">
        <f>IF(AX181&lt;&gt;""," -R","")</f>
        <v/>
      </c>
      <c r="AZ180" s="14">
        <f>IF(AZ181&lt;&gt;""," -R","")</f>
        <v/>
      </c>
      <c r="BB180" s="14">
        <f>IF(BB181&lt;&gt;""," -R","")</f>
        <v/>
      </c>
      <c r="BD180" s="14">
        <f>IF(BD181&lt;&gt;""," -R","")</f>
        <v/>
      </c>
      <c r="BF180" s="14">
        <f>IF(BF181&lt;&gt;""," -R","")</f>
        <v/>
      </c>
      <c r="BH180" s="14">
        <f>IF(BH181&lt;&gt;""," -R","")</f>
        <v/>
      </c>
      <c r="BJ180" s="14">
        <f>IF(BJ181&lt;&gt;""," -R","")</f>
        <v/>
      </c>
    </row>
    <row r="181">
      <c r="M181" s="14" t="n">
        <v>1.86</v>
      </c>
      <c r="N181" s="14">
        <f>IFERROR(VLOOKUP(M181,'CRUCE RIESGOS'!$C$8:$D$152,2,FALSE),"")</f>
        <v/>
      </c>
      <c r="O181" s="14" t="n">
        <v>2.86000000000002</v>
      </c>
      <c r="P181" s="14">
        <f>IFERROR(VLOOKUP(O181,'CRUCE RIESGOS'!$C$8:$D$152,2,FALSE),"")</f>
        <v/>
      </c>
      <c r="Q181" s="14" t="n">
        <v>3.86000000000004</v>
      </c>
      <c r="R181" s="14">
        <f>IFERROR(VLOOKUP(Q181,'CRUCE RIESGOS'!$C$8:$D$152,2,FALSE),"")</f>
        <v/>
      </c>
      <c r="S181" s="14" t="n">
        <v>4.86000000000006</v>
      </c>
      <c r="T181" s="14">
        <f>IFERROR(VLOOKUP(S181,'CRUCE RIESGOS'!$C$8:$D$152,2,FALSE),"")</f>
        <v/>
      </c>
      <c r="U181" s="14" t="n">
        <v>5.86000000000008</v>
      </c>
      <c r="V181" s="14">
        <f>IFERROR(VLOOKUP(U181,'CRUCE RIESGOS'!$C$8:$D$152,2,FALSE),"")</f>
        <v/>
      </c>
      <c r="W181" s="14" t="n">
        <v>6.8600000000001</v>
      </c>
      <c r="X181" s="14">
        <f>IFERROR(VLOOKUP(W181,'CRUCE RIESGOS'!$C$8:$D$152,2,FALSE),"")</f>
        <v/>
      </c>
      <c r="Y181" s="14" t="n">
        <v>7.86000000000012</v>
      </c>
      <c r="Z181" s="14">
        <f>IFERROR(VLOOKUP(Y181,'CRUCE RIESGOS'!$C$8:$D$152,2,FALSE),"")</f>
        <v/>
      </c>
      <c r="AA181" s="14" t="n">
        <v>8.86000000000014</v>
      </c>
      <c r="AB181" s="14">
        <f>IFERROR(VLOOKUP(AA181,'CRUCE RIESGOS'!$C$8:$D$152,2,FALSE),"")</f>
        <v/>
      </c>
      <c r="AC181" s="14" t="n">
        <v>9.860000000000159</v>
      </c>
      <c r="AD181" s="14">
        <f>IFERROR(VLOOKUP(AC181,'CRUCE RIESGOS'!$C$8:$D$152,2,FALSE),"")</f>
        <v/>
      </c>
      <c r="AE181" s="14" t="n">
        <v>10.8600000000002</v>
      </c>
      <c r="AF181" s="14">
        <f>IFERROR(VLOOKUP(AE181,'CRUCE RIESGOS'!$C$8:$D$152,2,FALSE),"")</f>
        <v/>
      </c>
      <c r="AG181" s="14" t="n">
        <v>11.8600000000002</v>
      </c>
      <c r="AH181" s="14">
        <f>IFERROR(VLOOKUP(AG181,'CRUCE RIESGOS'!$C$8:$D$152,2,FALSE),"")</f>
        <v/>
      </c>
      <c r="AI181" s="14" t="n">
        <v>12.8600000000002</v>
      </c>
      <c r="AJ181" s="14">
        <f>IFERROR(VLOOKUP(AI181,'CRUCE RIESGOS'!$C$8:$D$152,2,FALSE),"")</f>
        <v/>
      </c>
      <c r="AK181" s="14" t="n">
        <v>13.8600000000002</v>
      </c>
      <c r="AL181" s="14">
        <f>IFERROR(VLOOKUP(AK181,'CRUCE RIESGOS'!$C$8:$D$152,2,FALSE),"")</f>
        <v/>
      </c>
      <c r="AM181" s="14" t="n">
        <v>14.8600000000003</v>
      </c>
      <c r="AN181" s="14">
        <f>IFERROR(VLOOKUP(AM181,'CRUCE RIESGOS'!$C$8:$D$152,2,FALSE),"")</f>
        <v/>
      </c>
      <c r="AO181" s="14" t="n">
        <v>15.8600000000003</v>
      </c>
      <c r="AP181" s="14">
        <f>IFERROR(VLOOKUP(AO181,'CRUCE RIESGOS'!$C$8:$D$152,2,FALSE),"")</f>
        <v/>
      </c>
      <c r="AQ181" s="14" t="n">
        <v>16.8600000000003</v>
      </c>
      <c r="AR181" s="14">
        <f>IFERROR(VLOOKUP(AQ181,'CRUCE RIESGOS'!$C$8:$D$152,2,FALSE),"")</f>
        <v/>
      </c>
      <c r="AS181" s="14" t="n">
        <v>17.8600000000003</v>
      </c>
      <c r="AT181" s="14">
        <f>IFERROR(VLOOKUP(AS181,'CRUCE RIESGOS'!$C$8:$D$152,2,FALSE),"")</f>
        <v/>
      </c>
      <c r="AU181" s="14" t="n">
        <v>18.8600000000003</v>
      </c>
      <c r="AV181" s="14">
        <f>IFERROR(VLOOKUP(AU181,'CRUCE RIESGOS'!$C$8:$D$152,2,FALSE),"")</f>
        <v/>
      </c>
      <c r="AW181" s="14" t="n">
        <v>19.8600000000004</v>
      </c>
      <c r="AX181" s="14">
        <f>IFERROR(VLOOKUP(AW181,'CRUCE RIESGOS'!$C$8:$D$152,2,FALSE),"")</f>
        <v/>
      </c>
      <c r="AY181" s="14" t="n">
        <v>20.8600000000004</v>
      </c>
      <c r="AZ181" s="14">
        <f>IFERROR(VLOOKUP(AY181,'CRUCE RIESGOS'!$C$8:$D$152,2,FALSE),"")</f>
        <v/>
      </c>
      <c r="BA181" s="14" t="n">
        <v>21.8600000000004</v>
      </c>
      <c r="BB181" s="14">
        <f>IFERROR(VLOOKUP(BA181,'CRUCE RIESGOS'!$C$8:$D$152,2,FALSE),"")</f>
        <v/>
      </c>
      <c r="BC181" s="14" t="n">
        <v>22.8600000000004</v>
      </c>
      <c r="BD181" s="14">
        <f>IFERROR(VLOOKUP(BC181,'CRUCE RIESGOS'!$C$8:$D$152,2,FALSE),"")</f>
        <v/>
      </c>
      <c r="BE181" s="14" t="n">
        <v>23.8600000000004</v>
      </c>
      <c r="BF181" s="14">
        <f>IFERROR(VLOOKUP(BE181,'CRUCE RIESGOS'!$C$8:$D$152,2,FALSE),"")</f>
        <v/>
      </c>
      <c r="BG181" s="14" t="n">
        <v>24.8600000000005</v>
      </c>
      <c r="BH181" s="14">
        <f>IFERROR(VLOOKUP(BG181,'CRUCE RIESGOS'!$C$8:$D$152,2,FALSE),"")</f>
        <v/>
      </c>
      <c r="BI181" s="14" t="n">
        <v>25.8600000000005</v>
      </c>
      <c r="BJ181" s="14">
        <f>IFERROR(VLOOKUP(BI181,'CRUCE RIESGOS'!$C$8:$D$152,2,FALSE),"")</f>
        <v/>
      </c>
    </row>
    <row r="182">
      <c r="N182" s="14">
        <f>IF(N183&lt;&gt;""," -R","")</f>
        <v/>
      </c>
      <c r="P182" s="14">
        <f>IF(P183&lt;&gt;""," -R","")</f>
        <v/>
      </c>
      <c r="R182" s="14">
        <f>IF(R183&lt;&gt;""," -R","")</f>
        <v/>
      </c>
      <c r="T182" s="14">
        <f>IF(T183&lt;&gt;""," -R","")</f>
        <v/>
      </c>
      <c r="V182" s="14">
        <f>IF(V183&lt;&gt;""," -R","")</f>
        <v/>
      </c>
      <c r="X182" s="14">
        <f>IF(X183&lt;&gt;""," -R","")</f>
        <v/>
      </c>
      <c r="Z182" s="14">
        <f>IF(Z183&lt;&gt;""," -R","")</f>
        <v/>
      </c>
      <c r="AB182" s="14">
        <f>IF(AB183&lt;&gt;""," -R","")</f>
        <v/>
      </c>
      <c r="AD182" s="14">
        <f>IF(AD183&lt;&gt;""," -R","")</f>
        <v/>
      </c>
      <c r="AF182" s="14">
        <f>IF(AF183&lt;&gt;""," -R","")</f>
        <v/>
      </c>
      <c r="AH182" s="14">
        <f>IF(AH183&lt;&gt;""," -R","")</f>
        <v/>
      </c>
      <c r="AJ182" s="14">
        <f>IF(AJ183&lt;&gt;""," -R","")</f>
        <v/>
      </c>
      <c r="AL182" s="14">
        <f>IF(AL183&lt;&gt;""," -R","")</f>
        <v/>
      </c>
      <c r="AN182" s="14">
        <f>IF(AN183&lt;&gt;""," -R","")</f>
        <v/>
      </c>
      <c r="AP182" s="14">
        <f>IF(AP183&lt;&gt;""," -R","")</f>
        <v/>
      </c>
      <c r="AR182" s="14">
        <f>IF(AR183&lt;&gt;""," -R","")</f>
        <v/>
      </c>
      <c r="AT182" s="14">
        <f>IF(AT183&lt;&gt;""," -R","")</f>
        <v/>
      </c>
      <c r="AV182" s="14">
        <f>IF(AV183&lt;&gt;""," -R","")</f>
        <v/>
      </c>
      <c r="AX182" s="14">
        <f>IF(AX183&lt;&gt;""," -R","")</f>
        <v/>
      </c>
      <c r="AZ182" s="14">
        <f>IF(AZ183&lt;&gt;""," -R","")</f>
        <v/>
      </c>
      <c r="BB182" s="14">
        <f>IF(BB183&lt;&gt;""," -R","")</f>
        <v/>
      </c>
      <c r="BD182" s="14">
        <f>IF(BD183&lt;&gt;""," -R","")</f>
        <v/>
      </c>
      <c r="BF182" s="14">
        <f>IF(BF183&lt;&gt;""," -R","")</f>
        <v/>
      </c>
      <c r="BH182" s="14">
        <f>IF(BH183&lt;&gt;""," -R","")</f>
        <v/>
      </c>
      <c r="BJ182" s="14">
        <f>IF(BJ183&lt;&gt;""," -R","")</f>
        <v/>
      </c>
    </row>
    <row r="183">
      <c r="M183" s="14" t="n">
        <v>1.87</v>
      </c>
      <c r="N183" s="14">
        <f>IFERROR(VLOOKUP(M183,'CRUCE RIESGOS'!$C$8:$D$152,2,FALSE),"")</f>
        <v/>
      </c>
      <c r="O183" s="14" t="n">
        <v>2.87000000000002</v>
      </c>
      <c r="P183" s="14">
        <f>IFERROR(VLOOKUP(O183,'CRUCE RIESGOS'!$C$8:$D$152,2,FALSE),"")</f>
        <v/>
      </c>
      <c r="Q183" s="14" t="n">
        <v>3.87000000000004</v>
      </c>
      <c r="R183" s="14">
        <f>IFERROR(VLOOKUP(Q183,'CRUCE RIESGOS'!$C$8:$D$152,2,FALSE),"")</f>
        <v/>
      </c>
      <c r="S183" s="14" t="n">
        <v>4.87000000000006</v>
      </c>
      <c r="T183" s="14">
        <f>IFERROR(VLOOKUP(S183,'CRUCE RIESGOS'!$C$8:$D$152,2,FALSE),"")</f>
        <v/>
      </c>
      <c r="U183" s="14" t="n">
        <v>5.87000000000008</v>
      </c>
      <c r="V183" s="14">
        <f>IFERROR(VLOOKUP(U183,'CRUCE RIESGOS'!$C$8:$D$152,2,FALSE),"")</f>
        <v/>
      </c>
      <c r="W183" s="14" t="n">
        <v>6.8700000000001</v>
      </c>
      <c r="X183" s="14">
        <f>IFERROR(VLOOKUP(W183,'CRUCE RIESGOS'!$C$8:$D$152,2,FALSE),"")</f>
        <v/>
      </c>
      <c r="Y183" s="14" t="n">
        <v>7.87000000000012</v>
      </c>
      <c r="Z183" s="14">
        <f>IFERROR(VLOOKUP(Y183,'CRUCE RIESGOS'!$C$8:$D$152,2,FALSE),"")</f>
        <v/>
      </c>
      <c r="AA183" s="14" t="n">
        <v>8.87000000000014</v>
      </c>
      <c r="AB183" s="14">
        <f>IFERROR(VLOOKUP(AA183,'CRUCE RIESGOS'!$C$8:$D$152,2,FALSE),"")</f>
        <v/>
      </c>
      <c r="AC183" s="14" t="n">
        <v>9.870000000000161</v>
      </c>
      <c r="AD183" s="14">
        <f>IFERROR(VLOOKUP(AC183,'CRUCE RIESGOS'!$C$8:$D$152,2,FALSE),"")</f>
        <v/>
      </c>
      <c r="AE183" s="14" t="n">
        <v>10.8700000000002</v>
      </c>
      <c r="AF183" s="14">
        <f>IFERROR(VLOOKUP(AE183,'CRUCE RIESGOS'!$C$8:$D$152,2,FALSE),"")</f>
        <v/>
      </c>
      <c r="AG183" s="14" t="n">
        <v>11.8700000000002</v>
      </c>
      <c r="AH183" s="14">
        <f>IFERROR(VLOOKUP(AG183,'CRUCE RIESGOS'!$C$8:$D$152,2,FALSE),"")</f>
        <v/>
      </c>
      <c r="AI183" s="14" t="n">
        <v>12.8700000000002</v>
      </c>
      <c r="AJ183" s="14">
        <f>IFERROR(VLOOKUP(AI183,'CRUCE RIESGOS'!$C$8:$D$152,2,FALSE),"")</f>
        <v/>
      </c>
      <c r="AK183" s="14" t="n">
        <v>13.8700000000002</v>
      </c>
      <c r="AL183" s="14">
        <f>IFERROR(VLOOKUP(AK183,'CRUCE RIESGOS'!$C$8:$D$152,2,FALSE),"")</f>
        <v/>
      </c>
      <c r="AM183" s="14" t="n">
        <v>14.8700000000003</v>
      </c>
      <c r="AN183" s="14">
        <f>IFERROR(VLOOKUP(AM183,'CRUCE RIESGOS'!$C$8:$D$152,2,FALSE),"")</f>
        <v/>
      </c>
      <c r="AO183" s="14" t="n">
        <v>15.8700000000003</v>
      </c>
      <c r="AP183" s="14">
        <f>IFERROR(VLOOKUP(AO183,'CRUCE RIESGOS'!$C$8:$D$152,2,FALSE),"")</f>
        <v/>
      </c>
      <c r="AQ183" s="14" t="n">
        <v>16.8700000000003</v>
      </c>
      <c r="AR183" s="14">
        <f>IFERROR(VLOOKUP(AQ183,'CRUCE RIESGOS'!$C$8:$D$152,2,FALSE),"")</f>
        <v/>
      </c>
      <c r="AS183" s="14" t="n">
        <v>17.8700000000003</v>
      </c>
      <c r="AT183" s="14">
        <f>IFERROR(VLOOKUP(AS183,'CRUCE RIESGOS'!$C$8:$D$152,2,FALSE),"")</f>
        <v/>
      </c>
      <c r="AU183" s="14" t="n">
        <v>18.8700000000003</v>
      </c>
      <c r="AV183" s="14">
        <f>IFERROR(VLOOKUP(AU183,'CRUCE RIESGOS'!$C$8:$D$152,2,FALSE),"")</f>
        <v/>
      </c>
      <c r="AW183" s="14" t="n">
        <v>19.8700000000004</v>
      </c>
      <c r="AX183" s="14">
        <f>IFERROR(VLOOKUP(AW183,'CRUCE RIESGOS'!$C$8:$D$152,2,FALSE),"")</f>
        <v/>
      </c>
      <c r="AY183" s="14" t="n">
        <v>20.8700000000004</v>
      </c>
      <c r="AZ183" s="14">
        <f>IFERROR(VLOOKUP(AY183,'CRUCE RIESGOS'!$C$8:$D$152,2,FALSE),"")</f>
        <v/>
      </c>
      <c r="BA183" s="14" t="n">
        <v>21.8700000000004</v>
      </c>
      <c r="BB183" s="14">
        <f>IFERROR(VLOOKUP(BA183,'CRUCE RIESGOS'!$C$8:$D$152,2,FALSE),"")</f>
        <v/>
      </c>
      <c r="BC183" s="14" t="n">
        <v>22.8700000000004</v>
      </c>
      <c r="BD183" s="14">
        <f>IFERROR(VLOOKUP(BC183,'CRUCE RIESGOS'!$C$8:$D$152,2,FALSE),"")</f>
        <v/>
      </c>
      <c r="BE183" s="14" t="n">
        <v>23.8700000000004</v>
      </c>
      <c r="BF183" s="14">
        <f>IFERROR(VLOOKUP(BE183,'CRUCE RIESGOS'!$C$8:$D$152,2,FALSE),"")</f>
        <v/>
      </c>
      <c r="BG183" s="14" t="n">
        <v>24.8700000000005</v>
      </c>
      <c r="BH183" s="14">
        <f>IFERROR(VLOOKUP(BG183,'CRUCE RIESGOS'!$C$8:$D$152,2,FALSE),"")</f>
        <v/>
      </c>
      <c r="BI183" s="14" t="n">
        <v>25.8700000000005</v>
      </c>
      <c r="BJ183" s="14">
        <f>IFERROR(VLOOKUP(BI183,'CRUCE RIESGOS'!$C$8:$D$152,2,FALSE),"")</f>
        <v/>
      </c>
    </row>
    <row r="184">
      <c r="N184" s="14">
        <f>IF(N185&lt;&gt;""," -R","")</f>
        <v/>
      </c>
      <c r="P184" s="14">
        <f>IF(P185&lt;&gt;""," -R","")</f>
        <v/>
      </c>
      <c r="R184" s="14">
        <f>IF(R185&lt;&gt;""," -R","")</f>
        <v/>
      </c>
      <c r="T184" s="14">
        <f>IF(T185&lt;&gt;""," -R","")</f>
        <v/>
      </c>
      <c r="V184" s="14">
        <f>IF(V185&lt;&gt;""," -R","")</f>
        <v/>
      </c>
      <c r="X184" s="14">
        <f>IF(X185&lt;&gt;""," -R","")</f>
        <v/>
      </c>
      <c r="Z184" s="14">
        <f>IF(Z185&lt;&gt;""," -R","")</f>
        <v/>
      </c>
      <c r="AB184" s="14">
        <f>IF(AB185&lt;&gt;""," -R","")</f>
        <v/>
      </c>
      <c r="AD184" s="14">
        <f>IF(AD185&lt;&gt;""," -R","")</f>
        <v/>
      </c>
      <c r="AF184" s="14">
        <f>IF(AF185&lt;&gt;""," -R","")</f>
        <v/>
      </c>
      <c r="AH184" s="14">
        <f>IF(AH185&lt;&gt;""," -R","")</f>
        <v/>
      </c>
      <c r="AJ184" s="14">
        <f>IF(AJ185&lt;&gt;""," -R","")</f>
        <v/>
      </c>
      <c r="AL184" s="14">
        <f>IF(AL185&lt;&gt;""," -R","")</f>
        <v/>
      </c>
      <c r="AN184" s="14">
        <f>IF(AN185&lt;&gt;""," -R","")</f>
        <v/>
      </c>
      <c r="AP184" s="14">
        <f>IF(AP185&lt;&gt;""," -R","")</f>
        <v/>
      </c>
      <c r="AR184" s="14">
        <f>IF(AR185&lt;&gt;""," -R","")</f>
        <v/>
      </c>
      <c r="AT184" s="14">
        <f>IF(AT185&lt;&gt;""," -R","")</f>
        <v/>
      </c>
      <c r="AV184" s="14">
        <f>IF(AV185&lt;&gt;""," -R","")</f>
        <v/>
      </c>
      <c r="AX184" s="14">
        <f>IF(AX185&lt;&gt;""," -R","")</f>
        <v/>
      </c>
      <c r="AZ184" s="14">
        <f>IF(AZ185&lt;&gt;""," -R","")</f>
        <v/>
      </c>
      <c r="BB184" s="14">
        <f>IF(BB185&lt;&gt;""," -R","")</f>
        <v/>
      </c>
      <c r="BD184" s="14">
        <f>IF(BD185&lt;&gt;""," -R","")</f>
        <v/>
      </c>
      <c r="BF184" s="14">
        <f>IF(BF185&lt;&gt;""," -R","")</f>
        <v/>
      </c>
      <c r="BH184" s="14">
        <f>IF(BH185&lt;&gt;""," -R","")</f>
        <v/>
      </c>
      <c r="BJ184" s="14">
        <f>IF(BJ185&lt;&gt;""," -R","")</f>
        <v/>
      </c>
    </row>
    <row r="185">
      <c r="M185" s="14" t="n">
        <v>1.88</v>
      </c>
      <c r="N185" s="14">
        <f>IFERROR(VLOOKUP(M185,'CRUCE RIESGOS'!$C$8:$D$152,2,FALSE),"")</f>
        <v/>
      </c>
      <c r="O185" s="14" t="n">
        <v>2.88000000000002</v>
      </c>
      <c r="P185" s="14">
        <f>IFERROR(VLOOKUP(O185,'CRUCE RIESGOS'!$C$8:$D$152,2,FALSE),"")</f>
        <v/>
      </c>
      <c r="Q185" s="14" t="n">
        <v>3.88000000000004</v>
      </c>
      <c r="R185" s="14">
        <f>IFERROR(VLOOKUP(Q185,'CRUCE RIESGOS'!$C$8:$D$152,2,FALSE),"")</f>
        <v/>
      </c>
      <c r="S185" s="14" t="n">
        <v>4.88000000000006</v>
      </c>
      <c r="T185" s="14">
        <f>IFERROR(VLOOKUP(S185,'CRUCE RIESGOS'!$C$8:$D$152,2,FALSE),"")</f>
        <v/>
      </c>
      <c r="U185" s="14" t="n">
        <v>5.88000000000008</v>
      </c>
      <c r="V185" s="14">
        <f>IFERROR(VLOOKUP(U185,'CRUCE RIESGOS'!$C$8:$D$152,2,FALSE),"")</f>
        <v/>
      </c>
      <c r="W185" s="14" t="n">
        <v>6.8800000000001</v>
      </c>
      <c r="X185" s="14">
        <f>IFERROR(VLOOKUP(W185,'CRUCE RIESGOS'!$C$8:$D$152,2,FALSE),"")</f>
        <v/>
      </c>
      <c r="Y185" s="14" t="n">
        <v>7.88000000000012</v>
      </c>
      <c r="Z185" s="14">
        <f>IFERROR(VLOOKUP(Y185,'CRUCE RIESGOS'!$C$8:$D$152,2,FALSE),"")</f>
        <v/>
      </c>
      <c r="AA185" s="14" t="n">
        <v>8.880000000000139</v>
      </c>
      <c r="AB185" s="14">
        <f>IFERROR(VLOOKUP(AA185,'CRUCE RIESGOS'!$C$8:$D$152,2,FALSE),"")</f>
        <v/>
      </c>
      <c r="AC185" s="14" t="n">
        <v>9.880000000000161</v>
      </c>
      <c r="AD185" s="14">
        <f>IFERROR(VLOOKUP(AC185,'CRUCE RIESGOS'!$C$8:$D$152,2,FALSE),"")</f>
        <v/>
      </c>
      <c r="AE185" s="14" t="n">
        <v>10.8800000000002</v>
      </c>
      <c r="AF185" s="14">
        <f>IFERROR(VLOOKUP(AE185,'CRUCE RIESGOS'!$C$8:$D$152,2,FALSE),"")</f>
        <v/>
      </c>
      <c r="AG185" s="14" t="n">
        <v>11.8800000000002</v>
      </c>
      <c r="AH185" s="14">
        <f>IFERROR(VLOOKUP(AG185,'CRUCE RIESGOS'!$C$8:$D$152,2,FALSE),"")</f>
        <v/>
      </c>
      <c r="AI185" s="14" t="n">
        <v>12.8800000000002</v>
      </c>
      <c r="AJ185" s="14">
        <f>IFERROR(VLOOKUP(AI185,'CRUCE RIESGOS'!$C$8:$D$152,2,FALSE),"")</f>
        <v/>
      </c>
      <c r="AK185" s="14" t="n">
        <v>13.8800000000002</v>
      </c>
      <c r="AL185" s="14">
        <f>IFERROR(VLOOKUP(AK185,'CRUCE RIESGOS'!$C$8:$D$152,2,FALSE),"")</f>
        <v/>
      </c>
      <c r="AM185" s="14" t="n">
        <v>14.8800000000003</v>
      </c>
      <c r="AN185" s="14">
        <f>IFERROR(VLOOKUP(AM185,'CRUCE RIESGOS'!$C$8:$D$152,2,FALSE),"")</f>
        <v/>
      </c>
      <c r="AO185" s="14" t="n">
        <v>15.8800000000003</v>
      </c>
      <c r="AP185" s="14">
        <f>IFERROR(VLOOKUP(AO185,'CRUCE RIESGOS'!$C$8:$D$152,2,FALSE),"")</f>
        <v/>
      </c>
      <c r="AQ185" s="14" t="n">
        <v>16.8800000000003</v>
      </c>
      <c r="AR185" s="14">
        <f>IFERROR(VLOOKUP(AQ185,'CRUCE RIESGOS'!$C$8:$D$152,2,FALSE),"")</f>
        <v/>
      </c>
      <c r="AS185" s="14" t="n">
        <v>17.8800000000003</v>
      </c>
      <c r="AT185" s="14">
        <f>IFERROR(VLOOKUP(AS185,'CRUCE RIESGOS'!$C$8:$D$152,2,FALSE),"")</f>
        <v/>
      </c>
      <c r="AU185" s="14" t="n">
        <v>18.8800000000003</v>
      </c>
      <c r="AV185" s="14">
        <f>IFERROR(VLOOKUP(AU185,'CRUCE RIESGOS'!$C$8:$D$152,2,FALSE),"")</f>
        <v/>
      </c>
      <c r="AW185" s="14" t="n">
        <v>19.8800000000004</v>
      </c>
      <c r="AX185" s="14">
        <f>IFERROR(VLOOKUP(AW185,'CRUCE RIESGOS'!$C$8:$D$152,2,FALSE),"")</f>
        <v/>
      </c>
      <c r="AY185" s="14" t="n">
        <v>20.8800000000004</v>
      </c>
      <c r="AZ185" s="14">
        <f>IFERROR(VLOOKUP(AY185,'CRUCE RIESGOS'!$C$8:$D$152,2,FALSE),"")</f>
        <v/>
      </c>
      <c r="BA185" s="14" t="n">
        <v>21.8800000000004</v>
      </c>
      <c r="BB185" s="14">
        <f>IFERROR(VLOOKUP(BA185,'CRUCE RIESGOS'!$C$8:$D$152,2,FALSE),"")</f>
        <v/>
      </c>
      <c r="BC185" s="14" t="n">
        <v>22.8800000000004</v>
      </c>
      <c r="BD185" s="14">
        <f>IFERROR(VLOOKUP(BC185,'CRUCE RIESGOS'!$C$8:$D$152,2,FALSE),"")</f>
        <v/>
      </c>
      <c r="BE185" s="14" t="n">
        <v>23.8800000000004</v>
      </c>
      <c r="BF185" s="14">
        <f>IFERROR(VLOOKUP(BE185,'CRUCE RIESGOS'!$C$8:$D$152,2,FALSE),"")</f>
        <v/>
      </c>
      <c r="BG185" s="14" t="n">
        <v>24.8800000000005</v>
      </c>
      <c r="BH185" s="14">
        <f>IFERROR(VLOOKUP(BG185,'CRUCE RIESGOS'!$C$8:$D$152,2,FALSE),"")</f>
        <v/>
      </c>
      <c r="BI185" s="14" t="n">
        <v>25.8800000000005</v>
      </c>
      <c r="BJ185" s="14">
        <f>IFERROR(VLOOKUP(BI185,'CRUCE RIESGOS'!$C$8:$D$152,2,FALSE),"")</f>
        <v/>
      </c>
    </row>
    <row r="186">
      <c r="N186" s="14">
        <f>IF(N187&lt;&gt;""," -R","")</f>
        <v/>
      </c>
      <c r="P186" s="14">
        <f>IF(P187&lt;&gt;""," -R","")</f>
        <v/>
      </c>
      <c r="R186" s="14">
        <f>IF(R187&lt;&gt;""," -R","")</f>
        <v/>
      </c>
      <c r="T186" s="14">
        <f>IF(T187&lt;&gt;""," -R","")</f>
        <v/>
      </c>
      <c r="V186" s="14">
        <f>IF(V187&lt;&gt;""," -R","")</f>
        <v/>
      </c>
      <c r="X186" s="14">
        <f>IF(X187&lt;&gt;""," -R","")</f>
        <v/>
      </c>
      <c r="Z186" s="14">
        <f>IF(Z187&lt;&gt;""," -R","")</f>
        <v/>
      </c>
      <c r="AB186" s="14">
        <f>IF(AB187&lt;&gt;""," -R","")</f>
        <v/>
      </c>
      <c r="AD186" s="14">
        <f>IF(AD187&lt;&gt;""," -R","")</f>
        <v/>
      </c>
      <c r="AF186" s="14">
        <f>IF(AF187&lt;&gt;""," -R","")</f>
        <v/>
      </c>
      <c r="AH186" s="14">
        <f>IF(AH187&lt;&gt;""," -R","")</f>
        <v/>
      </c>
      <c r="AJ186" s="14">
        <f>IF(AJ187&lt;&gt;""," -R","")</f>
        <v/>
      </c>
      <c r="AL186" s="14">
        <f>IF(AL187&lt;&gt;""," -R","")</f>
        <v/>
      </c>
      <c r="AN186" s="14">
        <f>IF(AN187&lt;&gt;""," -R","")</f>
        <v/>
      </c>
      <c r="AP186" s="14">
        <f>IF(AP187&lt;&gt;""," -R","")</f>
        <v/>
      </c>
      <c r="AR186" s="14">
        <f>IF(AR187&lt;&gt;""," -R","")</f>
        <v/>
      </c>
      <c r="AT186" s="14">
        <f>IF(AT187&lt;&gt;""," -R","")</f>
        <v/>
      </c>
      <c r="AV186" s="14">
        <f>IF(AV187&lt;&gt;""," -R","")</f>
        <v/>
      </c>
      <c r="AX186" s="14">
        <f>IF(AX187&lt;&gt;""," -R","")</f>
        <v/>
      </c>
      <c r="AZ186" s="14">
        <f>IF(AZ187&lt;&gt;""," -R","")</f>
        <v/>
      </c>
      <c r="BB186" s="14">
        <f>IF(BB187&lt;&gt;""," -R","")</f>
        <v/>
      </c>
      <c r="BD186" s="14">
        <f>IF(BD187&lt;&gt;""," -R","")</f>
        <v/>
      </c>
      <c r="BF186" s="14">
        <f>IF(BF187&lt;&gt;""," -R","")</f>
        <v/>
      </c>
      <c r="BH186" s="14">
        <f>IF(BH187&lt;&gt;""," -R","")</f>
        <v/>
      </c>
      <c r="BJ186" s="14">
        <f>IF(BJ187&lt;&gt;""," -R","")</f>
        <v/>
      </c>
    </row>
    <row r="187">
      <c r="M187" s="14" t="n">
        <v>1.89</v>
      </c>
      <c r="N187" s="14">
        <f>IFERROR(VLOOKUP(M187,'CRUCE RIESGOS'!$C$8:$D$152,2,FALSE),"")</f>
        <v/>
      </c>
      <c r="O187" s="14" t="n">
        <v>2.89000000000002</v>
      </c>
      <c r="P187" s="14">
        <f>IFERROR(VLOOKUP(O187,'CRUCE RIESGOS'!$C$8:$D$152,2,FALSE),"")</f>
        <v/>
      </c>
      <c r="Q187" s="14" t="n">
        <v>3.89000000000004</v>
      </c>
      <c r="R187" s="14">
        <f>IFERROR(VLOOKUP(Q187,'CRUCE RIESGOS'!$C$8:$D$152,2,FALSE),"")</f>
        <v/>
      </c>
      <c r="S187" s="14" t="n">
        <v>4.89000000000006</v>
      </c>
      <c r="T187" s="14">
        <f>IFERROR(VLOOKUP(S187,'CRUCE RIESGOS'!$C$8:$D$152,2,FALSE),"")</f>
        <v/>
      </c>
      <c r="U187" s="14" t="n">
        <v>5.89000000000008</v>
      </c>
      <c r="V187" s="14">
        <f>IFERROR(VLOOKUP(U187,'CRUCE RIESGOS'!$C$8:$D$152,2,FALSE),"")</f>
        <v/>
      </c>
      <c r="W187" s="14" t="n">
        <v>6.8900000000001</v>
      </c>
      <c r="X187" s="14">
        <f>IFERROR(VLOOKUP(W187,'CRUCE RIESGOS'!$C$8:$D$152,2,FALSE),"")</f>
        <v/>
      </c>
      <c r="Y187" s="14" t="n">
        <v>7.89000000000012</v>
      </c>
      <c r="Z187" s="14">
        <f>IFERROR(VLOOKUP(Y187,'CRUCE RIESGOS'!$C$8:$D$152,2,FALSE),"")</f>
        <v/>
      </c>
      <c r="AA187" s="14" t="n">
        <v>8.890000000000139</v>
      </c>
      <c r="AB187" s="14">
        <f>IFERROR(VLOOKUP(AA187,'CRUCE RIESGOS'!$C$8:$D$152,2,FALSE),"")</f>
        <v/>
      </c>
      <c r="AC187" s="14" t="n">
        <v>9.89000000000016</v>
      </c>
      <c r="AD187" s="14">
        <f>IFERROR(VLOOKUP(AC187,'CRUCE RIESGOS'!$C$8:$D$152,2,FALSE),"")</f>
        <v/>
      </c>
      <c r="AE187" s="14" t="n">
        <v>10.8900000000002</v>
      </c>
      <c r="AF187" s="14">
        <f>IFERROR(VLOOKUP(AE187,'CRUCE RIESGOS'!$C$8:$D$152,2,FALSE),"")</f>
        <v/>
      </c>
      <c r="AG187" s="14" t="n">
        <v>11.8900000000002</v>
      </c>
      <c r="AH187" s="14">
        <f>IFERROR(VLOOKUP(AG187,'CRUCE RIESGOS'!$C$8:$D$152,2,FALSE),"")</f>
        <v/>
      </c>
      <c r="AI187" s="14" t="n">
        <v>12.8900000000002</v>
      </c>
      <c r="AJ187" s="14">
        <f>IFERROR(VLOOKUP(AI187,'CRUCE RIESGOS'!$C$8:$D$152,2,FALSE),"")</f>
        <v/>
      </c>
      <c r="AK187" s="14" t="n">
        <v>13.8900000000002</v>
      </c>
      <c r="AL187" s="14">
        <f>IFERROR(VLOOKUP(AK187,'CRUCE RIESGOS'!$C$8:$D$152,2,FALSE),"")</f>
        <v/>
      </c>
      <c r="AM187" s="14" t="n">
        <v>14.8900000000003</v>
      </c>
      <c r="AN187" s="14">
        <f>IFERROR(VLOOKUP(AM187,'CRUCE RIESGOS'!$C$8:$D$152,2,FALSE),"")</f>
        <v/>
      </c>
      <c r="AO187" s="14" t="n">
        <v>15.8900000000003</v>
      </c>
      <c r="AP187" s="14">
        <f>IFERROR(VLOOKUP(AO187,'CRUCE RIESGOS'!$C$8:$D$152,2,FALSE),"")</f>
        <v/>
      </c>
      <c r="AQ187" s="14" t="n">
        <v>16.8900000000003</v>
      </c>
      <c r="AR187" s="14">
        <f>IFERROR(VLOOKUP(AQ187,'CRUCE RIESGOS'!$C$8:$D$152,2,FALSE),"")</f>
        <v/>
      </c>
      <c r="AS187" s="14" t="n">
        <v>17.8900000000003</v>
      </c>
      <c r="AT187" s="14">
        <f>IFERROR(VLOOKUP(AS187,'CRUCE RIESGOS'!$C$8:$D$152,2,FALSE),"")</f>
        <v/>
      </c>
      <c r="AU187" s="14" t="n">
        <v>18.8900000000003</v>
      </c>
      <c r="AV187" s="14">
        <f>IFERROR(VLOOKUP(AU187,'CRUCE RIESGOS'!$C$8:$D$152,2,FALSE),"")</f>
        <v/>
      </c>
      <c r="AW187" s="14" t="n">
        <v>19.8900000000004</v>
      </c>
      <c r="AX187" s="14">
        <f>IFERROR(VLOOKUP(AW187,'CRUCE RIESGOS'!$C$8:$D$152,2,FALSE),"")</f>
        <v/>
      </c>
      <c r="AY187" s="14" t="n">
        <v>20.8900000000004</v>
      </c>
      <c r="AZ187" s="14">
        <f>IFERROR(VLOOKUP(AY187,'CRUCE RIESGOS'!$C$8:$D$152,2,FALSE),"")</f>
        <v/>
      </c>
      <c r="BA187" s="14" t="n">
        <v>21.8900000000004</v>
      </c>
      <c r="BB187" s="14">
        <f>IFERROR(VLOOKUP(BA187,'CRUCE RIESGOS'!$C$8:$D$152,2,FALSE),"")</f>
        <v/>
      </c>
      <c r="BC187" s="14" t="n">
        <v>22.8900000000004</v>
      </c>
      <c r="BD187" s="14">
        <f>IFERROR(VLOOKUP(BC187,'CRUCE RIESGOS'!$C$8:$D$152,2,FALSE),"")</f>
        <v/>
      </c>
      <c r="BE187" s="14" t="n">
        <v>23.8900000000004</v>
      </c>
      <c r="BF187" s="14">
        <f>IFERROR(VLOOKUP(BE187,'CRUCE RIESGOS'!$C$8:$D$152,2,FALSE),"")</f>
        <v/>
      </c>
      <c r="BG187" s="14" t="n">
        <v>24.8900000000005</v>
      </c>
      <c r="BH187" s="14">
        <f>IFERROR(VLOOKUP(BG187,'CRUCE RIESGOS'!$C$8:$D$152,2,FALSE),"")</f>
        <v/>
      </c>
      <c r="BI187" s="14" t="n">
        <v>25.8900000000005</v>
      </c>
      <c r="BJ187" s="14">
        <f>IFERROR(VLOOKUP(BI187,'CRUCE RIESGOS'!$C$8:$D$152,2,FALSE),"")</f>
        <v/>
      </c>
    </row>
    <row r="188">
      <c r="N188" s="14">
        <f>IF(N189&lt;&gt;""," -R","")</f>
        <v/>
      </c>
      <c r="P188" s="14">
        <f>IF(P189&lt;&gt;""," -R","")</f>
        <v/>
      </c>
      <c r="R188" s="14">
        <f>IF(R189&lt;&gt;""," -R","")</f>
        <v/>
      </c>
      <c r="T188" s="14">
        <f>IF(T189&lt;&gt;""," -R","")</f>
        <v/>
      </c>
      <c r="V188" s="14">
        <f>IF(V189&lt;&gt;""," -R","")</f>
        <v/>
      </c>
      <c r="X188" s="14">
        <f>IF(X189&lt;&gt;""," -R","")</f>
        <v/>
      </c>
      <c r="Z188" s="14">
        <f>IF(Z189&lt;&gt;""," -R","")</f>
        <v/>
      </c>
      <c r="AB188" s="14">
        <f>IF(AB189&lt;&gt;""," -R","")</f>
        <v/>
      </c>
      <c r="AD188" s="14">
        <f>IF(AD189&lt;&gt;""," -R","")</f>
        <v/>
      </c>
      <c r="AF188" s="14">
        <f>IF(AF189&lt;&gt;""," -R","")</f>
        <v/>
      </c>
      <c r="AH188" s="14">
        <f>IF(AH189&lt;&gt;""," -R","")</f>
        <v/>
      </c>
      <c r="AJ188" s="14">
        <f>IF(AJ189&lt;&gt;""," -R","")</f>
        <v/>
      </c>
      <c r="AL188" s="14">
        <f>IF(AL189&lt;&gt;""," -R","")</f>
        <v/>
      </c>
      <c r="AN188" s="14">
        <f>IF(AN189&lt;&gt;""," -R","")</f>
        <v/>
      </c>
      <c r="AP188" s="14">
        <f>IF(AP189&lt;&gt;""," -R","")</f>
        <v/>
      </c>
      <c r="AR188" s="14">
        <f>IF(AR189&lt;&gt;""," -R","")</f>
        <v/>
      </c>
      <c r="AT188" s="14">
        <f>IF(AT189&lt;&gt;""," -R","")</f>
        <v/>
      </c>
      <c r="AV188" s="14">
        <f>IF(AV189&lt;&gt;""," -R","")</f>
        <v/>
      </c>
      <c r="AX188" s="14">
        <f>IF(AX189&lt;&gt;""," -R","")</f>
        <v/>
      </c>
      <c r="AZ188" s="14">
        <f>IF(AZ189&lt;&gt;""," -R","")</f>
        <v/>
      </c>
      <c r="BB188" s="14">
        <f>IF(BB189&lt;&gt;""," -R","")</f>
        <v/>
      </c>
      <c r="BD188" s="14">
        <f>IF(BD189&lt;&gt;""," -R","")</f>
        <v/>
      </c>
      <c r="BF188" s="14">
        <f>IF(BF189&lt;&gt;""," -R","")</f>
        <v/>
      </c>
      <c r="BH188" s="14">
        <f>IF(BH189&lt;&gt;""," -R","")</f>
        <v/>
      </c>
      <c r="BJ188" s="14">
        <f>IF(BJ189&lt;&gt;""," -R","")</f>
        <v/>
      </c>
    </row>
    <row r="189">
      <c r="M189" s="14" t="n">
        <v>1.9</v>
      </c>
      <c r="N189" s="14">
        <f>IFERROR(VLOOKUP(M189,'CRUCE RIESGOS'!$C$8:$D$152,2,FALSE),"")</f>
        <v/>
      </c>
      <c r="O189" s="14" t="n">
        <v>2.90000000000002</v>
      </c>
      <c r="P189" s="14">
        <f>IFERROR(VLOOKUP(O189,'CRUCE RIESGOS'!$C$8:$D$152,2,FALSE),"")</f>
        <v/>
      </c>
      <c r="Q189" s="14" t="n">
        <v>3.90000000000004</v>
      </c>
      <c r="R189" s="14">
        <f>IFERROR(VLOOKUP(Q189,'CRUCE RIESGOS'!$C$8:$D$152,2,FALSE),"")</f>
        <v/>
      </c>
      <c r="S189" s="14" t="n">
        <v>4.90000000000006</v>
      </c>
      <c r="T189" s="14">
        <f>IFERROR(VLOOKUP(S189,'CRUCE RIESGOS'!$C$8:$D$152,2,FALSE),"")</f>
        <v/>
      </c>
      <c r="U189" s="14" t="n">
        <v>5.90000000000008</v>
      </c>
      <c r="V189" s="14">
        <f>IFERROR(VLOOKUP(U189,'CRUCE RIESGOS'!$C$8:$D$152,2,FALSE),"")</f>
        <v/>
      </c>
      <c r="W189" s="14" t="n">
        <v>6.9000000000001</v>
      </c>
      <c r="X189" s="14">
        <f>IFERROR(VLOOKUP(W189,'CRUCE RIESGOS'!$C$8:$D$152,2,FALSE),"")</f>
        <v/>
      </c>
      <c r="Y189" s="14" t="n">
        <v>7.90000000000012</v>
      </c>
      <c r="Z189" s="14">
        <f>IFERROR(VLOOKUP(Y189,'CRUCE RIESGOS'!$C$8:$D$152,2,FALSE),"")</f>
        <v/>
      </c>
      <c r="AA189" s="14" t="n">
        <v>8.900000000000141</v>
      </c>
      <c r="AB189" s="14">
        <f>IFERROR(VLOOKUP(AA189,'CRUCE RIESGOS'!$C$8:$D$152,2,FALSE),"")</f>
        <v/>
      </c>
      <c r="AC189" s="14" t="n">
        <v>9.90000000000016</v>
      </c>
      <c r="AD189" s="14">
        <f>IFERROR(VLOOKUP(AC189,'CRUCE RIESGOS'!$C$8:$D$152,2,FALSE),"")</f>
        <v/>
      </c>
      <c r="AE189" s="14" t="n">
        <v>10.9000000000002</v>
      </c>
      <c r="AF189" s="14">
        <f>IFERROR(VLOOKUP(AE189,'CRUCE RIESGOS'!$C$8:$D$152,2,FALSE),"")</f>
        <v/>
      </c>
      <c r="AG189" s="14" t="n">
        <v>11.9000000000002</v>
      </c>
      <c r="AH189" s="14">
        <f>IFERROR(VLOOKUP(AG189,'CRUCE RIESGOS'!$C$8:$D$152,2,FALSE),"")</f>
        <v/>
      </c>
      <c r="AI189" s="14" t="n">
        <v>12.9000000000002</v>
      </c>
      <c r="AJ189" s="14">
        <f>IFERROR(VLOOKUP(AI189,'CRUCE RIESGOS'!$C$8:$D$152,2,FALSE),"")</f>
        <v/>
      </c>
      <c r="AK189" s="14" t="n">
        <v>13.9000000000002</v>
      </c>
      <c r="AL189" s="14">
        <f>IFERROR(VLOOKUP(AK189,'CRUCE RIESGOS'!$C$8:$D$152,2,FALSE),"")</f>
        <v/>
      </c>
      <c r="AM189" s="14" t="n">
        <v>14.9000000000003</v>
      </c>
      <c r="AN189" s="14">
        <f>IFERROR(VLOOKUP(AM189,'CRUCE RIESGOS'!$C$8:$D$152,2,FALSE),"")</f>
        <v/>
      </c>
      <c r="AO189" s="14" t="n">
        <v>15.9000000000003</v>
      </c>
      <c r="AP189" s="14">
        <f>IFERROR(VLOOKUP(AO189,'CRUCE RIESGOS'!$C$8:$D$152,2,FALSE),"")</f>
        <v/>
      </c>
      <c r="AQ189" s="14" t="n">
        <v>16.9000000000003</v>
      </c>
      <c r="AR189" s="14">
        <f>IFERROR(VLOOKUP(AQ189,'CRUCE RIESGOS'!$C$8:$D$152,2,FALSE),"")</f>
        <v/>
      </c>
      <c r="AS189" s="14" t="n">
        <v>17.9000000000003</v>
      </c>
      <c r="AT189" s="14">
        <f>IFERROR(VLOOKUP(AS189,'CRUCE RIESGOS'!$C$8:$D$152,2,FALSE),"")</f>
        <v/>
      </c>
      <c r="AU189" s="14" t="n">
        <v>18.9000000000003</v>
      </c>
      <c r="AV189" s="14">
        <f>IFERROR(VLOOKUP(AU189,'CRUCE RIESGOS'!$C$8:$D$152,2,FALSE),"")</f>
        <v/>
      </c>
      <c r="AW189" s="14" t="n">
        <v>19.9000000000004</v>
      </c>
      <c r="AX189" s="14">
        <f>IFERROR(VLOOKUP(AW189,'CRUCE RIESGOS'!$C$8:$D$152,2,FALSE),"")</f>
        <v/>
      </c>
      <c r="AY189" s="14" t="n">
        <v>20.9000000000004</v>
      </c>
      <c r="AZ189" s="14">
        <f>IFERROR(VLOOKUP(AY189,'CRUCE RIESGOS'!$C$8:$D$152,2,FALSE),"")</f>
        <v/>
      </c>
      <c r="BA189" s="14" t="n">
        <v>21.9000000000004</v>
      </c>
      <c r="BB189" s="14">
        <f>IFERROR(VLOOKUP(BA189,'CRUCE RIESGOS'!$C$8:$D$152,2,FALSE),"")</f>
        <v/>
      </c>
      <c r="BC189" s="14" t="n">
        <v>22.9000000000004</v>
      </c>
      <c r="BD189" s="14">
        <f>IFERROR(VLOOKUP(BC189,'CRUCE RIESGOS'!$C$8:$D$152,2,FALSE),"")</f>
        <v/>
      </c>
      <c r="BE189" s="14" t="n">
        <v>23.9000000000004</v>
      </c>
      <c r="BF189" s="14">
        <f>IFERROR(VLOOKUP(BE189,'CRUCE RIESGOS'!$C$8:$D$152,2,FALSE),"")</f>
        <v/>
      </c>
      <c r="BG189" s="14" t="n">
        <v>24.9000000000005</v>
      </c>
      <c r="BH189" s="14">
        <f>IFERROR(VLOOKUP(BG189,'CRUCE RIESGOS'!$C$8:$D$152,2,FALSE),"")</f>
        <v/>
      </c>
      <c r="BI189" s="14" t="n">
        <v>25.9000000000005</v>
      </c>
      <c r="BJ189" s="14">
        <f>IFERROR(VLOOKUP(BI189,'CRUCE RIESGOS'!$C$8:$D$152,2,FALSE),"")</f>
        <v/>
      </c>
    </row>
    <row r="190">
      <c r="N190" s="14">
        <f>IF(N191&lt;&gt;""," -R","")</f>
        <v/>
      </c>
      <c r="P190" s="14">
        <f>IF(P191&lt;&gt;""," -R","")</f>
        <v/>
      </c>
      <c r="R190" s="14">
        <f>IF(R191&lt;&gt;""," -R","")</f>
        <v/>
      </c>
      <c r="T190" s="14">
        <f>IF(T191&lt;&gt;""," -R","")</f>
        <v/>
      </c>
      <c r="V190" s="14">
        <f>IF(V191&lt;&gt;""," -R","")</f>
        <v/>
      </c>
      <c r="X190" s="14">
        <f>IF(X191&lt;&gt;""," -R","")</f>
        <v/>
      </c>
      <c r="Z190" s="14">
        <f>IF(Z191&lt;&gt;""," -R","")</f>
        <v/>
      </c>
      <c r="AB190" s="14">
        <f>IF(AB191&lt;&gt;""," -R","")</f>
        <v/>
      </c>
      <c r="AD190" s="14">
        <f>IF(AD191&lt;&gt;""," -R","")</f>
        <v/>
      </c>
      <c r="AF190" s="14">
        <f>IF(AF191&lt;&gt;""," -R","")</f>
        <v/>
      </c>
      <c r="AH190" s="14">
        <f>IF(AH191&lt;&gt;""," -R","")</f>
        <v/>
      </c>
      <c r="AJ190" s="14">
        <f>IF(AJ191&lt;&gt;""," -R","")</f>
        <v/>
      </c>
      <c r="AL190" s="14">
        <f>IF(AL191&lt;&gt;""," -R","")</f>
        <v/>
      </c>
      <c r="AN190" s="14">
        <f>IF(AN191&lt;&gt;""," -R","")</f>
        <v/>
      </c>
      <c r="AP190" s="14">
        <f>IF(AP191&lt;&gt;""," -R","")</f>
        <v/>
      </c>
      <c r="AR190" s="14">
        <f>IF(AR191&lt;&gt;""," -R","")</f>
        <v/>
      </c>
      <c r="AT190" s="14">
        <f>IF(AT191&lt;&gt;""," -R","")</f>
        <v/>
      </c>
      <c r="AV190" s="14">
        <f>IF(AV191&lt;&gt;""," -R","")</f>
        <v/>
      </c>
      <c r="AX190" s="14">
        <f>IF(AX191&lt;&gt;""," -R","")</f>
        <v/>
      </c>
      <c r="AZ190" s="14">
        <f>IF(AZ191&lt;&gt;""," -R","")</f>
        <v/>
      </c>
      <c r="BB190" s="14">
        <f>IF(BB191&lt;&gt;""," -R","")</f>
        <v/>
      </c>
      <c r="BD190" s="14">
        <f>IF(BD191&lt;&gt;""," -R","")</f>
        <v/>
      </c>
      <c r="BF190" s="14">
        <f>IF(BF191&lt;&gt;""," -R","")</f>
        <v/>
      </c>
      <c r="BH190" s="14">
        <f>IF(BH191&lt;&gt;""," -R","")</f>
        <v/>
      </c>
      <c r="BJ190" s="14">
        <f>IF(BJ191&lt;&gt;""," -R","")</f>
        <v/>
      </c>
    </row>
    <row r="191">
      <c r="M191" s="14" t="n">
        <v>1.91</v>
      </c>
      <c r="N191" s="14">
        <f>IFERROR(VLOOKUP(M191,'CRUCE RIESGOS'!$C$8:$D$152,2,FALSE),"")</f>
        <v/>
      </c>
      <c r="O191" s="14" t="n">
        <v>2.91000000000002</v>
      </c>
      <c r="P191" s="14">
        <f>IFERROR(VLOOKUP(O191,'CRUCE RIESGOS'!$C$8:$D$152,2,FALSE),"")</f>
        <v/>
      </c>
      <c r="Q191" s="14" t="n">
        <v>3.91000000000004</v>
      </c>
      <c r="R191" s="14">
        <f>IFERROR(VLOOKUP(Q191,'CRUCE RIESGOS'!$C$8:$D$152,2,FALSE),"")</f>
        <v/>
      </c>
      <c r="S191" s="14" t="n">
        <v>4.91000000000006</v>
      </c>
      <c r="T191" s="14">
        <f>IFERROR(VLOOKUP(S191,'CRUCE RIESGOS'!$C$8:$D$152,2,FALSE),"")</f>
        <v/>
      </c>
      <c r="U191" s="14" t="n">
        <v>5.91000000000008</v>
      </c>
      <c r="V191" s="14">
        <f>IFERROR(VLOOKUP(U191,'CRUCE RIESGOS'!$C$8:$D$152,2,FALSE),"")</f>
        <v/>
      </c>
      <c r="W191" s="14" t="n">
        <v>6.9100000000001</v>
      </c>
      <c r="X191" s="14">
        <f>IFERROR(VLOOKUP(W191,'CRUCE RIESGOS'!$C$8:$D$152,2,FALSE),"")</f>
        <v/>
      </c>
      <c r="Y191" s="14" t="n">
        <v>7.91000000000012</v>
      </c>
      <c r="Z191" s="14">
        <f>IFERROR(VLOOKUP(Y191,'CRUCE RIESGOS'!$C$8:$D$152,2,FALSE),"")</f>
        <v/>
      </c>
      <c r="AA191" s="14" t="n">
        <v>8.91000000000014</v>
      </c>
      <c r="AB191" s="14">
        <f>IFERROR(VLOOKUP(AA191,'CRUCE RIESGOS'!$C$8:$D$152,2,FALSE),"")</f>
        <v/>
      </c>
      <c r="AC191" s="14" t="n">
        <v>9.91000000000016</v>
      </c>
      <c r="AD191" s="14">
        <f>IFERROR(VLOOKUP(AC191,'CRUCE RIESGOS'!$C$8:$D$152,2,FALSE),"")</f>
        <v/>
      </c>
      <c r="AE191" s="14" t="n">
        <v>10.9100000000002</v>
      </c>
      <c r="AF191" s="14">
        <f>IFERROR(VLOOKUP(AE191,'CRUCE RIESGOS'!$C$8:$D$152,2,FALSE),"")</f>
        <v/>
      </c>
      <c r="AG191" s="14" t="n">
        <v>11.9100000000002</v>
      </c>
      <c r="AH191" s="14">
        <f>IFERROR(VLOOKUP(AG191,'CRUCE RIESGOS'!$C$8:$D$152,2,FALSE),"")</f>
        <v/>
      </c>
      <c r="AI191" s="14" t="n">
        <v>12.9100000000002</v>
      </c>
      <c r="AJ191" s="14">
        <f>IFERROR(VLOOKUP(AI191,'CRUCE RIESGOS'!$C$8:$D$152,2,FALSE),"")</f>
        <v/>
      </c>
      <c r="AK191" s="14" t="n">
        <v>13.9100000000002</v>
      </c>
      <c r="AL191" s="14">
        <f>IFERROR(VLOOKUP(AK191,'CRUCE RIESGOS'!$C$8:$D$152,2,FALSE),"")</f>
        <v/>
      </c>
      <c r="AM191" s="14" t="n">
        <v>14.9100000000003</v>
      </c>
      <c r="AN191" s="14">
        <f>IFERROR(VLOOKUP(AM191,'CRUCE RIESGOS'!$C$8:$D$152,2,FALSE),"")</f>
        <v/>
      </c>
      <c r="AO191" s="14" t="n">
        <v>15.9100000000003</v>
      </c>
      <c r="AP191" s="14">
        <f>IFERROR(VLOOKUP(AO191,'CRUCE RIESGOS'!$C$8:$D$152,2,FALSE),"")</f>
        <v/>
      </c>
      <c r="AQ191" s="14" t="n">
        <v>16.9100000000003</v>
      </c>
      <c r="AR191" s="14">
        <f>IFERROR(VLOOKUP(AQ191,'CRUCE RIESGOS'!$C$8:$D$152,2,FALSE),"")</f>
        <v/>
      </c>
      <c r="AS191" s="14" t="n">
        <v>17.9100000000003</v>
      </c>
      <c r="AT191" s="14">
        <f>IFERROR(VLOOKUP(AS191,'CRUCE RIESGOS'!$C$8:$D$152,2,FALSE),"")</f>
        <v/>
      </c>
      <c r="AU191" s="14" t="n">
        <v>18.9100000000003</v>
      </c>
      <c r="AV191" s="14">
        <f>IFERROR(VLOOKUP(AU191,'CRUCE RIESGOS'!$C$8:$D$152,2,FALSE),"")</f>
        <v/>
      </c>
      <c r="AW191" s="14" t="n">
        <v>19.9100000000004</v>
      </c>
      <c r="AX191" s="14">
        <f>IFERROR(VLOOKUP(AW191,'CRUCE RIESGOS'!$C$8:$D$152,2,FALSE),"")</f>
        <v/>
      </c>
      <c r="AY191" s="14" t="n">
        <v>20.9100000000004</v>
      </c>
      <c r="AZ191" s="14">
        <f>IFERROR(VLOOKUP(AY191,'CRUCE RIESGOS'!$C$8:$D$152,2,FALSE),"")</f>
        <v/>
      </c>
      <c r="BA191" s="14" t="n">
        <v>21.9100000000004</v>
      </c>
      <c r="BB191" s="14">
        <f>IFERROR(VLOOKUP(BA191,'CRUCE RIESGOS'!$C$8:$D$152,2,FALSE),"")</f>
        <v/>
      </c>
      <c r="BC191" s="14" t="n">
        <v>22.9100000000004</v>
      </c>
      <c r="BD191" s="14">
        <f>IFERROR(VLOOKUP(BC191,'CRUCE RIESGOS'!$C$8:$D$152,2,FALSE),"")</f>
        <v/>
      </c>
      <c r="BE191" s="14" t="n">
        <v>23.9100000000004</v>
      </c>
      <c r="BF191" s="14">
        <f>IFERROR(VLOOKUP(BE191,'CRUCE RIESGOS'!$C$8:$D$152,2,FALSE),"")</f>
        <v/>
      </c>
      <c r="BG191" s="14" t="n">
        <v>24.9100000000005</v>
      </c>
      <c r="BH191" s="14">
        <f>IFERROR(VLOOKUP(BG191,'CRUCE RIESGOS'!$C$8:$D$152,2,FALSE),"")</f>
        <v/>
      </c>
      <c r="BI191" s="14" t="n">
        <v>25.9100000000005</v>
      </c>
      <c r="BJ191" s="14">
        <f>IFERROR(VLOOKUP(BI191,'CRUCE RIESGOS'!$C$8:$D$152,2,FALSE),"")</f>
        <v/>
      </c>
    </row>
    <row r="192">
      <c r="N192" s="14">
        <f>IF(N193&lt;&gt;""," -R","")</f>
        <v/>
      </c>
      <c r="P192" s="14">
        <f>IF(P193&lt;&gt;""," -R","")</f>
        <v/>
      </c>
      <c r="R192" s="14">
        <f>IF(R193&lt;&gt;""," -R","")</f>
        <v/>
      </c>
      <c r="T192" s="14">
        <f>IF(T193&lt;&gt;""," -R","")</f>
        <v/>
      </c>
      <c r="V192" s="14">
        <f>IF(V193&lt;&gt;""," -R","")</f>
        <v/>
      </c>
      <c r="X192" s="14">
        <f>IF(X193&lt;&gt;""," -R","")</f>
        <v/>
      </c>
      <c r="Z192" s="14">
        <f>IF(Z193&lt;&gt;""," -R","")</f>
        <v/>
      </c>
      <c r="AB192" s="14">
        <f>IF(AB193&lt;&gt;""," -R","")</f>
        <v/>
      </c>
      <c r="AD192" s="14">
        <f>IF(AD193&lt;&gt;""," -R","")</f>
        <v/>
      </c>
      <c r="AF192" s="14">
        <f>IF(AF193&lt;&gt;""," -R","")</f>
        <v/>
      </c>
      <c r="AH192" s="14">
        <f>IF(AH193&lt;&gt;""," -R","")</f>
        <v/>
      </c>
      <c r="AJ192" s="14">
        <f>IF(AJ193&lt;&gt;""," -R","")</f>
        <v/>
      </c>
      <c r="AL192" s="14">
        <f>IF(AL193&lt;&gt;""," -R","")</f>
        <v/>
      </c>
      <c r="AN192" s="14">
        <f>IF(AN193&lt;&gt;""," -R","")</f>
        <v/>
      </c>
      <c r="AP192" s="14">
        <f>IF(AP193&lt;&gt;""," -R","")</f>
        <v/>
      </c>
      <c r="AR192" s="14">
        <f>IF(AR193&lt;&gt;""," -R","")</f>
        <v/>
      </c>
      <c r="AT192" s="14">
        <f>IF(AT193&lt;&gt;""," -R","")</f>
        <v/>
      </c>
      <c r="AV192" s="14">
        <f>IF(AV193&lt;&gt;""," -R","")</f>
        <v/>
      </c>
      <c r="AX192" s="14">
        <f>IF(AX193&lt;&gt;""," -R","")</f>
        <v/>
      </c>
      <c r="AZ192" s="14">
        <f>IF(AZ193&lt;&gt;""," -R","")</f>
        <v/>
      </c>
      <c r="BB192" s="14">
        <f>IF(BB193&lt;&gt;""," -R","")</f>
        <v/>
      </c>
      <c r="BD192" s="14">
        <f>IF(BD193&lt;&gt;""," -R","")</f>
        <v/>
      </c>
      <c r="BF192" s="14">
        <f>IF(BF193&lt;&gt;""," -R","")</f>
        <v/>
      </c>
      <c r="BH192" s="14">
        <f>IF(BH193&lt;&gt;""," -R","")</f>
        <v/>
      </c>
      <c r="BJ192" s="14">
        <f>IF(BJ193&lt;&gt;""," -R","")</f>
        <v/>
      </c>
    </row>
    <row r="193">
      <c r="M193" s="14" t="n">
        <v>1.92</v>
      </c>
      <c r="N193" s="14">
        <f>IFERROR(VLOOKUP(M193,'CRUCE RIESGOS'!$C$8:$D$152,2,FALSE),"")</f>
        <v/>
      </c>
      <c r="O193" s="14" t="n">
        <v>2.92000000000002</v>
      </c>
      <c r="P193" s="14">
        <f>IFERROR(VLOOKUP(O193,'CRUCE RIESGOS'!$C$8:$D$152,2,FALSE),"")</f>
        <v/>
      </c>
      <c r="Q193" s="14" t="n">
        <v>3.92000000000004</v>
      </c>
      <c r="R193" s="14">
        <f>IFERROR(VLOOKUP(Q193,'CRUCE RIESGOS'!$C$8:$D$152,2,FALSE),"")</f>
        <v/>
      </c>
      <c r="S193" s="14" t="n">
        <v>4.92000000000006</v>
      </c>
      <c r="T193" s="14">
        <f>IFERROR(VLOOKUP(S193,'CRUCE RIESGOS'!$C$8:$D$152,2,FALSE),"")</f>
        <v/>
      </c>
      <c r="U193" s="14" t="n">
        <v>5.92000000000008</v>
      </c>
      <c r="V193" s="14">
        <f>IFERROR(VLOOKUP(U193,'CRUCE RIESGOS'!$C$8:$D$152,2,FALSE),"")</f>
        <v/>
      </c>
      <c r="W193" s="14" t="n">
        <v>6.9200000000001</v>
      </c>
      <c r="X193" s="14">
        <f>IFERROR(VLOOKUP(W193,'CRUCE RIESGOS'!$C$8:$D$152,2,FALSE),"")</f>
        <v/>
      </c>
      <c r="Y193" s="14" t="n">
        <v>7.92000000000012</v>
      </c>
      <c r="Z193" s="14">
        <f>IFERROR(VLOOKUP(Y193,'CRUCE RIESGOS'!$C$8:$D$152,2,FALSE),"")</f>
        <v/>
      </c>
      <c r="AA193" s="14" t="n">
        <v>8.92000000000014</v>
      </c>
      <c r="AB193" s="14">
        <f>IFERROR(VLOOKUP(AA193,'CRUCE RIESGOS'!$C$8:$D$152,2,FALSE),"")</f>
        <v/>
      </c>
      <c r="AC193" s="14" t="n">
        <v>9.92000000000016</v>
      </c>
      <c r="AD193" s="14">
        <f>IFERROR(VLOOKUP(AC193,'CRUCE RIESGOS'!$C$8:$D$152,2,FALSE),"")</f>
        <v/>
      </c>
      <c r="AE193" s="14" t="n">
        <v>10.9200000000002</v>
      </c>
      <c r="AF193" s="14">
        <f>IFERROR(VLOOKUP(AE193,'CRUCE RIESGOS'!$C$8:$D$152,2,FALSE),"")</f>
        <v/>
      </c>
      <c r="AG193" s="14" t="n">
        <v>11.9200000000002</v>
      </c>
      <c r="AH193" s="14">
        <f>IFERROR(VLOOKUP(AG193,'CRUCE RIESGOS'!$C$8:$D$152,2,FALSE),"")</f>
        <v/>
      </c>
      <c r="AI193" s="14" t="n">
        <v>12.9200000000002</v>
      </c>
      <c r="AJ193" s="14">
        <f>IFERROR(VLOOKUP(AI193,'CRUCE RIESGOS'!$C$8:$D$152,2,FALSE),"")</f>
        <v/>
      </c>
      <c r="AK193" s="14" t="n">
        <v>13.9200000000002</v>
      </c>
      <c r="AL193" s="14">
        <f>IFERROR(VLOOKUP(AK193,'CRUCE RIESGOS'!$C$8:$D$152,2,FALSE),"")</f>
        <v/>
      </c>
      <c r="AM193" s="14" t="n">
        <v>14.9200000000003</v>
      </c>
      <c r="AN193" s="14">
        <f>IFERROR(VLOOKUP(AM193,'CRUCE RIESGOS'!$C$8:$D$152,2,FALSE),"")</f>
        <v/>
      </c>
      <c r="AO193" s="14" t="n">
        <v>15.9200000000003</v>
      </c>
      <c r="AP193" s="14">
        <f>IFERROR(VLOOKUP(AO193,'CRUCE RIESGOS'!$C$8:$D$152,2,FALSE),"")</f>
        <v/>
      </c>
      <c r="AQ193" s="14" t="n">
        <v>16.9200000000003</v>
      </c>
      <c r="AR193" s="14">
        <f>IFERROR(VLOOKUP(AQ193,'CRUCE RIESGOS'!$C$8:$D$152,2,FALSE),"")</f>
        <v/>
      </c>
      <c r="AS193" s="14" t="n">
        <v>17.9200000000003</v>
      </c>
      <c r="AT193" s="14">
        <f>IFERROR(VLOOKUP(AS193,'CRUCE RIESGOS'!$C$8:$D$152,2,FALSE),"")</f>
        <v/>
      </c>
      <c r="AU193" s="14" t="n">
        <v>18.9200000000003</v>
      </c>
      <c r="AV193" s="14">
        <f>IFERROR(VLOOKUP(AU193,'CRUCE RIESGOS'!$C$8:$D$152,2,FALSE),"")</f>
        <v/>
      </c>
      <c r="AW193" s="14" t="n">
        <v>19.9200000000004</v>
      </c>
      <c r="AX193" s="14">
        <f>IFERROR(VLOOKUP(AW193,'CRUCE RIESGOS'!$C$8:$D$152,2,FALSE),"")</f>
        <v/>
      </c>
      <c r="AY193" s="14" t="n">
        <v>20.9200000000004</v>
      </c>
      <c r="AZ193" s="14">
        <f>IFERROR(VLOOKUP(AY193,'CRUCE RIESGOS'!$C$8:$D$152,2,FALSE),"")</f>
        <v/>
      </c>
      <c r="BA193" s="14" t="n">
        <v>21.9200000000004</v>
      </c>
      <c r="BB193" s="14">
        <f>IFERROR(VLOOKUP(BA193,'CRUCE RIESGOS'!$C$8:$D$152,2,FALSE),"")</f>
        <v/>
      </c>
      <c r="BC193" s="14" t="n">
        <v>22.9200000000004</v>
      </c>
      <c r="BD193" s="14">
        <f>IFERROR(VLOOKUP(BC193,'CRUCE RIESGOS'!$C$8:$D$152,2,FALSE),"")</f>
        <v/>
      </c>
      <c r="BE193" s="14" t="n">
        <v>23.9200000000004</v>
      </c>
      <c r="BF193" s="14">
        <f>IFERROR(VLOOKUP(BE193,'CRUCE RIESGOS'!$C$8:$D$152,2,FALSE),"")</f>
        <v/>
      </c>
      <c r="BG193" s="14" t="n">
        <v>24.9200000000005</v>
      </c>
      <c r="BH193" s="14">
        <f>IFERROR(VLOOKUP(BG193,'CRUCE RIESGOS'!$C$8:$D$152,2,FALSE),"")</f>
        <v/>
      </c>
      <c r="BI193" s="14" t="n">
        <v>25.9200000000005</v>
      </c>
      <c r="BJ193" s="14">
        <f>IFERROR(VLOOKUP(BI193,'CRUCE RIESGOS'!$C$8:$D$152,2,FALSE),"")</f>
        <v/>
      </c>
    </row>
    <row r="194">
      <c r="N194" s="14">
        <f>IF(N195&lt;&gt;""," -R","")</f>
        <v/>
      </c>
      <c r="P194" s="14">
        <f>IF(P195&lt;&gt;""," -R","")</f>
        <v/>
      </c>
      <c r="R194" s="14">
        <f>IF(R195&lt;&gt;""," -R","")</f>
        <v/>
      </c>
      <c r="T194" s="14">
        <f>IF(T195&lt;&gt;""," -R","")</f>
        <v/>
      </c>
      <c r="V194" s="14">
        <f>IF(V195&lt;&gt;""," -R","")</f>
        <v/>
      </c>
      <c r="X194" s="14">
        <f>IF(X195&lt;&gt;""," -R","")</f>
        <v/>
      </c>
      <c r="Z194" s="14">
        <f>IF(Z195&lt;&gt;""," -R","")</f>
        <v/>
      </c>
      <c r="AB194" s="14">
        <f>IF(AB195&lt;&gt;""," -R","")</f>
        <v/>
      </c>
      <c r="AD194" s="14">
        <f>IF(AD195&lt;&gt;""," -R","")</f>
        <v/>
      </c>
      <c r="AF194" s="14">
        <f>IF(AF195&lt;&gt;""," -R","")</f>
        <v/>
      </c>
      <c r="AH194" s="14">
        <f>IF(AH195&lt;&gt;""," -R","")</f>
        <v/>
      </c>
      <c r="AJ194" s="14">
        <f>IF(AJ195&lt;&gt;""," -R","")</f>
        <v/>
      </c>
      <c r="AL194" s="14">
        <f>IF(AL195&lt;&gt;""," -R","")</f>
        <v/>
      </c>
      <c r="AN194" s="14">
        <f>IF(AN195&lt;&gt;""," -R","")</f>
        <v/>
      </c>
      <c r="AP194" s="14">
        <f>IF(AP195&lt;&gt;""," -R","")</f>
        <v/>
      </c>
      <c r="AR194" s="14">
        <f>IF(AR195&lt;&gt;""," -R","")</f>
        <v/>
      </c>
      <c r="AT194" s="14">
        <f>IF(AT195&lt;&gt;""," -R","")</f>
        <v/>
      </c>
      <c r="AV194" s="14">
        <f>IF(AV195&lt;&gt;""," -R","")</f>
        <v/>
      </c>
      <c r="AX194" s="14">
        <f>IF(AX195&lt;&gt;""," -R","")</f>
        <v/>
      </c>
      <c r="AZ194" s="14">
        <f>IF(AZ195&lt;&gt;""," -R","")</f>
        <v/>
      </c>
      <c r="BB194" s="14">
        <f>IF(BB195&lt;&gt;""," -R","")</f>
        <v/>
      </c>
      <c r="BD194" s="14">
        <f>IF(BD195&lt;&gt;""," -R","")</f>
        <v/>
      </c>
      <c r="BF194" s="14">
        <f>IF(BF195&lt;&gt;""," -R","")</f>
        <v/>
      </c>
      <c r="BH194" s="14">
        <f>IF(BH195&lt;&gt;""," -R","")</f>
        <v/>
      </c>
      <c r="BJ194" s="14">
        <f>IF(BJ195&lt;&gt;""," -R","")</f>
        <v/>
      </c>
    </row>
    <row r="195">
      <c r="M195" s="14" t="n">
        <v>1.93</v>
      </c>
      <c r="N195" s="14">
        <f>IFERROR(VLOOKUP(M195,'CRUCE RIESGOS'!$C$8:$D$152,2,FALSE),"")</f>
        <v/>
      </c>
      <c r="O195" s="14" t="n">
        <v>2.93000000000002</v>
      </c>
      <c r="P195" s="14">
        <f>IFERROR(VLOOKUP(O195,'CRUCE RIESGOS'!$C$8:$D$152,2,FALSE),"")</f>
        <v/>
      </c>
      <c r="Q195" s="14" t="n">
        <v>3.93000000000004</v>
      </c>
      <c r="R195" s="14">
        <f>IFERROR(VLOOKUP(Q195,'CRUCE RIESGOS'!$C$8:$D$152,2,FALSE),"")</f>
        <v/>
      </c>
      <c r="S195" s="14" t="n">
        <v>4.93000000000006</v>
      </c>
      <c r="T195" s="14">
        <f>IFERROR(VLOOKUP(S195,'CRUCE RIESGOS'!$C$8:$D$152,2,FALSE),"")</f>
        <v/>
      </c>
      <c r="U195" s="14" t="n">
        <v>5.93000000000008</v>
      </c>
      <c r="V195" s="14">
        <f>IFERROR(VLOOKUP(U195,'CRUCE RIESGOS'!$C$8:$D$152,2,FALSE),"")</f>
        <v/>
      </c>
      <c r="W195" s="14" t="n">
        <v>6.9300000000001</v>
      </c>
      <c r="X195" s="14">
        <f>IFERROR(VLOOKUP(W195,'CRUCE RIESGOS'!$C$8:$D$152,2,FALSE),"")</f>
        <v/>
      </c>
      <c r="Y195" s="14" t="n">
        <v>7.93000000000012</v>
      </c>
      <c r="Z195" s="14">
        <f>IFERROR(VLOOKUP(Y195,'CRUCE RIESGOS'!$C$8:$D$152,2,FALSE),"")</f>
        <v/>
      </c>
      <c r="AA195" s="14" t="n">
        <v>8.93000000000014</v>
      </c>
      <c r="AB195" s="14">
        <f>IFERROR(VLOOKUP(AA195,'CRUCE RIESGOS'!$C$8:$D$152,2,FALSE),"")</f>
        <v/>
      </c>
      <c r="AC195" s="14" t="n">
        <v>9.93000000000016</v>
      </c>
      <c r="AD195" s="14">
        <f>IFERROR(VLOOKUP(AC195,'CRUCE RIESGOS'!$C$8:$D$152,2,FALSE),"")</f>
        <v/>
      </c>
      <c r="AE195" s="14" t="n">
        <v>10.9300000000002</v>
      </c>
      <c r="AF195" s="14">
        <f>IFERROR(VLOOKUP(AE195,'CRUCE RIESGOS'!$C$8:$D$152,2,FALSE),"")</f>
        <v/>
      </c>
      <c r="AG195" s="14" t="n">
        <v>11.9300000000002</v>
      </c>
      <c r="AH195" s="14">
        <f>IFERROR(VLOOKUP(AG195,'CRUCE RIESGOS'!$C$8:$D$152,2,FALSE),"")</f>
        <v/>
      </c>
      <c r="AI195" s="14" t="n">
        <v>12.9300000000002</v>
      </c>
      <c r="AJ195" s="14">
        <f>IFERROR(VLOOKUP(AI195,'CRUCE RIESGOS'!$C$8:$D$152,2,FALSE),"")</f>
        <v/>
      </c>
      <c r="AK195" s="14" t="n">
        <v>13.9300000000002</v>
      </c>
      <c r="AL195" s="14">
        <f>IFERROR(VLOOKUP(AK195,'CRUCE RIESGOS'!$C$8:$D$152,2,FALSE),"")</f>
        <v/>
      </c>
      <c r="AM195" s="14" t="n">
        <v>14.9300000000003</v>
      </c>
      <c r="AN195" s="14">
        <f>IFERROR(VLOOKUP(AM195,'CRUCE RIESGOS'!$C$8:$D$152,2,FALSE),"")</f>
        <v/>
      </c>
      <c r="AO195" s="14" t="n">
        <v>15.9300000000003</v>
      </c>
      <c r="AP195" s="14">
        <f>IFERROR(VLOOKUP(AO195,'CRUCE RIESGOS'!$C$8:$D$152,2,FALSE),"")</f>
        <v/>
      </c>
      <c r="AQ195" s="14" t="n">
        <v>16.9300000000003</v>
      </c>
      <c r="AR195" s="14">
        <f>IFERROR(VLOOKUP(AQ195,'CRUCE RIESGOS'!$C$8:$D$152,2,FALSE),"")</f>
        <v/>
      </c>
      <c r="AS195" s="14" t="n">
        <v>17.9300000000003</v>
      </c>
      <c r="AT195" s="14">
        <f>IFERROR(VLOOKUP(AS195,'CRUCE RIESGOS'!$C$8:$D$152,2,FALSE),"")</f>
        <v/>
      </c>
      <c r="AU195" s="14" t="n">
        <v>18.9300000000003</v>
      </c>
      <c r="AV195" s="14">
        <f>IFERROR(VLOOKUP(AU195,'CRUCE RIESGOS'!$C$8:$D$152,2,FALSE),"")</f>
        <v/>
      </c>
      <c r="AW195" s="14" t="n">
        <v>19.9300000000004</v>
      </c>
      <c r="AX195" s="14">
        <f>IFERROR(VLOOKUP(AW195,'CRUCE RIESGOS'!$C$8:$D$152,2,FALSE),"")</f>
        <v/>
      </c>
      <c r="AY195" s="14" t="n">
        <v>20.9300000000004</v>
      </c>
      <c r="AZ195" s="14">
        <f>IFERROR(VLOOKUP(AY195,'CRUCE RIESGOS'!$C$8:$D$152,2,FALSE),"")</f>
        <v/>
      </c>
      <c r="BA195" s="14" t="n">
        <v>21.9300000000004</v>
      </c>
      <c r="BB195" s="14">
        <f>IFERROR(VLOOKUP(BA195,'CRUCE RIESGOS'!$C$8:$D$152,2,FALSE),"")</f>
        <v/>
      </c>
      <c r="BC195" s="14" t="n">
        <v>22.9300000000004</v>
      </c>
      <c r="BD195" s="14">
        <f>IFERROR(VLOOKUP(BC195,'CRUCE RIESGOS'!$C$8:$D$152,2,FALSE),"")</f>
        <v/>
      </c>
      <c r="BE195" s="14" t="n">
        <v>23.9300000000004</v>
      </c>
      <c r="BF195" s="14">
        <f>IFERROR(VLOOKUP(BE195,'CRUCE RIESGOS'!$C$8:$D$152,2,FALSE),"")</f>
        <v/>
      </c>
      <c r="BG195" s="14" t="n">
        <v>24.9300000000005</v>
      </c>
      <c r="BH195" s="14">
        <f>IFERROR(VLOOKUP(BG195,'CRUCE RIESGOS'!$C$8:$D$152,2,FALSE),"")</f>
        <v/>
      </c>
      <c r="BI195" s="14" t="n">
        <v>25.9300000000005</v>
      </c>
      <c r="BJ195" s="14">
        <f>IFERROR(VLOOKUP(BI195,'CRUCE RIESGOS'!$C$8:$D$152,2,FALSE),"")</f>
        <v/>
      </c>
    </row>
    <row r="196">
      <c r="N196" s="14">
        <f>IF(N197&lt;&gt;""," -R","")</f>
        <v/>
      </c>
      <c r="P196" s="14">
        <f>IF(P197&lt;&gt;""," -R","")</f>
        <v/>
      </c>
      <c r="R196" s="14">
        <f>IF(R197&lt;&gt;""," -R","")</f>
        <v/>
      </c>
      <c r="T196" s="14">
        <f>IF(T197&lt;&gt;""," -R","")</f>
        <v/>
      </c>
      <c r="V196" s="14">
        <f>IF(V197&lt;&gt;""," -R","")</f>
        <v/>
      </c>
      <c r="X196" s="14">
        <f>IF(X197&lt;&gt;""," -R","")</f>
        <v/>
      </c>
      <c r="Z196" s="14">
        <f>IF(Z197&lt;&gt;""," -R","")</f>
        <v/>
      </c>
      <c r="AB196" s="14">
        <f>IF(AB197&lt;&gt;""," -R","")</f>
        <v/>
      </c>
      <c r="AD196" s="14">
        <f>IF(AD197&lt;&gt;""," -R","")</f>
        <v/>
      </c>
      <c r="AF196" s="14">
        <f>IF(AF197&lt;&gt;""," -R","")</f>
        <v/>
      </c>
      <c r="AH196" s="14">
        <f>IF(AH197&lt;&gt;""," -R","")</f>
        <v/>
      </c>
      <c r="AJ196" s="14">
        <f>IF(AJ197&lt;&gt;""," -R","")</f>
        <v/>
      </c>
      <c r="AL196" s="14">
        <f>IF(AL197&lt;&gt;""," -R","")</f>
        <v/>
      </c>
      <c r="AN196" s="14">
        <f>IF(AN197&lt;&gt;""," -R","")</f>
        <v/>
      </c>
      <c r="AP196" s="14">
        <f>IF(AP197&lt;&gt;""," -R","")</f>
        <v/>
      </c>
      <c r="AR196" s="14">
        <f>IF(AR197&lt;&gt;""," -R","")</f>
        <v/>
      </c>
      <c r="AT196" s="14">
        <f>IF(AT197&lt;&gt;""," -R","")</f>
        <v/>
      </c>
      <c r="AV196" s="14">
        <f>IF(AV197&lt;&gt;""," -R","")</f>
        <v/>
      </c>
      <c r="AX196" s="14">
        <f>IF(AX197&lt;&gt;""," -R","")</f>
        <v/>
      </c>
      <c r="AZ196" s="14">
        <f>IF(AZ197&lt;&gt;""," -R","")</f>
        <v/>
      </c>
      <c r="BB196" s="14">
        <f>IF(BB197&lt;&gt;""," -R","")</f>
        <v/>
      </c>
      <c r="BD196" s="14">
        <f>IF(BD197&lt;&gt;""," -R","")</f>
        <v/>
      </c>
      <c r="BF196" s="14">
        <f>IF(BF197&lt;&gt;""," -R","")</f>
        <v/>
      </c>
      <c r="BH196" s="14">
        <f>IF(BH197&lt;&gt;""," -R","")</f>
        <v/>
      </c>
      <c r="BJ196" s="14">
        <f>IF(BJ197&lt;&gt;""," -R","")</f>
        <v/>
      </c>
    </row>
    <row r="197">
      <c r="M197" s="14" t="n">
        <v>1.94</v>
      </c>
      <c r="N197" s="14">
        <f>IFERROR(VLOOKUP(M197,'CRUCE RIESGOS'!$C$8:$D$152,2,FALSE),"")</f>
        <v/>
      </c>
      <c r="O197" s="14" t="n">
        <v>2.94000000000002</v>
      </c>
      <c r="P197" s="14">
        <f>IFERROR(VLOOKUP(O197,'CRUCE RIESGOS'!$C$8:$D$152,2,FALSE),"")</f>
        <v/>
      </c>
      <c r="Q197" s="14" t="n">
        <v>3.94000000000004</v>
      </c>
      <c r="R197" s="14">
        <f>IFERROR(VLOOKUP(Q197,'CRUCE RIESGOS'!$C$8:$D$152,2,FALSE),"")</f>
        <v/>
      </c>
      <c r="S197" s="14" t="n">
        <v>4.94000000000006</v>
      </c>
      <c r="T197" s="14">
        <f>IFERROR(VLOOKUP(S197,'CRUCE RIESGOS'!$C$8:$D$152,2,FALSE),"")</f>
        <v/>
      </c>
      <c r="U197" s="14" t="n">
        <v>5.94000000000008</v>
      </c>
      <c r="V197" s="14">
        <f>IFERROR(VLOOKUP(U197,'CRUCE RIESGOS'!$C$8:$D$152,2,FALSE),"")</f>
        <v/>
      </c>
      <c r="W197" s="14" t="n">
        <v>6.9400000000001</v>
      </c>
      <c r="X197" s="14">
        <f>IFERROR(VLOOKUP(W197,'CRUCE RIESGOS'!$C$8:$D$152,2,FALSE),"")</f>
        <v/>
      </c>
      <c r="Y197" s="14" t="n">
        <v>7.94000000000012</v>
      </c>
      <c r="Z197" s="14">
        <f>IFERROR(VLOOKUP(Y197,'CRUCE RIESGOS'!$C$8:$D$152,2,FALSE),"")</f>
        <v/>
      </c>
      <c r="AA197" s="14" t="n">
        <v>8.94000000000014</v>
      </c>
      <c r="AB197" s="14">
        <f>IFERROR(VLOOKUP(AA197,'CRUCE RIESGOS'!$C$8:$D$152,2,FALSE),"")</f>
        <v/>
      </c>
      <c r="AC197" s="14" t="n">
        <v>9.940000000000159</v>
      </c>
      <c r="AD197" s="14">
        <f>IFERROR(VLOOKUP(AC197,'CRUCE RIESGOS'!$C$8:$D$152,2,FALSE),"")</f>
        <v/>
      </c>
      <c r="AE197" s="14" t="n">
        <v>10.9400000000002</v>
      </c>
      <c r="AF197" s="14">
        <f>IFERROR(VLOOKUP(AE197,'CRUCE RIESGOS'!$C$8:$D$152,2,FALSE),"")</f>
        <v/>
      </c>
      <c r="AG197" s="14" t="n">
        <v>11.9400000000002</v>
      </c>
      <c r="AH197" s="14">
        <f>IFERROR(VLOOKUP(AG197,'CRUCE RIESGOS'!$C$8:$D$152,2,FALSE),"")</f>
        <v/>
      </c>
      <c r="AI197" s="14" t="n">
        <v>12.9400000000002</v>
      </c>
      <c r="AJ197" s="14">
        <f>IFERROR(VLOOKUP(AI197,'CRUCE RIESGOS'!$C$8:$D$152,2,FALSE),"")</f>
        <v/>
      </c>
      <c r="AK197" s="14" t="n">
        <v>13.9400000000002</v>
      </c>
      <c r="AL197" s="14">
        <f>IFERROR(VLOOKUP(AK197,'CRUCE RIESGOS'!$C$8:$D$152,2,FALSE),"")</f>
        <v/>
      </c>
      <c r="AM197" s="14" t="n">
        <v>14.9400000000003</v>
      </c>
      <c r="AN197" s="14">
        <f>IFERROR(VLOOKUP(AM197,'CRUCE RIESGOS'!$C$8:$D$152,2,FALSE),"")</f>
        <v/>
      </c>
      <c r="AO197" s="14" t="n">
        <v>15.9400000000003</v>
      </c>
      <c r="AP197" s="14">
        <f>IFERROR(VLOOKUP(AO197,'CRUCE RIESGOS'!$C$8:$D$152,2,FALSE),"")</f>
        <v/>
      </c>
      <c r="AQ197" s="14" t="n">
        <v>16.9400000000003</v>
      </c>
      <c r="AR197" s="14">
        <f>IFERROR(VLOOKUP(AQ197,'CRUCE RIESGOS'!$C$8:$D$152,2,FALSE),"")</f>
        <v/>
      </c>
      <c r="AS197" s="14" t="n">
        <v>17.9400000000003</v>
      </c>
      <c r="AT197" s="14">
        <f>IFERROR(VLOOKUP(AS197,'CRUCE RIESGOS'!$C$8:$D$152,2,FALSE),"")</f>
        <v/>
      </c>
      <c r="AU197" s="14" t="n">
        <v>18.9400000000003</v>
      </c>
      <c r="AV197" s="14">
        <f>IFERROR(VLOOKUP(AU197,'CRUCE RIESGOS'!$C$8:$D$152,2,FALSE),"")</f>
        <v/>
      </c>
      <c r="AW197" s="14" t="n">
        <v>19.9400000000004</v>
      </c>
      <c r="AX197" s="14">
        <f>IFERROR(VLOOKUP(AW197,'CRUCE RIESGOS'!$C$8:$D$152,2,FALSE),"")</f>
        <v/>
      </c>
      <c r="AY197" s="14" t="n">
        <v>20.9400000000004</v>
      </c>
      <c r="AZ197" s="14">
        <f>IFERROR(VLOOKUP(AY197,'CRUCE RIESGOS'!$C$8:$D$152,2,FALSE),"")</f>
        <v/>
      </c>
      <c r="BA197" s="14" t="n">
        <v>21.9400000000004</v>
      </c>
      <c r="BB197" s="14">
        <f>IFERROR(VLOOKUP(BA197,'CRUCE RIESGOS'!$C$8:$D$152,2,FALSE),"")</f>
        <v/>
      </c>
      <c r="BC197" s="14" t="n">
        <v>22.9400000000004</v>
      </c>
      <c r="BD197" s="14">
        <f>IFERROR(VLOOKUP(BC197,'CRUCE RIESGOS'!$C$8:$D$152,2,FALSE),"")</f>
        <v/>
      </c>
      <c r="BE197" s="14" t="n">
        <v>23.9400000000004</v>
      </c>
      <c r="BF197" s="14">
        <f>IFERROR(VLOOKUP(BE197,'CRUCE RIESGOS'!$C$8:$D$152,2,FALSE),"")</f>
        <v/>
      </c>
      <c r="BG197" s="14" t="n">
        <v>24.9400000000005</v>
      </c>
      <c r="BH197" s="14">
        <f>IFERROR(VLOOKUP(BG197,'CRUCE RIESGOS'!$C$8:$D$152,2,FALSE),"")</f>
        <v/>
      </c>
      <c r="BI197" s="14" t="n">
        <v>25.9400000000005</v>
      </c>
      <c r="BJ197" s="14">
        <f>IFERROR(VLOOKUP(BI197,'CRUCE RIESGOS'!$C$8:$D$152,2,FALSE),"")</f>
        <v/>
      </c>
    </row>
    <row r="198">
      <c r="N198" s="14">
        <f>IF(N199&lt;&gt;""," -R","")</f>
        <v/>
      </c>
      <c r="P198" s="14">
        <f>IF(P199&lt;&gt;""," -R","")</f>
        <v/>
      </c>
      <c r="R198" s="14">
        <f>IF(R199&lt;&gt;""," -R","")</f>
        <v/>
      </c>
      <c r="T198" s="14">
        <f>IF(T199&lt;&gt;""," -R","")</f>
        <v/>
      </c>
      <c r="V198" s="14">
        <f>IF(V199&lt;&gt;""," -R","")</f>
        <v/>
      </c>
      <c r="X198" s="14">
        <f>IF(X199&lt;&gt;""," -R","")</f>
        <v/>
      </c>
      <c r="Z198" s="14">
        <f>IF(Z199&lt;&gt;""," -R","")</f>
        <v/>
      </c>
      <c r="AB198" s="14">
        <f>IF(AB199&lt;&gt;""," -R","")</f>
        <v/>
      </c>
      <c r="AD198" s="14">
        <f>IF(AD199&lt;&gt;""," -R","")</f>
        <v/>
      </c>
      <c r="AF198" s="14">
        <f>IF(AF199&lt;&gt;""," -R","")</f>
        <v/>
      </c>
      <c r="AH198" s="14">
        <f>IF(AH199&lt;&gt;""," -R","")</f>
        <v/>
      </c>
      <c r="AJ198" s="14">
        <f>IF(AJ199&lt;&gt;""," -R","")</f>
        <v/>
      </c>
      <c r="AL198" s="14">
        <f>IF(AL199&lt;&gt;""," -R","")</f>
        <v/>
      </c>
      <c r="AN198" s="14">
        <f>IF(AN199&lt;&gt;""," -R","")</f>
        <v/>
      </c>
      <c r="AP198" s="14">
        <f>IF(AP199&lt;&gt;""," -R","")</f>
        <v/>
      </c>
      <c r="AR198" s="14">
        <f>IF(AR199&lt;&gt;""," -R","")</f>
        <v/>
      </c>
      <c r="AT198" s="14">
        <f>IF(AT199&lt;&gt;""," -R","")</f>
        <v/>
      </c>
      <c r="AV198" s="14">
        <f>IF(AV199&lt;&gt;""," -R","")</f>
        <v/>
      </c>
      <c r="AX198" s="14">
        <f>IF(AX199&lt;&gt;""," -R","")</f>
        <v/>
      </c>
      <c r="AZ198" s="14">
        <f>IF(AZ199&lt;&gt;""," -R","")</f>
        <v/>
      </c>
      <c r="BB198" s="14">
        <f>IF(BB199&lt;&gt;""," -R","")</f>
        <v/>
      </c>
      <c r="BD198" s="14">
        <f>IF(BD199&lt;&gt;""," -R","")</f>
        <v/>
      </c>
      <c r="BF198" s="14">
        <f>IF(BF199&lt;&gt;""," -R","")</f>
        <v/>
      </c>
      <c r="BH198" s="14">
        <f>IF(BH199&lt;&gt;""," -R","")</f>
        <v/>
      </c>
      <c r="BJ198" s="14">
        <f>IF(BJ199&lt;&gt;""," -R","")</f>
        <v/>
      </c>
    </row>
    <row r="199">
      <c r="M199" s="14" t="n">
        <v>1.95</v>
      </c>
      <c r="N199" s="14">
        <f>IFERROR(VLOOKUP(M199,'CRUCE RIESGOS'!$C$8:$D$152,2,FALSE),"")</f>
        <v/>
      </c>
      <c r="O199" s="14" t="n">
        <v>2.95000000000002</v>
      </c>
      <c r="P199" s="14">
        <f>IFERROR(VLOOKUP(O199,'CRUCE RIESGOS'!$C$8:$D$152,2,FALSE),"")</f>
        <v/>
      </c>
      <c r="Q199" s="14" t="n">
        <v>3.95000000000004</v>
      </c>
      <c r="R199" s="14">
        <f>IFERROR(VLOOKUP(Q199,'CRUCE RIESGOS'!$C$8:$D$152,2,FALSE),"")</f>
        <v/>
      </c>
      <c r="S199" s="14" t="n">
        <v>4.95000000000006</v>
      </c>
      <c r="T199" s="14">
        <f>IFERROR(VLOOKUP(S199,'CRUCE RIESGOS'!$C$8:$D$152,2,FALSE),"")</f>
        <v/>
      </c>
      <c r="U199" s="14" t="n">
        <v>5.95000000000008</v>
      </c>
      <c r="V199" s="14">
        <f>IFERROR(VLOOKUP(U199,'CRUCE RIESGOS'!$C$8:$D$152,2,FALSE),"")</f>
        <v/>
      </c>
      <c r="W199" s="14" t="n">
        <v>6.9500000000001</v>
      </c>
      <c r="X199" s="14">
        <f>IFERROR(VLOOKUP(W199,'CRUCE RIESGOS'!$C$8:$D$152,2,FALSE),"")</f>
        <v/>
      </c>
      <c r="Y199" s="14" t="n">
        <v>7.95000000000012</v>
      </c>
      <c r="Z199" s="14">
        <f>IFERROR(VLOOKUP(Y199,'CRUCE RIESGOS'!$C$8:$D$152,2,FALSE),"")</f>
        <v/>
      </c>
      <c r="AA199" s="14" t="n">
        <v>8.95000000000014</v>
      </c>
      <c r="AB199" s="14">
        <f>IFERROR(VLOOKUP(AA199,'CRUCE RIESGOS'!$C$8:$D$152,2,FALSE),"")</f>
        <v/>
      </c>
      <c r="AC199" s="14" t="n">
        <v>9.950000000000159</v>
      </c>
      <c r="AD199" s="14">
        <f>IFERROR(VLOOKUP(AC199,'CRUCE RIESGOS'!$C$8:$D$152,2,FALSE),"")</f>
        <v/>
      </c>
      <c r="AE199" s="14" t="n">
        <v>10.9500000000002</v>
      </c>
      <c r="AF199" s="14">
        <f>IFERROR(VLOOKUP(AE199,'CRUCE RIESGOS'!$C$8:$D$152,2,FALSE),"")</f>
        <v/>
      </c>
      <c r="AG199" s="14" t="n">
        <v>11.9500000000002</v>
      </c>
      <c r="AH199" s="14">
        <f>IFERROR(VLOOKUP(AG199,'CRUCE RIESGOS'!$C$8:$D$152,2,FALSE),"")</f>
        <v/>
      </c>
      <c r="AI199" s="14" t="n">
        <v>12.9500000000002</v>
      </c>
      <c r="AJ199" s="14">
        <f>IFERROR(VLOOKUP(AI199,'CRUCE RIESGOS'!$C$8:$D$152,2,FALSE),"")</f>
        <v/>
      </c>
      <c r="AK199" s="14" t="n">
        <v>13.9500000000002</v>
      </c>
      <c r="AL199" s="14">
        <f>IFERROR(VLOOKUP(AK199,'CRUCE RIESGOS'!$C$8:$D$152,2,FALSE),"")</f>
        <v/>
      </c>
      <c r="AM199" s="14" t="n">
        <v>14.9500000000003</v>
      </c>
      <c r="AN199" s="14">
        <f>IFERROR(VLOOKUP(AM199,'CRUCE RIESGOS'!$C$8:$D$152,2,FALSE),"")</f>
        <v/>
      </c>
      <c r="AO199" s="14" t="n">
        <v>15.9500000000003</v>
      </c>
      <c r="AP199" s="14">
        <f>IFERROR(VLOOKUP(AO199,'CRUCE RIESGOS'!$C$8:$D$152,2,FALSE),"")</f>
        <v/>
      </c>
      <c r="AQ199" s="14" t="n">
        <v>16.9500000000003</v>
      </c>
      <c r="AR199" s="14">
        <f>IFERROR(VLOOKUP(AQ199,'CRUCE RIESGOS'!$C$8:$D$152,2,FALSE),"")</f>
        <v/>
      </c>
      <c r="AS199" s="14" t="n">
        <v>17.9500000000003</v>
      </c>
      <c r="AT199" s="14">
        <f>IFERROR(VLOOKUP(AS199,'CRUCE RIESGOS'!$C$8:$D$152,2,FALSE),"")</f>
        <v/>
      </c>
      <c r="AU199" s="14" t="n">
        <v>18.9500000000003</v>
      </c>
      <c r="AV199" s="14">
        <f>IFERROR(VLOOKUP(AU199,'CRUCE RIESGOS'!$C$8:$D$152,2,FALSE),"")</f>
        <v/>
      </c>
      <c r="AW199" s="14" t="n">
        <v>19.9500000000004</v>
      </c>
      <c r="AX199" s="14">
        <f>IFERROR(VLOOKUP(AW199,'CRUCE RIESGOS'!$C$8:$D$152,2,FALSE),"")</f>
        <v/>
      </c>
      <c r="AY199" s="14" t="n">
        <v>20.9500000000004</v>
      </c>
      <c r="AZ199" s="14">
        <f>IFERROR(VLOOKUP(AY199,'CRUCE RIESGOS'!$C$8:$D$152,2,FALSE),"")</f>
        <v/>
      </c>
      <c r="BA199" s="14" t="n">
        <v>21.9500000000004</v>
      </c>
      <c r="BB199" s="14">
        <f>IFERROR(VLOOKUP(BA199,'CRUCE RIESGOS'!$C$8:$D$152,2,FALSE),"")</f>
        <v/>
      </c>
      <c r="BC199" s="14" t="n">
        <v>22.9500000000004</v>
      </c>
      <c r="BD199" s="14">
        <f>IFERROR(VLOOKUP(BC199,'CRUCE RIESGOS'!$C$8:$D$152,2,FALSE),"")</f>
        <v/>
      </c>
      <c r="BE199" s="14" t="n">
        <v>23.9500000000004</v>
      </c>
      <c r="BF199" s="14">
        <f>IFERROR(VLOOKUP(BE199,'CRUCE RIESGOS'!$C$8:$D$152,2,FALSE),"")</f>
        <v/>
      </c>
      <c r="BG199" s="14" t="n">
        <v>24.9500000000005</v>
      </c>
      <c r="BH199" s="14">
        <f>IFERROR(VLOOKUP(BG199,'CRUCE RIESGOS'!$C$8:$D$152,2,FALSE),"")</f>
        <v/>
      </c>
      <c r="BI199" s="14" t="n">
        <v>25.9500000000005</v>
      </c>
      <c r="BJ199" s="14">
        <f>IFERROR(VLOOKUP(BI199,'CRUCE RIESGOS'!$C$8:$D$152,2,FALSE),"")</f>
        <v/>
      </c>
    </row>
    <row r="200">
      <c r="N200" s="14">
        <f>IF(N201&lt;&gt;""," -R","")</f>
        <v/>
      </c>
      <c r="P200" s="14">
        <f>IF(P201&lt;&gt;""," -R","")</f>
        <v/>
      </c>
      <c r="R200" s="14">
        <f>IF(R201&lt;&gt;""," -R","")</f>
        <v/>
      </c>
      <c r="T200" s="14">
        <f>IF(T201&lt;&gt;""," -R","")</f>
        <v/>
      </c>
      <c r="V200" s="14">
        <f>IF(V201&lt;&gt;""," -R","")</f>
        <v/>
      </c>
      <c r="X200" s="14">
        <f>IF(X201&lt;&gt;""," -R","")</f>
        <v/>
      </c>
      <c r="Z200" s="14">
        <f>IF(Z201&lt;&gt;""," -R","")</f>
        <v/>
      </c>
      <c r="AB200" s="14">
        <f>IF(AB201&lt;&gt;""," -R","")</f>
        <v/>
      </c>
      <c r="AD200" s="14">
        <f>IF(AD201&lt;&gt;""," -R","")</f>
        <v/>
      </c>
      <c r="AF200" s="14">
        <f>IF(AF201&lt;&gt;""," -R","")</f>
        <v/>
      </c>
      <c r="AH200" s="14">
        <f>IF(AH201&lt;&gt;""," -R","")</f>
        <v/>
      </c>
      <c r="AJ200" s="14">
        <f>IF(AJ201&lt;&gt;""," -R","")</f>
        <v/>
      </c>
      <c r="AL200" s="14">
        <f>IF(AL201&lt;&gt;""," -R","")</f>
        <v/>
      </c>
      <c r="AN200" s="14">
        <f>IF(AN201&lt;&gt;""," -R","")</f>
        <v/>
      </c>
      <c r="AP200" s="14">
        <f>IF(AP201&lt;&gt;""," -R","")</f>
        <v/>
      </c>
      <c r="AR200" s="14">
        <f>IF(AR201&lt;&gt;""," -R","")</f>
        <v/>
      </c>
      <c r="AT200" s="14">
        <f>IF(AT201&lt;&gt;""," -R","")</f>
        <v/>
      </c>
      <c r="AV200" s="14">
        <f>IF(AV201&lt;&gt;""," -R","")</f>
        <v/>
      </c>
      <c r="AX200" s="14">
        <f>IF(AX201&lt;&gt;""," -R","")</f>
        <v/>
      </c>
      <c r="AZ200" s="14">
        <f>IF(AZ201&lt;&gt;""," -R","")</f>
        <v/>
      </c>
      <c r="BB200" s="14">
        <f>IF(BB201&lt;&gt;""," -R","")</f>
        <v/>
      </c>
      <c r="BD200" s="14">
        <f>IF(BD201&lt;&gt;""," -R","")</f>
        <v/>
      </c>
      <c r="BF200" s="14">
        <f>IF(BF201&lt;&gt;""," -R","")</f>
        <v/>
      </c>
      <c r="BH200" s="14">
        <f>IF(BH201&lt;&gt;""," -R","")</f>
        <v/>
      </c>
      <c r="BJ200" s="14">
        <f>IF(BJ201&lt;&gt;""," -R","")</f>
        <v/>
      </c>
    </row>
    <row r="201">
      <c r="M201" s="14" t="n">
        <v>1.96</v>
      </c>
      <c r="N201" s="14">
        <f>IFERROR(VLOOKUP(M201,'CRUCE RIESGOS'!$C$8:$D$152,2,FALSE),"")</f>
        <v/>
      </c>
      <c r="O201" s="14" t="n">
        <v>2.96000000000002</v>
      </c>
      <c r="P201" s="14">
        <f>IFERROR(VLOOKUP(O201,'CRUCE RIESGOS'!$C$8:$D$152,2,FALSE),"")</f>
        <v/>
      </c>
      <c r="Q201" s="14" t="n">
        <v>3.96000000000004</v>
      </c>
      <c r="R201" s="14">
        <f>IFERROR(VLOOKUP(Q201,'CRUCE RIESGOS'!$C$8:$D$152,2,FALSE),"")</f>
        <v/>
      </c>
      <c r="S201" s="14" t="n">
        <v>4.96000000000006</v>
      </c>
      <c r="T201" s="14">
        <f>IFERROR(VLOOKUP(S201,'CRUCE RIESGOS'!$C$8:$D$152,2,FALSE),"")</f>
        <v/>
      </c>
      <c r="U201" s="14" t="n">
        <v>5.96000000000008</v>
      </c>
      <c r="V201" s="14">
        <f>IFERROR(VLOOKUP(U201,'CRUCE RIESGOS'!$C$8:$D$152,2,FALSE),"")</f>
        <v/>
      </c>
      <c r="W201" s="14" t="n">
        <v>6.9600000000001</v>
      </c>
      <c r="X201" s="14">
        <f>IFERROR(VLOOKUP(W201,'CRUCE RIESGOS'!$C$8:$D$152,2,FALSE),"")</f>
        <v/>
      </c>
      <c r="Y201" s="14" t="n">
        <v>7.96000000000012</v>
      </c>
      <c r="Z201" s="14">
        <f>IFERROR(VLOOKUP(Y201,'CRUCE RIESGOS'!$C$8:$D$152,2,FALSE),"")</f>
        <v/>
      </c>
      <c r="AA201" s="14" t="n">
        <v>8.960000000000139</v>
      </c>
      <c r="AB201" s="14">
        <f>IFERROR(VLOOKUP(AA201,'CRUCE RIESGOS'!$C$8:$D$152,2,FALSE),"")</f>
        <v/>
      </c>
      <c r="AC201" s="14" t="n">
        <v>9.960000000000161</v>
      </c>
      <c r="AD201" s="14">
        <f>IFERROR(VLOOKUP(AC201,'CRUCE RIESGOS'!$C$8:$D$152,2,FALSE),"")</f>
        <v/>
      </c>
      <c r="AE201" s="14" t="n">
        <v>10.9600000000002</v>
      </c>
      <c r="AF201" s="14">
        <f>IFERROR(VLOOKUP(AE201,'CRUCE RIESGOS'!$C$8:$D$152,2,FALSE),"")</f>
        <v/>
      </c>
      <c r="AG201" s="14" t="n">
        <v>11.9600000000002</v>
      </c>
      <c r="AH201" s="14">
        <f>IFERROR(VLOOKUP(AG201,'CRUCE RIESGOS'!$C$8:$D$152,2,FALSE),"")</f>
        <v/>
      </c>
      <c r="AI201" s="14" t="n">
        <v>12.9600000000002</v>
      </c>
      <c r="AJ201" s="14">
        <f>IFERROR(VLOOKUP(AI201,'CRUCE RIESGOS'!$C$8:$D$152,2,FALSE),"")</f>
        <v/>
      </c>
      <c r="AK201" s="14" t="n">
        <v>13.9600000000002</v>
      </c>
      <c r="AL201" s="14">
        <f>IFERROR(VLOOKUP(AK201,'CRUCE RIESGOS'!$C$8:$D$152,2,FALSE),"")</f>
        <v/>
      </c>
      <c r="AM201" s="14" t="n">
        <v>14.9600000000003</v>
      </c>
      <c r="AN201" s="14">
        <f>IFERROR(VLOOKUP(AM201,'CRUCE RIESGOS'!$C$8:$D$152,2,FALSE),"")</f>
        <v/>
      </c>
      <c r="AO201" s="14" t="n">
        <v>15.9600000000003</v>
      </c>
      <c r="AP201" s="14">
        <f>IFERROR(VLOOKUP(AO201,'CRUCE RIESGOS'!$C$8:$D$152,2,FALSE),"")</f>
        <v/>
      </c>
      <c r="AQ201" s="14" t="n">
        <v>16.9600000000003</v>
      </c>
      <c r="AR201" s="14">
        <f>IFERROR(VLOOKUP(AQ201,'CRUCE RIESGOS'!$C$8:$D$152,2,FALSE),"")</f>
        <v/>
      </c>
      <c r="AS201" s="14" t="n">
        <v>17.9600000000003</v>
      </c>
      <c r="AT201" s="14">
        <f>IFERROR(VLOOKUP(AS201,'CRUCE RIESGOS'!$C$8:$D$152,2,FALSE),"")</f>
        <v/>
      </c>
      <c r="AU201" s="14" t="n">
        <v>18.9600000000003</v>
      </c>
      <c r="AV201" s="14">
        <f>IFERROR(VLOOKUP(AU201,'CRUCE RIESGOS'!$C$8:$D$152,2,FALSE),"")</f>
        <v/>
      </c>
      <c r="AW201" s="14" t="n">
        <v>19.9600000000004</v>
      </c>
      <c r="AX201" s="14">
        <f>IFERROR(VLOOKUP(AW201,'CRUCE RIESGOS'!$C$8:$D$152,2,FALSE),"")</f>
        <v/>
      </c>
      <c r="AY201" s="14" t="n">
        <v>20.9600000000004</v>
      </c>
      <c r="AZ201" s="14">
        <f>IFERROR(VLOOKUP(AY201,'CRUCE RIESGOS'!$C$8:$D$152,2,FALSE),"")</f>
        <v/>
      </c>
      <c r="BA201" s="14" t="n">
        <v>21.9600000000004</v>
      </c>
      <c r="BB201" s="14">
        <f>IFERROR(VLOOKUP(BA201,'CRUCE RIESGOS'!$C$8:$D$152,2,FALSE),"")</f>
        <v/>
      </c>
      <c r="BC201" s="14" t="n">
        <v>22.9600000000004</v>
      </c>
      <c r="BD201" s="14">
        <f>IFERROR(VLOOKUP(BC201,'CRUCE RIESGOS'!$C$8:$D$152,2,FALSE),"")</f>
        <v/>
      </c>
      <c r="BE201" s="14" t="n">
        <v>23.9600000000004</v>
      </c>
      <c r="BF201" s="14">
        <f>IFERROR(VLOOKUP(BE201,'CRUCE RIESGOS'!$C$8:$D$152,2,FALSE),"")</f>
        <v/>
      </c>
      <c r="BG201" s="14" t="n">
        <v>24.9600000000005</v>
      </c>
      <c r="BH201" s="14">
        <f>IFERROR(VLOOKUP(BG201,'CRUCE RIESGOS'!$C$8:$D$152,2,FALSE),"")</f>
        <v/>
      </c>
      <c r="BI201" s="14" t="n">
        <v>25.9600000000005</v>
      </c>
      <c r="BJ201" s="14">
        <f>IFERROR(VLOOKUP(BI201,'CRUCE RIESGOS'!$C$8:$D$152,2,FALSE),"")</f>
        <v/>
      </c>
    </row>
    <row r="202">
      <c r="N202" s="14">
        <f>IF(N203&lt;&gt;""," -R","")</f>
        <v/>
      </c>
      <c r="P202" s="14">
        <f>IF(P203&lt;&gt;""," -R","")</f>
        <v/>
      </c>
      <c r="R202" s="14">
        <f>IF(R203&lt;&gt;""," -R","")</f>
        <v/>
      </c>
      <c r="T202" s="14">
        <f>IF(T203&lt;&gt;""," -R","")</f>
        <v/>
      </c>
      <c r="V202" s="14">
        <f>IF(V203&lt;&gt;""," -R","")</f>
        <v/>
      </c>
      <c r="X202" s="14">
        <f>IF(X203&lt;&gt;""," -R","")</f>
        <v/>
      </c>
      <c r="Z202" s="14">
        <f>IF(Z203&lt;&gt;""," -R","")</f>
        <v/>
      </c>
      <c r="AB202" s="14">
        <f>IF(AB203&lt;&gt;""," -R","")</f>
        <v/>
      </c>
      <c r="AD202" s="14">
        <f>IF(AD203&lt;&gt;""," -R","")</f>
        <v/>
      </c>
      <c r="AF202" s="14">
        <f>IF(AF203&lt;&gt;""," -R","")</f>
        <v/>
      </c>
      <c r="AH202" s="14">
        <f>IF(AH203&lt;&gt;""," -R","")</f>
        <v/>
      </c>
      <c r="AJ202" s="14">
        <f>IF(AJ203&lt;&gt;""," -R","")</f>
        <v/>
      </c>
      <c r="AL202" s="14">
        <f>IF(AL203&lt;&gt;""," -R","")</f>
        <v/>
      </c>
      <c r="AN202" s="14">
        <f>IF(AN203&lt;&gt;""," -R","")</f>
        <v/>
      </c>
      <c r="AP202" s="14">
        <f>IF(AP203&lt;&gt;""," -R","")</f>
        <v/>
      </c>
      <c r="AR202" s="14">
        <f>IF(AR203&lt;&gt;""," -R","")</f>
        <v/>
      </c>
      <c r="AT202" s="14">
        <f>IF(AT203&lt;&gt;""," -R","")</f>
        <v/>
      </c>
      <c r="AV202" s="14">
        <f>IF(AV203&lt;&gt;""," -R","")</f>
        <v/>
      </c>
      <c r="AX202" s="14">
        <f>IF(AX203&lt;&gt;""," -R","")</f>
        <v/>
      </c>
      <c r="AZ202" s="14">
        <f>IF(AZ203&lt;&gt;""," -R","")</f>
        <v/>
      </c>
      <c r="BB202" s="14">
        <f>IF(BB203&lt;&gt;""," -R","")</f>
        <v/>
      </c>
      <c r="BD202" s="14">
        <f>IF(BD203&lt;&gt;""," -R","")</f>
        <v/>
      </c>
      <c r="BF202" s="14">
        <f>IF(BF203&lt;&gt;""," -R","")</f>
        <v/>
      </c>
      <c r="BH202" s="14">
        <f>IF(BH203&lt;&gt;""," -R","")</f>
        <v/>
      </c>
      <c r="BJ202" s="14">
        <f>IF(BJ203&lt;&gt;""," -R","")</f>
        <v/>
      </c>
    </row>
    <row r="203">
      <c r="M203" s="14" t="n">
        <v>1.97</v>
      </c>
      <c r="N203" s="14">
        <f>IFERROR(VLOOKUP(M203,'CRUCE RIESGOS'!$C$8:$D$152,2,FALSE),"")</f>
        <v/>
      </c>
      <c r="O203" s="14" t="n">
        <v>2.97000000000002</v>
      </c>
      <c r="P203" s="14">
        <f>IFERROR(VLOOKUP(O203,'CRUCE RIESGOS'!$C$8:$D$152,2,FALSE),"")</f>
        <v/>
      </c>
      <c r="Q203" s="14" t="n">
        <v>3.97000000000004</v>
      </c>
      <c r="R203" s="14">
        <f>IFERROR(VLOOKUP(Q203,'CRUCE RIESGOS'!$C$8:$D$152,2,FALSE),"")</f>
        <v/>
      </c>
      <c r="S203" s="14" t="n">
        <v>4.97000000000006</v>
      </c>
      <c r="T203" s="14">
        <f>IFERROR(VLOOKUP(S203,'CRUCE RIESGOS'!$C$8:$D$152,2,FALSE),"")</f>
        <v/>
      </c>
      <c r="U203" s="14" t="n">
        <v>5.97000000000008</v>
      </c>
      <c r="V203" s="14">
        <f>IFERROR(VLOOKUP(U203,'CRUCE RIESGOS'!$C$8:$D$152,2,FALSE),"")</f>
        <v/>
      </c>
      <c r="W203" s="14" t="n">
        <v>6.9700000000001</v>
      </c>
      <c r="X203" s="14">
        <f>IFERROR(VLOOKUP(W203,'CRUCE RIESGOS'!$C$8:$D$152,2,FALSE),"")</f>
        <v/>
      </c>
      <c r="Y203" s="14" t="n">
        <v>7.97000000000012</v>
      </c>
      <c r="Z203" s="14">
        <f>IFERROR(VLOOKUP(Y203,'CRUCE RIESGOS'!$C$8:$D$152,2,FALSE),"")</f>
        <v/>
      </c>
      <c r="AA203" s="14" t="n">
        <v>8.970000000000139</v>
      </c>
      <c r="AB203" s="14">
        <f>IFERROR(VLOOKUP(AA203,'CRUCE RIESGOS'!$C$8:$D$152,2,FALSE),"")</f>
        <v/>
      </c>
      <c r="AC203" s="14" t="n">
        <v>9.970000000000161</v>
      </c>
      <c r="AD203" s="14">
        <f>IFERROR(VLOOKUP(AC203,'CRUCE RIESGOS'!$C$8:$D$152,2,FALSE),"")</f>
        <v/>
      </c>
      <c r="AE203" s="14" t="n">
        <v>10.9700000000002</v>
      </c>
      <c r="AF203" s="14">
        <f>IFERROR(VLOOKUP(AE203,'CRUCE RIESGOS'!$C$8:$D$152,2,FALSE),"")</f>
        <v/>
      </c>
      <c r="AG203" s="14" t="n">
        <v>11.9700000000002</v>
      </c>
      <c r="AH203" s="14">
        <f>IFERROR(VLOOKUP(AG203,'CRUCE RIESGOS'!$C$8:$D$152,2,FALSE),"")</f>
        <v/>
      </c>
      <c r="AI203" s="14" t="n">
        <v>12.9700000000002</v>
      </c>
      <c r="AJ203" s="14">
        <f>IFERROR(VLOOKUP(AI203,'CRUCE RIESGOS'!$C$8:$D$152,2,FALSE),"")</f>
        <v/>
      </c>
      <c r="AK203" s="14" t="n">
        <v>13.9700000000002</v>
      </c>
      <c r="AL203" s="14">
        <f>IFERROR(VLOOKUP(AK203,'CRUCE RIESGOS'!$C$8:$D$152,2,FALSE),"")</f>
        <v/>
      </c>
      <c r="AM203" s="14" t="n">
        <v>14.9700000000003</v>
      </c>
      <c r="AN203" s="14">
        <f>IFERROR(VLOOKUP(AM203,'CRUCE RIESGOS'!$C$8:$D$152,2,FALSE),"")</f>
        <v/>
      </c>
      <c r="AO203" s="14" t="n">
        <v>15.9700000000003</v>
      </c>
      <c r="AP203" s="14">
        <f>IFERROR(VLOOKUP(AO203,'CRUCE RIESGOS'!$C$8:$D$152,2,FALSE),"")</f>
        <v/>
      </c>
      <c r="AQ203" s="14" t="n">
        <v>16.9700000000003</v>
      </c>
      <c r="AR203" s="14">
        <f>IFERROR(VLOOKUP(AQ203,'CRUCE RIESGOS'!$C$8:$D$152,2,FALSE),"")</f>
        <v/>
      </c>
      <c r="AS203" s="14" t="n">
        <v>17.9700000000003</v>
      </c>
      <c r="AT203" s="14">
        <f>IFERROR(VLOOKUP(AS203,'CRUCE RIESGOS'!$C$8:$D$152,2,FALSE),"")</f>
        <v/>
      </c>
      <c r="AU203" s="14" t="n">
        <v>18.9700000000003</v>
      </c>
      <c r="AV203" s="14">
        <f>IFERROR(VLOOKUP(AU203,'CRUCE RIESGOS'!$C$8:$D$152,2,FALSE),"")</f>
        <v/>
      </c>
      <c r="AW203" s="14" t="n">
        <v>19.9700000000004</v>
      </c>
      <c r="AX203" s="14">
        <f>IFERROR(VLOOKUP(AW203,'CRUCE RIESGOS'!$C$8:$D$152,2,FALSE),"")</f>
        <v/>
      </c>
      <c r="AY203" s="14" t="n">
        <v>20.9700000000004</v>
      </c>
      <c r="AZ203" s="14">
        <f>IFERROR(VLOOKUP(AY203,'CRUCE RIESGOS'!$C$8:$D$152,2,FALSE),"")</f>
        <v/>
      </c>
      <c r="BA203" s="14" t="n">
        <v>21.9700000000004</v>
      </c>
      <c r="BB203" s="14">
        <f>IFERROR(VLOOKUP(BA203,'CRUCE RIESGOS'!$C$8:$D$152,2,FALSE),"")</f>
        <v/>
      </c>
      <c r="BC203" s="14" t="n">
        <v>22.9700000000004</v>
      </c>
      <c r="BD203" s="14">
        <f>IFERROR(VLOOKUP(BC203,'CRUCE RIESGOS'!$C$8:$D$152,2,FALSE),"")</f>
        <v/>
      </c>
      <c r="BE203" s="14" t="n">
        <v>23.9700000000004</v>
      </c>
      <c r="BF203" s="14">
        <f>IFERROR(VLOOKUP(BE203,'CRUCE RIESGOS'!$C$8:$D$152,2,FALSE),"")</f>
        <v/>
      </c>
      <c r="BG203" s="14" t="n">
        <v>24.9700000000005</v>
      </c>
      <c r="BH203" s="14">
        <f>IFERROR(VLOOKUP(BG203,'CRUCE RIESGOS'!$C$8:$D$152,2,FALSE),"")</f>
        <v/>
      </c>
      <c r="BI203" s="14" t="n">
        <v>25.9700000000005</v>
      </c>
      <c r="BJ203" s="14">
        <f>IFERROR(VLOOKUP(BI203,'CRUCE RIESGOS'!$C$8:$D$152,2,FALSE),"")</f>
        <v/>
      </c>
    </row>
    <row r="204">
      <c r="N204" s="14">
        <f>IF(N205&lt;&gt;""," -R","")</f>
        <v/>
      </c>
      <c r="P204" s="14">
        <f>IF(P205&lt;&gt;""," -R","")</f>
        <v/>
      </c>
      <c r="R204" s="14">
        <f>IF(R205&lt;&gt;""," -R","")</f>
        <v/>
      </c>
      <c r="T204" s="14">
        <f>IF(T205&lt;&gt;""," -R","")</f>
        <v/>
      </c>
      <c r="V204" s="14">
        <f>IF(V205&lt;&gt;""," -R","")</f>
        <v/>
      </c>
      <c r="X204" s="14">
        <f>IF(X205&lt;&gt;""," -R","")</f>
        <v/>
      </c>
      <c r="Z204" s="14">
        <f>IF(Z205&lt;&gt;""," -R","")</f>
        <v/>
      </c>
      <c r="AB204" s="14">
        <f>IF(AB205&lt;&gt;""," -R","")</f>
        <v/>
      </c>
      <c r="AD204" s="14">
        <f>IF(AD205&lt;&gt;""," -R","")</f>
        <v/>
      </c>
      <c r="AF204" s="14">
        <f>IF(AF205&lt;&gt;""," -R","")</f>
        <v/>
      </c>
      <c r="AH204" s="14">
        <f>IF(AH205&lt;&gt;""," -R","")</f>
        <v/>
      </c>
      <c r="AJ204" s="14">
        <f>IF(AJ205&lt;&gt;""," -R","")</f>
        <v/>
      </c>
      <c r="AL204" s="14">
        <f>IF(AL205&lt;&gt;""," -R","")</f>
        <v/>
      </c>
      <c r="AN204" s="14">
        <f>IF(AN205&lt;&gt;""," -R","")</f>
        <v/>
      </c>
      <c r="AP204" s="14">
        <f>IF(AP205&lt;&gt;""," -R","")</f>
        <v/>
      </c>
      <c r="AR204" s="14">
        <f>IF(AR205&lt;&gt;""," -R","")</f>
        <v/>
      </c>
      <c r="AT204" s="14">
        <f>IF(AT205&lt;&gt;""," -R","")</f>
        <v/>
      </c>
      <c r="AV204" s="14">
        <f>IF(AV205&lt;&gt;""," -R","")</f>
        <v/>
      </c>
      <c r="AX204" s="14">
        <f>IF(AX205&lt;&gt;""," -R","")</f>
        <v/>
      </c>
      <c r="AZ204" s="14">
        <f>IF(AZ205&lt;&gt;""," -R","")</f>
        <v/>
      </c>
      <c r="BB204" s="14">
        <f>IF(BB205&lt;&gt;""," -R","")</f>
        <v/>
      </c>
      <c r="BD204" s="14">
        <f>IF(BD205&lt;&gt;""," -R","")</f>
        <v/>
      </c>
      <c r="BF204" s="14">
        <f>IF(BF205&lt;&gt;""," -R","")</f>
        <v/>
      </c>
      <c r="BH204" s="14">
        <f>IF(BH205&lt;&gt;""," -R","")</f>
        <v/>
      </c>
      <c r="BJ204" s="14">
        <f>IF(BJ205&lt;&gt;""," -R","")</f>
        <v/>
      </c>
    </row>
    <row r="205">
      <c r="M205" s="14" t="n">
        <v>1.98</v>
      </c>
      <c r="N205" s="14">
        <f>IFERROR(VLOOKUP(M205,'CRUCE RIESGOS'!$C$8:$D$152,2,FALSE),"")</f>
        <v/>
      </c>
      <c r="O205" s="14" t="n">
        <v>2.98000000000002</v>
      </c>
      <c r="P205" s="14">
        <f>IFERROR(VLOOKUP(O205,'CRUCE RIESGOS'!$C$8:$D$152,2,FALSE),"")</f>
        <v/>
      </c>
      <c r="Q205" s="14" t="n">
        <v>3.98000000000004</v>
      </c>
      <c r="R205" s="14">
        <f>IFERROR(VLOOKUP(Q205,'CRUCE RIESGOS'!$C$8:$D$152,2,FALSE),"")</f>
        <v/>
      </c>
      <c r="S205" s="14" t="n">
        <v>4.98000000000006</v>
      </c>
      <c r="T205" s="14">
        <f>IFERROR(VLOOKUP(S205,'CRUCE RIESGOS'!$C$8:$D$152,2,FALSE),"")</f>
        <v/>
      </c>
      <c r="U205" s="14" t="n">
        <v>5.98000000000008</v>
      </c>
      <c r="V205" s="14">
        <f>IFERROR(VLOOKUP(U205,'CRUCE RIESGOS'!$C$8:$D$152,2,FALSE),"")</f>
        <v/>
      </c>
      <c r="W205" s="14" t="n">
        <v>6.9800000000001</v>
      </c>
      <c r="X205" s="14">
        <f>IFERROR(VLOOKUP(W205,'CRUCE RIESGOS'!$C$8:$D$152,2,FALSE),"")</f>
        <v/>
      </c>
      <c r="Y205" s="14" t="n">
        <v>7.98000000000012</v>
      </c>
      <c r="Z205" s="14">
        <f>IFERROR(VLOOKUP(Y205,'CRUCE RIESGOS'!$C$8:$D$152,2,FALSE),"")</f>
        <v/>
      </c>
      <c r="AA205" s="14" t="n">
        <v>8.980000000000141</v>
      </c>
      <c r="AB205" s="14">
        <f>IFERROR(VLOOKUP(AA205,'CRUCE RIESGOS'!$C$8:$D$152,2,FALSE),"")</f>
        <v/>
      </c>
      <c r="AC205" s="14" t="n">
        <v>9.98000000000016</v>
      </c>
      <c r="AD205" s="14">
        <f>IFERROR(VLOOKUP(AC205,'CRUCE RIESGOS'!$C$8:$D$152,2,FALSE),"")</f>
        <v/>
      </c>
      <c r="AE205" s="14" t="n">
        <v>10.9800000000002</v>
      </c>
      <c r="AF205" s="14">
        <f>IFERROR(VLOOKUP(AE205,'CRUCE RIESGOS'!$C$8:$D$152,2,FALSE),"")</f>
        <v/>
      </c>
      <c r="AG205" s="14" t="n">
        <v>11.9800000000002</v>
      </c>
      <c r="AH205" s="14">
        <f>IFERROR(VLOOKUP(AG205,'CRUCE RIESGOS'!$C$8:$D$152,2,FALSE),"")</f>
        <v/>
      </c>
      <c r="AI205" s="14" t="n">
        <v>12.9800000000002</v>
      </c>
      <c r="AJ205" s="14">
        <f>IFERROR(VLOOKUP(AI205,'CRUCE RIESGOS'!$C$8:$D$152,2,FALSE),"")</f>
        <v/>
      </c>
      <c r="AK205" s="14" t="n">
        <v>13.9800000000002</v>
      </c>
      <c r="AL205" s="14">
        <f>IFERROR(VLOOKUP(AK205,'CRUCE RIESGOS'!$C$8:$D$152,2,FALSE),"")</f>
        <v/>
      </c>
      <c r="AM205" s="14" t="n">
        <v>14.9800000000003</v>
      </c>
      <c r="AN205" s="14">
        <f>IFERROR(VLOOKUP(AM205,'CRUCE RIESGOS'!$C$8:$D$152,2,FALSE),"")</f>
        <v/>
      </c>
      <c r="AO205" s="14" t="n">
        <v>15.9800000000003</v>
      </c>
      <c r="AP205" s="14">
        <f>IFERROR(VLOOKUP(AO205,'CRUCE RIESGOS'!$C$8:$D$152,2,FALSE),"")</f>
        <v/>
      </c>
      <c r="AQ205" s="14" t="n">
        <v>16.9800000000003</v>
      </c>
      <c r="AR205" s="14">
        <f>IFERROR(VLOOKUP(AQ205,'CRUCE RIESGOS'!$C$8:$D$152,2,FALSE),"")</f>
        <v/>
      </c>
      <c r="AS205" s="14" t="n">
        <v>17.9800000000003</v>
      </c>
      <c r="AT205" s="14">
        <f>IFERROR(VLOOKUP(AS205,'CRUCE RIESGOS'!$C$8:$D$152,2,FALSE),"")</f>
        <v/>
      </c>
      <c r="AU205" s="14" t="n">
        <v>18.9800000000003</v>
      </c>
      <c r="AV205" s="14">
        <f>IFERROR(VLOOKUP(AU205,'CRUCE RIESGOS'!$C$8:$D$152,2,FALSE),"")</f>
        <v/>
      </c>
      <c r="AW205" s="14" t="n">
        <v>19.9800000000004</v>
      </c>
      <c r="AX205" s="14">
        <f>IFERROR(VLOOKUP(AW205,'CRUCE RIESGOS'!$C$8:$D$152,2,FALSE),"")</f>
        <v/>
      </c>
      <c r="AY205" s="14" t="n">
        <v>20.9800000000004</v>
      </c>
      <c r="AZ205" s="14">
        <f>IFERROR(VLOOKUP(AY205,'CRUCE RIESGOS'!$C$8:$D$152,2,FALSE),"")</f>
        <v/>
      </c>
      <c r="BA205" s="14" t="n">
        <v>21.9800000000004</v>
      </c>
      <c r="BB205" s="14">
        <f>IFERROR(VLOOKUP(BA205,'CRUCE RIESGOS'!$C$8:$D$152,2,FALSE),"")</f>
        <v/>
      </c>
      <c r="BC205" s="14" t="n">
        <v>22.9800000000004</v>
      </c>
      <c r="BD205" s="14">
        <f>IFERROR(VLOOKUP(BC205,'CRUCE RIESGOS'!$C$8:$D$152,2,FALSE),"")</f>
        <v/>
      </c>
      <c r="BE205" s="14" t="n">
        <v>23.9800000000004</v>
      </c>
      <c r="BF205" s="14">
        <f>IFERROR(VLOOKUP(BE205,'CRUCE RIESGOS'!$C$8:$D$152,2,FALSE),"")</f>
        <v/>
      </c>
      <c r="BG205" s="14" t="n">
        <v>24.9800000000005</v>
      </c>
      <c r="BH205" s="14">
        <f>IFERROR(VLOOKUP(BG205,'CRUCE RIESGOS'!$C$8:$D$152,2,FALSE),"")</f>
        <v/>
      </c>
      <c r="BI205" s="14" t="n">
        <v>25.9800000000005</v>
      </c>
      <c r="BJ205" s="14">
        <f>IFERROR(VLOOKUP(BI205,'CRUCE RIESGOS'!$C$8:$D$152,2,FALSE),"")</f>
        <v/>
      </c>
    </row>
    <row r="206">
      <c r="N206" s="14">
        <f>IF(N207&lt;&gt;""," -R","")</f>
        <v/>
      </c>
      <c r="P206" s="14">
        <f>IF(P207&lt;&gt;""," -R","")</f>
        <v/>
      </c>
      <c r="R206" s="14">
        <f>IF(R207&lt;&gt;""," -R","")</f>
        <v/>
      </c>
      <c r="T206" s="14">
        <f>IF(T207&lt;&gt;""," -R","")</f>
        <v/>
      </c>
      <c r="V206" s="14">
        <f>IF(V207&lt;&gt;""," -R","")</f>
        <v/>
      </c>
      <c r="X206" s="14">
        <f>IF(X207&lt;&gt;""," -R","")</f>
        <v/>
      </c>
      <c r="Z206" s="14">
        <f>IF(Z207&lt;&gt;""," -R","")</f>
        <v/>
      </c>
      <c r="AB206" s="14">
        <f>IF(AB207&lt;&gt;""," -R","")</f>
        <v/>
      </c>
      <c r="AD206" s="14">
        <f>IF(AD207&lt;&gt;""," -R","")</f>
        <v/>
      </c>
      <c r="AF206" s="14">
        <f>IF(AF207&lt;&gt;""," -R","")</f>
        <v/>
      </c>
      <c r="AH206" s="14">
        <f>IF(AH207&lt;&gt;""," -R","")</f>
        <v/>
      </c>
      <c r="AJ206" s="14">
        <f>IF(AJ207&lt;&gt;""," -R","")</f>
        <v/>
      </c>
      <c r="AL206" s="14">
        <f>IF(AL207&lt;&gt;""," -R","")</f>
        <v/>
      </c>
      <c r="AN206" s="14">
        <f>IF(AN207&lt;&gt;""," -R","")</f>
        <v/>
      </c>
      <c r="AP206" s="14">
        <f>IF(AP207&lt;&gt;""," -R","")</f>
        <v/>
      </c>
      <c r="AR206" s="14">
        <f>IF(AR207&lt;&gt;""," -R","")</f>
        <v/>
      </c>
      <c r="AT206" s="14">
        <f>IF(AT207&lt;&gt;""," -R","")</f>
        <v/>
      </c>
      <c r="AV206" s="14">
        <f>IF(AV207&lt;&gt;""," -R","")</f>
        <v/>
      </c>
      <c r="AX206" s="14">
        <f>IF(AX207&lt;&gt;""," -R","")</f>
        <v/>
      </c>
      <c r="AZ206" s="14">
        <f>IF(AZ207&lt;&gt;""," -R","")</f>
        <v/>
      </c>
      <c r="BB206" s="14">
        <f>IF(BB207&lt;&gt;""," -R","")</f>
        <v/>
      </c>
      <c r="BD206" s="14">
        <f>IF(BD207&lt;&gt;""," -R","")</f>
        <v/>
      </c>
      <c r="BF206" s="14">
        <f>IF(BF207&lt;&gt;""," -R","")</f>
        <v/>
      </c>
      <c r="BH206" s="14">
        <f>IF(BH207&lt;&gt;""," -R","")</f>
        <v/>
      </c>
      <c r="BJ206" s="14">
        <f>IF(BJ207&lt;&gt;""," -R","")</f>
        <v/>
      </c>
    </row>
    <row r="207">
      <c r="M207" s="14" t="n">
        <v>1.99</v>
      </c>
      <c r="N207" s="14">
        <f>IFERROR(VLOOKUP(M207,'CRUCE RIESGOS'!$C$8:$D$152,2,FALSE),"")</f>
        <v/>
      </c>
      <c r="O207" s="14" t="n">
        <v>2.99000000000002</v>
      </c>
      <c r="P207" s="14">
        <f>IFERROR(VLOOKUP(O207,'CRUCE RIESGOS'!$C$8:$D$152,2,FALSE),"")</f>
        <v/>
      </c>
      <c r="Q207" s="14" t="n">
        <v>3.99000000000004</v>
      </c>
      <c r="R207" s="14">
        <f>IFERROR(VLOOKUP(Q207,'CRUCE RIESGOS'!$C$8:$D$152,2,FALSE),"")</f>
        <v/>
      </c>
      <c r="S207" s="14" t="n">
        <v>4.99000000000006</v>
      </c>
      <c r="T207" s="14">
        <f>IFERROR(VLOOKUP(S207,'CRUCE RIESGOS'!$C$8:$D$152,2,FALSE),"")</f>
        <v/>
      </c>
      <c r="U207" s="14" t="n">
        <v>5.99000000000008</v>
      </c>
      <c r="V207" s="14">
        <f>IFERROR(VLOOKUP(U207,'CRUCE RIESGOS'!$C$8:$D$152,2,FALSE),"")</f>
        <v/>
      </c>
      <c r="W207" s="14" t="n">
        <v>6.9900000000001</v>
      </c>
      <c r="X207" s="14">
        <f>IFERROR(VLOOKUP(W207,'CRUCE RIESGOS'!$C$8:$D$152,2,FALSE),"")</f>
        <v/>
      </c>
      <c r="Y207" s="14" t="n">
        <v>7.99000000000012</v>
      </c>
      <c r="Z207" s="14">
        <f>IFERROR(VLOOKUP(Y207,'CRUCE RIESGOS'!$C$8:$D$152,2,FALSE),"")</f>
        <v/>
      </c>
      <c r="AA207" s="14" t="n">
        <v>8.990000000000141</v>
      </c>
      <c r="AB207" s="14">
        <f>IFERROR(VLOOKUP(AA207,'CRUCE RIESGOS'!$C$8:$D$152,2,FALSE),"")</f>
        <v/>
      </c>
      <c r="AC207" s="14" t="n">
        <v>9.99000000000016</v>
      </c>
      <c r="AD207" s="14">
        <f>IFERROR(VLOOKUP(AC207,'CRUCE RIESGOS'!$C$8:$D$152,2,FALSE),"")</f>
        <v/>
      </c>
      <c r="AE207" s="14" t="n">
        <v>10.9900000000002</v>
      </c>
      <c r="AF207" s="14">
        <f>IFERROR(VLOOKUP(AE207,'CRUCE RIESGOS'!$C$8:$D$152,2,FALSE),"")</f>
        <v/>
      </c>
      <c r="AG207" s="14" t="n">
        <v>11.9900000000002</v>
      </c>
      <c r="AH207" s="14">
        <f>IFERROR(VLOOKUP(AG207,'CRUCE RIESGOS'!$C$8:$D$152,2,FALSE),"")</f>
        <v/>
      </c>
      <c r="AI207" s="14" t="n">
        <v>12.9900000000002</v>
      </c>
      <c r="AJ207" s="14">
        <f>IFERROR(VLOOKUP(AI207,'CRUCE RIESGOS'!$C$8:$D$152,2,FALSE),"")</f>
        <v/>
      </c>
      <c r="AK207" s="14" t="n">
        <v>13.9900000000002</v>
      </c>
      <c r="AL207" s="14">
        <f>IFERROR(VLOOKUP(AK207,'CRUCE RIESGOS'!$C$8:$D$152,2,FALSE),"")</f>
        <v/>
      </c>
      <c r="AM207" s="14" t="n">
        <v>14.9900000000003</v>
      </c>
      <c r="AN207" s="14">
        <f>IFERROR(VLOOKUP(AM207,'CRUCE RIESGOS'!$C$8:$D$152,2,FALSE),"")</f>
        <v/>
      </c>
      <c r="AO207" s="14" t="n">
        <v>15.9900000000003</v>
      </c>
      <c r="AP207" s="14">
        <f>IFERROR(VLOOKUP(AO207,'CRUCE RIESGOS'!$C$8:$D$152,2,FALSE),"")</f>
        <v/>
      </c>
      <c r="AQ207" s="14" t="n">
        <v>16.9900000000003</v>
      </c>
      <c r="AR207" s="14">
        <f>IFERROR(VLOOKUP(AQ207,'CRUCE RIESGOS'!$C$8:$D$152,2,FALSE),"")</f>
        <v/>
      </c>
      <c r="AS207" s="14" t="n">
        <v>17.9900000000003</v>
      </c>
      <c r="AT207" s="14">
        <f>IFERROR(VLOOKUP(AS207,'CRUCE RIESGOS'!$C$8:$D$152,2,FALSE),"")</f>
        <v/>
      </c>
      <c r="AU207" s="14" t="n">
        <v>18.9900000000003</v>
      </c>
      <c r="AV207" s="14">
        <f>IFERROR(VLOOKUP(AU207,'CRUCE RIESGOS'!$C$8:$D$152,2,FALSE),"")</f>
        <v/>
      </c>
      <c r="AW207" s="14" t="n">
        <v>19.9900000000004</v>
      </c>
      <c r="AX207" s="14">
        <f>IFERROR(VLOOKUP(AW207,'CRUCE RIESGOS'!$C$8:$D$152,2,FALSE),"")</f>
        <v/>
      </c>
      <c r="AY207" s="14" t="n">
        <v>20.9900000000004</v>
      </c>
      <c r="AZ207" s="14">
        <f>IFERROR(VLOOKUP(AY207,'CRUCE RIESGOS'!$C$8:$D$152,2,FALSE),"")</f>
        <v/>
      </c>
      <c r="BA207" s="14" t="n">
        <v>21.9900000000004</v>
      </c>
      <c r="BB207" s="14">
        <f>IFERROR(VLOOKUP(BA207,'CRUCE RIESGOS'!$C$8:$D$152,2,FALSE),"")</f>
        <v/>
      </c>
      <c r="BC207" s="14" t="n">
        <v>22.9900000000004</v>
      </c>
      <c r="BD207" s="14">
        <f>IFERROR(VLOOKUP(BC207,'CRUCE RIESGOS'!$C$8:$D$152,2,FALSE),"")</f>
        <v/>
      </c>
      <c r="BE207" s="14" t="n">
        <v>23.9900000000004</v>
      </c>
      <c r="BF207" s="14">
        <f>IFERROR(VLOOKUP(BE207,'CRUCE RIESGOS'!$C$8:$D$152,2,FALSE),"")</f>
        <v/>
      </c>
      <c r="BG207" s="14" t="n">
        <v>24.9900000000005</v>
      </c>
      <c r="BH207" s="14">
        <f>IFERROR(VLOOKUP(BG207,'CRUCE RIESGOS'!$C$8:$D$152,2,FALSE),"")</f>
        <v/>
      </c>
      <c r="BI207" s="14" t="n">
        <v>25.9900000000005</v>
      </c>
      <c r="BJ207" s="14">
        <f>IFERROR(VLOOKUP(BI207,'CRUCE RIESGOS'!$C$8:$D$152,2,FALSE),"")</f>
        <v/>
      </c>
    </row>
  </sheetData>
  <sheetProtection selectLockedCells="1" selectUnlockedCells="0" algorithmName="SHA-512" sheet="1" objects="0" insertRows="0" insertHyperlinks="0" autoFilter="0" scenarios="0" formatColumns="0" deleteColumns="0" insertColumns="0" pivotTables="0" deleteRows="0" formatCells="0" saltValue="/5erfg3Xl+EH5pAZqhdk5A==" formatRows="0" sort="0" spinCount="100000" hashValue="uzOAqJewGy4juKnEMsYrQmwo+TBQRVzxSPS0XOJcSwZ6+fWeGoVjtZYWZ5qKNgRWOu1PeZqYkW0sHBtxUWzwUg=="/>
  <mergeCells count="43">
    <mergeCell ref="C16:E16"/>
    <mergeCell ref="G12:H12"/>
    <mergeCell ref="H17:H19"/>
    <mergeCell ref="E8:E9"/>
    <mergeCell ref="I2:J2"/>
    <mergeCell ref="G11:H11"/>
    <mergeCell ref="D1:H1"/>
    <mergeCell ref="D3:H4"/>
    <mergeCell ref="I11:J11"/>
    <mergeCell ref="B23:J23"/>
    <mergeCell ref="B1:C4"/>
    <mergeCell ref="I8:J9"/>
    <mergeCell ref="B12:C12"/>
    <mergeCell ref="I16:J16"/>
    <mergeCell ref="B11:C11"/>
    <mergeCell ref="F8:F9"/>
    <mergeCell ref="D2:H2"/>
    <mergeCell ref="G10:H10"/>
    <mergeCell ref="C17:E17"/>
    <mergeCell ref="B14:C14"/>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15:E15"/>
    <mergeCell ref="I1:J1"/>
    <mergeCell ref="I17:J19"/>
    <mergeCell ref="I4:J4"/>
    <mergeCell ref="I10:J10"/>
    <mergeCell ref="B6:J7"/>
    <mergeCell ref="I13:J13"/>
    <mergeCell ref="G15:J15"/>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40">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portrait" scale="46"/>
  <drawing xmlns:r="http://schemas.openxmlformats.org/officeDocument/2006/relationships" r:id="rId1"/>
</worksheet>
</file>

<file path=xl/worksheets/sheet12.xml><?xml version="1.0" encoding="utf-8"?>
<worksheet xmlns="http://schemas.openxmlformats.org/spreadsheetml/2006/main">
  <sheetPr codeName="Hoja5">
    <tabColor rgb="FFEDE395"/>
    <outlinePr summaryBelow="1" summaryRight="1"/>
    <pageSetUpPr/>
  </sheetPr>
  <dimension ref="A1:AW113"/>
  <sheetViews>
    <sheetView showGridLines="0" topLeftCell="D1" zoomScale="40" zoomScaleNormal="40" zoomScaleSheetLayoutView="100" workbookViewId="0">
      <pane ySplit="9" topLeftCell="A10" activePane="bottomLeft" state="frozen"/>
      <selection activeCell="I11" sqref="I11"/>
      <selection pane="bottomLeft" activeCell="A1" sqref="A1"/>
    </sheetView>
  </sheetViews>
  <sheetFormatPr baseColWidth="10" defaultColWidth="11.42578125" defaultRowHeight="15"/>
  <cols>
    <col hidden="1" style="19" min="1" max="3"/>
    <col width="5.28515625" customWidth="1" style="83" min="4" max="4"/>
    <col width="61.28515625" customWidth="1" style="24" min="5" max="5"/>
    <col width="73" customWidth="1" style="24" min="6" max="6"/>
    <col width="31.7109375" customWidth="1" style="24" min="7" max="8"/>
    <col width="27.42578125" customWidth="1" style="24" min="9" max="9"/>
    <col width="23.42578125" bestFit="1" customWidth="1" style="24" min="10" max="10"/>
    <col width="40.42578125" customWidth="1" style="24" min="11" max="11"/>
    <col width="81" bestFit="1" customWidth="1" style="24" min="12" max="12"/>
    <col width="45.7109375" customWidth="1" style="24" min="13" max="13"/>
    <col width="25.7109375" customWidth="1" style="24" min="14" max="14"/>
    <col width="30.42578125" customWidth="1" style="24" min="15" max="15"/>
    <col width="27.42578125" customWidth="1" style="24" min="16" max="16"/>
    <col width="28.28515625" customWidth="1" style="25" min="17" max="17"/>
    <col width="25" customWidth="1" style="19" min="18" max="18"/>
    <col width="23.42578125" customWidth="1" style="19" min="19" max="19"/>
    <col width="21.28515625" customWidth="1" style="19" min="20" max="20"/>
    <col hidden="1" width="18.28515625" customWidth="1" style="19" min="21" max="21"/>
    <col hidden="1" width="41.7109375" customWidth="1" style="30" min="22" max="22"/>
    <col hidden="1" width="18" customWidth="1" style="30" min="23" max="23"/>
    <col hidden="1" width="41.7109375" customWidth="1" style="30" min="24" max="24"/>
    <col hidden="1" width="21.5703125" customWidth="1" style="30" min="25" max="25"/>
    <col hidden="1" width="41.7109375" customWidth="1" style="30" min="26" max="26"/>
    <col width="23.28515625" customWidth="1" style="30" min="27" max="27"/>
    <col width="41.7109375" customWidth="1" style="30" min="28" max="28"/>
    <col width="20.28515625" customWidth="1" style="30" min="29" max="29"/>
    <col width="41.7109375" customWidth="1" style="30" min="30" max="30"/>
    <col width="21.7109375" customWidth="1" style="19" min="31" max="31"/>
    <col width="17.7109375" customWidth="1" style="19" min="32" max="32"/>
    <col width="22" customWidth="1" style="19" min="33" max="33"/>
    <col width="17.42578125" customWidth="1" style="19" min="34" max="34"/>
    <col width="17.7109375" customWidth="1" style="20" min="35" max="35"/>
    <col width="34.7109375" customWidth="1" style="22" min="36" max="36"/>
    <col width="17.7109375" customWidth="1" style="20" min="37" max="37"/>
    <col width="34.7109375" customWidth="1" style="22" min="38" max="38"/>
    <col width="17.7109375" customWidth="1" style="20" min="39" max="39"/>
    <col width="34.7109375" customWidth="1" style="22" min="40" max="40"/>
    <col width="17.7109375" customWidth="1" style="20" min="41" max="41"/>
    <col width="34.7109375" customWidth="1" style="22" min="42" max="42"/>
    <col width="17.7109375" customWidth="1" style="20" min="43" max="43"/>
    <col width="34.7109375" customWidth="1" style="22" min="44" max="44"/>
    <col width="17.7109375" customWidth="1" style="20" min="45" max="45"/>
    <col width="34.7109375" customWidth="1" style="22" min="46" max="46"/>
    <col width="20.28515625" customWidth="1" style="19" min="47" max="47"/>
    <col width="30.7109375" customWidth="1" style="19" min="48" max="48"/>
    <col width="11.42578125" customWidth="1" style="19" min="49" max="16384"/>
  </cols>
  <sheetData>
    <row r="1" ht="23.25" customFormat="1" customHeight="1" s="257">
      <c r="A1" s="249" t="n"/>
      <c r="B1" s="661" t="n"/>
      <c r="C1" s="250" t="n"/>
      <c r="D1" s="402" t="inlineStr">
        <is>
          <t xml:space="preserve"> </t>
        </is>
      </c>
      <c r="E1" s="619" t="n"/>
      <c r="F1" s="362" t="inlineStr">
        <is>
          <t>MACROPROCESO ESTRATÉGICO</t>
        </is>
      </c>
      <c r="G1" s="620" t="n"/>
      <c r="H1" s="620" t="n"/>
      <c r="I1" s="620" t="n"/>
      <c r="J1" s="620" t="n"/>
      <c r="K1" s="620" t="n"/>
      <c r="L1" s="620" t="n"/>
      <c r="M1" s="620" t="n"/>
      <c r="N1" s="620" t="n"/>
      <c r="O1" s="620" t="n"/>
      <c r="P1" s="620" t="n"/>
      <c r="Q1" s="620" t="n"/>
      <c r="R1" s="620" t="n"/>
      <c r="S1" s="620" t="n"/>
      <c r="T1" s="620" t="n"/>
      <c r="U1" s="620" t="n"/>
      <c r="V1" s="620" t="n"/>
      <c r="W1" s="620" t="n"/>
      <c r="X1" s="620" t="n"/>
      <c r="Y1" s="620" t="n"/>
      <c r="Z1" s="620" t="n"/>
      <c r="AA1" s="620" t="n"/>
      <c r="AB1" s="620" t="n"/>
      <c r="AC1" s="620" t="n"/>
      <c r="AD1" s="620" t="n"/>
      <c r="AE1" s="620" t="n"/>
      <c r="AF1" s="620" t="n"/>
      <c r="AG1" s="620" t="n"/>
      <c r="AH1" s="620" t="n"/>
      <c r="AI1" s="620" t="n"/>
      <c r="AJ1" s="620" t="n"/>
      <c r="AK1" s="620" t="n"/>
      <c r="AL1" s="620" t="n"/>
      <c r="AM1" s="620" t="n"/>
      <c r="AN1" s="620" t="n"/>
      <c r="AO1" s="620" t="n"/>
      <c r="AP1" s="620" t="n"/>
      <c r="AQ1" s="620" t="n"/>
      <c r="AR1" s="620" t="n"/>
      <c r="AS1" s="620" t="n"/>
      <c r="AT1" s="621" t="n"/>
      <c r="AU1" s="362" t="inlineStr">
        <is>
          <t>CÓDIGO: ESGr028</t>
        </is>
      </c>
      <c r="AV1" s="621" t="n"/>
      <c r="AW1" s="311" t="n"/>
    </row>
    <row r="2" ht="21.75" customFormat="1" customHeight="1" s="257">
      <c r="A2" s="249" t="n"/>
      <c r="B2" s="662" t="n"/>
      <c r="C2" s="250" t="n"/>
      <c r="E2" s="623" t="n"/>
      <c r="F2" s="362" t="inlineStr">
        <is>
          <t>PROCESO GESTIÓN SISTEMAS INTEGRADOS - CALIDAD</t>
        </is>
      </c>
      <c r="G2" s="620" t="n"/>
      <c r="H2" s="620" t="n"/>
      <c r="I2" s="620" t="n"/>
      <c r="J2" s="620" t="n"/>
      <c r="K2" s="620" t="n"/>
      <c r="L2" s="620" t="n"/>
      <c r="M2" s="620" t="n"/>
      <c r="N2" s="620" t="n"/>
      <c r="O2" s="620" t="n"/>
      <c r="P2" s="620" t="n"/>
      <c r="Q2" s="620" t="n"/>
      <c r="R2" s="620" t="n"/>
      <c r="S2" s="620" t="n"/>
      <c r="T2" s="620" t="n"/>
      <c r="U2" s="620" t="n"/>
      <c r="V2" s="620" t="n"/>
      <c r="W2" s="620" t="n"/>
      <c r="X2" s="620" t="n"/>
      <c r="Y2" s="620" t="n"/>
      <c r="Z2" s="620" t="n"/>
      <c r="AA2" s="620" t="n"/>
      <c r="AB2" s="620" t="n"/>
      <c r="AC2" s="620" t="n"/>
      <c r="AD2" s="620" t="n"/>
      <c r="AE2" s="620" t="n"/>
      <c r="AF2" s="620" t="n"/>
      <c r="AG2" s="620" t="n"/>
      <c r="AH2" s="620" t="n"/>
      <c r="AI2" s="620" t="n"/>
      <c r="AJ2" s="620" t="n"/>
      <c r="AK2" s="620" t="n"/>
      <c r="AL2" s="620" t="n"/>
      <c r="AM2" s="620" t="n"/>
      <c r="AN2" s="620" t="n"/>
      <c r="AO2" s="620" t="n"/>
      <c r="AP2" s="620" t="n"/>
      <c r="AQ2" s="620" t="n"/>
      <c r="AR2" s="620" t="n"/>
      <c r="AS2" s="620" t="n"/>
      <c r="AT2" s="621" t="n"/>
      <c r="AU2" s="362" t="inlineStr">
        <is>
          <t>VERSIÓN: 18</t>
        </is>
      </c>
      <c r="AV2" s="621" t="n"/>
      <c r="AW2" s="311" t="n"/>
    </row>
    <row r="3" ht="27" customFormat="1" customHeight="1" s="257">
      <c r="A3" s="249" t="n"/>
      <c r="B3" s="662" t="n"/>
      <c r="C3" s="252" t="n"/>
      <c r="E3" s="623" t="n"/>
      <c r="F3" s="362" t="inlineStr">
        <is>
          <t>GESTIÓN DEL RIESGO Y LAS OPORTUNIDADES</t>
        </is>
      </c>
      <c r="G3" s="624" t="n"/>
      <c r="H3" s="624" t="n"/>
      <c r="I3" s="624" t="n"/>
      <c r="J3" s="624" t="n"/>
      <c r="K3" s="624" t="n"/>
      <c r="L3" s="624" t="n"/>
      <c r="M3" s="624" t="n"/>
      <c r="N3" s="624" t="n"/>
      <c r="O3" s="624" t="n"/>
      <c r="P3" s="624" t="n"/>
      <c r="Q3" s="624" t="n"/>
      <c r="R3" s="624" t="n"/>
      <c r="S3" s="624" t="n"/>
      <c r="T3" s="624" t="n"/>
      <c r="U3" s="624" t="n"/>
      <c r="V3" s="624" t="n"/>
      <c r="W3" s="624" t="n"/>
      <c r="X3" s="624" t="n"/>
      <c r="Y3" s="624" t="n"/>
      <c r="Z3" s="624" t="n"/>
      <c r="AA3" s="624" t="n"/>
      <c r="AB3" s="624" t="n"/>
      <c r="AC3" s="624" t="n"/>
      <c r="AD3" s="624" t="n"/>
      <c r="AE3" s="624" t="n"/>
      <c r="AF3" s="624" t="n"/>
      <c r="AG3" s="624" t="n"/>
      <c r="AH3" s="624" t="n"/>
      <c r="AI3" s="624" t="n"/>
      <c r="AJ3" s="624" t="n"/>
      <c r="AK3" s="624" t="n"/>
      <c r="AL3" s="624" t="n"/>
      <c r="AM3" s="624" t="n"/>
      <c r="AN3" s="624" t="n"/>
      <c r="AO3" s="624" t="n"/>
      <c r="AP3" s="624" t="n"/>
      <c r="AQ3" s="624" t="n"/>
      <c r="AR3" s="624" t="n"/>
      <c r="AS3" s="624" t="n"/>
      <c r="AT3" s="619" t="n"/>
      <c r="AU3" s="362" t="inlineStr">
        <is>
          <t>VIGENCIA: 2025-04-11</t>
        </is>
      </c>
      <c r="AV3" s="621" t="n"/>
      <c r="AW3" s="311" t="n"/>
    </row>
    <row r="4" ht="25.15" customFormat="1" customHeight="1" s="257">
      <c r="A4" s="249" t="n"/>
      <c r="B4" s="663" t="n"/>
      <c r="C4" s="253" t="n"/>
      <c r="D4" s="627" t="n"/>
      <c r="E4" s="626" t="n"/>
      <c r="F4" s="625" t="n"/>
      <c r="G4" s="627" t="n"/>
      <c r="H4" s="627" t="n"/>
      <c r="I4" s="627" t="n"/>
      <c r="J4" s="627" t="n"/>
      <c r="K4" s="627" t="n"/>
      <c r="L4" s="627" t="n"/>
      <c r="M4" s="627" t="n"/>
      <c r="N4" s="627" t="n"/>
      <c r="O4" s="627" t="n"/>
      <c r="P4" s="627" t="n"/>
      <c r="Q4" s="627" t="n"/>
      <c r="R4" s="627" t="n"/>
      <c r="S4" s="627" t="n"/>
      <c r="T4" s="627" t="n"/>
      <c r="U4" s="627" t="n"/>
      <c r="V4" s="627" t="n"/>
      <c r="W4" s="627" t="n"/>
      <c r="X4" s="627" t="n"/>
      <c r="Y4" s="627" t="n"/>
      <c r="Z4" s="627" t="n"/>
      <c r="AA4" s="627" t="n"/>
      <c r="AB4" s="627" t="n"/>
      <c r="AC4" s="627" t="n"/>
      <c r="AD4" s="627" t="n"/>
      <c r="AE4" s="627" t="n"/>
      <c r="AF4" s="627" t="n"/>
      <c r="AG4" s="627" t="n"/>
      <c r="AH4" s="627" t="n"/>
      <c r="AI4" s="627" t="n"/>
      <c r="AJ4" s="627" t="n"/>
      <c r="AK4" s="627" t="n"/>
      <c r="AL4" s="627" t="n"/>
      <c r="AM4" s="627" t="n"/>
      <c r="AN4" s="627" t="n"/>
      <c r="AO4" s="627" t="n"/>
      <c r="AP4" s="627" t="n"/>
      <c r="AQ4" s="627" t="n"/>
      <c r="AR4" s="627" t="n"/>
      <c r="AS4" s="627" t="n"/>
      <c r="AT4" s="626" t="n"/>
      <c r="AU4" s="362" t="inlineStr">
        <is>
          <t>PÁGINA: 9 de 11</t>
        </is>
      </c>
      <c r="AV4" s="621" t="n"/>
      <c r="AW4" s="311" t="n"/>
    </row>
    <row r="5">
      <c r="D5" s="54" t="n"/>
      <c r="E5" s="336" t="inlineStr">
        <is>
          <t>REGRESAR</t>
        </is>
      </c>
      <c r="F5" s="52" t="n"/>
      <c r="G5" s="52" t="n"/>
      <c r="H5" s="52" t="n"/>
      <c r="I5" s="52" t="n"/>
      <c r="J5" s="52" t="n"/>
      <c r="K5" s="52" t="n"/>
      <c r="L5" s="52" t="n"/>
      <c r="M5" s="52" t="n"/>
      <c r="N5" s="52" t="n"/>
      <c r="O5" s="52" t="n"/>
      <c r="P5" s="52" t="n"/>
      <c r="Q5" s="38" t="n"/>
      <c r="R5" s="332" t="n"/>
      <c r="S5" s="332" t="n"/>
      <c r="T5" s="332" t="n"/>
      <c r="U5" s="332" t="n"/>
      <c r="V5" s="332" t="n"/>
      <c r="W5" s="332" t="n"/>
      <c r="X5" s="332" t="n"/>
      <c r="Y5" s="332" t="n"/>
      <c r="Z5" s="332" t="n"/>
      <c r="AA5" s="332" t="n"/>
      <c r="AB5" s="332" t="n"/>
      <c r="AC5" s="332" t="n"/>
      <c r="AD5" s="332" t="n"/>
      <c r="AE5" s="332" t="n"/>
      <c r="AF5" s="332" t="n"/>
      <c r="AG5" s="332" t="n"/>
      <c r="AH5" s="332" t="n"/>
      <c r="AI5" s="333" t="n"/>
      <c r="AJ5" s="334" t="n"/>
      <c r="AK5" s="333" t="n"/>
      <c r="AL5" s="334" t="n"/>
      <c r="AM5" s="333" t="n"/>
      <c r="AN5" s="334" t="n"/>
      <c r="AO5" s="333" t="n"/>
      <c r="AP5" s="334" t="n"/>
      <c r="AQ5" s="333" t="n"/>
      <c r="AR5" s="334" t="n"/>
      <c r="AS5" s="333" t="n"/>
      <c r="AT5" s="334" t="n"/>
      <c r="AU5" s="332" t="n"/>
      <c r="AV5" s="332" t="n"/>
      <c r="AW5" s="332" t="n"/>
    </row>
    <row r="6">
      <c r="D6" s="54" t="n"/>
      <c r="E6" s="52" t="n"/>
      <c r="F6" s="52" t="n"/>
      <c r="G6" s="52" t="n"/>
      <c r="H6" s="52" t="n"/>
      <c r="I6" s="52" t="n"/>
      <c r="J6" s="52" t="n"/>
      <c r="K6" s="52" t="n"/>
      <c r="L6" s="52" t="n"/>
      <c r="M6" s="52" t="n"/>
      <c r="N6" s="52" t="n"/>
      <c r="O6" s="52" t="n"/>
      <c r="P6" s="52" t="n"/>
      <c r="Q6" s="38" t="n"/>
      <c r="R6" s="332" t="n"/>
      <c r="S6" s="332" t="n"/>
      <c r="T6" s="332" t="n"/>
      <c r="U6" s="332" t="n"/>
      <c r="V6" s="332" t="n"/>
      <c r="W6" s="332" t="n"/>
      <c r="X6" s="332" t="n"/>
      <c r="Y6" s="332" t="n"/>
      <c r="Z6" s="332" t="n"/>
      <c r="AA6" s="332" t="n"/>
      <c r="AB6" s="332" t="n"/>
      <c r="AC6" s="332" t="n"/>
      <c r="AD6" s="332" t="n"/>
      <c r="AE6" s="332" t="n"/>
      <c r="AF6" s="332" t="n"/>
      <c r="AG6" s="332" t="n"/>
      <c r="AH6" s="332" t="n"/>
      <c r="AI6" s="333" t="n"/>
      <c r="AJ6" s="334" t="n"/>
      <c r="AK6" s="333" t="n"/>
      <c r="AL6" s="334" t="n"/>
      <c r="AM6" s="333" t="n"/>
      <c r="AN6" s="334" t="n"/>
      <c r="AO6" s="333" t="n"/>
      <c r="AP6" s="334" t="n"/>
      <c r="AQ6" s="333" t="n"/>
      <c r="AR6" s="334" t="n"/>
      <c r="AS6" s="333" t="n"/>
      <c r="AT6" s="334" t="n"/>
      <c r="AU6" s="332" t="n"/>
      <c r="AV6" s="332" t="n"/>
      <c r="AW6" s="332" t="n"/>
    </row>
    <row r="7">
      <c r="D7" s="54" t="n"/>
      <c r="E7" s="52" t="n"/>
      <c r="F7" s="52" t="n"/>
      <c r="G7" s="52" t="n"/>
      <c r="H7" s="52" t="n"/>
      <c r="I7" s="52" t="n"/>
      <c r="J7" s="52" t="n"/>
      <c r="K7" s="52" t="n"/>
      <c r="L7" s="52" t="n"/>
      <c r="M7" s="52" t="n"/>
      <c r="N7" s="52" t="n"/>
      <c r="O7" s="52" t="n"/>
      <c r="P7" s="52" t="n"/>
      <c r="Q7" s="38" t="n"/>
      <c r="R7" s="332" t="n"/>
      <c r="S7" s="332" t="n"/>
      <c r="T7" s="332" t="n"/>
      <c r="U7" s="332" t="n"/>
      <c r="V7" s="332" t="n"/>
      <c r="W7" s="332" t="n"/>
      <c r="X7" s="332" t="n"/>
      <c r="Y7" s="332" t="n"/>
      <c r="Z7" s="332" t="n"/>
      <c r="AA7" s="332" t="n"/>
      <c r="AB7" s="332" t="n"/>
      <c r="AC7" s="332" t="n"/>
      <c r="AD7" s="332" t="n"/>
      <c r="AE7" s="332" t="n"/>
      <c r="AF7" s="332" t="n"/>
      <c r="AG7" s="332" t="n"/>
      <c r="AH7" s="332" t="n"/>
      <c r="AI7" s="333" t="n"/>
      <c r="AJ7" s="334" t="n"/>
      <c r="AK7" s="333" t="n"/>
      <c r="AL7" s="334" t="n"/>
      <c r="AM7" s="333" t="n"/>
      <c r="AN7" s="334" t="n"/>
      <c r="AO7" s="333" t="n"/>
      <c r="AP7" s="334" t="n"/>
      <c r="AQ7" s="333" t="n"/>
      <c r="AR7" s="334" t="n"/>
      <c r="AS7" s="333" t="n"/>
      <c r="AT7" s="334" t="n"/>
      <c r="AU7" s="332" t="n"/>
      <c r="AV7" s="332" t="n"/>
      <c r="AW7" s="332" t="n"/>
    </row>
    <row r="8" ht="32.25" customHeight="1">
      <c r="A8" s="28" t="n"/>
      <c r="B8" s="28" t="n"/>
      <c r="C8" s="28" t="n"/>
      <c r="D8" s="520" t="inlineStr">
        <is>
          <t>IDENTIFICACIÓN DE LAS OPORTUNIDADES</t>
        </is>
      </c>
      <c r="E8" s="644" t="n"/>
      <c r="F8" s="644" t="n"/>
      <c r="G8" s="645" t="n"/>
      <c r="H8" s="520" t="inlineStr">
        <is>
          <t>VALORACIÓN DE LA OPORTUNIDAD INHERENTE</t>
        </is>
      </c>
      <c r="I8" s="644" t="n"/>
      <c r="J8" s="644" t="n"/>
      <c r="K8" s="644" t="n"/>
      <c r="L8" s="644" t="n"/>
      <c r="M8" s="645" t="n"/>
      <c r="N8" s="572" t="inlineStr">
        <is>
          <t>VALORACIÓN DE CONTROLES</t>
        </is>
      </c>
      <c r="O8" s="644" t="n"/>
      <c r="P8" s="644" t="n"/>
      <c r="Q8" s="644" t="n"/>
      <c r="R8" s="644" t="n"/>
      <c r="S8" s="644" t="n"/>
      <c r="T8" s="644" t="n"/>
      <c r="U8" s="644" t="n"/>
      <c r="V8" s="644" t="n"/>
      <c r="W8" s="644" t="n"/>
      <c r="X8" s="644" t="n"/>
      <c r="Y8" s="644" t="n"/>
      <c r="Z8" s="644" t="n"/>
      <c r="AA8" s="644" t="n"/>
      <c r="AB8" s="644" t="n"/>
      <c r="AC8" s="644" t="n"/>
      <c r="AD8" s="645" t="n"/>
      <c r="AE8" s="572" t="inlineStr">
        <is>
          <t>VALORACIÓN DE LA OPORTUNIDAD RESIDUAL</t>
        </is>
      </c>
      <c r="AF8" s="644" t="n"/>
      <c r="AG8" s="644" t="n"/>
      <c r="AH8" s="645" t="n"/>
      <c r="AI8" s="573" t="inlineStr">
        <is>
          <t>CONCLUSIONES DEL SEGUIMIENTO (DILIGENCIADO POR LA OFICINA DE CONTROL INTERNO)</t>
        </is>
      </c>
      <c r="AJ8" s="690" t="n"/>
      <c r="AK8" s="690" t="n"/>
      <c r="AL8" s="690" t="n"/>
      <c r="AM8" s="690" t="n"/>
      <c r="AN8" s="690" t="n"/>
      <c r="AO8" s="690" t="n"/>
      <c r="AP8" s="690" t="n"/>
      <c r="AQ8" s="690" t="n"/>
      <c r="AR8" s="690" t="n"/>
      <c r="AS8" s="690" t="n"/>
      <c r="AT8" s="690" t="n"/>
      <c r="AU8" s="690" t="n"/>
      <c r="AV8" s="690" t="n"/>
      <c r="AW8" s="332" t="n"/>
    </row>
    <row r="9" ht="48" customFormat="1" customHeight="1" s="26">
      <c r="A9" s="29" t="inlineStr">
        <is>
          <t>CUADRANTE</t>
        </is>
      </c>
      <c r="B9" s="29" t="inlineStr">
        <is>
          <t>DECIMAL</t>
        </is>
      </c>
      <c r="C9" s="29" t="inlineStr">
        <is>
          <t>SUMA</t>
        </is>
      </c>
      <c r="D9" s="181" t="inlineStr">
        <is>
          <t>ID</t>
        </is>
      </c>
      <c r="E9" s="181" t="inlineStr">
        <is>
          <t>CAUSAS (FACTORES DOFA)</t>
        </is>
      </c>
      <c r="F9" s="181" t="inlineStr">
        <is>
          <t>CONSECUENCIA (OPORTUNIDADES)</t>
        </is>
      </c>
      <c r="G9" s="181" t="inlineStr">
        <is>
          <t>CLASIFICACIÓN</t>
        </is>
      </c>
      <c r="H9" s="181" t="inlineStr">
        <is>
          <t>PROBABILIDAD DE OCURRENCIA</t>
        </is>
      </c>
      <c r="I9" s="181" t="inlineStr">
        <is>
          <t>MAGNITUD DEL IMPACTO</t>
        </is>
      </c>
      <c r="J9" s="181" t="inlineStr">
        <is>
          <t xml:space="preserve">VALORACIÓN </t>
        </is>
      </c>
      <c r="K9" s="181" t="inlineStr">
        <is>
          <t>NIVEL</t>
        </is>
      </c>
      <c r="L9" s="181" t="inlineStr">
        <is>
          <t>CONTROLES APLICABLES</t>
        </is>
      </c>
      <c r="M9" s="181" t="inlineStr">
        <is>
          <t>ENTREGABLES</t>
        </is>
      </c>
      <c r="N9" s="182" t="inlineStr">
        <is>
          <t>AFECTACIÓN DEL CONTROL</t>
        </is>
      </c>
      <c r="O9" s="182" t="inlineStr">
        <is>
          <t>HERRAMIENTA PARA EJERCER CONTROL</t>
        </is>
      </c>
      <c r="P9" s="182" t="inlineStr">
        <is>
          <t>DOCUMENTACIÓN EN EL MANEJO DE LA HERRAMIENTA</t>
        </is>
      </c>
      <c r="Q9" s="182" t="inlineStr">
        <is>
          <t>LA HERRAMIENTA DEMUESTRA SER EFECTIVA</t>
        </is>
      </c>
      <c r="R9" s="182" t="inlineStr">
        <is>
          <t>RESPONSABLE DEL CONTROL Y SEGUIMIENTO</t>
        </is>
      </c>
      <c r="S9" s="182" t="inlineStr">
        <is>
          <t>FRECUENCIA ADECUADA DEL CONTROL</t>
        </is>
      </c>
      <c r="T9" s="182" t="inlineStr">
        <is>
          <t>SUMATORIA</t>
        </is>
      </c>
      <c r="U9" s="182" t="inlineStr">
        <is>
          <t>FECHA DE LA VALORACIÓN</t>
        </is>
      </c>
      <c r="V9" s="182" t="inlineStr">
        <is>
          <t>JUSTIFICACIÓN DE LA VALORACIÓN</t>
        </is>
      </c>
      <c r="W9" s="182" t="inlineStr">
        <is>
          <t>FECHA DE LA VALORACIÓN</t>
        </is>
      </c>
      <c r="X9" s="182" t="inlineStr">
        <is>
          <t>JUSTIFICACIÓN DE LA VALORACIÓN</t>
        </is>
      </c>
      <c r="Y9" s="182" t="inlineStr">
        <is>
          <t>FECHA DE LA VALORACIÓN</t>
        </is>
      </c>
      <c r="Z9" s="182" t="inlineStr">
        <is>
          <t>JUSTIFICACIÓN DE LA VALORACIÓN</t>
        </is>
      </c>
      <c r="AA9" s="182" t="inlineStr">
        <is>
          <t>FECHA DE LA VALORACIÓN</t>
        </is>
      </c>
      <c r="AB9" s="182" t="inlineStr">
        <is>
          <t>JUSTIFICACIÓN DE LA VALORACIÓN</t>
        </is>
      </c>
      <c r="AC9" s="182" t="inlineStr">
        <is>
          <t>FECHA DE LA VALORACIÓN</t>
        </is>
      </c>
      <c r="AD9" s="182" t="inlineStr">
        <is>
          <t>JUSTIFICACIÓN DE LA VALORACIÓN</t>
        </is>
      </c>
      <c r="AE9" s="182" t="inlineStr">
        <is>
          <t>PROBABILIDAD DE OCURRENCIA</t>
        </is>
      </c>
      <c r="AF9" s="182" t="inlineStr">
        <is>
          <t>MAGNITUD DEL IMPACTO</t>
        </is>
      </c>
      <c r="AG9" s="182" t="inlineStr">
        <is>
          <t xml:space="preserve">VALORACIÓN </t>
        </is>
      </c>
      <c r="AH9" s="182" t="inlineStr">
        <is>
          <t>NIVEL</t>
        </is>
      </c>
      <c r="AI9" s="99" t="inlineStr">
        <is>
          <t>FECHA DE SEGUIMIENTO</t>
        </is>
      </c>
      <c r="AJ9" s="99" t="inlineStr">
        <is>
          <t>OBSERVACIONES Y RECOMENDACIONES</t>
        </is>
      </c>
      <c r="AK9" s="99" t="inlineStr">
        <is>
          <t>FECHA DE SEGUIMIENTO</t>
        </is>
      </c>
      <c r="AL9" s="99" t="inlineStr">
        <is>
          <t>OBSERVACIONES Y RECOMENDACIONES</t>
        </is>
      </c>
      <c r="AM9" s="99" t="inlineStr">
        <is>
          <t>FECHA DE SEGUIMIENTO</t>
        </is>
      </c>
      <c r="AN9" s="99" t="inlineStr">
        <is>
          <t>OBSERVACIONES Y RECOMENDACIONES</t>
        </is>
      </c>
      <c r="AO9" s="99" t="inlineStr">
        <is>
          <t>FECHA DE SEGUIMIENTO</t>
        </is>
      </c>
      <c r="AP9" s="99" t="inlineStr">
        <is>
          <t>OBSERVACIONES Y RECOMENDACIONES</t>
        </is>
      </c>
      <c r="AQ9" s="99" t="inlineStr">
        <is>
          <t>FECHA DE SEGUIMIENTO</t>
        </is>
      </c>
      <c r="AR9" s="99" t="inlineStr">
        <is>
          <t>OBSERVACIONES Y RECOMENDACIONES</t>
        </is>
      </c>
      <c r="AS9" s="99" t="inlineStr">
        <is>
          <t>FECHA DE SEGUIMIENTO</t>
        </is>
      </c>
      <c r="AT9" s="99" t="inlineStr">
        <is>
          <t>OBSERVACIONES Y RECOMENDACIONES</t>
        </is>
      </c>
      <c r="AU9" s="99" t="inlineStr">
        <is>
          <t>FECHA DE SEGUIMIENTO</t>
        </is>
      </c>
      <c r="AV9" s="99" t="inlineStr">
        <is>
          <t>OBSERVACIONES Y RECOMENDACIONES</t>
        </is>
      </c>
      <c r="AW9" s="338" t="n"/>
    </row>
    <row r="10" ht="312" customFormat="1" customHeight="1" s="30">
      <c r="A10" s="28">
        <f>IF(AND(AE10=1,AF10=1),1,IF(AND(AE10=1,AF10=2),2,IF(AND(AE10=1,AF10=3),3,IF(AND(AE10=1,AF10=4),4,IF(AND(AE10=1,AF10=5),5,IF(AND(AE10=2,AF10=1),6,IF(AND(AE10=2,AF10=2),7,IF(AND(AE10=2,AF10=3),8,IF(AND(AE10=2,AF10=4),9,IF(AND(AE10=2,AF10=5),10,IF(AND(AE10=3,AF10=1),11,IF(AND(AE10=3,AF10=2),12,IF(AND(AE10=3,AF10=3),13,IF(AND(AE10=3,AF10=4),14,IF(AND(AE10=3,AF10=5),15,IF(AND(AE10=4,AF10=1),16,IF(AND(AE10=4,AF10=2),17,IF(AND(AE10=4,AF10=3),18,IF(AND(AE10=4,AF10=4),19,IF(AND(AE10=4,AF10=5),20,IF(AND(AE10=5,AF10=1),21,IF(AND(AE10=5,AF10=2),22,IF(AND(AE10=5,AF10=3),23,IF(AND(AE10=5,AF10=4),24,IF(AND(AE10=5,AF10=5),25,"")))))))))))))))))))))))))</f>
        <v/>
      </c>
      <c r="B10" s="28">
        <f>IF(A10="","",1/100)</f>
        <v/>
      </c>
      <c r="C10" s="28">
        <f>IFERROR(A10+B10,"")</f>
        <v/>
      </c>
      <c r="D10" s="492" t="n">
        <v>1</v>
      </c>
      <c r="E10" s="184" t="inlineStr">
        <is>
          <t>O3. Nueva orientación de la documentación en las nuevas versiones de ISO con estructura de Alto Nivel.
O6. Implementar la enmienda del cambio climatico de manera conjunta con los sistemas de gestión de conformidad a las normas ISO vigentes.
F3. El sistema de gestión de la calidad hace parte de la estrategia de la organización.</t>
        </is>
      </c>
      <c r="F10" s="614" t="inlineStr">
        <is>
          <t>Integrar los sistemas de gestión</t>
        </is>
      </c>
      <c r="G10" s="614"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H10" s="492" t="n">
        <v>3</v>
      </c>
      <c r="I10" s="492" t="n">
        <v>4</v>
      </c>
      <c r="J10" s="492">
        <f>IF(OR(H10="",I10=""),"",H10*I10)</f>
        <v/>
      </c>
      <c r="K10" s="209">
        <f>IF(J10="","",IF(AND(H10=1,I10=1),"BAJO",IF(AND(H10=1,I10=2),"MODERADO",IF(AND(H10=1,I10=3),"MODERADO",IF(AND(H10=1,I10=4),"MODERADO",IF(AND(H10=1,I10=5),"MODERADO",IF(AND(H10=2,I10=1),"BAJO",IF(AND(H10=2,I10=2),"MODERADO",IF(AND(H10=2,I10=3),"MODERADO",IF(AND(H10=2,I10=4),"FAVORABLE",IF(AND(H10=2,I10=5),"FAVORABLE",IF(AND(H10=3,I10=1),"BAJO",IF(AND(H10=3,I10=2),"MODERADO",IF(AND(H10=3,I10=3),"FAVORABLE",IF(AND(H10=3,I10=4),"FAVORABLE",IF(AND(H10=3,I10=5),"FAVORABLE",IF(AND(H10=4,I10=1),"BAJO",IF(AND(H10=4,I10=2),"MODERADO",IF(AND(H10=4,I10=3),"FAVORABLE",IF(AND(H10=4,I10=4),"FAVORABLE",IF(AND(H10=4,I10=5),"ALTO",IF(AND(H10=5,I10=1),"BAJO",IF(AND(H10=5,I10=2),"MODERADO",IF(AND(H10=5,I10=3),"FAVORABLE",IF(AND(H10=5,I10=4),"ALTO",IF(AND(H10=5,I10=5),"ALTO",""))))))))))))))))))))))))))</f>
        <v/>
      </c>
      <c r="L10" s="614" t="inlineStr">
        <is>
          <t>Estructurar el modelo de integración
Planificar y realizar seguimiento de la implementación del sistema de gestión a través de los cuerpos colegiados (Comisión de Gestión y Comité SAC)
Estructurar la integración de los Sistemas en el Modelo de Operación Digital</t>
        </is>
      </c>
      <c r="M10" s="614" t="inlineStr">
        <is>
          <t>Modelo de Operación Digital actualizado
Reuniones por medio de plataformas digitales y/o presenciales
Lista de asistencia 
Actas de las mesas de trabajo
Páginas de Acceso de Cada Sistema de Gestión en el Modelo de Operación Digital</t>
        </is>
      </c>
      <c r="N10" s="614" t="inlineStr">
        <is>
          <t>PROBABILIDAD</t>
        </is>
      </c>
      <c r="O10" s="492" t="n">
        <v>15</v>
      </c>
      <c r="P10" s="492" t="n">
        <v>15</v>
      </c>
      <c r="Q10" s="492" t="n">
        <v>30</v>
      </c>
      <c r="R10" s="492" t="n">
        <v>15</v>
      </c>
      <c r="S10" s="492" t="n">
        <v>25</v>
      </c>
      <c r="T10" s="492">
        <f>IFERROR(SUM(O10:S10),"")</f>
        <v/>
      </c>
      <c r="U10" s="190" t="n">
        <v>44470</v>
      </c>
      <c r="V10" s="614" t="inlineStr">
        <is>
          <t>Durante la presente vigencia se han desarrollado actividades tales como la codificación de los documentos de cada sistema de gestión para que hagan parte del Proceso Sistemas Integrados, se reacondicionaron las páginas de los diferentes sistemas, y se vienen realizando seguimientos por medio de la matriz de gestión del Cambio</t>
        </is>
      </c>
      <c r="W10" s="190" t="n">
        <v>44706</v>
      </c>
      <c r="X10" s="614" t="inlineStr">
        <is>
          <t>Se ha realizado la actualización de procedimientos, se integro a través del modelo de operación digital los 4 sistemas integrados; se esta realizado el proceso de contratación de auditorías. Por otra parte, se esta desarrollando el plan de mejoramiento 692 el cual integra a los Sistemas de Gestión a través de la información documentada publicada.</t>
        </is>
      </c>
      <c r="Y10" s="613" t="n">
        <v>45113</v>
      </c>
      <c r="Z10" s="614" t="inlineStr">
        <is>
          <t>Se evidencia la creación de dos nuevos modelos denominados (ESG-EFR &amp; ESG-GAS) Correspondientes al Sistema de Gestión de la conciliación de la vida personal, familiar y laboral efr y sistema de gestión Antisoborno.</t>
        </is>
      </c>
      <c r="AA10" s="613" t="n">
        <v>45484</v>
      </c>
      <c r="AB10" s="614" t="inlineStr">
        <is>
          <t>Se evidencias 5 actas y listados de asistencia de mesas de trabajo realizadas con los coordinadores de los sistemas de gestión en aras de integrar los sistemas.</t>
        </is>
      </c>
      <c r="AC10" s="613" t="n">
        <v>45813</v>
      </c>
      <c r="AD10" s="614" t="inlineStr">
        <is>
          <t>Se evidencian 8 actas y listados de asistencia de las mesas de trabajo realizadas con los coordinadores de los sistemas de gestión en aras de integrar los sistemas, durante la vigencia.</t>
        </is>
      </c>
      <c r="AE10" s="492">
        <f>IF(J10="","",IF(OR(N10="",N10="IMPACTO"),H10,IF(T10&lt;=50,H10,IF(AND(T10&lt;=75,H10&lt;5),H10+1,IF(AND(T10&lt;=75,H10=5),H10,IF(AND(T10&lt;=100,H10&lt;4),H10+2,IF(AND(T10&lt;=100,H10=4),H10+1,IF(AND(T10&lt;=100,H10=5),H10,""))))))))</f>
        <v/>
      </c>
      <c r="AF10" s="492">
        <f>IF(J10="","",IF(OR(N10="",N10="PROBABILIDAD"),I10,IF(T10&lt;=50,I10,IF(AND(T10&lt;=75,I10&lt;5),I10+1,IF(AND(T10&lt;=75,I10=5),I10,IF(AND(T10&lt;=100,I10&lt;4),I10+2,IF(AND(T10&lt;=100,I10=4),I10+1,IF(AND(T10&lt;=100,I10=5),I10,""))))))))</f>
        <v/>
      </c>
      <c r="AG10" s="492">
        <f>IF(OR(AE10="",AF10=""),"",AE10*AF10)</f>
        <v/>
      </c>
      <c r="AH10" s="209">
        <f>IF(AG10="","",IF(AND(AE10=1,AF10=1),"BAJO",IF(AND(AE10=1,AF10=2),"BAJO",IF(AND(AE10=1,AF10=3),"MODERADO",IF(AND(AE10=1,AF10=4),"FAVORABLE",IF(AND(AE10=1,AF10=5),"FAVORABLE",IF(AND(AE10=2,AF10=1),"BAJO",IF(AND(AE10=2,AF10=2),"BAJO",IF(AND(AE10=2,AF10=3),"MODERADO",IF(AND(AE10=2,AF10=4),"FAVORABLE",IF(AND(AE10=2,AF10=5),"ALTO",IF(AND(AE10=3,AF10=1),"BAJO",IF(AND(AE10=3,AF10=2),"MODERADO",IF(AND(AE10=3,AF10=3),"FAVORABLE",IF(AND(AE10=3,AF10=4),"ALTO",IF(AND(AE10=3,AF10=5),"ALTO",IF(AND(AE10=4,AF10=1),"MODERADO",IF(AND(AE10=4,AF10=2),"FAVORABLE",IF(AND(AE10=4,AF10=3),"FAVORABLE",IF(AND(AE10=4,AF10=4),"ALTO",IF(AND(AE10=4,AF10=5),"ALTO",IF(AND(AE10=5,AF10=1),"FAVORABLE",IF(AND(AE10=5,AF10=2),"FAVORABLE",IF(AND(AE10=5,AF10=3),"ALTO",IF(AND(AE10=5,AF10=4),"ALTO",IF(AND(AE10=5,AF10=5),"ALTO",""))))))))))))))))))))))))))</f>
        <v/>
      </c>
      <c r="AI10" s="510" t="n">
        <v>44085</v>
      </c>
      <c r="AJ10" s="297" t="inlineStr">
        <is>
          <t>Se evidencia gestión y avance con relación a la materialización de la oportunidad, a través de:
- La creación de sitios web, para los Sistemas de Gestión de Calidad, Ambiental, Seguridad y Salud en el Trabajo y Seguridad de la Información, desplegables de la caracterización del Proceso de Sistemas Integrados de Gestión, en el sitio web del SGC. (https://www.ucundinamarca.edu.co/sgc/index.php). 
- La Resolución Rectoral 027 de 2020, “Por la cual se establecen los roles y responsabilidades de los Sistemas de Gestión de la Universidad de Cundinamarca”. 
- Inclusión dentro de las condiciones del Procedimiento ESGP07 “Gestión del Cambio”, del requisito relacionado con los conceptos técnicos del SGC, SGA y SGSST, para determinar el impacto del proyecto en el SIG.
- Inclusión de los riesgos de SGSI, en la matriz de riesgos de los procesos. /DMSC.</t>
        </is>
      </c>
      <c r="AK10" s="510" t="n">
        <v>44511</v>
      </c>
      <c r="AL10" s="298" t="inlineStr">
        <is>
          <t>En seguimiento a las Oportunidades de los Riesgos del Sistema de Gestión de la Calidad se evidencia por parte de la Coordinación lo siguiente: “A fecha del presente se han integrado los sistemas de gestión mediante micro sitios a través del modelo de operación digital donde cada sistema de gestión cuenta con su respectiva estructura documental actualizada y publicada mediante el Macroproceso estratégico". Así las cosas se verifica la estructuración del Modelo de Operación Digital en el cual se establecen los Macroprocesos y los Procesos de la Universidad de Cundinamarca, y la estructura documental de cada uno de ellos. En vista de lo anterior es posible visualizar las acciones adelantadas a fin de articular los Sistemas de Gestión.</t>
        </is>
      </c>
      <c r="AM10" s="243" t="n">
        <v>44818</v>
      </c>
      <c r="AN10" s="244" t="inlineStr">
        <is>
          <t xml:space="preserve">En seguimiento de los soportes de cumplimiento de la oportunidad se evidencia  ABS, CDP y RP de contrato con la firma enlace consultores, requerimientos técnicos y demás para lograr la consecución del contrato de auditorías internas de requisito NTC ISO (9001 - 14001 - 45001), donde se observa la as acciones adelantadas a fin de articular los Sistemas de Gestión. </t>
        </is>
      </c>
      <c r="AO10" s="243" t="n">
        <v>45138</v>
      </c>
      <c r="AP10" s="244" t="inlineStr">
        <is>
          <t>Se evidencia modelo de operación digital actualizado   con la incorporación de los nuevos Sistemas de gestión: Sistema de Gestión Antisoborno y el sistema de Gestión de la conciliación de la vida personal, familiar y laboral. 
Asi mismo, se evidencia en las actas N° 003 del 2022 y  N° 004 del 2022 articulación y socialización de informes del Sistema de Gestión de calidad, Sistema de Gestión  de Seguridad de la información y Sistema de Gestión Ambiental.
Finalmente se evidencia mediante acta  N° 007 del 2023 presentación de los actos administrativos que adoptan el sistema de Gestión Antisoborno, los cuales fueron aprobados.</t>
        </is>
      </c>
      <c r="AQ10" s="243" t="n">
        <v>45553</v>
      </c>
      <c r="AR10" s="244" t="inlineStr">
        <is>
          <t>El sistema de Gestión de la Calidad ESG, en correo de contestación de la oportunidad que tiene el sistema, evidencia el Modelo de Operación Digital MOD, bajo la resolución 088 de 2023, adjunta enlaces que llevan al One Drive de la Oficina de Calidad con grabaciones de reuniones en plataformas digitales y así mismo los enlaces dentro de la página web institucional el acceso a los sistemas de gestión como lo son ESG, ESG SI, ESGA, ESG SST, ESGAS Y ESG EFR.</t>
        </is>
      </c>
      <c r="AS10" s="243" t="n">
        <v>45758</v>
      </c>
      <c r="AT10" s="244" t="inlineStr">
        <is>
          <t>El sistema de Gestión de Calidad, por solicitud de rectoría, busca integrar a los sistemas de gestión que operan en la Universidad de Cundinamarca, por ello el ESGC adjunta (6) Listados de asistencia de las mesas de trabajo.</t>
        </is>
      </c>
      <c r="AU10" s="21" t="n"/>
      <c r="AV10" s="23" t="n"/>
      <c r="AW10" s="337" t="n"/>
    </row>
    <row r="11" ht="409.5" customFormat="1" customHeight="1" s="30">
      <c r="A11" s="28">
        <f>IF(AND(AE11=1,AF11=1),1,IF(AND(AE11=1,AF11=2),2,IF(AND(AE11=1,AF11=3),3,IF(AND(AE11=1,AF11=4),4,IF(AND(AE11=1,AF11=5),5,IF(AND(AE11=2,AF11=1),6,IF(AND(AE11=2,AF11=2),7,IF(AND(AE11=2,AF11=3),8,IF(AND(AE11=2,AF11=4),9,IF(AND(AE11=2,AF11=5),10,IF(AND(AE11=3,AF11=1),11,IF(AND(AE11=3,AF11=2),12,IF(AND(AE11=3,AF11=3),13,IF(AND(AE11=3,AF11=4),14,IF(AND(AE11=3,AF11=5),15,IF(AND(AE11=4,AF11=1),16,IF(AND(AE11=4,AF11=2),17,IF(AND(AE11=4,AF11=3),18,IF(AND(AE11=4,AF11=4),19,IF(AND(AE11=4,AF11=5),20,IF(AND(AE11=5,AF11=1),21,IF(AND(AE11=5,AF11=2),22,IF(AND(AE11=5,AF11=3),23,IF(AND(AE11=5,AF11=4),24,IF(AND(AE11=5,AF11=5),25,"")))))))))))))))))))))))))</f>
        <v/>
      </c>
      <c r="B11" s="28">
        <f>IF(A11="","",(COUNTIF($A$10:A11,A11))/100)</f>
        <v/>
      </c>
      <c r="C11" s="28">
        <f>IFERROR(A11+B11,"")</f>
        <v/>
      </c>
      <c r="D11" s="492" t="n">
        <v>5</v>
      </c>
      <c r="E11" s="185" t="inlineStr">
        <is>
          <t>O3. Nueva orientación de la documentación en las nuevas versiones de ISO con estructura de Alto Nivel.
F8. Implementación de BPMS (Integradoc) para la mejora, optimización de trámites y procesos</t>
        </is>
      </c>
      <c r="F11" s="187" t="inlineStr">
        <is>
          <t>Optimización de los trámites y procesos por medio del uso de herramientas digitales</t>
        </is>
      </c>
      <c r="G11" s="614" t="inlineStr">
        <is>
          <t>Oportunidad Operativa: Comprenden oportunidades  provenientes del funcionamiento y operatividad de los sistemas de información institucional, de la definición de los procesos, de la estructura de la entidad, de la articulación entre dependencias.</t>
        </is>
      </c>
      <c r="H11" s="492" t="n">
        <v>3</v>
      </c>
      <c r="I11" s="492" t="n">
        <v>4</v>
      </c>
      <c r="J11" s="492">
        <f>IF(OR(H11="",I11=""),"",H11*I11)</f>
        <v/>
      </c>
      <c r="K11" s="209">
        <f>IF(J11="","",IF(AND(H11=1,I11=1),"BAJO",IF(AND(H11=1,I11=2),"MODERADO",IF(AND(H11=1,I11=3),"MODERADO",IF(AND(H11=1,I11=4),"MODERADO",IF(AND(H11=1,I11=5),"MODERADO",IF(AND(H11=2,I11=1),"BAJO",IF(AND(H11=2,I11=2),"MODERADO",IF(AND(H11=2,I11=3),"MODERADO",IF(AND(H11=2,I11=4),"FAVORABLE",IF(AND(H11=2,I11=5),"FAVORABLE",IF(AND(H11=3,I11=1),"BAJO",IF(AND(H11=3,I11=2),"MODERADO",IF(AND(H11=3,I11=3),"FAVORABLE",IF(AND(H11=3,I11=4),"FAVORABLE",IF(AND(H11=3,I11=5),"FAVORABLE",IF(AND(H11=4,I11=1),"BAJO",IF(AND(H11=4,I11=2),"MODERADO",IF(AND(H11=4,I11=3),"FAVORABLE",IF(AND(H11=4,I11=4),"FAVORABLE",IF(AND(H11=4,I11=5),"ALTO",IF(AND(H11=5,I11=1),"BAJO",IF(AND(H11=5,I11=2),"MODERADO",IF(AND(H11=5,I11=3),"FAVORABLE",IF(AND(H11=5,I11=4),"ALTO",IF(AND(H11=5,I11=5),"ALTO",""))))))))))))))))))))))))))</f>
        <v/>
      </c>
      <c r="L11" s="614" t="inlineStr">
        <is>
          <t>Análisis de datos para encaminar actividades de mejora en los procesos
Implementación del procedimiento ESGP09 para la optimización de procesos y reingeniería</t>
        </is>
      </c>
      <c r="M11" s="618" t="inlineStr">
        <is>
          <t>Bases de Datos
Reuniones por medio de plataformas digitales y/o presenciales</t>
        </is>
      </c>
      <c r="N11" s="614" t="inlineStr">
        <is>
          <t>PROBABILIDAD</t>
        </is>
      </c>
      <c r="O11" s="492" t="n">
        <v>15</v>
      </c>
      <c r="P11" s="492" t="n">
        <v>15</v>
      </c>
      <c r="Q11" s="492" t="n">
        <v>30</v>
      </c>
      <c r="R11" s="492" t="n">
        <v>15</v>
      </c>
      <c r="S11" s="492" t="n">
        <v>25</v>
      </c>
      <c r="T11" s="492">
        <f>IFERROR(SUM(O11:S11),"")</f>
        <v/>
      </c>
      <c r="U11" s="190" t="n">
        <v>44470</v>
      </c>
      <c r="V11" s="614" t="inlineStr">
        <is>
          <t>El aplicativo INTEGRADOC viene de la mano con la actualización del procedimiento ESGP09, en donde la Oficina de Calidad ha implementado una serie de metodologías con el fin de trabajar la optimización, reingeniería y mejora de los procesos de la mano con estrategias ágiles y capacitación constante para poderla transmitir a los procesos involucrados.</t>
        </is>
      </c>
      <c r="W11" s="190" t="n">
        <v>44706</v>
      </c>
      <c r="X11" s="614" t="inlineStr">
        <is>
          <t>A fecha del seguimiento se ha realizado la actualización de los siguientes trámites y procedimientos: 38 trámites y procedimientos a través de la herramienta Integradoc. Se tiene como soporte el informe de la Oficina de Calidad con fecha del 17 de marzo de 2022.
Por otra parte, se están generando los dashboard de los procesos cargados en Integradoc con las respectivas capacitaciones a los procesos para dinamizar el seguimiento y la gestión de los trámites en pro de la mejora continua.</t>
        </is>
      </c>
      <c r="Y11" s="613" t="n">
        <v>45113</v>
      </c>
      <c r="Z11" s="614" t="inlineStr">
        <is>
          <t xml:space="preserve">Se evidencia Informe de digitalización de trámites y reingeniería de procesos agiles – INTEGRADOC del 2023-03-28 </t>
        </is>
      </c>
      <c r="AA11" s="613" t="n">
        <v>45484</v>
      </c>
      <c r="AB11" s="614" t="inlineStr">
        <is>
          <t>Se evidencia informe de reingenieria y digitalización somo soporte a plan de acción trimestre I</t>
        </is>
      </c>
      <c r="AC11" s="613" t="n">
        <v>45813</v>
      </c>
      <c r="AD11" s="614" t="inlineStr">
        <is>
          <t>Se evidencia informe de reingenieria y digitalización somo soporte a plan de acción trimestre I</t>
        </is>
      </c>
      <c r="AE11" s="492">
        <f>IF(J11="","",IF(OR(N11="",N11="IMPACTO"),H11,IF(T11&lt;=50,H11,IF(AND(T11&lt;=75,H11&lt;5),H11+1,IF(AND(T11&lt;=75,H11=5),H11,IF(AND(T11&lt;=100,H11&lt;4),H11+2,IF(AND(T11&lt;=100,H11=4),H11+1,IF(AND(T11&lt;=100,H11=5),H11,""))))))))</f>
        <v/>
      </c>
      <c r="AF11" s="492">
        <f>IF(J11="","",IF(OR(N11="",N11="PROBABILIDAD"),I11,IF(T11&lt;=50,I11,IF(AND(T11&lt;=75,I11&lt;5),I11+1,IF(AND(T11&lt;=75,I11=5),I11,IF(AND(T11&lt;=100,I11&lt;4),I11+2,IF(AND(T11&lt;=100,I11=4),I11+1,IF(AND(T11&lt;=100,I11=5),I11,""))))))))</f>
        <v/>
      </c>
      <c r="AG11" s="492">
        <f>IF(OR(AE11="",AF11=""),"",AE11*AF11)</f>
        <v/>
      </c>
      <c r="AH11" s="209">
        <f>IF(AG11="","",IF(AND(AE11=1,AF11=1),"BAJO",IF(AND(AE11=1,AF11=2),"BAJO",IF(AND(AE11=1,AF11=3),"MODERADO",IF(AND(AE11=1,AF11=4),"FAVORABLE",IF(AND(AE11=1,AF11=5),"FAVORABLE",IF(AND(AE11=2,AF11=1),"BAJO",IF(AND(AE11=2,AF11=2),"BAJO",IF(AND(AE11=2,AF11=3),"MODERADO",IF(AND(AE11=2,AF11=4),"FAVORABLE",IF(AND(AE11=2,AF11=5),"ALTO",IF(AND(AE11=3,AF11=1),"BAJO",IF(AND(AE11=3,AF11=2),"MODERADO",IF(AND(AE11=3,AF11=3),"FAVORABLE",IF(AND(AE11=3,AF11=4),"ALTO",IF(AND(AE11=3,AF11=5),"ALTO",IF(AND(AE11=4,AF11=1),"MODERADO",IF(AND(AE11=4,AF11=2),"FAVORABLE",IF(AND(AE11=4,AF11=3),"FAVORABLE",IF(AND(AE11=4,AF11=4),"ALTO",IF(AND(AE11=4,AF11=5),"ALTO",IF(AND(AE11=5,AF11=1),"FAVORABLE",IF(AND(AE11=5,AF11=2),"FAVORABLE",IF(AND(AE11=5,AF11=3),"ALTO",IF(AND(AE11=5,AF11=4),"ALTO",IF(AND(AE11=5,AF11=5),"ALTO",""))))))))))))))))))))))))))</f>
        <v/>
      </c>
      <c r="AI11" s="510" t="n">
        <v>44085</v>
      </c>
      <c r="AJ11" s="297" t="inlineStr">
        <is>
          <t>Respecto a la gestión para la materialización de la oportunidad propuesta, se evidencia que se llevó a cabo la contratación de una Orden de Presentación de Servicios y la adquisición del Software INTEGRADOC. 
Respecto a los avances y de acuerdo a informe presentado a la Comisión de Gestión en sesión de agosto de 2020, se han adelantado en la herramienta Integradoc, los siguientes procesos relacionados:
En operación: Contratación Directa, Registro, Evaluación y Priorización - Proyectos de Inversión, Contratación Publico Privada UDEC, Anticipos y Pagos Contra Facturas, Supervisión de Contratos, PAA – Plan Anual de Adquisiciones, Cajas Menores y Fondos Renovables, Acuerdos de Gestión, control de ejecución presupuestal.
En etapa de definición: gestión de pago a proveedores. 
En etapa de pruebas y ajustes: Solicitud de Prórroga, Suspensión y Reinicio de Contratos.
Asimismo, se evidencia, que se llevó a cabo la formalización y publicación en el Sitio Web del SGC del Procedimiento ESGP09 “Identificación y Optimización de Trámites y Procesos” el 19 de mayo de 2020, el cual tiene por objetivo “Facilitar a las distintas partes interesadas, el acceso a trámites y servicios que brinde la Institución, por medio de la implementación de acciones normativas, administrativas o tecnológicas tendientes a simplificar, estandarizar, eliminar, optimizar y automatizar los trámites y procedimientos existentes”. /DMSC.</t>
        </is>
      </c>
      <c r="AK11" s="510" t="n">
        <v>44511</v>
      </c>
      <c r="AL11" s="297" t="inlineStr">
        <is>
          <t>En seguimiento a las Oportunidades de los Riesgos del Sistema de Gestión de la Calidad se evidencia por parte de la Oficina de Calidad las siguientes acciones: "Se han realizado acompañamientos para identificación y definición de cómo optimizar trámites y procedimientos que se desarrollan en los procesos de Financiera, Talento Humano y Bienes y Servicios. 
A fecha del presente, se encuentran digitalizados: 
Solicitud y expedición de CDP, Gestión de cuentas para pagos a terceros, Vigencias expiradas, Control reservas presupuestales, Avances y/o anticipos, Solicitud cajas menores o fondos renovables, Legalización de cajas menores o fondos renovables, Concertación y control de acuerdos de gestión, Supervisión de contratos, Contratación público-privada, Contratación directa". Así las cosas se evidencian las acciones adelantadas por parte de la Oficina de Calidad a fin de dar cumplimento a la Oportunidad propuesta.</t>
        </is>
      </c>
      <c r="AM11" s="243" t="n">
        <v>44818</v>
      </c>
      <c r="AN11" s="244" t="inlineStr">
        <is>
          <t>En seguimiento de los soportes de cumplimiento de la oportunidad, se evidencia informe del 09/09/2022  en pdf con asunto "INFORME SOBRE LOS AVANCES A TRAVÉS DE INTEGRADOC", donde se relaciona procesos digitalizados a través de INTEGRADOC , los cuales están actualizados a días hábiles de algunos procedimientos.</t>
        </is>
      </c>
      <c r="AO11" s="243" t="n">
        <v>45138</v>
      </c>
      <c r="AP11" s="244" t="inlineStr">
        <is>
          <t>En seguimiento a las oportunidades de los riesgos del sistema de Gestión de calidad se evidencia informe de avance en cuanto a reingenieria correspondientes al primer trimestre de la vigencia 2023 (Informe de  fecha 21-03-2023). Asi mismo, se evidencia informe de avance de reingenieria de los procesos correspondientes al segundo trimestre de la vigencia 2023   (Informe de  fecha 16-06-2023) donde detallan  los compromisos aquiridos y lo pendiente a la fecha de seguimiento. Finalmente, se evidencian diferentes soportes de asistencia a las mesas de trabajo de reingeniera  de manera virtual generadas durante el primer semestre.</t>
        </is>
      </c>
      <c r="AQ11" s="243" t="n">
        <v>45553</v>
      </c>
      <c r="AR11" s="244" t="inlineStr">
        <is>
          <t>El sistema de Gestión de Calidad allega Actas 01, 02, 03 y 04 de Reingeniería y Digitalización, adicional un documento de Excel en línea donde se viabiliza el estado de procesos enumerados de 00 a 73 donde se visualiza el estado Activo, Inactivo, En Proceso de Entrega, No Aplica, En Proceso de Modelamiento por mejoras.</t>
        </is>
      </c>
      <c r="AS11" s="243" t="n">
        <v>45758</v>
      </c>
      <c r="AT11" s="244" t="inlineStr">
        <is>
          <t>El sistema de Gestión de Calidad allega dos (2) Informes de reingeniería con la siguiente fecha por los trimestres III (13-09-2024) y IV (09-12-2024) remitidos a Vicerrectoría Administrativa y Financiera.</t>
        </is>
      </c>
      <c r="AU11" s="21" t="n"/>
      <c r="AV11" s="23" t="n"/>
      <c r="AW11" s="337" t="n"/>
    </row>
    <row r="12" ht="15.75" customFormat="1" customHeight="1" s="30">
      <c r="A12" s="28">
        <f>IF(AND(AE12=1,AF12=1),1,IF(AND(AE12=1,AF12=2),2,IF(AND(AE12=1,AF12=3),3,IF(AND(AE12=1,AF12=4),4,IF(AND(AE12=1,AF12=5),5,IF(AND(AE12=2,AF12=1),6,IF(AND(AE12=2,AF12=2),7,IF(AND(AE12=2,AF12=3),8,IF(AND(AE12=2,AF12=4),9,IF(AND(AE12=2,AF12=5),10,IF(AND(AE12=3,AF12=1),11,IF(AND(AE12=3,AF12=2),12,IF(AND(AE12=3,AF12=3),13,IF(AND(AE12=3,AF12=4),14,IF(AND(AE12=3,AF12=5),15,IF(AND(AE12=4,AF12=1),16,IF(AND(AE12=4,AF12=2),17,IF(AND(AE12=4,AF12=3),18,IF(AND(AE12=4,AF12=4),19,IF(AND(AE12=4,AF12=5),20,IF(AND(AE12=5,AF12=1),21,IF(AND(AE12=5,AF12=2),22,IF(AND(AE12=5,AF12=3),23,IF(AND(AE12=5,AF12=4),24,IF(AND(AE12=5,AF12=5),25,"")))))))))))))))))))))))))</f>
        <v/>
      </c>
      <c r="B12" s="28">
        <f>IF(A12="","",(COUNTIF($A$10:A12,A12))/100)</f>
        <v/>
      </c>
      <c r="C12" s="28">
        <f>IFERROR(A12+B12,"")</f>
        <v/>
      </c>
      <c r="D12" s="492" t="n">
        <v>3</v>
      </c>
      <c r="E12" s="31" t="n"/>
      <c r="F12" s="82" t="n"/>
      <c r="G12" s="481" t="n"/>
      <c r="H12" s="504" t="n"/>
      <c r="I12" s="504" t="n"/>
      <c r="J12" s="492">
        <f>IF(OR(H12="",I12=""),"",H12*I12)</f>
        <v/>
      </c>
      <c r="K12" s="209">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191" t="n"/>
      <c r="M12" s="614" t="n"/>
      <c r="N12" s="481" t="n"/>
      <c r="O12" s="481" t="n"/>
      <c r="P12" s="481" t="n"/>
      <c r="Q12" s="481" t="n"/>
      <c r="R12" s="481" t="n"/>
      <c r="S12" s="481" t="n"/>
      <c r="T12" s="614">
        <f>IFERROR(SUM(O12:S12),"")</f>
        <v/>
      </c>
      <c r="U12" s="614" t="n"/>
      <c r="V12" s="481" t="n"/>
      <c r="W12" s="481" t="n"/>
      <c r="X12" s="481" t="n"/>
      <c r="Y12" s="481" t="n"/>
      <c r="Z12" s="481" t="n"/>
      <c r="AA12" s="481" t="n"/>
      <c r="AB12" s="481" t="n"/>
      <c r="AC12" s="481" t="n"/>
      <c r="AD12" s="481" t="n"/>
      <c r="AE12" s="492">
        <f>IF(J12="","",IF(OR(N12="",N12="IMPACTO"),H12,IF(T12&lt;=50,H12,IF(AND(T12&lt;=75,H12&lt;5),H12+1,IF(AND(T12&lt;=75,H12=5),H12,IF(AND(T12&lt;=100,H12&lt;4),H12+2,IF(AND(T12&lt;=100,H12=4),H12+1,IF(AND(T12&lt;=100,H12=5),H12,""))))))))</f>
        <v/>
      </c>
      <c r="AF12" s="492">
        <f>IF(J12="","",IF(OR(N12="",N12="PROBABILIDAD"),I12,IF(T12&lt;=50,I12,IF(AND(T12&lt;=75,I12&lt;5),I12+1,IF(AND(T12&lt;=75,I12=5),I12,IF(AND(T12&lt;=100,I12&lt;4),I12+2,IF(AND(T12&lt;=100,I12=4),I12+1,IF(AND(T12&lt;=100,I12=5),I12,""))))))))</f>
        <v/>
      </c>
      <c r="AG12" s="492">
        <f>IF(OR(AE12="",AF12=""),"",AE12*AF12)</f>
        <v/>
      </c>
      <c r="AH12" s="209">
        <f>IF(AG12="","",IF(AND(AE12=1,AF12=1),"BAJO",IF(AND(AE12=1,AF12=2),"BAJO",IF(AND(AE12=1,AF12=3),"MODERADO",IF(AND(AE12=1,AF12=4),"FAVORABLE",IF(AND(AE12=1,AF12=5),"FAVORABLE",IF(AND(AE12=2,AF12=1),"BAJO",IF(AND(AE12=2,AF12=2),"BAJO",IF(AND(AE12=2,AF12=3),"MODERADO",IF(AND(AE12=2,AF12=4),"FAVORABLE",IF(AND(AE12=2,AF12=5),"ALTO",IF(AND(AE12=3,AF12=1),"BAJO",IF(AND(AE12=3,AF12=2),"MODERADO",IF(AND(AE12=3,AF12=3),"FAVORABLE",IF(AND(AE12=3,AF12=4),"ALTO",IF(AND(AE12=3,AF12=5),"ALTO",IF(AND(AE12=4,AF12=1),"MODERADO",IF(AND(AE12=4,AF12=2),"FAVORABLE",IF(AND(AE12=4,AF12=3),"FAVORABLE",IF(AND(AE12=4,AF12=4),"ALTO",IF(AND(AE12=4,AF12=5),"ALTO",IF(AND(AE12=5,AF12=1),"FAVORABLE",IF(AND(AE12=5,AF12=2),"FAVORABLE",IF(AND(AE12=5,AF12=3),"ALTO",IF(AND(AE12=5,AF12=4),"ALTO",IF(AND(AE12=5,AF12=5),"ALTO",""))))))))))))))))))))))))))</f>
        <v/>
      </c>
      <c r="AI12" s="21" t="n"/>
      <c r="AJ12" s="23" t="n"/>
      <c r="AK12" s="21" t="n"/>
      <c r="AL12" s="23" t="n"/>
      <c r="AM12" s="21" t="n"/>
      <c r="AN12" s="23" t="n"/>
      <c r="AO12" s="21" t="n"/>
      <c r="AP12" s="23" t="n"/>
      <c r="AQ12" s="21" t="n"/>
      <c r="AR12" s="23" t="n"/>
      <c r="AS12" s="21" t="n"/>
      <c r="AT12" s="23" t="n"/>
      <c r="AU12" s="21" t="n"/>
      <c r="AV12" s="23" t="n"/>
      <c r="AW12" s="337" t="n"/>
    </row>
    <row r="13" customFormat="1" s="30">
      <c r="A13" s="28">
        <f>IF(AND(AE13=1,AF13=1),1,IF(AND(AE13=1,AF13=2),2,IF(AND(AE13=1,AF13=3),3,IF(AND(AE13=1,AF13=4),4,IF(AND(AE13=1,AF13=5),5,IF(AND(AE13=2,AF13=1),6,IF(AND(AE13=2,AF13=2),7,IF(AND(AE13=2,AF13=3),8,IF(AND(AE13=2,AF13=4),9,IF(AND(AE13=2,AF13=5),10,IF(AND(AE13=3,AF13=1),11,IF(AND(AE13=3,AF13=2),12,IF(AND(AE13=3,AF13=3),13,IF(AND(AE13=3,AF13=4),14,IF(AND(AE13=3,AF13=5),15,IF(AND(AE13=4,AF13=1),16,IF(AND(AE13=4,AF13=2),17,IF(AND(AE13=4,AF13=3),18,IF(AND(AE13=4,AF13=4),19,IF(AND(AE13=4,AF13=5),20,IF(AND(AE13=5,AF13=1),21,IF(AND(AE13=5,AF13=2),22,IF(AND(AE13=5,AF13=3),23,IF(AND(AE13=5,AF13=4),24,IF(AND(AE13=5,AF13=5),25,"")))))))))))))))))))))))))</f>
        <v/>
      </c>
      <c r="B13" s="28">
        <f>IF(A13="","",(COUNTIF($A$10:A13,A13))/100)</f>
        <v/>
      </c>
      <c r="C13" s="28">
        <f>IFERROR(A13+B13,"")</f>
        <v/>
      </c>
      <c r="D13" s="492" t="n">
        <v>4</v>
      </c>
      <c r="E13" s="481" t="n"/>
      <c r="F13" s="481" t="n"/>
      <c r="G13" s="481" t="n"/>
      <c r="H13" s="504" t="n"/>
      <c r="I13" s="504" t="n"/>
      <c r="J13" s="492">
        <f>IF(OR(H13="",I13=""),"",H13*I13)</f>
        <v/>
      </c>
      <c r="K13" s="209">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210" t="n"/>
      <c r="M13" s="614" t="n"/>
      <c r="N13" s="481" t="n"/>
      <c r="O13" s="481" t="n"/>
      <c r="P13" s="481" t="n"/>
      <c r="Q13" s="481" t="n"/>
      <c r="R13" s="481" t="n"/>
      <c r="S13" s="481" t="n"/>
      <c r="T13" s="614">
        <f>IFERROR(SUM(O13:S13),"")</f>
        <v/>
      </c>
      <c r="U13" s="614" t="n"/>
      <c r="V13" s="481" t="n"/>
      <c r="W13" s="481" t="n"/>
      <c r="X13" s="481" t="n"/>
      <c r="Y13" s="481" t="n"/>
      <c r="Z13" s="481" t="n"/>
      <c r="AA13" s="481" t="n"/>
      <c r="AB13" s="481" t="n"/>
      <c r="AC13" s="481" t="n"/>
      <c r="AD13" s="481" t="n"/>
      <c r="AE13" s="492" t="n"/>
      <c r="AF13" s="492" t="n"/>
      <c r="AG13" s="492" t="n"/>
      <c r="AH13" s="209">
        <f>IF(AG13="","",IF(AND(AE13=1,AF13=1),"BAJO",IF(AND(AE13=1,AF13=2),"BAJO",IF(AND(AE13=1,AF13=3),"MODERADO",IF(AND(AE13=1,AF13=4),"FAVORABLE",IF(AND(AE13=1,AF13=5),"FAVORABLE",IF(AND(AE13=2,AF13=1),"BAJO",IF(AND(AE13=2,AF13=2),"BAJO",IF(AND(AE13=2,AF13=3),"MODERADO",IF(AND(AE13=2,AF13=4),"FAVORABLE",IF(AND(AE13=2,AF13=5),"ALTO",IF(AND(AE13=3,AF13=1),"BAJO",IF(AND(AE13=3,AF13=2),"MODERADO",IF(AND(AE13=3,AF13=3),"FAVORABLE",IF(AND(AE13=3,AF13=4),"ALTO",IF(AND(AE13=3,AF13=5),"ALTO",IF(AND(AE13=4,AF13=1),"MODERADO",IF(AND(AE13=4,AF13=2),"FAVORABLE",IF(AND(AE13=4,AF13=3),"FAVORABLE",IF(AND(AE13=4,AF13=4),"ALTO",IF(AND(AE13=4,AF13=5),"ALTO",IF(AND(AE13=5,AF13=1),"FAVORABLE",IF(AND(AE13=5,AF13=2),"FAVORABLE",IF(AND(AE13=5,AF13=3),"ALTO",IF(AND(AE13=5,AF13=4),"ALTO",IF(AND(AE13=5,AF13=5),"ALTO",""))))))))))))))))))))))))))</f>
        <v/>
      </c>
      <c r="AI13" s="27" t="n"/>
      <c r="AJ13" s="23" t="n"/>
      <c r="AK13" s="21" t="n"/>
      <c r="AL13" s="23" t="n"/>
      <c r="AM13" s="21" t="n"/>
      <c r="AN13" s="23" t="n"/>
      <c r="AO13" s="21" t="n"/>
      <c r="AP13" s="23" t="n"/>
      <c r="AQ13" s="21" t="n"/>
      <c r="AR13" s="23" t="n"/>
      <c r="AS13" s="21" t="n"/>
      <c r="AT13" s="23" t="n"/>
      <c r="AU13" s="21" t="n"/>
      <c r="AV13" s="23" t="n"/>
      <c r="AW13" s="337" t="n"/>
    </row>
    <row r="14" customFormat="1" s="30">
      <c r="A14" s="28">
        <f>IF(AND(AE14=1,AF14=1),1,IF(AND(AE14=1,AF14=2),2,IF(AND(AE14=1,AF14=3),3,IF(AND(AE14=1,AF14=4),4,IF(AND(AE14=1,AF14=5),5,IF(AND(AE14=2,AF14=1),6,IF(AND(AE14=2,AF14=2),7,IF(AND(AE14=2,AF14=3),8,IF(AND(AE14=2,AF14=4),9,IF(AND(AE14=2,AF14=5),10,IF(AND(AE14=3,AF14=1),11,IF(AND(AE14=3,AF14=2),12,IF(AND(AE14=3,AF14=3),13,IF(AND(AE14=3,AF14=4),14,IF(AND(AE14=3,AF14=5),15,IF(AND(AE14=4,AF14=1),16,IF(AND(AE14=4,AF14=2),17,IF(AND(AE14=4,AF14=3),18,IF(AND(AE14=4,AF14=4),19,IF(AND(AE14=4,AF14=5),20,IF(AND(AE14=5,AF14=1),21,IF(AND(AE14=5,AF14=2),22,IF(AND(AE14=5,AF14=3),23,IF(AND(AE14=5,AF14=4),24,IF(AND(AE14=5,AF14=5),25,"")))))))))))))))))))))))))</f>
        <v/>
      </c>
      <c r="B14" s="28">
        <f>IF(A14="","",(COUNTIF($A$10:A14,A14))/100)</f>
        <v/>
      </c>
      <c r="C14" s="28">
        <f>IFERROR(A14+B14,"")</f>
        <v/>
      </c>
      <c r="D14" s="492" t="n">
        <v>5</v>
      </c>
      <c r="E14" s="481" t="n"/>
      <c r="F14" s="481" t="n"/>
      <c r="G14" s="481" t="n"/>
      <c r="H14" s="504" t="n"/>
      <c r="I14" s="504" t="n"/>
      <c r="J14" s="492">
        <f>IF(OR(H14="",I14=""),"",H14*I14)</f>
        <v/>
      </c>
      <c r="K14" s="209">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614" t="n"/>
      <c r="M14" s="614" t="n"/>
      <c r="N14" s="481" t="n"/>
      <c r="O14" s="481" t="n"/>
      <c r="P14" s="481" t="n"/>
      <c r="Q14" s="481" t="n"/>
      <c r="R14" s="481" t="n"/>
      <c r="S14" s="481" t="n"/>
      <c r="T14" s="614">
        <f>IFERROR(SUM(O14:S14),"")</f>
        <v/>
      </c>
      <c r="U14" s="614" t="n"/>
      <c r="V14" s="481" t="n"/>
      <c r="W14" s="481" t="n"/>
      <c r="X14" s="481" t="n"/>
      <c r="Y14" s="481" t="n"/>
      <c r="Z14" s="481" t="n"/>
      <c r="AA14" s="481" t="n"/>
      <c r="AB14" s="481" t="n"/>
      <c r="AC14" s="481" t="n"/>
      <c r="AD14" s="481" t="n"/>
      <c r="AE14" s="492" t="n"/>
      <c r="AF14" s="492" t="n"/>
      <c r="AG14" s="492" t="n"/>
      <c r="AH14" s="209">
        <f>IF(AG14="","",IF(AND(AE14=1,AF14=1),"BAJO",IF(AND(AE14=1,AF14=2),"BAJO",IF(AND(AE14=1,AF14=3),"MODERADO",IF(AND(AE14=1,AF14=4),"FAVORABLE",IF(AND(AE14=1,AF14=5),"FAVORABLE",IF(AND(AE14=2,AF14=1),"BAJO",IF(AND(AE14=2,AF14=2),"BAJO",IF(AND(AE14=2,AF14=3),"MODERADO",IF(AND(AE14=2,AF14=4),"FAVORABLE",IF(AND(AE14=2,AF14=5),"ALTO",IF(AND(AE14=3,AF14=1),"BAJO",IF(AND(AE14=3,AF14=2),"MODERADO",IF(AND(AE14=3,AF14=3),"FAVORABLE",IF(AND(AE14=3,AF14=4),"ALTO",IF(AND(AE14=3,AF14=5),"ALTO",IF(AND(AE14=4,AF14=1),"MODERADO",IF(AND(AE14=4,AF14=2),"FAVORABLE",IF(AND(AE14=4,AF14=3),"FAVORABLE",IF(AND(AE14=4,AF14=4),"ALTO",IF(AND(AE14=4,AF14=5),"ALTO",IF(AND(AE14=5,AF14=1),"FAVORABLE",IF(AND(AE14=5,AF14=2),"FAVORABLE",IF(AND(AE14=5,AF14=3),"ALTO",IF(AND(AE14=5,AF14=4),"ALTO",IF(AND(AE14=5,AF14=5),"ALTO",""))))))))))))))))))))))))))</f>
        <v/>
      </c>
      <c r="AI14" s="27" t="n"/>
      <c r="AJ14" s="23" t="n"/>
      <c r="AK14" s="21" t="n"/>
      <c r="AL14" s="23" t="n"/>
      <c r="AM14" s="21" t="n"/>
      <c r="AN14" s="23" t="n"/>
      <c r="AO14" s="21" t="n"/>
      <c r="AP14" s="23" t="n"/>
      <c r="AQ14" s="21" t="n"/>
      <c r="AR14" s="23" t="n"/>
      <c r="AS14" s="21" t="n"/>
      <c r="AT14" s="23" t="n"/>
      <c r="AU14" s="21" t="n"/>
      <c r="AV14" s="23" t="n"/>
      <c r="AW14" s="337" t="n"/>
    </row>
    <row r="15" customFormat="1" s="30">
      <c r="A15" s="28">
        <f>IF(AND(AE15=1,AF15=1),1,IF(AND(AE15=1,AF15=2),2,IF(AND(AE15=1,AF15=3),3,IF(AND(AE15=1,AF15=4),4,IF(AND(AE15=1,AF15=5),5,IF(AND(AE15=2,AF15=1),6,IF(AND(AE15=2,AF15=2),7,IF(AND(AE15=2,AF15=3),8,IF(AND(AE15=2,AF15=4),9,IF(AND(AE15=2,AF15=5),10,IF(AND(AE15=3,AF15=1),11,IF(AND(AE15=3,AF15=2),12,IF(AND(AE15=3,AF15=3),13,IF(AND(AE15=3,AF15=4),14,IF(AND(AE15=3,AF15=5),15,IF(AND(AE15=4,AF15=1),16,IF(AND(AE15=4,AF15=2),17,IF(AND(AE15=4,AF15=3),18,IF(AND(AE15=4,AF15=4),19,IF(AND(AE15=4,AF15=5),20,IF(AND(AE15=5,AF15=1),21,IF(AND(AE15=5,AF15=2),22,IF(AND(AE15=5,AF15=3),23,IF(AND(AE15=5,AF15=4),24,IF(AND(AE15=5,AF15=5),25,"")))))))))))))))))))))))))</f>
        <v/>
      </c>
      <c r="B15" s="28">
        <f>IF(A15="","",(COUNTIF($A$10:A15,A15))/100)</f>
        <v/>
      </c>
      <c r="C15" s="28">
        <f>IFERROR(A15+B15,"")</f>
        <v/>
      </c>
      <c r="D15" s="492" t="n">
        <v>6</v>
      </c>
      <c r="E15" s="481" t="n"/>
      <c r="F15" s="481" t="n"/>
      <c r="G15" s="481" t="n"/>
      <c r="H15" s="504" t="n"/>
      <c r="I15" s="504" t="n"/>
      <c r="J15" s="492">
        <f>IF(OR(H15="",I15=""),"",H15*I15)</f>
        <v/>
      </c>
      <c r="K15" s="209">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32" t="n"/>
      <c r="M15" s="481" t="n"/>
      <c r="N15" s="481" t="n"/>
      <c r="O15" s="481" t="n"/>
      <c r="P15" s="481" t="n"/>
      <c r="Q15" s="481" t="n"/>
      <c r="R15" s="481" t="n"/>
      <c r="S15" s="481" t="n"/>
      <c r="T15" s="614">
        <f>IFERROR(SUM(O15:S15),"")</f>
        <v/>
      </c>
      <c r="U15" s="614" t="n"/>
      <c r="V15" s="481" t="n"/>
      <c r="W15" s="481" t="n"/>
      <c r="X15" s="481" t="n"/>
      <c r="Y15" s="481" t="n"/>
      <c r="Z15" s="481" t="n"/>
      <c r="AA15" s="481" t="n"/>
      <c r="AB15" s="481" t="n"/>
      <c r="AC15" s="481" t="n"/>
      <c r="AD15" s="481" t="n"/>
      <c r="AE15" s="492" t="n"/>
      <c r="AF15" s="492" t="n"/>
      <c r="AG15" s="492" t="n"/>
      <c r="AH15" s="209">
        <f>IF(AG15="","",IF(AND(AE15=1,AF15=1),"BAJO",IF(AND(AE15=1,AF15=2),"BAJO",IF(AND(AE15=1,AF15=3),"MODERADO",IF(AND(AE15=1,AF15=4),"FAVORABLE",IF(AND(AE15=1,AF15=5),"FAVORABLE",IF(AND(AE15=2,AF15=1),"BAJO",IF(AND(AE15=2,AF15=2),"BAJO",IF(AND(AE15=2,AF15=3),"MODERADO",IF(AND(AE15=2,AF15=4),"FAVORABLE",IF(AND(AE15=2,AF15=5),"ALTO",IF(AND(AE15=3,AF15=1),"BAJO",IF(AND(AE15=3,AF15=2),"MODERADO",IF(AND(AE15=3,AF15=3),"FAVORABLE",IF(AND(AE15=3,AF15=4),"ALTO",IF(AND(AE15=3,AF15=5),"ALTO",IF(AND(AE15=4,AF15=1),"MODERADO",IF(AND(AE15=4,AF15=2),"FAVORABLE",IF(AND(AE15=4,AF15=3),"FAVORABLE",IF(AND(AE15=4,AF15=4),"ALTO",IF(AND(AE15=4,AF15=5),"ALTO",IF(AND(AE15=5,AF15=1),"FAVORABLE",IF(AND(AE15=5,AF15=2),"FAVORABLE",IF(AND(AE15=5,AF15=3),"ALTO",IF(AND(AE15=5,AF15=4),"ALTO",IF(AND(AE15=5,AF15=5),"ALTO",""))))))))))))))))))))))))))</f>
        <v/>
      </c>
      <c r="AI15" s="21" t="n"/>
      <c r="AJ15" s="23" t="n"/>
      <c r="AK15" s="21" t="n"/>
      <c r="AL15" s="23" t="n"/>
      <c r="AM15" s="21" t="n"/>
      <c r="AN15" s="23" t="n"/>
      <c r="AO15" s="21" t="n"/>
      <c r="AP15" s="23" t="n"/>
      <c r="AQ15" s="21" t="n"/>
      <c r="AR15" s="23" t="n"/>
      <c r="AS15" s="21" t="n"/>
      <c r="AT15" s="23" t="n"/>
      <c r="AU15" s="21" t="n"/>
      <c r="AV15" s="23" t="n"/>
      <c r="AW15" s="337" t="n"/>
    </row>
    <row r="16" customFormat="1" s="30">
      <c r="A16" s="28">
        <f>IF(AND(AE16=1,AF16=1),1,IF(AND(AE16=1,AF16=2),2,IF(AND(AE16=1,AF16=3),3,IF(AND(AE16=1,AF16=4),4,IF(AND(AE16=1,AF16=5),5,IF(AND(AE16=2,AF16=1),6,IF(AND(AE16=2,AF16=2),7,IF(AND(AE16=2,AF16=3),8,IF(AND(AE16=2,AF16=4),9,IF(AND(AE16=2,AF16=5),10,IF(AND(AE16=3,AF16=1),11,IF(AND(AE16=3,AF16=2),12,IF(AND(AE16=3,AF16=3),13,IF(AND(AE16=3,AF16=4),14,IF(AND(AE16=3,AF16=5),15,IF(AND(AE16=4,AF16=1),16,IF(AND(AE16=4,AF16=2),17,IF(AND(AE16=4,AF16=3),18,IF(AND(AE16=4,AF16=4),19,IF(AND(AE16=4,AF16=5),20,IF(AND(AE16=5,AF16=1),21,IF(AND(AE16=5,AF16=2),22,IF(AND(AE16=5,AF16=3),23,IF(AND(AE16=5,AF16=4),24,IF(AND(AE16=5,AF16=5),25,"")))))))))))))))))))))))))</f>
        <v/>
      </c>
      <c r="B16" s="28">
        <f>IF(A16="","",(COUNTIF($A$10:A16,A16))/100)</f>
        <v/>
      </c>
      <c r="C16" s="28">
        <f>IFERROR(A16+B16,"")</f>
        <v/>
      </c>
      <c r="D16" s="492" t="n">
        <v>7</v>
      </c>
      <c r="E16" s="481" t="n"/>
      <c r="F16" s="481" t="n"/>
      <c r="G16" s="481" t="n"/>
      <c r="H16" s="504" t="n"/>
      <c r="I16" s="504" t="n"/>
      <c r="J16" s="492">
        <f>IF(OR(H16="",I16=""),"",H16*I16)</f>
        <v/>
      </c>
      <c r="K16" s="209">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32" t="n"/>
      <c r="M16" s="481" t="n"/>
      <c r="N16" s="481" t="n"/>
      <c r="O16" s="481" t="n"/>
      <c r="P16" s="481" t="n"/>
      <c r="Q16" s="481" t="n"/>
      <c r="R16" s="481" t="n"/>
      <c r="S16" s="481" t="n"/>
      <c r="T16" s="614">
        <f>IFERROR(SUM(O16:S16),"")</f>
        <v/>
      </c>
      <c r="U16" s="614" t="n"/>
      <c r="V16" s="481" t="n"/>
      <c r="W16" s="481" t="n"/>
      <c r="X16" s="481" t="n"/>
      <c r="Y16" s="481" t="n"/>
      <c r="Z16" s="481" t="n"/>
      <c r="AA16" s="481" t="n"/>
      <c r="AB16" s="481" t="n"/>
      <c r="AC16" s="481" t="n"/>
      <c r="AD16" s="481" t="n"/>
      <c r="AE16" s="492" t="n"/>
      <c r="AF16" s="492" t="n"/>
      <c r="AG16" s="492" t="n"/>
      <c r="AH16" s="209">
        <f>IF(AG16="","",IF(AND(AE16=1,AF16=1),"BAJO",IF(AND(AE16=1,AF16=2),"BAJO",IF(AND(AE16=1,AF16=3),"MODERADO",IF(AND(AE16=1,AF16=4),"FAVORABLE",IF(AND(AE16=1,AF16=5),"FAVORABLE",IF(AND(AE16=2,AF16=1),"BAJO",IF(AND(AE16=2,AF16=2),"BAJO",IF(AND(AE16=2,AF16=3),"MODERADO",IF(AND(AE16=2,AF16=4),"FAVORABLE",IF(AND(AE16=2,AF16=5),"ALTO",IF(AND(AE16=3,AF16=1),"BAJO",IF(AND(AE16=3,AF16=2),"MODERADO",IF(AND(AE16=3,AF16=3),"FAVORABLE",IF(AND(AE16=3,AF16=4),"ALTO",IF(AND(AE16=3,AF16=5),"ALTO",IF(AND(AE16=4,AF16=1),"MODERADO",IF(AND(AE16=4,AF16=2),"FAVORABLE",IF(AND(AE16=4,AF16=3),"FAVORABLE",IF(AND(AE16=4,AF16=4),"ALTO",IF(AND(AE16=4,AF16=5),"ALTO",IF(AND(AE16=5,AF16=1),"FAVORABLE",IF(AND(AE16=5,AF16=2),"FAVORABLE",IF(AND(AE16=5,AF16=3),"ALTO",IF(AND(AE16=5,AF16=4),"ALTO",IF(AND(AE16=5,AF16=5),"ALTO",""))))))))))))))))))))))))))</f>
        <v/>
      </c>
      <c r="AI16" s="21" t="n"/>
      <c r="AJ16" s="23" t="n"/>
      <c r="AK16" s="21" t="n"/>
      <c r="AL16" s="23" t="n"/>
      <c r="AM16" s="21" t="n"/>
      <c r="AN16" s="23" t="n"/>
      <c r="AO16" s="21" t="n"/>
      <c r="AP16" s="23" t="n"/>
      <c r="AQ16" s="21" t="n"/>
      <c r="AR16" s="23" t="n"/>
      <c r="AS16" s="21" t="n"/>
      <c r="AT16" s="23" t="n"/>
      <c r="AU16" s="21" t="n"/>
      <c r="AV16" s="23" t="n"/>
      <c r="AW16" s="337" t="n"/>
    </row>
    <row r="17" customFormat="1" s="30">
      <c r="A17" s="28">
        <f>IF(AND(AE17=1,AF17=1),1,IF(AND(AE17=1,AF17=2),2,IF(AND(AE17=1,AF17=3),3,IF(AND(AE17=1,AF17=4),4,IF(AND(AE17=1,AF17=5),5,IF(AND(AE17=2,AF17=1),6,IF(AND(AE17=2,AF17=2),7,IF(AND(AE17=2,AF17=3),8,IF(AND(AE17=2,AF17=4),9,IF(AND(AE17=2,AF17=5),10,IF(AND(AE17=3,AF17=1),11,IF(AND(AE17=3,AF17=2),12,IF(AND(AE17=3,AF17=3),13,IF(AND(AE17=3,AF17=4),14,IF(AND(AE17=3,AF17=5),15,IF(AND(AE17=4,AF17=1),16,IF(AND(AE17=4,AF17=2),17,IF(AND(AE17=4,AF17=3),18,IF(AND(AE17=4,AF17=4),19,IF(AND(AE17=4,AF17=5),20,IF(AND(AE17=5,AF17=1),21,IF(AND(AE17=5,AF17=2),22,IF(AND(AE17=5,AF17=3),23,IF(AND(AE17=5,AF17=4),24,IF(AND(AE17=5,AF17=5),25,"")))))))))))))))))))))))))</f>
        <v/>
      </c>
      <c r="B17" s="28">
        <f>IF(A17="","",(COUNTIF($A$10:A17,A17))/100)</f>
        <v/>
      </c>
      <c r="C17" s="28">
        <f>IFERROR(A17+B17,"")</f>
        <v/>
      </c>
      <c r="D17" s="492" t="n">
        <v>8</v>
      </c>
      <c r="E17" s="481" t="n"/>
      <c r="F17" s="481" t="n"/>
      <c r="G17" s="481" t="n"/>
      <c r="H17" s="504" t="n"/>
      <c r="I17" s="504" t="n"/>
      <c r="J17" s="492">
        <f>IF(OR(H17="",I17=""),"",H17*I17)</f>
        <v/>
      </c>
      <c r="K17" s="209">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481" t="n"/>
      <c r="M17" s="481" t="n"/>
      <c r="N17" s="481" t="n"/>
      <c r="O17" s="481" t="n"/>
      <c r="P17" s="481" t="n"/>
      <c r="Q17" s="481" t="n"/>
      <c r="R17" s="481" t="n"/>
      <c r="S17" s="481" t="n"/>
      <c r="T17" s="614">
        <f>IFERROR(SUM(O17:S17),"")</f>
        <v/>
      </c>
      <c r="U17" s="614" t="n"/>
      <c r="V17" s="481" t="n"/>
      <c r="W17" s="481" t="n"/>
      <c r="X17" s="481" t="n"/>
      <c r="Y17" s="481" t="n"/>
      <c r="Z17" s="481" t="n"/>
      <c r="AA17" s="481" t="n"/>
      <c r="AB17" s="481" t="n"/>
      <c r="AC17" s="481" t="n"/>
      <c r="AD17" s="481" t="n"/>
      <c r="AE17" s="492" t="n"/>
      <c r="AF17" s="492" t="n"/>
      <c r="AG17" s="492" t="n"/>
      <c r="AH17" s="209">
        <f>IF(AG17="","",IF(AND(AE17=1,AF17=1),"BAJO",IF(AND(AE17=1,AF17=2),"BAJO",IF(AND(AE17=1,AF17=3),"MODERADO",IF(AND(AE17=1,AF17=4),"FAVORABLE",IF(AND(AE17=1,AF17=5),"FAVORABLE",IF(AND(AE17=2,AF17=1),"BAJO",IF(AND(AE17=2,AF17=2),"BAJO",IF(AND(AE17=2,AF17=3),"MODERADO",IF(AND(AE17=2,AF17=4),"FAVORABLE",IF(AND(AE17=2,AF17=5),"ALTO",IF(AND(AE17=3,AF17=1),"BAJO",IF(AND(AE17=3,AF17=2),"MODERADO",IF(AND(AE17=3,AF17=3),"FAVORABLE",IF(AND(AE17=3,AF17=4),"ALTO",IF(AND(AE17=3,AF17=5),"ALTO",IF(AND(AE17=4,AF17=1),"MODERADO",IF(AND(AE17=4,AF17=2),"FAVORABLE",IF(AND(AE17=4,AF17=3),"FAVORABLE",IF(AND(AE17=4,AF17=4),"ALTO",IF(AND(AE17=4,AF17=5),"ALTO",IF(AND(AE17=5,AF17=1),"FAVORABLE",IF(AND(AE17=5,AF17=2),"FAVORABLE",IF(AND(AE17=5,AF17=3),"ALTO",IF(AND(AE17=5,AF17=4),"ALTO",IF(AND(AE17=5,AF17=5),"ALTO",""))))))))))))))))))))))))))</f>
        <v/>
      </c>
      <c r="AI17" s="21" t="n"/>
      <c r="AJ17" s="23" t="n"/>
      <c r="AK17" s="21" t="n"/>
      <c r="AL17" s="23" t="n"/>
      <c r="AM17" s="21" t="n"/>
      <c r="AN17" s="23" t="n"/>
      <c r="AO17" s="21" t="n"/>
      <c r="AP17" s="23" t="n"/>
      <c r="AQ17" s="21" t="n"/>
      <c r="AR17" s="23" t="n"/>
      <c r="AS17" s="21" t="n"/>
      <c r="AT17" s="23" t="n"/>
      <c r="AU17" s="21" t="n"/>
      <c r="AV17" s="23" t="n"/>
      <c r="AW17" s="337" t="n"/>
    </row>
    <row r="18" customFormat="1" s="30">
      <c r="A18" s="28">
        <f>IF(AND(AE18=1,AF18=1),1,IF(AND(AE18=1,AF18=2),2,IF(AND(AE18=1,AF18=3),3,IF(AND(AE18=1,AF18=4),4,IF(AND(AE18=1,AF18=5),5,IF(AND(AE18=2,AF18=1),6,IF(AND(AE18=2,AF18=2),7,IF(AND(AE18=2,AF18=3),8,IF(AND(AE18=2,AF18=4),9,IF(AND(AE18=2,AF18=5),10,IF(AND(AE18=3,AF18=1),11,IF(AND(AE18=3,AF18=2),12,IF(AND(AE18=3,AF18=3),13,IF(AND(AE18=3,AF18=4),14,IF(AND(AE18=3,AF18=5),15,IF(AND(AE18=4,AF18=1),16,IF(AND(AE18=4,AF18=2),17,IF(AND(AE18=4,AF18=3),18,IF(AND(AE18=4,AF18=4),19,IF(AND(AE18=4,AF18=5),20,IF(AND(AE18=5,AF18=1),21,IF(AND(AE18=5,AF18=2),22,IF(AND(AE18=5,AF18=3),23,IF(AND(AE18=5,AF18=4),24,IF(AND(AE18=5,AF18=5),25,"")))))))))))))))))))))))))</f>
        <v/>
      </c>
      <c r="B18" s="28">
        <f>IF(A18="","",(COUNTIF($A$10:A18,A18))/100)</f>
        <v/>
      </c>
      <c r="C18" s="28">
        <f>IFERROR(A18+B18,"")</f>
        <v/>
      </c>
      <c r="D18" s="492" t="n">
        <v>9</v>
      </c>
      <c r="E18" s="481" t="n"/>
      <c r="F18" s="481" t="n"/>
      <c r="G18" s="481" t="n"/>
      <c r="H18" s="504" t="n"/>
      <c r="I18" s="504" t="n"/>
      <c r="J18" s="492">
        <f>IF(OR(H18="",I18=""),"",H18*I18)</f>
        <v/>
      </c>
      <c r="K18" s="209">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481" t="n"/>
      <c r="M18" s="481" t="n"/>
      <c r="N18" s="481" t="n"/>
      <c r="O18" s="481" t="n"/>
      <c r="P18" s="481" t="n"/>
      <c r="Q18" s="481" t="n"/>
      <c r="R18" s="481" t="n"/>
      <c r="S18" s="481" t="n"/>
      <c r="T18" s="614">
        <f>IFERROR(SUM(O18:S18),"")</f>
        <v/>
      </c>
      <c r="U18" s="614" t="n"/>
      <c r="V18" s="481" t="n"/>
      <c r="W18" s="481" t="n"/>
      <c r="X18" s="481" t="n"/>
      <c r="Y18" s="481" t="n"/>
      <c r="Z18" s="481" t="n"/>
      <c r="AA18" s="481" t="n"/>
      <c r="AB18" s="481" t="n"/>
      <c r="AC18" s="481" t="n"/>
      <c r="AD18" s="481" t="n"/>
      <c r="AE18" s="492" t="n"/>
      <c r="AF18" s="492" t="n"/>
      <c r="AG18" s="492" t="n"/>
      <c r="AH18" s="209">
        <f>IF(AG18="","",IF(AND(AE18=1,AF18=1),"BAJO",IF(AND(AE18=1,AF18=2),"BAJO",IF(AND(AE18=1,AF18=3),"MODERADO",IF(AND(AE18=1,AF18=4),"FAVORABLE",IF(AND(AE18=1,AF18=5),"FAVORABLE",IF(AND(AE18=2,AF18=1),"BAJO",IF(AND(AE18=2,AF18=2),"BAJO",IF(AND(AE18=2,AF18=3),"MODERADO",IF(AND(AE18=2,AF18=4),"FAVORABLE",IF(AND(AE18=2,AF18=5),"ALTO",IF(AND(AE18=3,AF18=1),"BAJO",IF(AND(AE18=3,AF18=2),"MODERADO",IF(AND(AE18=3,AF18=3),"FAVORABLE",IF(AND(AE18=3,AF18=4),"ALTO",IF(AND(AE18=3,AF18=5),"ALTO",IF(AND(AE18=4,AF18=1),"MODERADO",IF(AND(AE18=4,AF18=2),"FAVORABLE",IF(AND(AE18=4,AF18=3),"FAVORABLE",IF(AND(AE18=4,AF18=4),"ALTO",IF(AND(AE18=4,AF18=5),"ALTO",IF(AND(AE18=5,AF18=1),"FAVORABLE",IF(AND(AE18=5,AF18=2),"FAVORABLE",IF(AND(AE18=5,AF18=3),"ALTO",IF(AND(AE18=5,AF18=4),"ALTO",IF(AND(AE18=5,AF18=5),"ALTO",""))))))))))))))))))))))))))</f>
        <v/>
      </c>
      <c r="AI18" s="21" t="n"/>
      <c r="AJ18" s="23" t="n"/>
      <c r="AK18" s="21" t="n"/>
      <c r="AL18" s="23" t="n"/>
      <c r="AM18" s="21" t="n"/>
      <c r="AN18" s="23" t="n"/>
      <c r="AO18" s="21" t="n"/>
      <c r="AP18" s="23" t="n"/>
      <c r="AQ18" s="21" t="n"/>
      <c r="AR18" s="23" t="n"/>
      <c r="AS18" s="21" t="n"/>
      <c r="AT18" s="23" t="n"/>
      <c r="AU18" s="21" t="n"/>
      <c r="AV18" s="23" t="n"/>
      <c r="AW18" s="337" t="n"/>
    </row>
    <row r="19" customFormat="1" s="30">
      <c r="A19" s="28">
        <f>IF(AND(AE19=1,AF19=1),1,IF(AND(AE19=1,AF19=2),2,IF(AND(AE19=1,AF19=3),3,IF(AND(AE19=1,AF19=4),4,IF(AND(AE19=1,AF19=5),5,IF(AND(AE19=2,AF19=1),6,IF(AND(AE19=2,AF19=2),7,IF(AND(AE19=2,AF19=3),8,IF(AND(AE19=2,AF19=4),9,IF(AND(AE19=2,AF19=5),10,IF(AND(AE19=3,AF19=1),11,IF(AND(AE19=3,AF19=2),12,IF(AND(AE19=3,AF19=3),13,IF(AND(AE19=3,AF19=4),14,IF(AND(AE19=3,AF19=5),15,IF(AND(AE19=4,AF19=1),16,IF(AND(AE19=4,AF19=2),17,IF(AND(AE19=4,AF19=3),18,IF(AND(AE19=4,AF19=4),19,IF(AND(AE19=4,AF19=5),20,IF(AND(AE19=5,AF19=1),21,IF(AND(AE19=5,AF19=2),22,IF(AND(AE19=5,AF19=3),23,IF(AND(AE19=5,AF19=4),24,IF(AND(AE19=5,AF19=5),25,"")))))))))))))))))))))))))</f>
        <v/>
      </c>
      <c r="B19" s="28">
        <f>IF(A19="","",(COUNTIF($A$10:A19,A19))/100)</f>
        <v/>
      </c>
      <c r="C19" s="28">
        <f>IFERROR(A19+B19,"")</f>
        <v/>
      </c>
      <c r="D19" s="492" t="n">
        <v>10</v>
      </c>
      <c r="E19" s="481" t="n"/>
      <c r="F19" s="481" t="n"/>
      <c r="G19" s="481" t="n"/>
      <c r="H19" s="504" t="n"/>
      <c r="I19" s="504" t="n"/>
      <c r="J19" s="492">
        <f>IF(OR(H19="",I19=""),"",H19*I19)</f>
        <v/>
      </c>
      <c r="K19" s="209">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481" t="n"/>
      <c r="M19" s="481" t="n"/>
      <c r="N19" s="481" t="n"/>
      <c r="O19" s="481" t="n"/>
      <c r="P19" s="481" t="n"/>
      <c r="Q19" s="481" t="n"/>
      <c r="R19" s="481" t="n"/>
      <c r="S19" s="481" t="n"/>
      <c r="T19" s="614">
        <f>IFERROR(SUM(O19:S19),"")</f>
        <v/>
      </c>
      <c r="U19" s="614" t="n"/>
      <c r="V19" s="481" t="n"/>
      <c r="W19" s="481" t="n"/>
      <c r="X19" s="481" t="n"/>
      <c r="Y19" s="481" t="n"/>
      <c r="Z19" s="481" t="n"/>
      <c r="AA19" s="481" t="n"/>
      <c r="AB19" s="481" t="n"/>
      <c r="AC19" s="481" t="n"/>
      <c r="AD19" s="481" t="n"/>
      <c r="AE19" s="492" t="n"/>
      <c r="AF19" s="492" t="n"/>
      <c r="AG19" s="492" t="n"/>
      <c r="AH19" s="209">
        <f>IF(AG19="","",IF(AND(AE19=1,AF19=1),"BAJO",IF(AND(AE19=1,AF19=2),"BAJO",IF(AND(AE19=1,AF19=3),"MODERADO",IF(AND(AE19=1,AF19=4),"FAVORABLE",IF(AND(AE19=1,AF19=5),"FAVORABLE",IF(AND(AE19=2,AF19=1),"BAJO",IF(AND(AE19=2,AF19=2),"BAJO",IF(AND(AE19=2,AF19=3),"MODERADO",IF(AND(AE19=2,AF19=4),"FAVORABLE",IF(AND(AE19=2,AF19=5),"ALTO",IF(AND(AE19=3,AF19=1),"BAJO",IF(AND(AE19=3,AF19=2),"MODERADO",IF(AND(AE19=3,AF19=3),"FAVORABLE",IF(AND(AE19=3,AF19=4),"ALTO",IF(AND(AE19=3,AF19=5),"ALTO",IF(AND(AE19=4,AF19=1),"MODERADO",IF(AND(AE19=4,AF19=2),"FAVORABLE",IF(AND(AE19=4,AF19=3),"FAVORABLE",IF(AND(AE19=4,AF19=4),"ALTO",IF(AND(AE19=4,AF19=5),"ALTO",IF(AND(AE19=5,AF19=1),"FAVORABLE",IF(AND(AE19=5,AF19=2),"FAVORABLE",IF(AND(AE19=5,AF19=3),"ALTO",IF(AND(AE19=5,AF19=4),"ALTO",IF(AND(AE19=5,AF19=5),"ALTO",""))))))))))))))))))))))))))</f>
        <v/>
      </c>
      <c r="AI19" s="21" t="n"/>
      <c r="AJ19" s="23" t="n"/>
      <c r="AK19" s="21" t="n"/>
      <c r="AL19" s="23" t="n"/>
      <c r="AM19" s="21" t="n"/>
      <c r="AN19" s="23" t="n"/>
      <c r="AO19" s="21" t="n"/>
      <c r="AP19" s="23" t="n"/>
      <c r="AQ19" s="21" t="n"/>
      <c r="AR19" s="23" t="n"/>
      <c r="AS19" s="21" t="n"/>
      <c r="AT19" s="23" t="n"/>
      <c r="AU19" s="21" t="n"/>
      <c r="AV19" s="23" t="n"/>
      <c r="AW19" s="337" t="n"/>
    </row>
    <row r="20" customFormat="1" s="30">
      <c r="A20" s="28">
        <f>IF(AND(AE20=1,AF20=1),1,IF(AND(AE20=1,AF20=2),2,IF(AND(AE20=1,AF20=3),3,IF(AND(AE20=1,AF20=4),4,IF(AND(AE20=1,AF20=5),5,IF(AND(AE20=2,AF20=1),6,IF(AND(AE20=2,AF20=2),7,IF(AND(AE20=2,AF20=3),8,IF(AND(AE20=2,AF20=4),9,IF(AND(AE20=2,AF20=5),10,IF(AND(AE20=3,AF20=1),11,IF(AND(AE20=3,AF20=2),12,IF(AND(AE20=3,AF20=3),13,IF(AND(AE20=3,AF20=4),14,IF(AND(AE20=3,AF20=5),15,IF(AND(AE20=4,AF20=1),16,IF(AND(AE20=4,AF20=2),17,IF(AND(AE20=4,AF20=3),18,IF(AND(AE20=4,AF20=4),19,IF(AND(AE20=4,AF20=5),20,IF(AND(AE20=5,AF20=1),21,IF(AND(AE20=5,AF20=2),22,IF(AND(AE20=5,AF20=3),23,IF(AND(AE20=5,AF20=4),24,IF(AND(AE20=5,AF20=5),25,"")))))))))))))))))))))))))</f>
        <v/>
      </c>
      <c r="B20" s="28">
        <f>IF(A20="","",(COUNTIF($A$10:A20,A20))/100)</f>
        <v/>
      </c>
      <c r="C20" s="28">
        <f>IFERROR(A20+B20,"")</f>
        <v/>
      </c>
      <c r="D20" s="492" t="n">
        <v>11</v>
      </c>
      <c r="E20" s="481" t="n"/>
      <c r="F20" s="481" t="n"/>
      <c r="G20" s="481" t="n"/>
      <c r="H20" s="504" t="n"/>
      <c r="I20" s="504" t="n"/>
      <c r="J20" s="492">
        <f>IF(OR(H20="",I20=""),"",H20*I20)</f>
        <v/>
      </c>
      <c r="K20" s="209">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481" t="n"/>
      <c r="M20" s="481" t="n"/>
      <c r="N20" s="481" t="n"/>
      <c r="O20" s="481" t="n"/>
      <c r="P20" s="481" t="n"/>
      <c r="Q20" s="481" t="n"/>
      <c r="R20" s="481" t="n"/>
      <c r="S20" s="481" t="n"/>
      <c r="T20" s="614">
        <f>IFERROR(SUM(O20:S20),"")</f>
        <v/>
      </c>
      <c r="U20" s="614" t="n"/>
      <c r="V20" s="481" t="n"/>
      <c r="W20" s="481" t="n"/>
      <c r="X20" s="481" t="n"/>
      <c r="Y20" s="481" t="n"/>
      <c r="Z20" s="481" t="n"/>
      <c r="AA20" s="481" t="n"/>
      <c r="AB20" s="481" t="n"/>
      <c r="AC20" s="481" t="n"/>
      <c r="AD20" s="481" t="n"/>
      <c r="AE20" s="492" t="n"/>
      <c r="AF20" s="492" t="n"/>
      <c r="AG20" s="492" t="n"/>
      <c r="AH20" s="209">
        <f>IF(AG20="","",IF(AND(AE20=1,AF20=1),"BAJO",IF(AND(AE20=1,AF20=2),"BAJO",IF(AND(AE20=1,AF20=3),"MODERADO",IF(AND(AE20=1,AF20=4),"FAVORABLE",IF(AND(AE20=1,AF20=5),"FAVORABLE",IF(AND(AE20=2,AF20=1),"BAJO",IF(AND(AE20=2,AF20=2),"BAJO",IF(AND(AE20=2,AF20=3),"MODERADO",IF(AND(AE20=2,AF20=4),"FAVORABLE",IF(AND(AE20=2,AF20=5),"ALTO",IF(AND(AE20=3,AF20=1),"BAJO",IF(AND(AE20=3,AF20=2),"MODERADO",IF(AND(AE20=3,AF20=3),"FAVORABLE",IF(AND(AE20=3,AF20=4),"ALTO",IF(AND(AE20=3,AF20=5),"ALTO",IF(AND(AE20=4,AF20=1),"MODERADO",IF(AND(AE20=4,AF20=2),"FAVORABLE",IF(AND(AE20=4,AF20=3),"FAVORABLE",IF(AND(AE20=4,AF20=4),"ALTO",IF(AND(AE20=4,AF20=5),"ALTO",IF(AND(AE20=5,AF20=1),"FAVORABLE",IF(AND(AE20=5,AF20=2),"FAVORABLE",IF(AND(AE20=5,AF20=3),"ALTO",IF(AND(AE20=5,AF20=4),"ALTO",IF(AND(AE20=5,AF20=5),"ALTO",""))))))))))))))))))))))))))</f>
        <v/>
      </c>
      <c r="AI20" s="21" t="n"/>
      <c r="AJ20" s="23" t="n"/>
      <c r="AK20" s="21" t="n"/>
      <c r="AL20" s="23" t="n"/>
      <c r="AM20" s="21" t="n"/>
      <c r="AN20" s="23" t="n"/>
      <c r="AO20" s="21" t="n"/>
      <c r="AP20" s="23" t="n"/>
      <c r="AQ20" s="21" t="n"/>
      <c r="AR20" s="23" t="n"/>
      <c r="AS20" s="21" t="n"/>
      <c r="AT20" s="23" t="n"/>
      <c r="AU20" s="21" t="n"/>
      <c r="AV20" s="23" t="n"/>
      <c r="AW20" s="337" t="n"/>
    </row>
    <row r="21" customFormat="1" s="30">
      <c r="A21" s="28">
        <f>IF(AND(AE21=1,AF21=1),1,IF(AND(AE21=1,AF21=2),2,IF(AND(AE21=1,AF21=3),3,IF(AND(AE21=1,AF21=4),4,IF(AND(AE21=1,AF21=5),5,IF(AND(AE21=2,AF21=1),6,IF(AND(AE21=2,AF21=2),7,IF(AND(AE21=2,AF21=3),8,IF(AND(AE21=2,AF21=4),9,IF(AND(AE21=2,AF21=5),10,IF(AND(AE21=3,AF21=1),11,IF(AND(AE21=3,AF21=2),12,IF(AND(AE21=3,AF21=3),13,IF(AND(AE21=3,AF21=4),14,IF(AND(AE21=3,AF21=5),15,IF(AND(AE21=4,AF21=1),16,IF(AND(AE21=4,AF21=2),17,IF(AND(AE21=4,AF21=3),18,IF(AND(AE21=4,AF21=4),19,IF(AND(AE21=4,AF21=5),20,IF(AND(AE21=5,AF21=1),21,IF(AND(AE21=5,AF21=2),22,IF(AND(AE21=5,AF21=3),23,IF(AND(AE21=5,AF21=4),24,IF(AND(AE21=5,AF21=5),25,"")))))))))))))))))))))))))</f>
        <v/>
      </c>
      <c r="B21" s="28">
        <f>IF(A21="","",(COUNTIF($A$10:A21,A21))/100)</f>
        <v/>
      </c>
      <c r="C21" s="28">
        <f>IFERROR(A21+B21,"")</f>
        <v/>
      </c>
      <c r="D21" s="492" t="n">
        <v>12</v>
      </c>
      <c r="E21" s="481" t="n"/>
      <c r="F21" s="481" t="n"/>
      <c r="G21" s="481" t="n"/>
      <c r="H21" s="504" t="n"/>
      <c r="I21" s="504" t="n"/>
      <c r="J21" s="492">
        <f>IF(OR(H21="",I21=""),"",H21*I21)</f>
        <v/>
      </c>
      <c r="K21" s="209">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481" t="n"/>
      <c r="M21" s="481" t="n"/>
      <c r="N21" s="481" t="n"/>
      <c r="O21" s="481" t="n"/>
      <c r="P21" s="481" t="n"/>
      <c r="Q21" s="481" t="n"/>
      <c r="R21" s="481" t="n"/>
      <c r="S21" s="481" t="n"/>
      <c r="T21" s="614">
        <f>IFERROR(SUM(O21:S21),"")</f>
        <v/>
      </c>
      <c r="U21" s="614" t="n"/>
      <c r="V21" s="481" t="n"/>
      <c r="W21" s="481" t="n"/>
      <c r="X21" s="481" t="n"/>
      <c r="Y21" s="481" t="n"/>
      <c r="Z21" s="481" t="n"/>
      <c r="AA21" s="481" t="n"/>
      <c r="AB21" s="481" t="n"/>
      <c r="AC21" s="481" t="n"/>
      <c r="AD21" s="481" t="n"/>
      <c r="AE21" s="492" t="n"/>
      <c r="AF21" s="492" t="n"/>
      <c r="AG21" s="492" t="n"/>
      <c r="AH21" s="209">
        <f>IF(AG21="","",IF(AND(AE21=1,AF21=1),"BAJO",IF(AND(AE21=1,AF21=2),"BAJO",IF(AND(AE21=1,AF21=3),"MODERADO",IF(AND(AE21=1,AF21=4),"FAVORABLE",IF(AND(AE21=1,AF21=5),"FAVORABLE",IF(AND(AE21=2,AF21=1),"BAJO",IF(AND(AE21=2,AF21=2),"BAJO",IF(AND(AE21=2,AF21=3),"MODERADO",IF(AND(AE21=2,AF21=4),"FAVORABLE",IF(AND(AE21=2,AF21=5),"ALTO",IF(AND(AE21=3,AF21=1),"BAJO",IF(AND(AE21=3,AF21=2),"MODERADO",IF(AND(AE21=3,AF21=3),"FAVORABLE",IF(AND(AE21=3,AF21=4),"ALTO",IF(AND(AE21=3,AF21=5),"ALTO",IF(AND(AE21=4,AF21=1),"MODERADO",IF(AND(AE21=4,AF21=2),"FAVORABLE",IF(AND(AE21=4,AF21=3),"FAVORABLE",IF(AND(AE21=4,AF21=4),"ALTO",IF(AND(AE21=4,AF21=5),"ALTO",IF(AND(AE21=5,AF21=1),"FAVORABLE",IF(AND(AE21=5,AF21=2),"FAVORABLE",IF(AND(AE21=5,AF21=3),"ALTO",IF(AND(AE21=5,AF21=4),"ALTO",IF(AND(AE21=5,AF21=5),"ALTO",""))))))))))))))))))))))))))</f>
        <v/>
      </c>
      <c r="AI21" s="21" t="n"/>
      <c r="AJ21" s="23" t="n"/>
      <c r="AK21" s="21" t="n"/>
      <c r="AL21" s="23" t="n"/>
      <c r="AM21" s="21" t="n"/>
      <c r="AN21" s="23" t="n"/>
      <c r="AO21" s="21" t="n"/>
      <c r="AP21" s="23" t="n"/>
      <c r="AQ21" s="21" t="n"/>
      <c r="AR21" s="23" t="n"/>
      <c r="AS21" s="21" t="n"/>
      <c r="AT21" s="23" t="n"/>
      <c r="AU21" s="21" t="n"/>
      <c r="AV21" s="23" t="n"/>
      <c r="AW21" s="337" t="n"/>
    </row>
    <row r="22" customFormat="1" s="30">
      <c r="A22" s="28">
        <f>IF(AND(AE22=1,AF22=1),1,IF(AND(AE22=1,AF22=2),2,IF(AND(AE22=1,AF22=3),3,IF(AND(AE22=1,AF22=4),4,IF(AND(AE22=1,AF22=5),5,IF(AND(AE22=2,AF22=1),6,IF(AND(AE22=2,AF22=2),7,IF(AND(AE22=2,AF22=3),8,IF(AND(AE22=2,AF22=4),9,IF(AND(AE22=2,AF22=5),10,IF(AND(AE22=3,AF22=1),11,IF(AND(AE22=3,AF22=2),12,IF(AND(AE22=3,AF22=3),13,IF(AND(AE22=3,AF22=4),14,IF(AND(AE22=3,AF22=5),15,IF(AND(AE22=4,AF22=1),16,IF(AND(AE22=4,AF22=2),17,IF(AND(AE22=4,AF22=3),18,IF(AND(AE22=4,AF22=4),19,IF(AND(AE22=4,AF22=5),20,IF(AND(AE22=5,AF22=1),21,IF(AND(AE22=5,AF22=2),22,IF(AND(AE22=5,AF22=3),23,IF(AND(AE22=5,AF22=4),24,IF(AND(AE22=5,AF22=5),25,"")))))))))))))))))))))))))</f>
        <v/>
      </c>
      <c r="B22" s="28">
        <f>IF(A22="","",(COUNTIF($A$10:A22,A22))/100)</f>
        <v/>
      </c>
      <c r="C22" s="28">
        <f>IFERROR(A22+B22,"")</f>
        <v/>
      </c>
      <c r="D22" s="492" t="n">
        <v>13</v>
      </c>
      <c r="E22" s="481" t="n"/>
      <c r="F22" s="481" t="n"/>
      <c r="G22" s="481" t="n"/>
      <c r="H22" s="504" t="n"/>
      <c r="I22" s="504" t="n"/>
      <c r="J22" s="492">
        <f>IF(OR(H22="",I22=""),"",H22*I22)</f>
        <v/>
      </c>
      <c r="K22" s="209">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481" t="n"/>
      <c r="M22" s="481" t="n"/>
      <c r="N22" s="481" t="n"/>
      <c r="O22" s="481" t="n"/>
      <c r="P22" s="481" t="n"/>
      <c r="Q22" s="481" t="n"/>
      <c r="R22" s="481" t="n"/>
      <c r="S22" s="481" t="n"/>
      <c r="T22" s="614">
        <f>IFERROR(SUM(O22:S22),"")</f>
        <v/>
      </c>
      <c r="U22" s="614" t="n"/>
      <c r="V22" s="481" t="n"/>
      <c r="W22" s="481" t="n"/>
      <c r="X22" s="481" t="n"/>
      <c r="Y22" s="481" t="n"/>
      <c r="Z22" s="481" t="n"/>
      <c r="AA22" s="481" t="n"/>
      <c r="AB22" s="481" t="n"/>
      <c r="AC22" s="481" t="n"/>
      <c r="AD22" s="481" t="n"/>
      <c r="AE22" s="492" t="n"/>
      <c r="AF22" s="492" t="n"/>
      <c r="AG22" s="492" t="n"/>
      <c r="AH22" s="209">
        <f>IF(AG22="","",IF(AND(AE22=1,AF22=1),"BAJO",IF(AND(AE22=1,AF22=2),"BAJO",IF(AND(AE22=1,AF22=3),"MODERADO",IF(AND(AE22=1,AF22=4),"FAVORABLE",IF(AND(AE22=1,AF22=5),"FAVORABLE",IF(AND(AE22=2,AF22=1),"BAJO",IF(AND(AE22=2,AF22=2),"BAJO",IF(AND(AE22=2,AF22=3),"MODERADO",IF(AND(AE22=2,AF22=4),"FAVORABLE",IF(AND(AE22=2,AF22=5),"ALTO",IF(AND(AE22=3,AF22=1),"BAJO",IF(AND(AE22=3,AF22=2),"MODERADO",IF(AND(AE22=3,AF22=3),"FAVORABLE",IF(AND(AE22=3,AF22=4),"ALTO",IF(AND(AE22=3,AF22=5),"ALTO",IF(AND(AE22=4,AF22=1),"MODERADO",IF(AND(AE22=4,AF22=2),"FAVORABLE",IF(AND(AE22=4,AF22=3),"FAVORABLE",IF(AND(AE22=4,AF22=4),"ALTO",IF(AND(AE22=4,AF22=5),"ALTO",IF(AND(AE22=5,AF22=1),"FAVORABLE",IF(AND(AE22=5,AF22=2),"FAVORABLE",IF(AND(AE22=5,AF22=3),"ALTO",IF(AND(AE22=5,AF22=4),"ALTO",IF(AND(AE22=5,AF22=5),"ALTO",""))))))))))))))))))))))))))</f>
        <v/>
      </c>
      <c r="AI22" s="21" t="n"/>
      <c r="AJ22" s="23" t="n"/>
      <c r="AK22" s="21" t="n"/>
      <c r="AL22" s="23" t="n"/>
      <c r="AM22" s="21" t="n"/>
      <c r="AN22" s="23" t="n"/>
      <c r="AO22" s="21" t="n"/>
      <c r="AP22" s="23" t="n"/>
      <c r="AQ22" s="21" t="n"/>
      <c r="AR22" s="23" t="n"/>
      <c r="AS22" s="21" t="n"/>
      <c r="AT22" s="23" t="n"/>
      <c r="AU22" s="21" t="n"/>
      <c r="AV22" s="23" t="n"/>
      <c r="AW22" s="337" t="n"/>
    </row>
    <row r="23" customFormat="1" s="30">
      <c r="A23" s="28">
        <f>IF(AND(AE23=1,AF23=1),1,IF(AND(AE23=1,AF23=2),2,IF(AND(AE23=1,AF23=3),3,IF(AND(AE23=1,AF23=4),4,IF(AND(AE23=1,AF23=5),5,IF(AND(AE23=2,AF23=1),6,IF(AND(AE23=2,AF23=2),7,IF(AND(AE23=2,AF23=3),8,IF(AND(AE23=2,AF23=4),9,IF(AND(AE23=2,AF23=5),10,IF(AND(AE23=3,AF23=1),11,IF(AND(AE23=3,AF23=2),12,IF(AND(AE23=3,AF23=3),13,IF(AND(AE23=3,AF23=4),14,IF(AND(AE23=3,AF23=5),15,IF(AND(AE23=4,AF23=1),16,IF(AND(AE23=4,AF23=2),17,IF(AND(AE23=4,AF23=3),18,IF(AND(AE23=4,AF23=4),19,IF(AND(AE23=4,AF23=5),20,IF(AND(AE23=5,AF23=1),21,IF(AND(AE23=5,AF23=2),22,IF(AND(AE23=5,AF23=3),23,IF(AND(AE23=5,AF23=4),24,IF(AND(AE23=5,AF23=5),25,"")))))))))))))))))))))))))</f>
        <v/>
      </c>
      <c r="B23" s="28">
        <f>IF(A23="","",(COUNTIF($A$10:A23,A23))/100)</f>
        <v/>
      </c>
      <c r="C23" s="28">
        <f>IFERROR(A23+B23,"")</f>
        <v/>
      </c>
      <c r="D23" s="492" t="n">
        <v>14</v>
      </c>
      <c r="E23" s="481" t="n"/>
      <c r="F23" s="481" t="n"/>
      <c r="G23" s="481" t="n"/>
      <c r="H23" s="504" t="n"/>
      <c r="I23" s="504" t="n"/>
      <c r="J23" s="492">
        <f>IF(OR(H23="",I23=""),"",H23*I23)</f>
        <v/>
      </c>
      <c r="K23" s="209">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481" t="n"/>
      <c r="M23" s="481" t="n"/>
      <c r="N23" s="481" t="n"/>
      <c r="O23" s="481" t="n"/>
      <c r="P23" s="481" t="n"/>
      <c r="Q23" s="481" t="n"/>
      <c r="R23" s="481" t="n"/>
      <c r="S23" s="481" t="n"/>
      <c r="T23" s="614">
        <f>IFERROR(SUM(O23:S23),"")</f>
        <v/>
      </c>
      <c r="U23" s="614" t="n"/>
      <c r="V23" s="481" t="n"/>
      <c r="W23" s="481" t="n"/>
      <c r="X23" s="481" t="n"/>
      <c r="Y23" s="481" t="n"/>
      <c r="Z23" s="481" t="n"/>
      <c r="AA23" s="481" t="n"/>
      <c r="AB23" s="481" t="n"/>
      <c r="AC23" s="481" t="n"/>
      <c r="AD23" s="481" t="n"/>
      <c r="AE23" s="492" t="n"/>
      <c r="AF23" s="492" t="n"/>
      <c r="AG23" s="492" t="n"/>
      <c r="AH23" s="209">
        <f>IF(AG23="","",IF(AND(AE23=1,AF23=1),"BAJO",IF(AND(AE23=1,AF23=2),"BAJO",IF(AND(AE23=1,AF23=3),"MODERADO",IF(AND(AE23=1,AF23=4),"FAVORABLE",IF(AND(AE23=1,AF23=5),"FAVORABLE",IF(AND(AE23=2,AF23=1),"BAJO",IF(AND(AE23=2,AF23=2),"BAJO",IF(AND(AE23=2,AF23=3),"MODERADO",IF(AND(AE23=2,AF23=4),"FAVORABLE",IF(AND(AE23=2,AF23=5),"ALTO",IF(AND(AE23=3,AF23=1),"BAJO",IF(AND(AE23=3,AF23=2),"MODERADO",IF(AND(AE23=3,AF23=3),"FAVORABLE",IF(AND(AE23=3,AF23=4),"ALTO",IF(AND(AE23=3,AF23=5),"ALTO",IF(AND(AE23=4,AF23=1),"MODERADO",IF(AND(AE23=4,AF23=2),"FAVORABLE",IF(AND(AE23=4,AF23=3),"FAVORABLE",IF(AND(AE23=4,AF23=4),"ALTO",IF(AND(AE23=4,AF23=5),"ALTO",IF(AND(AE23=5,AF23=1),"FAVORABLE",IF(AND(AE23=5,AF23=2),"FAVORABLE",IF(AND(AE23=5,AF23=3),"ALTO",IF(AND(AE23=5,AF23=4),"ALTO",IF(AND(AE23=5,AF23=5),"ALTO",""))))))))))))))))))))))))))</f>
        <v/>
      </c>
      <c r="AI23" s="21" t="n"/>
      <c r="AJ23" s="23" t="n"/>
      <c r="AK23" s="21" t="n"/>
      <c r="AL23" s="23" t="n"/>
      <c r="AM23" s="21" t="n"/>
      <c r="AN23" s="23" t="n"/>
      <c r="AO23" s="21" t="n"/>
      <c r="AP23" s="23" t="n"/>
      <c r="AQ23" s="21" t="n"/>
      <c r="AR23" s="23" t="n"/>
      <c r="AS23" s="21" t="n"/>
      <c r="AT23" s="23" t="n"/>
      <c r="AU23" s="21" t="n"/>
      <c r="AV23" s="23" t="n"/>
      <c r="AW23" s="337" t="n"/>
    </row>
    <row r="24" customFormat="1" s="30">
      <c r="A24" s="28">
        <f>IF(AND(AE24=1,AF24=1),1,IF(AND(AE24=1,AF24=2),2,IF(AND(AE24=1,AF24=3),3,IF(AND(AE24=1,AF24=4),4,IF(AND(AE24=1,AF24=5),5,IF(AND(AE24=2,AF24=1),6,IF(AND(AE24=2,AF24=2),7,IF(AND(AE24=2,AF24=3),8,IF(AND(AE24=2,AF24=4),9,IF(AND(AE24=2,AF24=5),10,IF(AND(AE24=3,AF24=1),11,IF(AND(AE24=3,AF24=2),12,IF(AND(AE24=3,AF24=3),13,IF(AND(AE24=3,AF24=4),14,IF(AND(AE24=3,AF24=5),15,IF(AND(AE24=4,AF24=1),16,IF(AND(AE24=4,AF24=2),17,IF(AND(AE24=4,AF24=3),18,IF(AND(AE24=4,AF24=4),19,IF(AND(AE24=4,AF24=5),20,IF(AND(AE24=5,AF24=1),21,IF(AND(AE24=5,AF24=2),22,IF(AND(AE24=5,AF24=3),23,IF(AND(AE24=5,AF24=4),24,IF(AND(AE24=5,AF24=5),25,"")))))))))))))))))))))))))</f>
        <v/>
      </c>
      <c r="B24" s="28">
        <f>IF(A24="","",(COUNTIF($A$10:A24,A24))/100)</f>
        <v/>
      </c>
      <c r="C24" s="28">
        <f>IFERROR(A24+B24,"")</f>
        <v/>
      </c>
      <c r="D24" s="492" t="n">
        <v>15</v>
      </c>
      <c r="E24" s="481" t="n"/>
      <c r="F24" s="481" t="n"/>
      <c r="G24" s="481" t="n"/>
      <c r="H24" s="504" t="n"/>
      <c r="I24" s="504" t="n"/>
      <c r="J24" s="15">
        <f>IF(OR(H24="",I24=""),"",H24*I24)</f>
        <v/>
      </c>
      <c r="K24" s="17">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481" t="n"/>
      <c r="M24" s="481" t="n"/>
      <c r="N24" s="481" t="n"/>
      <c r="O24" s="481" t="n"/>
      <c r="P24" s="481" t="n"/>
      <c r="Q24" s="481" t="n"/>
      <c r="R24" s="481" t="n"/>
      <c r="S24" s="481" t="n"/>
      <c r="T24" s="16">
        <f>IFERROR(SUM(O24:S24),"")</f>
        <v/>
      </c>
      <c r="U24" s="16" t="n"/>
      <c r="V24" s="481" t="n"/>
      <c r="W24" s="481" t="n"/>
      <c r="X24" s="481" t="n"/>
      <c r="Y24" s="481" t="n"/>
      <c r="Z24" s="481" t="n"/>
      <c r="AA24" s="481" t="n"/>
      <c r="AB24" s="481" t="n"/>
      <c r="AC24" s="481" t="n"/>
      <c r="AD24" s="481" t="n"/>
      <c r="AE24" s="15" t="n"/>
      <c r="AF24" s="15" t="n"/>
      <c r="AG24" s="15" t="n"/>
      <c r="AH24" s="17">
        <f>IF(AG24="","",IF(AND(AE24=1,AF24=1),"BAJO",IF(AND(AE24=1,AF24=2),"BAJO",IF(AND(AE24=1,AF24=3),"MODERADO",IF(AND(AE24=1,AF24=4),"FAVORABLE",IF(AND(AE24=1,AF24=5),"FAVORABLE",IF(AND(AE24=2,AF24=1),"BAJO",IF(AND(AE24=2,AF24=2),"BAJO",IF(AND(AE24=2,AF24=3),"MODERADO",IF(AND(AE24=2,AF24=4),"FAVORABLE",IF(AND(AE24=2,AF24=5),"ALTO",IF(AND(AE24=3,AF24=1),"BAJO",IF(AND(AE24=3,AF24=2),"MODERADO",IF(AND(AE24=3,AF24=3),"FAVORABLE",IF(AND(AE24=3,AF24=4),"ALTO",IF(AND(AE24=3,AF24=5),"ALTO",IF(AND(AE24=4,AF24=1),"MODERADO",IF(AND(AE24=4,AF24=2),"FAVORABLE",IF(AND(AE24=4,AF24=3),"FAVORABLE",IF(AND(AE24=4,AF24=4),"ALTO",IF(AND(AE24=4,AF24=5),"ALTO",IF(AND(AE24=5,AF24=1),"FAVORABLE",IF(AND(AE24=5,AF24=2),"FAVORABLE",IF(AND(AE24=5,AF24=3),"ALTO",IF(AND(AE24=5,AF24=4),"ALTO",IF(AND(AE24=5,AF24=5),"ALTO",""))))))))))))))))))))))))))</f>
        <v/>
      </c>
      <c r="AI24" s="21" t="n"/>
      <c r="AJ24" s="23" t="n"/>
      <c r="AK24" s="21" t="n"/>
      <c r="AL24" s="23" t="n"/>
      <c r="AM24" s="21" t="n"/>
      <c r="AN24" s="23" t="n"/>
      <c r="AO24" s="21" t="n"/>
      <c r="AP24" s="23" t="n"/>
      <c r="AQ24" s="21" t="n"/>
      <c r="AR24" s="23" t="n"/>
      <c r="AS24" s="21" t="n"/>
      <c r="AT24" s="23" t="n"/>
      <c r="AU24" s="21" t="n"/>
      <c r="AV24" s="23" t="n"/>
      <c r="AW24" s="337" t="n"/>
    </row>
    <row r="25" customFormat="1" s="30">
      <c r="A25" s="28">
        <f>IF(AND(AE25=1,AF25=1),1,IF(AND(AE25=1,AF25=2),2,IF(AND(AE25=1,AF25=3),3,IF(AND(AE25=1,AF25=4),4,IF(AND(AE25=1,AF25=5),5,IF(AND(AE25=2,AF25=1),6,IF(AND(AE25=2,AF25=2),7,IF(AND(AE25=2,AF25=3),8,IF(AND(AE25=2,AF25=4),9,IF(AND(AE25=2,AF25=5),10,IF(AND(AE25=3,AF25=1),11,IF(AND(AE25=3,AF25=2),12,IF(AND(AE25=3,AF25=3),13,IF(AND(AE25=3,AF25=4),14,IF(AND(AE25=3,AF25=5),15,IF(AND(AE25=4,AF25=1),16,IF(AND(AE25=4,AF25=2),17,IF(AND(AE25=4,AF25=3),18,IF(AND(AE25=4,AF25=4),19,IF(AND(AE25=4,AF25=5),20,IF(AND(AE25=5,AF25=1),21,IF(AND(AE25=5,AF25=2),22,IF(AND(AE25=5,AF25=3),23,IF(AND(AE25=5,AF25=4),24,IF(AND(AE25=5,AF25=5),25,"")))))))))))))))))))))))))</f>
        <v/>
      </c>
      <c r="B25" s="28">
        <f>IF(A25="","",(COUNTIF($A$10:A25,A25))/100)</f>
        <v/>
      </c>
      <c r="C25" s="28">
        <f>IFERROR(A25+B25,"")</f>
        <v/>
      </c>
      <c r="D25" s="492" t="n">
        <v>16</v>
      </c>
      <c r="E25" s="481" t="n"/>
      <c r="F25" s="481" t="n"/>
      <c r="G25" s="481" t="n"/>
      <c r="H25" s="504" t="n"/>
      <c r="I25" s="504" t="n"/>
      <c r="J25" s="15">
        <f>IF(OR(H25="",I25=""),"",H25*I25)</f>
        <v/>
      </c>
      <c r="K25" s="17">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481" t="n"/>
      <c r="M25" s="481" t="n"/>
      <c r="N25" s="481" t="n"/>
      <c r="O25" s="481" t="n"/>
      <c r="P25" s="481" t="n"/>
      <c r="Q25" s="481" t="n"/>
      <c r="R25" s="481" t="n"/>
      <c r="S25" s="481" t="n"/>
      <c r="T25" s="16">
        <f>IFERROR(SUM(O25:S25),"")</f>
        <v/>
      </c>
      <c r="U25" s="16" t="n"/>
      <c r="V25" s="481" t="n"/>
      <c r="W25" s="481" t="n"/>
      <c r="X25" s="481" t="n"/>
      <c r="Y25" s="481" t="n"/>
      <c r="Z25" s="481" t="n"/>
      <c r="AA25" s="481" t="n"/>
      <c r="AB25" s="481" t="n"/>
      <c r="AC25" s="481" t="n"/>
      <c r="AD25" s="481" t="n"/>
      <c r="AE25" s="15" t="n"/>
      <c r="AF25" s="15" t="n"/>
      <c r="AG25" s="15" t="n"/>
      <c r="AH25" s="17">
        <f>IF(AG25="","",IF(AND(AE25=1,AF25=1),"BAJO",IF(AND(AE25=1,AF25=2),"BAJO",IF(AND(AE25=1,AF25=3),"MODERADO",IF(AND(AE25=1,AF25=4),"FAVORABLE",IF(AND(AE25=1,AF25=5),"FAVORABLE",IF(AND(AE25=2,AF25=1),"BAJO",IF(AND(AE25=2,AF25=2),"BAJO",IF(AND(AE25=2,AF25=3),"MODERADO",IF(AND(AE25=2,AF25=4),"FAVORABLE",IF(AND(AE25=2,AF25=5),"ALTO",IF(AND(AE25=3,AF25=1),"BAJO",IF(AND(AE25=3,AF25=2),"MODERADO",IF(AND(AE25=3,AF25=3),"FAVORABLE",IF(AND(AE25=3,AF25=4),"ALTO",IF(AND(AE25=3,AF25=5),"ALTO",IF(AND(AE25=4,AF25=1),"MODERADO",IF(AND(AE25=4,AF25=2),"FAVORABLE",IF(AND(AE25=4,AF25=3),"FAVORABLE",IF(AND(AE25=4,AF25=4),"ALTO",IF(AND(AE25=4,AF25=5),"ALTO",IF(AND(AE25=5,AF25=1),"FAVORABLE",IF(AND(AE25=5,AF25=2),"FAVORABLE",IF(AND(AE25=5,AF25=3),"ALTO",IF(AND(AE25=5,AF25=4),"ALTO",IF(AND(AE25=5,AF25=5),"ALTO",""))))))))))))))))))))))))))</f>
        <v/>
      </c>
      <c r="AI25" s="21" t="n"/>
      <c r="AJ25" s="23" t="n"/>
      <c r="AK25" s="21" t="n"/>
      <c r="AL25" s="23" t="n"/>
      <c r="AM25" s="21" t="n"/>
      <c r="AN25" s="23" t="n"/>
      <c r="AO25" s="21" t="n"/>
      <c r="AP25" s="23" t="n"/>
      <c r="AQ25" s="21" t="n"/>
      <c r="AR25" s="23" t="n"/>
      <c r="AS25" s="21" t="n"/>
      <c r="AT25" s="23" t="n"/>
      <c r="AU25" s="21" t="n"/>
      <c r="AV25" s="23" t="n"/>
      <c r="AW25" s="337" t="n"/>
    </row>
    <row r="26" customFormat="1" s="30">
      <c r="A26" s="28">
        <f>IF(AND(AE26=1,AF26=1),1,IF(AND(AE26=1,AF26=2),2,IF(AND(AE26=1,AF26=3),3,IF(AND(AE26=1,AF26=4),4,IF(AND(AE26=1,AF26=5),5,IF(AND(AE26=2,AF26=1),6,IF(AND(AE26=2,AF26=2),7,IF(AND(AE26=2,AF26=3),8,IF(AND(AE26=2,AF26=4),9,IF(AND(AE26=2,AF26=5),10,IF(AND(AE26=3,AF26=1),11,IF(AND(AE26=3,AF26=2),12,IF(AND(AE26=3,AF26=3),13,IF(AND(AE26=3,AF26=4),14,IF(AND(AE26=3,AF26=5),15,IF(AND(AE26=4,AF26=1),16,IF(AND(AE26=4,AF26=2),17,IF(AND(AE26=4,AF26=3),18,IF(AND(AE26=4,AF26=4),19,IF(AND(AE26=4,AF26=5),20,IF(AND(AE26=5,AF26=1),21,IF(AND(AE26=5,AF26=2),22,IF(AND(AE26=5,AF26=3),23,IF(AND(AE26=5,AF26=4),24,IF(AND(AE26=5,AF26=5),25,"")))))))))))))))))))))))))</f>
        <v/>
      </c>
      <c r="B26" s="28">
        <f>IF(A26="","",(COUNTIF($A$10:A26,A26))/100)</f>
        <v/>
      </c>
      <c r="C26" s="28">
        <f>IFERROR(A26+B26,"")</f>
        <v/>
      </c>
      <c r="D26" s="492" t="n">
        <v>17</v>
      </c>
      <c r="E26" s="481" t="n"/>
      <c r="F26" s="481" t="n"/>
      <c r="G26" s="481" t="n"/>
      <c r="H26" s="504" t="n"/>
      <c r="I26" s="504" t="n"/>
      <c r="J26" s="15">
        <f>IF(OR(H26="",I26=""),"",H26*I26)</f>
        <v/>
      </c>
      <c r="K26" s="17">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481" t="n"/>
      <c r="M26" s="481" t="n"/>
      <c r="N26" s="481" t="n"/>
      <c r="O26" s="481" t="n"/>
      <c r="P26" s="481" t="n"/>
      <c r="Q26" s="481" t="n"/>
      <c r="R26" s="481" t="n"/>
      <c r="S26" s="481" t="n"/>
      <c r="T26" s="16">
        <f>IFERROR(SUM(O26:S26),"")</f>
        <v/>
      </c>
      <c r="U26" s="16" t="n"/>
      <c r="V26" s="481" t="n"/>
      <c r="W26" s="481" t="n"/>
      <c r="X26" s="481" t="n"/>
      <c r="Y26" s="481" t="n"/>
      <c r="Z26" s="481" t="n"/>
      <c r="AA26" s="481" t="n"/>
      <c r="AB26" s="481" t="n"/>
      <c r="AC26" s="481" t="n"/>
      <c r="AD26" s="481" t="n"/>
      <c r="AE26" s="15" t="n"/>
      <c r="AF26" s="15" t="n"/>
      <c r="AG26" s="15" t="n"/>
      <c r="AH26" s="17">
        <f>IF(AG26="","",IF(AND(AE26=1,AF26=1),"BAJO",IF(AND(AE26=1,AF26=2),"BAJO",IF(AND(AE26=1,AF26=3),"MODERADO",IF(AND(AE26=1,AF26=4),"FAVORABLE",IF(AND(AE26=1,AF26=5),"FAVORABLE",IF(AND(AE26=2,AF26=1),"BAJO",IF(AND(AE26=2,AF26=2),"BAJO",IF(AND(AE26=2,AF26=3),"MODERADO",IF(AND(AE26=2,AF26=4),"FAVORABLE",IF(AND(AE26=2,AF26=5),"ALTO",IF(AND(AE26=3,AF26=1),"BAJO",IF(AND(AE26=3,AF26=2),"MODERADO",IF(AND(AE26=3,AF26=3),"FAVORABLE",IF(AND(AE26=3,AF26=4),"ALTO",IF(AND(AE26=3,AF26=5),"ALTO",IF(AND(AE26=4,AF26=1),"MODERADO",IF(AND(AE26=4,AF26=2),"FAVORABLE",IF(AND(AE26=4,AF26=3),"FAVORABLE",IF(AND(AE26=4,AF26=4),"ALTO",IF(AND(AE26=4,AF26=5),"ALTO",IF(AND(AE26=5,AF26=1),"FAVORABLE",IF(AND(AE26=5,AF26=2),"FAVORABLE",IF(AND(AE26=5,AF26=3),"ALTO",IF(AND(AE26=5,AF26=4),"ALTO",IF(AND(AE26=5,AF26=5),"ALTO",""))))))))))))))))))))))))))</f>
        <v/>
      </c>
      <c r="AI26" s="21" t="n"/>
      <c r="AJ26" s="23" t="n"/>
      <c r="AK26" s="21" t="n"/>
      <c r="AL26" s="23" t="n"/>
      <c r="AM26" s="21" t="n"/>
      <c r="AN26" s="23" t="n"/>
      <c r="AO26" s="21" t="n"/>
      <c r="AP26" s="23" t="n"/>
      <c r="AQ26" s="21" t="n"/>
      <c r="AR26" s="23" t="n"/>
      <c r="AS26" s="21" t="n"/>
      <c r="AT26" s="23" t="n"/>
      <c r="AU26" s="21" t="n"/>
      <c r="AV26" s="23" t="n"/>
      <c r="AW26" s="337" t="n"/>
    </row>
    <row r="27" customFormat="1" s="30">
      <c r="A27" s="28">
        <f>IF(AND(AE27=1,AF27=1),1,IF(AND(AE27=1,AF27=2),2,IF(AND(AE27=1,AF27=3),3,IF(AND(AE27=1,AF27=4),4,IF(AND(AE27=1,AF27=5),5,IF(AND(AE27=2,AF27=1),6,IF(AND(AE27=2,AF27=2),7,IF(AND(AE27=2,AF27=3),8,IF(AND(AE27=2,AF27=4),9,IF(AND(AE27=2,AF27=5),10,IF(AND(AE27=3,AF27=1),11,IF(AND(AE27=3,AF27=2),12,IF(AND(AE27=3,AF27=3),13,IF(AND(AE27=3,AF27=4),14,IF(AND(AE27=3,AF27=5),15,IF(AND(AE27=4,AF27=1),16,IF(AND(AE27=4,AF27=2),17,IF(AND(AE27=4,AF27=3),18,IF(AND(AE27=4,AF27=4),19,IF(AND(AE27=4,AF27=5),20,IF(AND(AE27=5,AF27=1),21,IF(AND(AE27=5,AF27=2),22,IF(AND(AE27=5,AF27=3),23,IF(AND(AE27=5,AF27=4),24,IF(AND(AE27=5,AF27=5),25,"")))))))))))))))))))))))))</f>
        <v/>
      </c>
      <c r="B27" s="28">
        <f>IF(A27="","",(COUNTIF($A$10:A27,A27))/100)</f>
        <v/>
      </c>
      <c r="C27" s="28">
        <f>IFERROR(A27+B27,"")</f>
        <v/>
      </c>
      <c r="D27" s="492" t="n">
        <v>18</v>
      </c>
      <c r="E27" s="481" t="n"/>
      <c r="F27" s="481" t="n"/>
      <c r="G27" s="481" t="n"/>
      <c r="H27" s="504" t="n"/>
      <c r="I27" s="504" t="n"/>
      <c r="J27" s="15">
        <f>IF(OR(H27="",I27=""),"",H27*I27)</f>
        <v/>
      </c>
      <c r="K27" s="17">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481" t="n"/>
      <c r="M27" s="481" t="n"/>
      <c r="N27" s="481" t="n"/>
      <c r="O27" s="481" t="n"/>
      <c r="P27" s="481" t="n"/>
      <c r="Q27" s="481" t="n"/>
      <c r="R27" s="481" t="n"/>
      <c r="S27" s="481" t="n"/>
      <c r="T27" s="16">
        <f>IFERROR(SUM(O27:S27),"")</f>
        <v/>
      </c>
      <c r="U27" s="16" t="n"/>
      <c r="V27" s="481" t="n"/>
      <c r="W27" s="481" t="n"/>
      <c r="X27" s="481" t="n"/>
      <c r="Y27" s="481" t="n"/>
      <c r="Z27" s="481" t="n"/>
      <c r="AA27" s="481" t="n"/>
      <c r="AB27" s="481" t="n"/>
      <c r="AC27" s="481" t="n"/>
      <c r="AD27" s="481" t="n"/>
      <c r="AE27" s="15" t="n"/>
      <c r="AF27" s="15" t="n"/>
      <c r="AG27" s="15" t="n"/>
      <c r="AH27" s="17">
        <f>IF(AG27="","",IF(AND(AE27=1,AF27=1),"BAJO",IF(AND(AE27=1,AF27=2),"BAJO",IF(AND(AE27=1,AF27=3),"MODERADO",IF(AND(AE27=1,AF27=4),"FAVORABLE",IF(AND(AE27=1,AF27=5),"FAVORABLE",IF(AND(AE27=2,AF27=1),"BAJO",IF(AND(AE27=2,AF27=2),"BAJO",IF(AND(AE27=2,AF27=3),"MODERADO",IF(AND(AE27=2,AF27=4),"FAVORABLE",IF(AND(AE27=2,AF27=5),"ALTO",IF(AND(AE27=3,AF27=1),"BAJO",IF(AND(AE27=3,AF27=2),"MODERADO",IF(AND(AE27=3,AF27=3),"FAVORABLE",IF(AND(AE27=3,AF27=4),"ALTO",IF(AND(AE27=3,AF27=5),"ALTO",IF(AND(AE27=4,AF27=1),"MODERADO",IF(AND(AE27=4,AF27=2),"FAVORABLE",IF(AND(AE27=4,AF27=3),"FAVORABLE",IF(AND(AE27=4,AF27=4),"ALTO",IF(AND(AE27=4,AF27=5),"ALTO",IF(AND(AE27=5,AF27=1),"FAVORABLE",IF(AND(AE27=5,AF27=2),"FAVORABLE",IF(AND(AE27=5,AF27=3),"ALTO",IF(AND(AE27=5,AF27=4),"ALTO",IF(AND(AE27=5,AF27=5),"ALTO",""))))))))))))))))))))))))))</f>
        <v/>
      </c>
      <c r="AI27" s="21" t="n"/>
      <c r="AJ27" s="23" t="n"/>
      <c r="AK27" s="21" t="n"/>
      <c r="AL27" s="23" t="n"/>
      <c r="AM27" s="21" t="n"/>
      <c r="AN27" s="23" t="n"/>
      <c r="AO27" s="21" t="n"/>
      <c r="AP27" s="23" t="n"/>
      <c r="AQ27" s="21" t="n"/>
      <c r="AR27" s="23" t="n"/>
      <c r="AS27" s="21" t="n"/>
      <c r="AT27" s="23" t="n"/>
      <c r="AU27" s="21" t="n"/>
      <c r="AV27" s="23" t="n"/>
      <c r="AW27" s="337" t="n"/>
    </row>
    <row r="28" customFormat="1" s="30">
      <c r="A28" s="28">
        <f>IF(AND(AE28=1,AF28=1),1,IF(AND(AE28=1,AF28=2),2,IF(AND(AE28=1,AF28=3),3,IF(AND(AE28=1,AF28=4),4,IF(AND(AE28=1,AF28=5),5,IF(AND(AE28=2,AF28=1),6,IF(AND(AE28=2,AF28=2),7,IF(AND(AE28=2,AF28=3),8,IF(AND(AE28=2,AF28=4),9,IF(AND(AE28=2,AF28=5),10,IF(AND(AE28=3,AF28=1),11,IF(AND(AE28=3,AF28=2),12,IF(AND(AE28=3,AF28=3),13,IF(AND(AE28=3,AF28=4),14,IF(AND(AE28=3,AF28=5),15,IF(AND(AE28=4,AF28=1),16,IF(AND(AE28=4,AF28=2),17,IF(AND(AE28=4,AF28=3),18,IF(AND(AE28=4,AF28=4),19,IF(AND(AE28=4,AF28=5),20,IF(AND(AE28=5,AF28=1),21,IF(AND(AE28=5,AF28=2),22,IF(AND(AE28=5,AF28=3),23,IF(AND(AE28=5,AF28=4),24,IF(AND(AE28=5,AF28=5),25,"")))))))))))))))))))))))))</f>
        <v/>
      </c>
      <c r="B28" s="28">
        <f>IF(A28="","",(COUNTIF($A$10:A28,A28))/100)</f>
        <v/>
      </c>
      <c r="C28" s="28">
        <f>IFERROR(A28+B28,"")</f>
        <v/>
      </c>
      <c r="D28" s="492" t="n">
        <v>19</v>
      </c>
      <c r="E28" s="481" t="n"/>
      <c r="F28" s="481" t="n"/>
      <c r="G28" s="481" t="n"/>
      <c r="H28" s="504" t="n"/>
      <c r="I28" s="504" t="n"/>
      <c r="J28" s="15">
        <f>IF(OR(H28="",I28=""),"",H28*I28)</f>
        <v/>
      </c>
      <c r="K28" s="17">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481" t="n"/>
      <c r="M28" s="481" t="n"/>
      <c r="N28" s="481" t="n"/>
      <c r="O28" s="481" t="n"/>
      <c r="P28" s="481" t="n"/>
      <c r="Q28" s="481" t="n"/>
      <c r="R28" s="481" t="n"/>
      <c r="S28" s="481" t="n"/>
      <c r="T28" s="16">
        <f>IFERROR(SUM(O28:S28),"")</f>
        <v/>
      </c>
      <c r="U28" s="16" t="n"/>
      <c r="V28" s="481" t="n"/>
      <c r="W28" s="481" t="n"/>
      <c r="X28" s="481" t="n"/>
      <c r="Y28" s="481" t="n"/>
      <c r="Z28" s="481" t="n"/>
      <c r="AA28" s="481" t="n"/>
      <c r="AB28" s="481" t="n"/>
      <c r="AC28" s="481" t="n"/>
      <c r="AD28" s="481" t="n"/>
      <c r="AE28" s="15" t="n"/>
      <c r="AF28" s="15" t="n"/>
      <c r="AG28" s="15" t="n"/>
      <c r="AH28" s="17">
        <f>IF(AG28="","",IF(AND(AE28=1,AF28=1),"BAJO",IF(AND(AE28=1,AF28=2),"BAJO",IF(AND(AE28=1,AF28=3),"MODERADO",IF(AND(AE28=1,AF28=4),"FAVORABLE",IF(AND(AE28=1,AF28=5),"FAVORABLE",IF(AND(AE28=2,AF28=1),"BAJO",IF(AND(AE28=2,AF28=2),"BAJO",IF(AND(AE28=2,AF28=3),"MODERADO",IF(AND(AE28=2,AF28=4),"FAVORABLE",IF(AND(AE28=2,AF28=5),"ALTO",IF(AND(AE28=3,AF28=1),"BAJO",IF(AND(AE28=3,AF28=2),"MODERADO",IF(AND(AE28=3,AF28=3),"FAVORABLE",IF(AND(AE28=3,AF28=4),"ALTO",IF(AND(AE28=3,AF28=5),"ALTO",IF(AND(AE28=4,AF28=1),"MODERADO",IF(AND(AE28=4,AF28=2),"FAVORABLE",IF(AND(AE28=4,AF28=3),"FAVORABLE",IF(AND(AE28=4,AF28=4),"ALTO",IF(AND(AE28=4,AF28=5),"ALTO",IF(AND(AE28=5,AF28=1),"FAVORABLE",IF(AND(AE28=5,AF28=2),"FAVORABLE",IF(AND(AE28=5,AF28=3),"ALTO",IF(AND(AE28=5,AF28=4),"ALTO",IF(AND(AE28=5,AF28=5),"ALTO",""))))))))))))))))))))))))))</f>
        <v/>
      </c>
      <c r="AI28" s="21" t="n"/>
      <c r="AJ28" s="23" t="n"/>
      <c r="AK28" s="21" t="n"/>
      <c r="AL28" s="23" t="n"/>
      <c r="AM28" s="21" t="n"/>
      <c r="AN28" s="23" t="n"/>
      <c r="AO28" s="21" t="n"/>
      <c r="AP28" s="23" t="n"/>
      <c r="AQ28" s="21" t="n"/>
      <c r="AR28" s="23" t="n"/>
      <c r="AS28" s="21" t="n"/>
      <c r="AT28" s="23" t="n"/>
      <c r="AU28" s="21" t="n"/>
      <c r="AV28" s="23" t="n"/>
      <c r="AW28" s="337" t="n"/>
    </row>
    <row r="29" customFormat="1" s="30">
      <c r="A29" s="28">
        <f>IF(AND(AE29=1,AF29=1),1,IF(AND(AE29=1,AF29=2),2,IF(AND(AE29=1,AF29=3),3,IF(AND(AE29=1,AF29=4),4,IF(AND(AE29=1,AF29=5),5,IF(AND(AE29=2,AF29=1),6,IF(AND(AE29=2,AF29=2),7,IF(AND(AE29=2,AF29=3),8,IF(AND(AE29=2,AF29=4),9,IF(AND(AE29=2,AF29=5),10,IF(AND(AE29=3,AF29=1),11,IF(AND(AE29=3,AF29=2),12,IF(AND(AE29=3,AF29=3),13,IF(AND(AE29=3,AF29=4),14,IF(AND(AE29=3,AF29=5),15,IF(AND(AE29=4,AF29=1),16,IF(AND(AE29=4,AF29=2),17,IF(AND(AE29=4,AF29=3),18,IF(AND(AE29=4,AF29=4),19,IF(AND(AE29=4,AF29=5),20,IF(AND(AE29=5,AF29=1),21,IF(AND(AE29=5,AF29=2),22,IF(AND(AE29=5,AF29=3),23,IF(AND(AE29=5,AF29=4),24,IF(AND(AE29=5,AF29=5),25,"")))))))))))))))))))))))))</f>
        <v/>
      </c>
      <c r="B29" s="28">
        <f>IF(A29="","",(COUNTIF($A$10:A29,A29))/100)</f>
        <v/>
      </c>
      <c r="C29" s="28">
        <f>IFERROR(A29+B29,"")</f>
        <v/>
      </c>
      <c r="D29" s="492" t="n">
        <v>20</v>
      </c>
      <c r="E29" s="481" t="n"/>
      <c r="F29" s="481" t="n"/>
      <c r="G29" s="481" t="n"/>
      <c r="H29" s="504" t="n"/>
      <c r="I29" s="504" t="n"/>
      <c r="J29" s="15">
        <f>IF(OR(H29="",I29=""),"",H29*I29)</f>
        <v/>
      </c>
      <c r="K29" s="17">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481" t="n"/>
      <c r="M29" s="481" t="n"/>
      <c r="N29" s="481" t="n"/>
      <c r="O29" s="481" t="n"/>
      <c r="P29" s="481" t="n"/>
      <c r="Q29" s="481" t="n"/>
      <c r="R29" s="481" t="n"/>
      <c r="S29" s="481" t="n"/>
      <c r="T29" s="16">
        <f>IFERROR(SUM(O29:S29),"")</f>
        <v/>
      </c>
      <c r="U29" s="16" t="n"/>
      <c r="V29" s="481" t="n"/>
      <c r="W29" s="481" t="n"/>
      <c r="X29" s="481" t="n"/>
      <c r="Y29" s="481" t="n"/>
      <c r="Z29" s="481" t="n"/>
      <c r="AA29" s="481" t="n"/>
      <c r="AB29" s="481" t="n"/>
      <c r="AC29" s="481" t="n"/>
      <c r="AD29" s="481" t="n"/>
      <c r="AE29" s="15" t="n"/>
      <c r="AF29" s="15" t="n"/>
      <c r="AG29" s="15" t="n"/>
      <c r="AH29" s="17">
        <f>IF(AG29="","",IF(AND(AE29=1,AF29=1),"BAJO",IF(AND(AE29=1,AF29=2),"BAJO",IF(AND(AE29=1,AF29=3),"MODERADO",IF(AND(AE29=1,AF29=4),"FAVORABLE",IF(AND(AE29=1,AF29=5),"FAVORABLE",IF(AND(AE29=2,AF29=1),"BAJO",IF(AND(AE29=2,AF29=2),"BAJO",IF(AND(AE29=2,AF29=3),"MODERADO",IF(AND(AE29=2,AF29=4),"FAVORABLE",IF(AND(AE29=2,AF29=5),"ALTO",IF(AND(AE29=3,AF29=1),"BAJO",IF(AND(AE29=3,AF29=2),"MODERADO",IF(AND(AE29=3,AF29=3),"FAVORABLE",IF(AND(AE29=3,AF29=4),"ALTO",IF(AND(AE29=3,AF29=5),"ALTO",IF(AND(AE29=4,AF29=1),"MODERADO",IF(AND(AE29=4,AF29=2),"FAVORABLE",IF(AND(AE29=4,AF29=3),"FAVORABLE",IF(AND(AE29=4,AF29=4),"ALTO",IF(AND(AE29=4,AF29=5),"ALTO",IF(AND(AE29=5,AF29=1),"FAVORABLE",IF(AND(AE29=5,AF29=2),"FAVORABLE",IF(AND(AE29=5,AF29=3),"ALTO",IF(AND(AE29=5,AF29=4),"ALTO",IF(AND(AE29=5,AF29=5),"ALTO",""))))))))))))))))))))))))))</f>
        <v/>
      </c>
      <c r="AI29" s="21" t="n"/>
      <c r="AJ29" s="23" t="n"/>
      <c r="AK29" s="21" t="n"/>
      <c r="AL29" s="23" t="n"/>
      <c r="AM29" s="21" t="n"/>
      <c r="AN29" s="23" t="n"/>
      <c r="AO29" s="21" t="n"/>
      <c r="AP29" s="23" t="n"/>
      <c r="AQ29" s="21" t="n"/>
      <c r="AR29" s="23" t="n"/>
      <c r="AS29" s="21" t="n"/>
      <c r="AT29" s="23" t="n"/>
      <c r="AU29" s="21" t="n"/>
      <c r="AV29" s="23" t="n"/>
      <c r="AW29" s="337" t="n"/>
    </row>
    <row r="30" customFormat="1" s="30">
      <c r="A30" s="28">
        <f>IF(AND(AE30=1,AF30=1),1,IF(AND(AE30=1,AF30=2),2,IF(AND(AE30=1,AF30=3),3,IF(AND(AE30=1,AF30=4),4,IF(AND(AE30=1,AF30=5),5,IF(AND(AE30=2,AF30=1),6,IF(AND(AE30=2,AF30=2),7,IF(AND(AE30=2,AF30=3),8,IF(AND(AE30=2,AF30=4),9,IF(AND(AE30=2,AF30=5),10,IF(AND(AE30=3,AF30=1),11,IF(AND(AE30=3,AF30=2),12,IF(AND(AE30=3,AF30=3),13,IF(AND(AE30=3,AF30=4),14,IF(AND(AE30=3,AF30=5),15,IF(AND(AE30=4,AF30=1),16,IF(AND(AE30=4,AF30=2),17,IF(AND(AE30=4,AF30=3),18,IF(AND(AE30=4,AF30=4),19,IF(AND(AE30=4,AF30=5),20,IF(AND(AE30=5,AF30=1),21,IF(AND(AE30=5,AF30=2),22,IF(AND(AE30=5,AF30=3),23,IF(AND(AE30=5,AF30=4),24,IF(AND(AE30=5,AF30=5),25,"")))))))))))))))))))))))))</f>
        <v/>
      </c>
      <c r="B30" s="28">
        <f>IF(A30="","",(COUNTIF($A$10:A30,A30))/100)</f>
        <v/>
      </c>
      <c r="C30" s="28">
        <f>IFERROR(A30+B30,"")</f>
        <v/>
      </c>
      <c r="D30" s="492" t="n">
        <v>21</v>
      </c>
      <c r="E30" s="481" t="n"/>
      <c r="F30" s="481" t="n"/>
      <c r="G30" s="481" t="n"/>
      <c r="H30" s="504" t="n"/>
      <c r="I30" s="504" t="n"/>
      <c r="J30" s="15">
        <f>IF(OR(H30="",I30=""),"",H30*I30)</f>
        <v/>
      </c>
      <c r="K30" s="17">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481" t="n"/>
      <c r="M30" s="481" t="n"/>
      <c r="N30" s="481" t="n"/>
      <c r="O30" s="481" t="n"/>
      <c r="P30" s="481" t="n"/>
      <c r="Q30" s="481" t="n"/>
      <c r="R30" s="481" t="n"/>
      <c r="S30" s="481" t="n"/>
      <c r="T30" s="16">
        <f>IFERROR(SUM(O30:S30),"")</f>
        <v/>
      </c>
      <c r="U30" s="16" t="n"/>
      <c r="V30" s="481" t="n"/>
      <c r="W30" s="481" t="n"/>
      <c r="X30" s="481" t="n"/>
      <c r="Y30" s="481" t="n"/>
      <c r="Z30" s="481" t="n"/>
      <c r="AA30" s="481" t="n"/>
      <c r="AB30" s="481" t="n"/>
      <c r="AC30" s="481" t="n"/>
      <c r="AD30" s="481" t="n"/>
      <c r="AE30" s="15" t="n"/>
      <c r="AF30" s="15" t="n"/>
      <c r="AG30" s="15" t="n"/>
      <c r="AH30" s="17">
        <f>IF(AG30="","",IF(AND(AE30=1,AF30=1),"BAJO",IF(AND(AE30=1,AF30=2),"BAJO",IF(AND(AE30=1,AF30=3),"MODERADO",IF(AND(AE30=1,AF30=4),"FAVORABLE",IF(AND(AE30=1,AF30=5),"FAVORABLE",IF(AND(AE30=2,AF30=1),"BAJO",IF(AND(AE30=2,AF30=2),"BAJO",IF(AND(AE30=2,AF30=3),"MODERADO",IF(AND(AE30=2,AF30=4),"FAVORABLE",IF(AND(AE30=2,AF30=5),"ALTO",IF(AND(AE30=3,AF30=1),"BAJO",IF(AND(AE30=3,AF30=2),"MODERADO",IF(AND(AE30=3,AF30=3),"FAVORABLE",IF(AND(AE30=3,AF30=4),"ALTO",IF(AND(AE30=3,AF30=5),"ALTO",IF(AND(AE30=4,AF30=1),"MODERADO",IF(AND(AE30=4,AF30=2),"FAVORABLE",IF(AND(AE30=4,AF30=3),"FAVORABLE",IF(AND(AE30=4,AF30=4),"ALTO",IF(AND(AE30=4,AF30=5),"ALTO",IF(AND(AE30=5,AF30=1),"FAVORABLE",IF(AND(AE30=5,AF30=2),"FAVORABLE",IF(AND(AE30=5,AF30=3),"ALTO",IF(AND(AE30=5,AF30=4),"ALTO",IF(AND(AE30=5,AF30=5),"ALTO",""))))))))))))))))))))))))))</f>
        <v/>
      </c>
      <c r="AI30" s="21" t="n"/>
      <c r="AJ30" s="23" t="n"/>
      <c r="AK30" s="21" t="n"/>
      <c r="AL30" s="23" t="n"/>
      <c r="AM30" s="21" t="n"/>
      <c r="AN30" s="23" t="n"/>
      <c r="AO30" s="21" t="n"/>
      <c r="AP30" s="23" t="n"/>
      <c r="AQ30" s="21" t="n"/>
      <c r="AR30" s="23" t="n"/>
      <c r="AS30" s="21" t="n"/>
      <c r="AT30" s="23" t="n"/>
      <c r="AU30" s="21" t="n"/>
      <c r="AV30" s="23" t="n"/>
      <c r="AW30" s="337" t="n"/>
    </row>
    <row r="31" customFormat="1" s="30">
      <c r="A31" s="28">
        <f>IF(AND(AE31=1,AF31=1),1,IF(AND(AE31=1,AF31=2),2,IF(AND(AE31=1,AF31=3),3,IF(AND(AE31=1,AF31=4),4,IF(AND(AE31=1,AF31=5),5,IF(AND(AE31=2,AF31=1),6,IF(AND(AE31=2,AF31=2),7,IF(AND(AE31=2,AF31=3),8,IF(AND(AE31=2,AF31=4),9,IF(AND(AE31=2,AF31=5),10,IF(AND(AE31=3,AF31=1),11,IF(AND(AE31=3,AF31=2),12,IF(AND(AE31=3,AF31=3),13,IF(AND(AE31=3,AF31=4),14,IF(AND(AE31=3,AF31=5),15,IF(AND(AE31=4,AF31=1),16,IF(AND(AE31=4,AF31=2),17,IF(AND(AE31=4,AF31=3),18,IF(AND(AE31=4,AF31=4),19,IF(AND(AE31=4,AF31=5),20,IF(AND(AE31=5,AF31=1),21,IF(AND(AE31=5,AF31=2),22,IF(AND(AE31=5,AF31=3),23,IF(AND(AE31=5,AF31=4),24,IF(AND(AE31=5,AF31=5),25,"")))))))))))))))))))))))))</f>
        <v/>
      </c>
      <c r="B31" s="28">
        <f>IF(A31="","",(COUNTIF($A$10:A31,A31))/100)</f>
        <v/>
      </c>
      <c r="C31" s="28">
        <f>IFERROR(A31+B31,"")</f>
        <v/>
      </c>
      <c r="D31" s="492" t="n">
        <v>22</v>
      </c>
      <c r="E31" s="481" t="n"/>
      <c r="F31" s="481" t="n"/>
      <c r="G31" s="481" t="n"/>
      <c r="H31" s="504" t="n"/>
      <c r="I31" s="504" t="n"/>
      <c r="J31" s="15">
        <f>IF(OR(H31="",I31=""),"",H31*I31)</f>
        <v/>
      </c>
      <c r="K31" s="17">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481" t="n"/>
      <c r="M31" s="481" t="n"/>
      <c r="N31" s="481" t="n"/>
      <c r="O31" s="481" t="n"/>
      <c r="P31" s="481" t="n"/>
      <c r="Q31" s="481" t="n"/>
      <c r="R31" s="481" t="n"/>
      <c r="S31" s="481" t="n"/>
      <c r="T31" s="16">
        <f>IFERROR(SUM(O31:S31),"")</f>
        <v/>
      </c>
      <c r="U31" s="16" t="n"/>
      <c r="V31" s="481" t="n"/>
      <c r="W31" s="481" t="n"/>
      <c r="X31" s="481" t="n"/>
      <c r="Y31" s="481" t="n"/>
      <c r="Z31" s="481" t="n"/>
      <c r="AA31" s="481" t="n"/>
      <c r="AB31" s="481" t="n"/>
      <c r="AC31" s="481" t="n"/>
      <c r="AD31" s="481" t="n"/>
      <c r="AE31" s="15" t="n"/>
      <c r="AF31" s="15" t="n"/>
      <c r="AG31" s="15" t="n"/>
      <c r="AH31" s="17">
        <f>IF(AG31="","",IF(AND(AE31=1,AF31=1),"BAJO",IF(AND(AE31=1,AF31=2),"BAJO",IF(AND(AE31=1,AF31=3),"MODERADO",IF(AND(AE31=1,AF31=4),"FAVORABLE",IF(AND(AE31=1,AF31=5),"FAVORABLE",IF(AND(AE31=2,AF31=1),"BAJO",IF(AND(AE31=2,AF31=2),"BAJO",IF(AND(AE31=2,AF31=3),"MODERADO",IF(AND(AE31=2,AF31=4),"FAVORABLE",IF(AND(AE31=2,AF31=5),"ALTO",IF(AND(AE31=3,AF31=1),"BAJO",IF(AND(AE31=3,AF31=2),"MODERADO",IF(AND(AE31=3,AF31=3),"FAVORABLE",IF(AND(AE31=3,AF31=4),"ALTO",IF(AND(AE31=3,AF31=5),"ALTO",IF(AND(AE31=4,AF31=1),"MODERADO",IF(AND(AE31=4,AF31=2),"FAVORABLE",IF(AND(AE31=4,AF31=3),"FAVORABLE",IF(AND(AE31=4,AF31=4),"ALTO",IF(AND(AE31=4,AF31=5),"ALTO",IF(AND(AE31=5,AF31=1),"FAVORABLE",IF(AND(AE31=5,AF31=2),"FAVORABLE",IF(AND(AE31=5,AF31=3),"ALTO",IF(AND(AE31=5,AF31=4),"ALTO",IF(AND(AE31=5,AF31=5),"ALTO",""))))))))))))))))))))))))))</f>
        <v/>
      </c>
      <c r="AI31" s="21" t="n"/>
      <c r="AJ31" s="23" t="n"/>
      <c r="AK31" s="21" t="n"/>
      <c r="AL31" s="23" t="n"/>
      <c r="AM31" s="21" t="n"/>
      <c r="AN31" s="23" t="n"/>
      <c r="AO31" s="21" t="n"/>
      <c r="AP31" s="23" t="n"/>
      <c r="AQ31" s="21" t="n"/>
      <c r="AR31" s="23" t="n"/>
      <c r="AS31" s="21" t="n"/>
      <c r="AT31" s="23" t="n"/>
      <c r="AU31" s="21" t="n"/>
      <c r="AV31" s="23" t="n"/>
      <c r="AW31" s="337" t="n"/>
    </row>
    <row r="32" customFormat="1" s="30">
      <c r="A32" s="28">
        <f>IF(AND(AE32=1,AF32=1),1,IF(AND(AE32=1,AF32=2),2,IF(AND(AE32=1,AF32=3),3,IF(AND(AE32=1,AF32=4),4,IF(AND(AE32=1,AF32=5),5,IF(AND(AE32=2,AF32=1),6,IF(AND(AE32=2,AF32=2),7,IF(AND(AE32=2,AF32=3),8,IF(AND(AE32=2,AF32=4),9,IF(AND(AE32=2,AF32=5),10,IF(AND(AE32=3,AF32=1),11,IF(AND(AE32=3,AF32=2),12,IF(AND(AE32=3,AF32=3),13,IF(AND(AE32=3,AF32=4),14,IF(AND(AE32=3,AF32=5),15,IF(AND(AE32=4,AF32=1),16,IF(AND(AE32=4,AF32=2),17,IF(AND(AE32=4,AF32=3),18,IF(AND(AE32=4,AF32=4),19,IF(AND(AE32=4,AF32=5),20,IF(AND(AE32=5,AF32=1),21,IF(AND(AE32=5,AF32=2),22,IF(AND(AE32=5,AF32=3),23,IF(AND(AE32=5,AF32=4),24,IF(AND(AE32=5,AF32=5),25,"")))))))))))))))))))))))))</f>
        <v/>
      </c>
      <c r="B32" s="28">
        <f>IF(A32="","",(COUNTIF($A$10:A32,A32))/100)</f>
        <v/>
      </c>
      <c r="C32" s="28">
        <f>IFERROR(A32+B32,"")</f>
        <v/>
      </c>
      <c r="D32" s="492" t="n">
        <v>23</v>
      </c>
      <c r="E32" s="481" t="n"/>
      <c r="F32" s="481" t="n"/>
      <c r="G32" s="481" t="n"/>
      <c r="H32" s="504" t="n"/>
      <c r="I32" s="504" t="n"/>
      <c r="J32" s="15">
        <f>IF(OR(H32="",I32=""),"",H32*I32)</f>
        <v/>
      </c>
      <c r="K32" s="17">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481" t="n"/>
      <c r="M32" s="481" t="n"/>
      <c r="N32" s="481" t="n"/>
      <c r="O32" s="481" t="n"/>
      <c r="P32" s="481" t="n"/>
      <c r="Q32" s="481" t="n"/>
      <c r="R32" s="481" t="n"/>
      <c r="S32" s="481" t="n"/>
      <c r="T32" s="16">
        <f>IFERROR(SUM(O32:S32),"")</f>
        <v/>
      </c>
      <c r="U32" s="16" t="n"/>
      <c r="V32" s="481" t="n"/>
      <c r="W32" s="481" t="n"/>
      <c r="X32" s="481" t="n"/>
      <c r="Y32" s="481" t="n"/>
      <c r="Z32" s="481" t="n"/>
      <c r="AA32" s="481" t="n"/>
      <c r="AB32" s="481" t="n"/>
      <c r="AC32" s="481" t="n"/>
      <c r="AD32" s="481" t="n"/>
      <c r="AE32" s="15" t="n"/>
      <c r="AF32" s="15" t="n"/>
      <c r="AG32" s="15" t="n"/>
      <c r="AH32" s="17">
        <f>IF(AG32="","",IF(AND(AE32=1,AF32=1),"BAJO",IF(AND(AE32=1,AF32=2),"BAJO",IF(AND(AE32=1,AF32=3),"MODERADO",IF(AND(AE32=1,AF32=4),"FAVORABLE",IF(AND(AE32=1,AF32=5),"FAVORABLE",IF(AND(AE32=2,AF32=1),"BAJO",IF(AND(AE32=2,AF32=2),"BAJO",IF(AND(AE32=2,AF32=3),"MODERADO",IF(AND(AE32=2,AF32=4),"FAVORABLE",IF(AND(AE32=2,AF32=5),"ALTO",IF(AND(AE32=3,AF32=1),"BAJO",IF(AND(AE32=3,AF32=2),"MODERADO",IF(AND(AE32=3,AF32=3),"FAVORABLE",IF(AND(AE32=3,AF32=4),"ALTO",IF(AND(AE32=3,AF32=5),"ALTO",IF(AND(AE32=4,AF32=1),"MODERADO",IF(AND(AE32=4,AF32=2),"FAVORABLE",IF(AND(AE32=4,AF32=3),"FAVORABLE",IF(AND(AE32=4,AF32=4),"ALTO",IF(AND(AE32=4,AF32=5),"ALTO",IF(AND(AE32=5,AF32=1),"FAVORABLE",IF(AND(AE32=5,AF32=2),"FAVORABLE",IF(AND(AE32=5,AF32=3),"ALTO",IF(AND(AE32=5,AF32=4),"ALTO",IF(AND(AE32=5,AF32=5),"ALTO",""))))))))))))))))))))))))))</f>
        <v/>
      </c>
      <c r="AI32" s="21" t="n"/>
      <c r="AJ32" s="23" t="n"/>
      <c r="AK32" s="21" t="n"/>
      <c r="AL32" s="23" t="n"/>
      <c r="AM32" s="21" t="n"/>
      <c r="AN32" s="23" t="n"/>
      <c r="AO32" s="21" t="n"/>
      <c r="AP32" s="23" t="n"/>
      <c r="AQ32" s="21" t="n"/>
      <c r="AR32" s="23" t="n"/>
      <c r="AS32" s="21" t="n"/>
      <c r="AT32" s="23" t="n"/>
      <c r="AU32" s="21" t="n"/>
      <c r="AV32" s="23" t="n"/>
      <c r="AW32" s="337" t="n"/>
    </row>
    <row r="33" customFormat="1" s="30">
      <c r="A33" s="28">
        <f>IF(AND(AE33=1,AF33=1),1,IF(AND(AE33=1,AF33=2),2,IF(AND(AE33=1,AF33=3),3,IF(AND(AE33=1,AF33=4),4,IF(AND(AE33=1,AF33=5),5,IF(AND(AE33=2,AF33=1),6,IF(AND(AE33=2,AF33=2),7,IF(AND(AE33=2,AF33=3),8,IF(AND(AE33=2,AF33=4),9,IF(AND(AE33=2,AF33=5),10,IF(AND(AE33=3,AF33=1),11,IF(AND(AE33=3,AF33=2),12,IF(AND(AE33=3,AF33=3),13,IF(AND(AE33=3,AF33=4),14,IF(AND(AE33=3,AF33=5),15,IF(AND(AE33=4,AF33=1),16,IF(AND(AE33=4,AF33=2),17,IF(AND(AE33=4,AF33=3),18,IF(AND(AE33=4,AF33=4),19,IF(AND(AE33=4,AF33=5),20,IF(AND(AE33=5,AF33=1),21,IF(AND(AE33=5,AF33=2),22,IF(AND(AE33=5,AF33=3),23,IF(AND(AE33=5,AF33=4),24,IF(AND(AE33=5,AF33=5),25,"")))))))))))))))))))))))))</f>
        <v/>
      </c>
      <c r="B33" s="28">
        <f>IF(A33="","",(COUNTIF($A$10:A33,A33))/100)</f>
        <v/>
      </c>
      <c r="C33" s="28">
        <f>IFERROR(A33+B33,"")</f>
        <v/>
      </c>
      <c r="D33" s="492" t="n">
        <v>24</v>
      </c>
      <c r="E33" s="481" t="n"/>
      <c r="F33" s="481" t="n"/>
      <c r="G33" s="481" t="n"/>
      <c r="H33" s="504" t="n"/>
      <c r="I33" s="504" t="n"/>
      <c r="J33" s="15">
        <f>IF(OR(H33="",I33=""),"",H33*I33)</f>
        <v/>
      </c>
      <c r="K33" s="17">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481" t="n"/>
      <c r="M33" s="481" t="n"/>
      <c r="N33" s="481" t="n"/>
      <c r="O33" s="481" t="n"/>
      <c r="P33" s="481" t="n"/>
      <c r="Q33" s="481" t="n"/>
      <c r="R33" s="481" t="n"/>
      <c r="S33" s="481" t="n"/>
      <c r="T33" s="16">
        <f>IFERROR(SUM(O33:S33),"")</f>
        <v/>
      </c>
      <c r="U33" s="16" t="n"/>
      <c r="V33" s="481" t="n"/>
      <c r="W33" s="481" t="n"/>
      <c r="X33" s="481" t="n"/>
      <c r="Y33" s="481" t="n"/>
      <c r="Z33" s="481" t="n"/>
      <c r="AA33" s="481" t="n"/>
      <c r="AB33" s="481" t="n"/>
      <c r="AC33" s="481" t="n"/>
      <c r="AD33" s="481" t="n"/>
      <c r="AE33" s="15" t="n"/>
      <c r="AF33" s="15" t="n"/>
      <c r="AG33" s="15" t="n"/>
      <c r="AH33" s="17">
        <f>IF(AG33="","",IF(AND(AE33=1,AF33=1),"BAJO",IF(AND(AE33=1,AF33=2),"BAJO",IF(AND(AE33=1,AF33=3),"MODERADO",IF(AND(AE33=1,AF33=4),"FAVORABLE",IF(AND(AE33=1,AF33=5),"FAVORABLE",IF(AND(AE33=2,AF33=1),"BAJO",IF(AND(AE33=2,AF33=2),"BAJO",IF(AND(AE33=2,AF33=3),"MODERADO",IF(AND(AE33=2,AF33=4),"FAVORABLE",IF(AND(AE33=2,AF33=5),"ALTO",IF(AND(AE33=3,AF33=1),"BAJO",IF(AND(AE33=3,AF33=2),"MODERADO",IF(AND(AE33=3,AF33=3),"FAVORABLE",IF(AND(AE33=3,AF33=4),"ALTO",IF(AND(AE33=3,AF33=5),"ALTO",IF(AND(AE33=4,AF33=1),"MODERADO",IF(AND(AE33=4,AF33=2),"FAVORABLE",IF(AND(AE33=4,AF33=3),"FAVORABLE",IF(AND(AE33=4,AF33=4),"ALTO",IF(AND(AE33=4,AF33=5),"ALTO",IF(AND(AE33=5,AF33=1),"FAVORABLE",IF(AND(AE33=5,AF33=2),"FAVORABLE",IF(AND(AE33=5,AF33=3),"ALTO",IF(AND(AE33=5,AF33=4),"ALTO",IF(AND(AE33=5,AF33=5),"ALTO",""))))))))))))))))))))))))))</f>
        <v/>
      </c>
      <c r="AI33" s="21" t="n"/>
      <c r="AJ33" s="23" t="n"/>
      <c r="AK33" s="21" t="n"/>
      <c r="AL33" s="23" t="n"/>
      <c r="AM33" s="21" t="n"/>
      <c r="AN33" s="23" t="n"/>
      <c r="AO33" s="21" t="n"/>
      <c r="AP33" s="23" t="n"/>
      <c r="AQ33" s="21" t="n"/>
      <c r="AR33" s="23" t="n"/>
      <c r="AS33" s="21" t="n"/>
      <c r="AT33" s="23" t="n"/>
      <c r="AU33" s="21" t="n"/>
      <c r="AV33" s="23" t="n"/>
      <c r="AW33" s="337" t="n"/>
    </row>
    <row r="34" customFormat="1" s="30">
      <c r="A34" s="28">
        <f>IF(AND(AE34=1,AF34=1),1,IF(AND(AE34=1,AF34=2),2,IF(AND(AE34=1,AF34=3),3,IF(AND(AE34=1,AF34=4),4,IF(AND(AE34=1,AF34=5),5,IF(AND(AE34=2,AF34=1),6,IF(AND(AE34=2,AF34=2),7,IF(AND(AE34=2,AF34=3),8,IF(AND(AE34=2,AF34=4),9,IF(AND(AE34=2,AF34=5),10,IF(AND(AE34=3,AF34=1),11,IF(AND(AE34=3,AF34=2),12,IF(AND(AE34=3,AF34=3),13,IF(AND(AE34=3,AF34=4),14,IF(AND(AE34=3,AF34=5),15,IF(AND(AE34=4,AF34=1),16,IF(AND(AE34=4,AF34=2),17,IF(AND(AE34=4,AF34=3),18,IF(AND(AE34=4,AF34=4),19,IF(AND(AE34=4,AF34=5),20,IF(AND(AE34=5,AF34=1),21,IF(AND(AE34=5,AF34=2),22,IF(AND(AE34=5,AF34=3),23,IF(AND(AE34=5,AF34=4),24,IF(AND(AE34=5,AF34=5),25,"")))))))))))))))))))))))))</f>
        <v/>
      </c>
      <c r="B34" s="28">
        <f>IF(A34="","",(COUNTIF($A$10:A34,A34))/100)</f>
        <v/>
      </c>
      <c r="C34" s="28">
        <f>IFERROR(A34+B34,"")</f>
        <v/>
      </c>
      <c r="D34" s="492" t="n">
        <v>25</v>
      </c>
      <c r="E34" s="481" t="n"/>
      <c r="F34" s="481" t="n"/>
      <c r="G34" s="481" t="n"/>
      <c r="H34" s="504" t="n"/>
      <c r="I34" s="504" t="n"/>
      <c r="J34" s="15">
        <f>IF(OR(H34="",I34=""),"",H34*I34)</f>
        <v/>
      </c>
      <c r="K34" s="17">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481" t="n"/>
      <c r="M34" s="481" t="n"/>
      <c r="N34" s="481" t="n"/>
      <c r="O34" s="481" t="n"/>
      <c r="P34" s="481" t="n"/>
      <c r="Q34" s="481" t="n"/>
      <c r="R34" s="481" t="n"/>
      <c r="S34" s="481" t="n"/>
      <c r="T34" s="16">
        <f>IFERROR(SUM(O34:S34),"")</f>
        <v/>
      </c>
      <c r="U34" s="16" t="n"/>
      <c r="V34" s="481" t="n"/>
      <c r="W34" s="481" t="n"/>
      <c r="X34" s="481" t="n"/>
      <c r="Y34" s="481" t="n"/>
      <c r="Z34" s="481" t="n"/>
      <c r="AA34" s="481" t="n"/>
      <c r="AB34" s="481" t="n"/>
      <c r="AC34" s="481" t="n"/>
      <c r="AD34" s="481" t="n"/>
      <c r="AE34" s="15" t="n"/>
      <c r="AF34" s="15" t="n"/>
      <c r="AG34" s="15" t="n"/>
      <c r="AH34" s="17">
        <f>IF(AG34="","",IF(AND(AE34=1,AF34=1),"BAJO",IF(AND(AE34=1,AF34=2),"BAJO",IF(AND(AE34=1,AF34=3),"MODERADO",IF(AND(AE34=1,AF34=4),"FAVORABLE",IF(AND(AE34=1,AF34=5),"FAVORABLE",IF(AND(AE34=2,AF34=1),"BAJO",IF(AND(AE34=2,AF34=2),"BAJO",IF(AND(AE34=2,AF34=3),"MODERADO",IF(AND(AE34=2,AF34=4),"FAVORABLE",IF(AND(AE34=2,AF34=5),"ALTO",IF(AND(AE34=3,AF34=1),"BAJO",IF(AND(AE34=3,AF34=2),"MODERADO",IF(AND(AE34=3,AF34=3),"FAVORABLE",IF(AND(AE34=3,AF34=4),"ALTO",IF(AND(AE34=3,AF34=5),"ALTO",IF(AND(AE34=4,AF34=1),"MODERADO",IF(AND(AE34=4,AF34=2),"FAVORABLE",IF(AND(AE34=4,AF34=3),"FAVORABLE",IF(AND(AE34=4,AF34=4),"ALTO",IF(AND(AE34=4,AF34=5),"ALTO",IF(AND(AE34=5,AF34=1),"FAVORABLE",IF(AND(AE34=5,AF34=2),"FAVORABLE",IF(AND(AE34=5,AF34=3),"ALTO",IF(AND(AE34=5,AF34=4),"ALTO",IF(AND(AE34=5,AF34=5),"ALTO",""))))))))))))))))))))))))))</f>
        <v/>
      </c>
      <c r="AI34" s="21" t="n"/>
      <c r="AJ34" s="23" t="n"/>
      <c r="AK34" s="21" t="n"/>
      <c r="AL34" s="23" t="n"/>
      <c r="AM34" s="21" t="n"/>
      <c r="AN34" s="23" t="n"/>
      <c r="AO34" s="21" t="n"/>
      <c r="AP34" s="23" t="n"/>
      <c r="AQ34" s="21" t="n"/>
      <c r="AR34" s="23" t="n"/>
      <c r="AS34" s="21" t="n"/>
      <c r="AT34" s="23" t="n"/>
      <c r="AU34" s="21" t="n"/>
      <c r="AV34" s="23" t="n"/>
      <c r="AW34" s="337" t="n"/>
    </row>
    <row r="35" customFormat="1" s="30">
      <c r="A35" s="28">
        <f>IF(AND(AE35=1,AF35=1),1,IF(AND(AE35=1,AF35=2),2,IF(AND(AE35=1,AF35=3),3,IF(AND(AE35=1,AF35=4),4,IF(AND(AE35=1,AF35=5),5,IF(AND(AE35=2,AF35=1),6,IF(AND(AE35=2,AF35=2),7,IF(AND(AE35=2,AF35=3),8,IF(AND(AE35=2,AF35=4),9,IF(AND(AE35=2,AF35=5),10,IF(AND(AE35=3,AF35=1),11,IF(AND(AE35=3,AF35=2),12,IF(AND(AE35=3,AF35=3),13,IF(AND(AE35=3,AF35=4),14,IF(AND(AE35=3,AF35=5),15,IF(AND(AE35=4,AF35=1),16,IF(AND(AE35=4,AF35=2),17,IF(AND(AE35=4,AF35=3),18,IF(AND(AE35=4,AF35=4),19,IF(AND(AE35=4,AF35=5),20,IF(AND(AE35=5,AF35=1),21,IF(AND(AE35=5,AF35=2),22,IF(AND(AE35=5,AF35=3),23,IF(AND(AE35=5,AF35=4),24,IF(AND(AE35=5,AF35=5),25,"")))))))))))))))))))))))))</f>
        <v/>
      </c>
      <c r="B35" s="28">
        <f>IF(A35="","",(COUNTIF($A$10:A35,A35))/100)</f>
        <v/>
      </c>
      <c r="C35" s="28">
        <f>IFERROR(A35+B35,"")</f>
        <v/>
      </c>
      <c r="D35" s="492" t="n">
        <v>26</v>
      </c>
      <c r="E35" s="481" t="n"/>
      <c r="F35" s="481" t="n"/>
      <c r="G35" s="481" t="n"/>
      <c r="H35" s="504" t="n"/>
      <c r="I35" s="504" t="n"/>
      <c r="J35" s="15">
        <f>IF(OR(H35="",I35=""),"",H35*I35)</f>
        <v/>
      </c>
      <c r="K35" s="17">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481" t="n"/>
      <c r="M35" s="481" t="n"/>
      <c r="N35" s="481" t="n"/>
      <c r="O35" s="481" t="n"/>
      <c r="P35" s="481" t="n"/>
      <c r="Q35" s="481" t="n"/>
      <c r="R35" s="481" t="n"/>
      <c r="S35" s="481" t="n"/>
      <c r="T35" s="16">
        <f>IFERROR(SUM(O35:S35),"")</f>
        <v/>
      </c>
      <c r="U35" s="16" t="n"/>
      <c r="V35" s="481" t="n"/>
      <c r="W35" s="481" t="n"/>
      <c r="X35" s="481" t="n"/>
      <c r="Y35" s="481" t="n"/>
      <c r="Z35" s="481" t="n"/>
      <c r="AA35" s="481" t="n"/>
      <c r="AB35" s="481" t="n"/>
      <c r="AC35" s="481" t="n"/>
      <c r="AD35" s="481" t="n"/>
      <c r="AE35" s="15" t="n"/>
      <c r="AF35" s="15" t="n"/>
      <c r="AG35" s="15" t="n"/>
      <c r="AH35" s="17">
        <f>IF(AG35="","",IF(AND(AE35=1,AF35=1),"BAJO",IF(AND(AE35=1,AF35=2),"BAJO",IF(AND(AE35=1,AF35=3),"MODERADO",IF(AND(AE35=1,AF35=4),"FAVORABLE",IF(AND(AE35=1,AF35=5),"FAVORABLE",IF(AND(AE35=2,AF35=1),"BAJO",IF(AND(AE35=2,AF35=2),"BAJO",IF(AND(AE35=2,AF35=3),"MODERADO",IF(AND(AE35=2,AF35=4),"FAVORABLE",IF(AND(AE35=2,AF35=5),"ALTO",IF(AND(AE35=3,AF35=1),"BAJO",IF(AND(AE35=3,AF35=2),"MODERADO",IF(AND(AE35=3,AF35=3),"FAVORABLE",IF(AND(AE35=3,AF35=4),"ALTO",IF(AND(AE35=3,AF35=5),"ALTO",IF(AND(AE35=4,AF35=1),"MODERADO",IF(AND(AE35=4,AF35=2),"FAVORABLE",IF(AND(AE35=4,AF35=3),"FAVORABLE",IF(AND(AE35=4,AF35=4),"ALTO",IF(AND(AE35=4,AF35=5),"ALTO",IF(AND(AE35=5,AF35=1),"FAVORABLE",IF(AND(AE35=5,AF35=2),"FAVORABLE",IF(AND(AE35=5,AF35=3),"ALTO",IF(AND(AE35=5,AF35=4),"ALTO",IF(AND(AE35=5,AF35=5),"ALTO",""))))))))))))))))))))))))))</f>
        <v/>
      </c>
      <c r="AI35" s="21" t="n"/>
      <c r="AJ35" s="23" t="n"/>
      <c r="AK35" s="21" t="n"/>
      <c r="AL35" s="23" t="n"/>
      <c r="AM35" s="21" t="n"/>
      <c r="AN35" s="23" t="n"/>
      <c r="AO35" s="21" t="n"/>
      <c r="AP35" s="23" t="n"/>
      <c r="AQ35" s="21" t="n"/>
      <c r="AR35" s="23" t="n"/>
      <c r="AS35" s="21" t="n"/>
      <c r="AT35" s="23" t="n"/>
      <c r="AU35" s="21" t="n"/>
      <c r="AV35" s="23" t="n"/>
      <c r="AW35" s="337" t="n"/>
    </row>
    <row r="36" customFormat="1" s="30">
      <c r="A36" s="28">
        <f>IF(AND(AE36=1,AF36=1),1,IF(AND(AE36=1,AF36=2),2,IF(AND(AE36=1,AF36=3),3,IF(AND(AE36=1,AF36=4),4,IF(AND(AE36=1,AF36=5),5,IF(AND(AE36=2,AF36=1),6,IF(AND(AE36=2,AF36=2),7,IF(AND(AE36=2,AF36=3),8,IF(AND(AE36=2,AF36=4),9,IF(AND(AE36=2,AF36=5),10,IF(AND(AE36=3,AF36=1),11,IF(AND(AE36=3,AF36=2),12,IF(AND(AE36=3,AF36=3),13,IF(AND(AE36=3,AF36=4),14,IF(AND(AE36=3,AF36=5),15,IF(AND(AE36=4,AF36=1),16,IF(AND(AE36=4,AF36=2),17,IF(AND(AE36=4,AF36=3),18,IF(AND(AE36=4,AF36=4),19,IF(AND(AE36=4,AF36=5),20,IF(AND(AE36=5,AF36=1),21,IF(AND(AE36=5,AF36=2),22,IF(AND(AE36=5,AF36=3),23,IF(AND(AE36=5,AF36=4),24,IF(AND(AE36=5,AF36=5),25,"")))))))))))))))))))))))))</f>
        <v/>
      </c>
      <c r="B36" s="28">
        <f>IF(A36="","",(COUNTIF($A$10:A36,A36))/100)</f>
        <v/>
      </c>
      <c r="C36" s="28">
        <f>IFERROR(A36+B36,"")</f>
        <v/>
      </c>
      <c r="D36" s="492" t="n">
        <v>27</v>
      </c>
      <c r="E36" s="481" t="n"/>
      <c r="F36" s="481" t="n"/>
      <c r="G36" s="481" t="n"/>
      <c r="H36" s="504" t="n"/>
      <c r="I36" s="504" t="n"/>
      <c r="J36" s="15">
        <f>IF(OR(H36="",I36=""),"",H36*I36)</f>
        <v/>
      </c>
      <c r="K36" s="17">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481" t="n"/>
      <c r="M36" s="481" t="n"/>
      <c r="N36" s="481" t="n"/>
      <c r="O36" s="481" t="n"/>
      <c r="P36" s="481" t="n"/>
      <c r="Q36" s="481" t="n"/>
      <c r="R36" s="481" t="n"/>
      <c r="S36" s="481" t="n"/>
      <c r="T36" s="16">
        <f>IFERROR(SUM(O36:S36),"")</f>
        <v/>
      </c>
      <c r="U36" s="16" t="n"/>
      <c r="V36" s="481" t="n"/>
      <c r="W36" s="481" t="n"/>
      <c r="X36" s="481" t="n"/>
      <c r="Y36" s="481" t="n"/>
      <c r="Z36" s="481" t="n"/>
      <c r="AA36" s="481" t="n"/>
      <c r="AB36" s="481" t="n"/>
      <c r="AC36" s="481" t="n"/>
      <c r="AD36" s="481" t="n"/>
      <c r="AE36" s="15" t="n"/>
      <c r="AF36" s="15" t="n"/>
      <c r="AG36" s="15" t="n"/>
      <c r="AH36" s="17">
        <f>IF(AG36="","",IF(AND(AE36=1,AF36=1),"BAJO",IF(AND(AE36=1,AF36=2),"BAJO",IF(AND(AE36=1,AF36=3),"MODERADO",IF(AND(AE36=1,AF36=4),"FAVORABLE",IF(AND(AE36=1,AF36=5),"FAVORABLE",IF(AND(AE36=2,AF36=1),"BAJO",IF(AND(AE36=2,AF36=2),"BAJO",IF(AND(AE36=2,AF36=3),"MODERADO",IF(AND(AE36=2,AF36=4),"FAVORABLE",IF(AND(AE36=2,AF36=5),"ALTO",IF(AND(AE36=3,AF36=1),"BAJO",IF(AND(AE36=3,AF36=2),"MODERADO",IF(AND(AE36=3,AF36=3),"FAVORABLE",IF(AND(AE36=3,AF36=4),"ALTO",IF(AND(AE36=3,AF36=5),"ALTO",IF(AND(AE36=4,AF36=1),"MODERADO",IF(AND(AE36=4,AF36=2),"FAVORABLE",IF(AND(AE36=4,AF36=3),"FAVORABLE",IF(AND(AE36=4,AF36=4),"ALTO",IF(AND(AE36=4,AF36=5),"ALTO",IF(AND(AE36=5,AF36=1),"FAVORABLE",IF(AND(AE36=5,AF36=2),"FAVORABLE",IF(AND(AE36=5,AF36=3),"ALTO",IF(AND(AE36=5,AF36=4),"ALTO",IF(AND(AE36=5,AF36=5),"ALTO",""))))))))))))))))))))))))))</f>
        <v/>
      </c>
      <c r="AI36" s="21" t="n"/>
      <c r="AJ36" s="23" t="n"/>
      <c r="AK36" s="21" t="n"/>
      <c r="AL36" s="23" t="n"/>
      <c r="AM36" s="21" t="n"/>
      <c r="AN36" s="23" t="n"/>
      <c r="AO36" s="21" t="n"/>
      <c r="AP36" s="23" t="n"/>
      <c r="AQ36" s="21" t="n"/>
      <c r="AR36" s="23" t="n"/>
      <c r="AS36" s="21" t="n"/>
      <c r="AT36" s="23" t="n"/>
      <c r="AU36" s="21" t="n"/>
      <c r="AV36" s="23" t="n"/>
      <c r="AW36" s="337" t="n"/>
    </row>
    <row r="37" customFormat="1" s="30">
      <c r="A37" s="28">
        <f>IF(AND(AE37=1,AF37=1),1,IF(AND(AE37=1,AF37=2),2,IF(AND(AE37=1,AF37=3),3,IF(AND(AE37=1,AF37=4),4,IF(AND(AE37=1,AF37=5),5,IF(AND(AE37=2,AF37=1),6,IF(AND(AE37=2,AF37=2),7,IF(AND(AE37=2,AF37=3),8,IF(AND(AE37=2,AF37=4),9,IF(AND(AE37=2,AF37=5),10,IF(AND(AE37=3,AF37=1),11,IF(AND(AE37=3,AF37=2),12,IF(AND(AE37=3,AF37=3),13,IF(AND(AE37=3,AF37=4),14,IF(AND(AE37=3,AF37=5),15,IF(AND(AE37=4,AF37=1),16,IF(AND(AE37=4,AF37=2),17,IF(AND(AE37=4,AF37=3),18,IF(AND(AE37=4,AF37=4),19,IF(AND(AE37=4,AF37=5),20,IF(AND(AE37=5,AF37=1),21,IF(AND(AE37=5,AF37=2),22,IF(AND(AE37=5,AF37=3),23,IF(AND(AE37=5,AF37=4),24,IF(AND(AE37=5,AF37=5),25,"")))))))))))))))))))))))))</f>
        <v/>
      </c>
      <c r="B37" s="28">
        <f>IF(A37="","",(COUNTIF($A$10:A37,A37))/100)</f>
        <v/>
      </c>
      <c r="C37" s="28">
        <f>IFERROR(A37+B37,"")</f>
        <v/>
      </c>
      <c r="D37" s="492" t="n">
        <v>28</v>
      </c>
      <c r="E37" s="481" t="n"/>
      <c r="F37" s="481" t="n"/>
      <c r="G37" s="481" t="n"/>
      <c r="H37" s="504" t="n"/>
      <c r="I37" s="504" t="n"/>
      <c r="J37" s="15">
        <f>IF(OR(H37="",I37=""),"",H37*I37)</f>
        <v/>
      </c>
      <c r="K37" s="17">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481" t="n"/>
      <c r="M37" s="481" t="n"/>
      <c r="N37" s="481" t="n"/>
      <c r="O37" s="481" t="n"/>
      <c r="P37" s="481" t="n"/>
      <c r="Q37" s="481" t="n"/>
      <c r="R37" s="481" t="n"/>
      <c r="S37" s="481" t="n"/>
      <c r="T37" s="16">
        <f>IFERROR(SUM(O37:S37),"")</f>
        <v/>
      </c>
      <c r="U37" s="16" t="n"/>
      <c r="V37" s="481" t="n"/>
      <c r="W37" s="481" t="n"/>
      <c r="X37" s="481" t="n"/>
      <c r="Y37" s="481" t="n"/>
      <c r="Z37" s="481" t="n"/>
      <c r="AA37" s="481" t="n"/>
      <c r="AB37" s="481" t="n"/>
      <c r="AC37" s="481" t="n"/>
      <c r="AD37" s="481" t="n"/>
      <c r="AE37" s="15" t="n"/>
      <c r="AF37" s="15" t="n"/>
      <c r="AG37" s="15" t="n"/>
      <c r="AH37" s="17">
        <f>IF(AG37="","",IF(AND(AE37=1,AF37=1),"BAJO",IF(AND(AE37=1,AF37=2),"BAJO",IF(AND(AE37=1,AF37=3),"MODERADO",IF(AND(AE37=1,AF37=4),"FAVORABLE",IF(AND(AE37=1,AF37=5),"FAVORABLE",IF(AND(AE37=2,AF37=1),"BAJO",IF(AND(AE37=2,AF37=2),"BAJO",IF(AND(AE37=2,AF37=3),"MODERADO",IF(AND(AE37=2,AF37=4),"FAVORABLE",IF(AND(AE37=2,AF37=5),"ALTO",IF(AND(AE37=3,AF37=1),"BAJO",IF(AND(AE37=3,AF37=2),"MODERADO",IF(AND(AE37=3,AF37=3),"FAVORABLE",IF(AND(AE37=3,AF37=4),"ALTO",IF(AND(AE37=3,AF37=5),"ALTO",IF(AND(AE37=4,AF37=1),"MODERADO",IF(AND(AE37=4,AF37=2),"FAVORABLE",IF(AND(AE37=4,AF37=3),"FAVORABLE",IF(AND(AE37=4,AF37=4),"ALTO",IF(AND(AE37=4,AF37=5),"ALTO",IF(AND(AE37=5,AF37=1),"FAVORABLE",IF(AND(AE37=5,AF37=2),"FAVORABLE",IF(AND(AE37=5,AF37=3),"ALTO",IF(AND(AE37=5,AF37=4),"ALTO",IF(AND(AE37=5,AF37=5),"ALTO",""))))))))))))))))))))))))))</f>
        <v/>
      </c>
      <c r="AI37" s="21" t="n"/>
      <c r="AJ37" s="23" t="n"/>
      <c r="AK37" s="21" t="n"/>
      <c r="AL37" s="23" t="n"/>
      <c r="AM37" s="21" t="n"/>
      <c r="AN37" s="23" t="n"/>
      <c r="AO37" s="21" t="n"/>
      <c r="AP37" s="23" t="n"/>
      <c r="AQ37" s="21" t="n"/>
      <c r="AR37" s="23" t="n"/>
      <c r="AS37" s="21" t="n"/>
      <c r="AT37" s="23" t="n"/>
      <c r="AU37" s="21" t="n"/>
      <c r="AV37" s="23" t="n"/>
      <c r="AW37" s="337" t="n"/>
    </row>
    <row r="38" customFormat="1" s="30">
      <c r="A38" s="28">
        <f>IF(AND(AE38=1,AF38=1),1,IF(AND(AE38=1,AF38=2),2,IF(AND(AE38=1,AF38=3),3,IF(AND(AE38=1,AF38=4),4,IF(AND(AE38=1,AF38=5),5,IF(AND(AE38=2,AF38=1),6,IF(AND(AE38=2,AF38=2),7,IF(AND(AE38=2,AF38=3),8,IF(AND(AE38=2,AF38=4),9,IF(AND(AE38=2,AF38=5),10,IF(AND(AE38=3,AF38=1),11,IF(AND(AE38=3,AF38=2),12,IF(AND(AE38=3,AF38=3),13,IF(AND(AE38=3,AF38=4),14,IF(AND(AE38=3,AF38=5),15,IF(AND(AE38=4,AF38=1),16,IF(AND(AE38=4,AF38=2),17,IF(AND(AE38=4,AF38=3),18,IF(AND(AE38=4,AF38=4),19,IF(AND(AE38=4,AF38=5),20,IF(AND(AE38=5,AF38=1),21,IF(AND(AE38=5,AF38=2),22,IF(AND(AE38=5,AF38=3),23,IF(AND(AE38=5,AF38=4),24,IF(AND(AE38=5,AF38=5),25,"")))))))))))))))))))))))))</f>
        <v/>
      </c>
      <c r="B38" s="28">
        <f>IF(A38="","",(COUNTIF($A$10:A38,A38))/100)</f>
        <v/>
      </c>
      <c r="C38" s="28">
        <f>IFERROR(A38+B38,"")</f>
        <v/>
      </c>
      <c r="D38" s="492" t="n">
        <v>29</v>
      </c>
      <c r="E38" s="481" t="n"/>
      <c r="F38" s="481" t="n"/>
      <c r="G38" s="481" t="n"/>
      <c r="H38" s="504" t="n"/>
      <c r="I38" s="504" t="n"/>
      <c r="J38" s="15">
        <f>IF(OR(H38="",I38=""),"",H38*I38)</f>
        <v/>
      </c>
      <c r="K38" s="17">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481" t="n"/>
      <c r="M38" s="481" t="n"/>
      <c r="N38" s="481" t="n"/>
      <c r="O38" s="481" t="n"/>
      <c r="P38" s="481" t="n"/>
      <c r="Q38" s="481" t="n"/>
      <c r="R38" s="481" t="n"/>
      <c r="S38" s="481" t="n"/>
      <c r="T38" s="16">
        <f>IFERROR(SUM(O38:S38),"")</f>
        <v/>
      </c>
      <c r="U38" s="16" t="n"/>
      <c r="V38" s="481" t="n"/>
      <c r="W38" s="481" t="n"/>
      <c r="X38" s="481" t="n"/>
      <c r="Y38" s="481" t="n"/>
      <c r="Z38" s="481" t="n"/>
      <c r="AA38" s="481" t="n"/>
      <c r="AB38" s="481" t="n"/>
      <c r="AC38" s="481" t="n"/>
      <c r="AD38" s="481" t="n"/>
      <c r="AE38" s="15" t="n"/>
      <c r="AF38" s="15" t="n"/>
      <c r="AG38" s="15" t="n"/>
      <c r="AH38" s="17">
        <f>IF(AG38="","",IF(AND(AE38=1,AF38=1),"BAJO",IF(AND(AE38=1,AF38=2),"BAJO",IF(AND(AE38=1,AF38=3),"MODERADO",IF(AND(AE38=1,AF38=4),"FAVORABLE",IF(AND(AE38=1,AF38=5),"FAVORABLE",IF(AND(AE38=2,AF38=1),"BAJO",IF(AND(AE38=2,AF38=2),"BAJO",IF(AND(AE38=2,AF38=3),"MODERADO",IF(AND(AE38=2,AF38=4),"FAVORABLE",IF(AND(AE38=2,AF38=5),"ALTO",IF(AND(AE38=3,AF38=1),"BAJO",IF(AND(AE38=3,AF38=2),"MODERADO",IF(AND(AE38=3,AF38=3),"FAVORABLE",IF(AND(AE38=3,AF38=4),"ALTO",IF(AND(AE38=3,AF38=5),"ALTO",IF(AND(AE38=4,AF38=1),"MODERADO",IF(AND(AE38=4,AF38=2),"FAVORABLE",IF(AND(AE38=4,AF38=3),"FAVORABLE",IF(AND(AE38=4,AF38=4),"ALTO",IF(AND(AE38=4,AF38=5),"ALTO",IF(AND(AE38=5,AF38=1),"FAVORABLE",IF(AND(AE38=5,AF38=2),"FAVORABLE",IF(AND(AE38=5,AF38=3),"ALTO",IF(AND(AE38=5,AF38=4),"ALTO",IF(AND(AE38=5,AF38=5),"ALTO",""))))))))))))))))))))))))))</f>
        <v/>
      </c>
      <c r="AI38" s="21" t="n"/>
      <c r="AJ38" s="23" t="n"/>
      <c r="AK38" s="21" t="n"/>
      <c r="AL38" s="23" t="n"/>
      <c r="AM38" s="21" t="n"/>
      <c r="AN38" s="23" t="n"/>
      <c r="AO38" s="21" t="n"/>
      <c r="AP38" s="23" t="n"/>
      <c r="AQ38" s="21" t="n"/>
      <c r="AR38" s="23" t="n"/>
      <c r="AS38" s="21" t="n"/>
      <c r="AT38" s="23" t="n"/>
      <c r="AU38" s="21" t="n"/>
      <c r="AV38" s="23" t="n"/>
      <c r="AW38" s="337" t="n"/>
    </row>
    <row r="39" customFormat="1" s="30">
      <c r="A39" s="28">
        <f>IF(AND(AE39=1,AF39=1),1,IF(AND(AE39=1,AF39=2),2,IF(AND(AE39=1,AF39=3),3,IF(AND(AE39=1,AF39=4),4,IF(AND(AE39=1,AF39=5),5,IF(AND(AE39=2,AF39=1),6,IF(AND(AE39=2,AF39=2),7,IF(AND(AE39=2,AF39=3),8,IF(AND(AE39=2,AF39=4),9,IF(AND(AE39=2,AF39=5),10,IF(AND(AE39=3,AF39=1),11,IF(AND(AE39=3,AF39=2),12,IF(AND(AE39=3,AF39=3),13,IF(AND(AE39=3,AF39=4),14,IF(AND(AE39=3,AF39=5),15,IF(AND(AE39=4,AF39=1),16,IF(AND(AE39=4,AF39=2),17,IF(AND(AE39=4,AF39=3),18,IF(AND(AE39=4,AF39=4),19,IF(AND(AE39=4,AF39=5),20,IF(AND(AE39=5,AF39=1),21,IF(AND(AE39=5,AF39=2),22,IF(AND(AE39=5,AF39=3),23,IF(AND(AE39=5,AF39=4),24,IF(AND(AE39=5,AF39=5),25,"")))))))))))))))))))))))))</f>
        <v/>
      </c>
      <c r="B39" s="28">
        <f>IF(A39="","",(COUNTIF($A$10:A39,A39))/100)</f>
        <v/>
      </c>
      <c r="C39" s="28">
        <f>IFERROR(A39+B39,"")</f>
        <v/>
      </c>
      <c r="D39" s="492" t="n">
        <v>30</v>
      </c>
      <c r="E39" s="481" t="n"/>
      <c r="F39" s="481" t="n"/>
      <c r="G39" s="481" t="n"/>
      <c r="H39" s="504" t="n"/>
      <c r="I39" s="504" t="n"/>
      <c r="J39" s="15">
        <f>IF(OR(H39="",I39=""),"",H39*I39)</f>
        <v/>
      </c>
      <c r="K39" s="17">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481" t="n"/>
      <c r="M39" s="481" t="n"/>
      <c r="N39" s="481" t="n"/>
      <c r="O39" s="481" t="n"/>
      <c r="P39" s="481" t="n"/>
      <c r="Q39" s="481" t="n"/>
      <c r="R39" s="481" t="n"/>
      <c r="S39" s="481" t="n"/>
      <c r="T39" s="16">
        <f>IFERROR(SUM(O39:S39),"")</f>
        <v/>
      </c>
      <c r="U39" s="16" t="n"/>
      <c r="V39" s="481" t="n"/>
      <c r="W39" s="481" t="n"/>
      <c r="X39" s="481" t="n"/>
      <c r="Y39" s="481" t="n"/>
      <c r="Z39" s="481" t="n"/>
      <c r="AA39" s="481" t="n"/>
      <c r="AB39" s="481" t="n"/>
      <c r="AC39" s="481" t="n"/>
      <c r="AD39" s="481" t="n"/>
      <c r="AE39" s="15" t="n"/>
      <c r="AF39" s="15" t="n"/>
      <c r="AG39" s="15" t="n"/>
      <c r="AH39" s="17">
        <f>IF(AG39="","",IF(AND(AE39=1,AF39=1),"BAJO",IF(AND(AE39=1,AF39=2),"BAJO",IF(AND(AE39=1,AF39=3),"MODERADO",IF(AND(AE39=1,AF39=4),"FAVORABLE",IF(AND(AE39=1,AF39=5),"FAVORABLE",IF(AND(AE39=2,AF39=1),"BAJO",IF(AND(AE39=2,AF39=2),"BAJO",IF(AND(AE39=2,AF39=3),"MODERADO",IF(AND(AE39=2,AF39=4),"FAVORABLE",IF(AND(AE39=2,AF39=5),"ALTO",IF(AND(AE39=3,AF39=1),"BAJO",IF(AND(AE39=3,AF39=2),"MODERADO",IF(AND(AE39=3,AF39=3),"FAVORABLE",IF(AND(AE39=3,AF39=4),"ALTO",IF(AND(AE39=3,AF39=5),"ALTO",IF(AND(AE39=4,AF39=1),"MODERADO",IF(AND(AE39=4,AF39=2),"FAVORABLE",IF(AND(AE39=4,AF39=3),"FAVORABLE",IF(AND(AE39=4,AF39=4),"ALTO",IF(AND(AE39=4,AF39=5),"ALTO",IF(AND(AE39=5,AF39=1),"FAVORABLE",IF(AND(AE39=5,AF39=2),"FAVORABLE",IF(AND(AE39=5,AF39=3),"ALTO",IF(AND(AE39=5,AF39=4),"ALTO",IF(AND(AE39=5,AF39=5),"ALTO",""))))))))))))))))))))))))))</f>
        <v/>
      </c>
      <c r="AI39" s="21" t="n"/>
      <c r="AJ39" s="23" t="n"/>
      <c r="AK39" s="21" t="n"/>
      <c r="AL39" s="23" t="n"/>
      <c r="AM39" s="21" t="n"/>
      <c r="AN39" s="23" t="n"/>
      <c r="AO39" s="21" t="n"/>
      <c r="AP39" s="23" t="n"/>
      <c r="AQ39" s="21" t="n"/>
      <c r="AR39" s="23" t="n"/>
      <c r="AS39" s="21" t="n"/>
      <c r="AT39" s="23" t="n"/>
      <c r="AU39" s="21" t="n"/>
      <c r="AV39" s="23" t="n"/>
      <c r="AW39" s="337" t="n"/>
    </row>
    <row r="40" customFormat="1" s="30">
      <c r="A40" s="28">
        <f>IF(AND(AE40=1,AF40=1),1,IF(AND(AE40=1,AF40=2),2,IF(AND(AE40=1,AF40=3),3,IF(AND(AE40=1,AF40=4),4,IF(AND(AE40=1,AF40=5),5,IF(AND(AE40=2,AF40=1),6,IF(AND(AE40=2,AF40=2),7,IF(AND(AE40=2,AF40=3),8,IF(AND(AE40=2,AF40=4),9,IF(AND(AE40=2,AF40=5),10,IF(AND(AE40=3,AF40=1),11,IF(AND(AE40=3,AF40=2),12,IF(AND(AE40=3,AF40=3),13,IF(AND(AE40=3,AF40=4),14,IF(AND(AE40=3,AF40=5),15,IF(AND(AE40=4,AF40=1),16,IF(AND(AE40=4,AF40=2),17,IF(AND(AE40=4,AF40=3),18,IF(AND(AE40=4,AF40=4),19,IF(AND(AE40=4,AF40=5),20,IF(AND(AE40=5,AF40=1),21,IF(AND(AE40=5,AF40=2),22,IF(AND(AE40=5,AF40=3),23,IF(AND(AE40=5,AF40=4),24,IF(AND(AE40=5,AF40=5),25,"")))))))))))))))))))))))))</f>
        <v/>
      </c>
      <c r="B40" s="28">
        <f>IF(A40="","",(COUNTIF($A$10:A40,A40))/100)</f>
        <v/>
      </c>
      <c r="C40" s="28">
        <f>IFERROR(A40+B40,"")</f>
        <v/>
      </c>
      <c r="D40" s="492" t="n">
        <v>31</v>
      </c>
      <c r="E40" s="481" t="n"/>
      <c r="F40" s="481" t="n"/>
      <c r="G40" s="481" t="n"/>
      <c r="H40" s="504" t="n"/>
      <c r="I40" s="504" t="n"/>
      <c r="J40" s="15">
        <f>IF(OR(H40="",I40=""),"",H40*I40)</f>
        <v/>
      </c>
      <c r="K40" s="17">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481" t="n"/>
      <c r="M40" s="481" t="n"/>
      <c r="N40" s="481" t="n"/>
      <c r="O40" s="481" t="n"/>
      <c r="P40" s="481" t="n"/>
      <c r="Q40" s="481" t="n"/>
      <c r="R40" s="481" t="n"/>
      <c r="S40" s="481" t="n"/>
      <c r="T40" s="16">
        <f>IFERROR(SUM(O40:S40),"")</f>
        <v/>
      </c>
      <c r="U40" s="16" t="n"/>
      <c r="V40" s="481" t="n"/>
      <c r="W40" s="481" t="n"/>
      <c r="X40" s="481" t="n"/>
      <c r="Y40" s="481" t="n"/>
      <c r="Z40" s="481" t="n"/>
      <c r="AA40" s="481" t="n"/>
      <c r="AB40" s="481" t="n"/>
      <c r="AC40" s="481" t="n"/>
      <c r="AD40" s="481" t="n"/>
      <c r="AE40" s="15" t="n"/>
      <c r="AF40" s="15" t="n"/>
      <c r="AG40" s="15" t="n"/>
      <c r="AH40" s="17">
        <f>IF(AG40="","",IF(AND(AE40=1,AF40=1),"BAJO",IF(AND(AE40=1,AF40=2),"BAJO",IF(AND(AE40=1,AF40=3),"MODERADO",IF(AND(AE40=1,AF40=4),"FAVORABLE",IF(AND(AE40=1,AF40=5),"FAVORABLE",IF(AND(AE40=2,AF40=1),"BAJO",IF(AND(AE40=2,AF40=2),"BAJO",IF(AND(AE40=2,AF40=3),"MODERADO",IF(AND(AE40=2,AF40=4),"FAVORABLE",IF(AND(AE40=2,AF40=5),"ALTO",IF(AND(AE40=3,AF40=1),"BAJO",IF(AND(AE40=3,AF40=2),"MODERADO",IF(AND(AE40=3,AF40=3),"FAVORABLE",IF(AND(AE40=3,AF40=4),"ALTO",IF(AND(AE40=3,AF40=5),"ALTO",IF(AND(AE40=4,AF40=1),"MODERADO",IF(AND(AE40=4,AF40=2),"FAVORABLE",IF(AND(AE40=4,AF40=3),"FAVORABLE",IF(AND(AE40=4,AF40=4),"ALTO",IF(AND(AE40=4,AF40=5),"ALTO",IF(AND(AE40=5,AF40=1),"FAVORABLE",IF(AND(AE40=5,AF40=2),"FAVORABLE",IF(AND(AE40=5,AF40=3),"ALTO",IF(AND(AE40=5,AF40=4),"ALTO",IF(AND(AE40=5,AF40=5),"ALTO",""))))))))))))))))))))))))))</f>
        <v/>
      </c>
      <c r="AI40" s="21" t="n"/>
      <c r="AJ40" s="23" t="n"/>
      <c r="AK40" s="21" t="n"/>
      <c r="AL40" s="23" t="n"/>
      <c r="AM40" s="21" t="n"/>
      <c r="AN40" s="23" t="n"/>
      <c r="AO40" s="21" t="n"/>
      <c r="AP40" s="23" t="n"/>
      <c r="AQ40" s="21" t="n"/>
      <c r="AR40" s="23" t="n"/>
      <c r="AS40" s="21" t="n"/>
      <c r="AT40" s="23" t="n"/>
      <c r="AU40" s="21" t="n"/>
      <c r="AV40" s="23" t="n"/>
      <c r="AW40" s="337" t="n"/>
    </row>
    <row r="41" customFormat="1" s="30">
      <c r="A41" s="28">
        <f>IF(AND(AE41=1,AF41=1),1,IF(AND(AE41=1,AF41=2),2,IF(AND(AE41=1,AF41=3),3,IF(AND(AE41=1,AF41=4),4,IF(AND(AE41=1,AF41=5),5,IF(AND(AE41=2,AF41=1),6,IF(AND(AE41=2,AF41=2),7,IF(AND(AE41=2,AF41=3),8,IF(AND(AE41=2,AF41=4),9,IF(AND(AE41=2,AF41=5),10,IF(AND(AE41=3,AF41=1),11,IF(AND(AE41=3,AF41=2),12,IF(AND(AE41=3,AF41=3),13,IF(AND(AE41=3,AF41=4),14,IF(AND(AE41=3,AF41=5),15,IF(AND(AE41=4,AF41=1),16,IF(AND(AE41=4,AF41=2),17,IF(AND(AE41=4,AF41=3),18,IF(AND(AE41=4,AF41=4),19,IF(AND(AE41=4,AF41=5),20,IF(AND(AE41=5,AF41=1),21,IF(AND(AE41=5,AF41=2),22,IF(AND(AE41=5,AF41=3),23,IF(AND(AE41=5,AF41=4),24,IF(AND(AE41=5,AF41=5),25,"")))))))))))))))))))))))))</f>
        <v/>
      </c>
      <c r="B41" s="28">
        <f>IF(A41="","",(COUNTIF($A$10:A41,A41))/100)</f>
        <v/>
      </c>
      <c r="C41" s="28">
        <f>IFERROR(A41+B41,"")</f>
        <v/>
      </c>
      <c r="D41" s="492" t="n">
        <v>32</v>
      </c>
      <c r="E41" s="481" t="n"/>
      <c r="F41" s="481" t="n"/>
      <c r="G41" s="481" t="n"/>
      <c r="H41" s="504" t="n"/>
      <c r="I41" s="504" t="n"/>
      <c r="J41" s="15">
        <f>IF(OR(H41="",I41=""),"",H41*I41)</f>
        <v/>
      </c>
      <c r="K41" s="17">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481" t="n"/>
      <c r="M41" s="481" t="n"/>
      <c r="N41" s="481" t="n"/>
      <c r="O41" s="481" t="n"/>
      <c r="P41" s="481" t="n"/>
      <c r="Q41" s="481" t="n"/>
      <c r="R41" s="481" t="n"/>
      <c r="S41" s="481" t="n"/>
      <c r="T41" s="16">
        <f>IFERROR(SUM(O41:S41),"")</f>
        <v/>
      </c>
      <c r="U41" s="16" t="n"/>
      <c r="V41" s="481" t="n"/>
      <c r="W41" s="481" t="n"/>
      <c r="X41" s="481" t="n"/>
      <c r="Y41" s="481" t="n"/>
      <c r="Z41" s="481" t="n"/>
      <c r="AA41" s="481" t="n"/>
      <c r="AB41" s="481" t="n"/>
      <c r="AC41" s="481" t="n"/>
      <c r="AD41" s="481" t="n"/>
      <c r="AE41" s="15" t="n"/>
      <c r="AF41" s="15" t="n"/>
      <c r="AG41" s="15" t="n"/>
      <c r="AH41" s="17">
        <f>IF(AG41="","",IF(AND(AE41=1,AF41=1),"BAJO",IF(AND(AE41=1,AF41=2),"BAJO",IF(AND(AE41=1,AF41=3),"MODERADO",IF(AND(AE41=1,AF41=4),"FAVORABLE",IF(AND(AE41=1,AF41=5),"FAVORABLE",IF(AND(AE41=2,AF41=1),"BAJO",IF(AND(AE41=2,AF41=2),"BAJO",IF(AND(AE41=2,AF41=3),"MODERADO",IF(AND(AE41=2,AF41=4),"FAVORABLE",IF(AND(AE41=2,AF41=5),"ALTO",IF(AND(AE41=3,AF41=1),"BAJO",IF(AND(AE41=3,AF41=2),"MODERADO",IF(AND(AE41=3,AF41=3),"FAVORABLE",IF(AND(AE41=3,AF41=4),"ALTO",IF(AND(AE41=3,AF41=5),"ALTO",IF(AND(AE41=4,AF41=1),"MODERADO",IF(AND(AE41=4,AF41=2),"FAVORABLE",IF(AND(AE41=4,AF41=3),"FAVORABLE",IF(AND(AE41=4,AF41=4),"ALTO",IF(AND(AE41=4,AF41=5),"ALTO",IF(AND(AE41=5,AF41=1),"FAVORABLE",IF(AND(AE41=5,AF41=2),"FAVORABLE",IF(AND(AE41=5,AF41=3),"ALTO",IF(AND(AE41=5,AF41=4),"ALTO",IF(AND(AE41=5,AF41=5),"ALTO",""))))))))))))))))))))))))))</f>
        <v/>
      </c>
      <c r="AI41" s="21" t="n"/>
      <c r="AJ41" s="23" t="n"/>
      <c r="AK41" s="21" t="n"/>
      <c r="AL41" s="23" t="n"/>
      <c r="AM41" s="21" t="n"/>
      <c r="AN41" s="23" t="n"/>
      <c r="AO41" s="21" t="n"/>
      <c r="AP41" s="23" t="n"/>
      <c r="AQ41" s="21" t="n"/>
      <c r="AR41" s="23" t="n"/>
      <c r="AS41" s="21" t="n"/>
      <c r="AT41" s="23" t="n"/>
      <c r="AU41" s="21" t="n"/>
      <c r="AV41" s="23" t="n"/>
      <c r="AW41" s="337" t="n"/>
    </row>
    <row r="42" customFormat="1" s="30">
      <c r="A42" s="28">
        <f>IF(AND(AE42=1,AF42=1),1,IF(AND(AE42=1,AF42=2),2,IF(AND(AE42=1,AF42=3),3,IF(AND(AE42=1,AF42=4),4,IF(AND(AE42=1,AF42=5),5,IF(AND(AE42=2,AF42=1),6,IF(AND(AE42=2,AF42=2),7,IF(AND(AE42=2,AF42=3),8,IF(AND(AE42=2,AF42=4),9,IF(AND(AE42=2,AF42=5),10,IF(AND(AE42=3,AF42=1),11,IF(AND(AE42=3,AF42=2),12,IF(AND(AE42=3,AF42=3),13,IF(AND(AE42=3,AF42=4),14,IF(AND(AE42=3,AF42=5),15,IF(AND(AE42=4,AF42=1),16,IF(AND(AE42=4,AF42=2),17,IF(AND(AE42=4,AF42=3),18,IF(AND(AE42=4,AF42=4),19,IF(AND(AE42=4,AF42=5),20,IF(AND(AE42=5,AF42=1),21,IF(AND(AE42=5,AF42=2),22,IF(AND(AE42=5,AF42=3),23,IF(AND(AE42=5,AF42=4),24,IF(AND(AE42=5,AF42=5),25,"")))))))))))))))))))))))))</f>
        <v/>
      </c>
      <c r="B42" s="28">
        <f>IF(A42="","",(COUNTIF($A$10:A42,A42))/100)</f>
        <v/>
      </c>
      <c r="C42" s="28">
        <f>IFERROR(A42+B42,"")</f>
        <v/>
      </c>
      <c r="D42" s="492" t="n">
        <v>33</v>
      </c>
      <c r="E42" s="481" t="n"/>
      <c r="F42" s="481" t="n"/>
      <c r="G42" s="481" t="n"/>
      <c r="H42" s="504" t="n"/>
      <c r="I42" s="504" t="n"/>
      <c r="J42" s="15">
        <f>IF(OR(H42="",I42=""),"",H42*I42)</f>
        <v/>
      </c>
      <c r="K42" s="17">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481" t="n"/>
      <c r="M42" s="481" t="n"/>
      <c r="N42" s="481" t="n"/>
      <c r="O42" s="481" t="n"/>
      <c r="P42" s="481" t="n"/>
      <c r="Q42" s="481" t="n"/>
      <c r="R42" s="481" t="n"/>
      <c r="S42" s="481" t="n"/>
      <c r="T42" s="16">
        <f>IFERROR(SUM(O42:S42),"")</f>
        <v/>
      </c>
      <c r="U42" s="16" t="n"/>
      <c r="V42" s="481" t="n"/>
      <c r="W42" s="481" t="n"/>
      <c r="X42" s="481" t="n"/>
      <c r="Y42" s="481" t="n"/>
      <c r="Z42" s="481" t="n"/>
      <c r="AA42" s="481" t="n"/>
      <c r="AB42" s="481" t="n"/>
      <c r="AC42" s="481" t="n"/>
      <c r="AD42" s="481" t="n"/>
      <c r="AE42" s="15" t="n"/>
      <c r="AF42" s="15" t="n"/>
      <c r="AG42" s="15" t="n"/>
      <c r="AH42" s="17">
        <f>IF(AG42="","",IF(AND(AE42=1,AF42=1),"BAJO",IF(AND(AE42=1,AF42=2),"BAJO",IF(AND(AE42=1,AF42=3),"MODERADO",IF(AND(AE42=1,AF42=4),"FAVORABLE",IF(AND(AE42=1,AF42=5),"FAVORABLE",IF(AND(AE42=2,AF42=1),"BAJO",IF(AND(AE42=2,AF42=2),"BAJO",IF(AND(AE42=2,AF42=3),"MODERADO",IF(AND(AE42=2,AF42=4),"FAVORABLE",IF(AND(AE42=2,AF42=5),"ALTO",IF(AND(AE42=3,AF42=1),"BAJO",IF(AND(AE42=3,AF42=2),"MODERADO",IF(AND(AE42=3,AF42=3),"FAVORABLE",IF(AND(AE42=3,AF42=4),"ALTO",IF(AND(AE42=3,AF42=5),"ALTO",IF(AND(AE42=4,AF42=1),"MODERADO",IF(AND(AE42=4,AF42=2),"FAVORABLE",IF(AND(AE42=4,AF42=3),"FAVORABLE",IF(AND(AE42=4,AF42=4),"ALTO",IF(AND(AE42=4,AF42=5),"ALTO",IF(AND(AE42=5,AF42=1),"FAVORABLE",IF(AND(AE42=5,AF42=2),"FAVORABLE",IF(AND(AE42=5,AF42=3),"ALTO",IF(AND(AE42=5,AF42=4),"ALTO",IF(AND(AE42=5,AF42=5),"ALTO",""))))))))))))))))))))))))))</f>
        <v/>
      </c>
      <c r="AI42" s="21" t="n"/>
      <c r="AJ42" s="23" t="n"/>
      <c r="AK42" s="21" t="n"/>
      <c r="AL42" s="23" t="n"/>
      <c r="AM42" s="21" t="n"/>
      <c r="AN42" s="23" t="n"/>
      <c r="AO42" s="21" t="n"/>
      <c r="AP42" s="23" t="n"/>
      <c r="AQ42" s="21" t="n"/>
      <c r="AR42" s="23" t="n"/>
      <c r="AS42" s="21" t="n"/>
      <c r="AT42" s="23" t="n"/>
      <c r="AU42" s="21" t="n"/>
      <c r="AV42" s="23" t="n"/>
      <c r="AW42" s="337" t="n"/>
    </row>
    <row r="43" customFormat="1" s="30">
      <c r="A43" s="28">
        <f>IF(AND(AE43=1,AF43=1),1,IF(AND(AE43=1,AF43=2),2,IF(AND(AE43=1,AF43=3),3,IF(AND(AE43=1,AF43=4),4,IF(AND(AE43=1,AF43=5),5,IF(AND(AE43=2,AF43=1),6,IF(AND(AE43=2,AF43=2),7,IF(AND(AE43=2,AF43=3),8,IF(AND(AE43=2,AF43=4),9,IF(AND(AE43=2,AF43=5),10,IF(AND(AE43=3,AF43=1),11,IF(AND(AE43=3,AF43=2),12,IF(AND(AE43=3,AF43=3),13,IF(AND(AE43=3,AF43=4),14,IF(AND(AE43=3,AF43=5),15,IF(AND(AE43=4,AF43=1),16,IF(AND(AE43=4,AF43=2),17,IF(AND(AE43=4,AF43=3),18,IF(AND(AE43=4,AF43=4),19,IF(AND(AE43=4,AF43=5),20,IF(AND(AE43=5,AF43=1),21,IF(AND(AE43=5,AF43=2),22,IF(AND(AE43=5,AF43=3),23,IF(AND(AE43=5,AF43=4),24,IF(AND(AE43=5,AF43=5),25,"")))))))))))))))))))))))))</f>
        <v/>
      </c>
      <c r="B43" s="28">
        <f>IF(A43="","",(COUNTIF($A$10:A43,A43))/100)</f>
        <v/>
      </c>
      <c r="C43" s="28">
        <f>IFERROR(A43+B43,"")</f>
        <v/>
      </c>
      <c r="D43" s="492" t="n">
        <v>34</v>
      </c>
      <c r="E43" s="481" t="n"/>
      <c r="F43" s="481" t="n"/>
      <c r="G43" s="481" t="n"/>
      <c r="H43" s="504" t="n"/>
      <c r="I43" s="504" t="n"/>
      <c r="J43" s="15">
        <f>IF(OR(H43="",I43=""),"",H43*I43)</f>
        <v/>
      </c>
      <c r="K43" s="17">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481" t="n"/>
      <c r="M43" s="481" t="n"/>
      <c r="N43" s="481" t="n"/>
      <c r="O43" s="481" t="n"/>
      <c r="P43" s="481" t="n"/>
      <c r="Q43" s="481" t="n"/>
      <c r="R43" s="481" t="n"/>
      <c r="S43" s="481" t="n"/>
      <c r="T43" s="16">
        <f>IFERROR(SUM(O43:S43),"")</f>
        <v/>
      </c>
      <c r="U43" s="16" t="n"/>
      <c r="V43" s="481" t="n"/>
      <c r="W43" s="481" t="n"/>
      <c r="X43" s="481" t="n"/>
      <c r="Y43" s="481" t="n"/>
      <c r="Z43" s="481" t="n"/>
      <c r="AA43" s="481" t="n"/>
      <c r="AB43" s="481" t="n"/>
      <c r="AC43" s="481" t="n"/>
      <c r="AD43" s="481" t="n"/>
      <c r="AE43" s="15" t="n"/>
      <c r="AF43" s="15" t="n"/>
      <c r="AG43" s="15" t="n"/>
      <c r="AH43" s="17">
        <f>IF(AG43="","",IF(AND(AE43=1,AF43=1),"BAJO",IF(AND(AE43=1,AF43=2),"BAJO",IF(AND(AE43=1,AF43=3),"MODERADO",IF(AND(AE43=1,AF43=4),"FAVORABLE",IF(AND(AE43=1,AF43=5),"FAVORABLE",IF(AND(AE43=2,AF43=1),"BAJO",IF(AND(AE43=2,AF43=2),"BAJO",IF(AND(AE43=2,AF43=3),"MODERADO",IF(AND(AE43=2,AF43=4),"FAVORABLE",IF(AND(AE43=2,AF43=5),"ALTO",IF(AND(AE43=3,AF43=1),"BAJO",IF(AND(AE43=3,AF43=2),"MODERADO",IF(AND(AE43=3,AF43=3),"FAVORABLE",IF(AND(AE43=3,AF43=4),"ALTO",IF(AND(AE43=3,AF43=5),"ALTO",IF(AND(AE43=4,AF43=1),"MODERADO",IF(AND(AE43=4,AF43=2),"FAVORABLE",IF(AND(AE43=4,AF43=3),"FAVORABLE",IF(AND(AE43=4,AF43=4),"ALTO",IF(AND(AE43=4,AF43=5),"ALTO",IF(AND(AE43=5,AF43=1),"FAVORABLE",IF(AND(AE43=5,AF43=2),"FAVORABLE",IF(AND(AE43=5,AF43=3),"ALTO",IF(AND(AE43=5,AF43=4),"ALTO",IF(AND(AE43=5,AF43=5),"ALTO",""))))))))))))))))))))))))))</f>
        <v/>
      </c>
      <c r="AI43" s="21" t="n"/>
      <c r="AJ43" s="23" t="n"/>
      <c r="AK43" s="21" t="n"/>
      <c r="AL43" s="23" t="n"/>
      <c r="AM43" s="21" t="n"/>
      <c r="AN43" s="23" t="n"/>
      <c r="AO43" s="21" t="n"/>
      <c r="AP43" s="23" t="n"/>
      <c r="AQ43" s="21" t="n"/>
      <c r="AR43" s="23" t="n"/>
      <c r="AS43" s="21" t="n"/>
      <c r="AT43" s="23" t="n"/>
      <c r="AU43" s="21" t="n"/>
      <c r="AV43" s="23" t="n"/>
      <c r="AW43" s="337" t="n"/>
    </row>
    <row r="44" customFormat="1" s="30">
      <c r="A44" s="28">
        <f>IF(AND(AE44=1,AF44=1),1,IF(AND(AE44=1,AF44=2),2,IF(AND(AE44=1,AF44=3),3,IF(AND(AE44=1,AF44=4),4,IF(AND(AE44=1,AF44=5),5,IF(AND(AE44=2,AF44=1),6,IF(AND(AE44=2,AF44=2),7,IF(AND(AE44=2,AF44=3),8,IF(AND(AE44=2,AF44=4),9,IF(AND(AE44=2,AF44=5),10,IF(AND(AE44=3,AF44=1),11,IF(AND(AE44=3,AF44=2),12,IF(AND(AE44=3,AF44=3),13,IF(AND(AE44=3,AF44=4),14,IF(AND(AE44=3,AF44=5),15,IF(AND(AE44=4,AF44=1),16,IF(AND(AE44=4,AF44=2),17,IF(AND(AE44=4,AF44=3),18,IF(AND(AE44=4,AF44=4),19,IF(AND(AE44=4,AF44=5),20,IF(AND(AE44=5,AF44=1),21,IF(AND(AE44=5,AF44=2),22,IF(AND(AE44=5,AF44=3),23,IF(AND(AE44=5,AF44=4),24,IF(AND(AE44=5,AF44=5),25,"")))))))))))))))))))))))))</f>
        <v/>
      </c>
      <c r="B44" s="28">
        <f>IF(A44="","",(COUNTIF($A$10:A44,A44))/100)</f>
        <v/>
      </c>
      <c r="C44" s="28">
        <f>IFERROR(A44+B44,"")</f>
        <v/>
      </c>
      <c r="D44" s="492" t="n">
        <v>35</v>
      </c>
      <c r="E44" s="481" t="n"/>
      <c r="F44" s="481" t="n"/>
      <c r="G44" s="481" t="n"/>
      <c r="H44" s="504" t="n"/>
      <c r="I44" s="504" t="n"/>
      <c r="J44" s="15">
        <f>IF(OR(H44="",I44=""),"",H44*I44)</f>
        <v/>
      </c>
      <c r="K44" s="17">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481" t="n"/>
      <c r="M44" s="481" t="n"/>
      <c r="N44" s="481" t="n"/>
      <c r="O44" s="481" t="n"/>
      <c r="P44" s="481" t="n"/>
      <c r="Q44" s="481" t="n"/>
      <c r="R44" s="481" t="n"/>
      <c r="S44" s="481" t="n"/>
      <c r="T44" s="16">
        <f>IFERROR(SUM(O44:S44),"")</f>
        <v/>
      </c>
      <c r="U44" s="16" t="n"/>
      <c r="V44" s="481" t="n"/>
      <c r="W44" s="481" t="n"/>
      <c r="X44" s="481" t="n"/>
      <c r="Y44" s="481" t="n"/>
      <c r="Z44" s="481" t="n"/>
      <c r="AA44" s="481" t="n"/>
      <c r="AB44" s="481" t="n"/>
      <c r="AC44" s="481" t="n"/>
      <c r="AD44" s="481" t="n"/>
      <c r="AE44" s="15" t="n"/>
      <c r="AF44" s="15" t="n"/>
      <c r="AG44" s="15" t="n"/>
      <c r="AH44" s="17">
        <f>IF(AG44="","",IF(AND(AE44=1,AF44=1),"BAJO",IF(AND(AE44=1,AF44=2),"BAJO",IF(AND(AE44=1,AF44=3),"MODERADO",IF(AND(AE44=1,AF44=4),"FAVORABLE",IF(AND(AE44=1,AF44=5),"FAVORABLE",IF(AND(AE44=2,AF44=1),"BAJO",IF(AND(AE44=2,AF44=2),"BAJO",IF(AND(AE44=2,AF44=3),"MODERADO",IF(AND(AE44=2,AF44=4),"FAVORABLE",IF(AND(AE44=2,AF44=5),"ALTO",IF(AND(AE44=3,AF44=1),"BAJO",IF(AND(AE44=3,AF44=2),"MODERADO",IF(AND(AE44=3,AF44=3),"FAVORABLE",IF(AND(AE44=3,AF44=4),"ALTO",IF(AND(AE44=3,AF44=5),"ALTO",IF(AND(AE44=4,AF44=1),"MODERADO",IF(AND(AE44=4,AF44=2),"FAVORABLE",IF(AND(AE44=4,AF44=3),"FAVORABLE",IF(AND(AE44=4,AF44=4),"ALTO",IF(AND(AE44=4,AF44=5),"ALTO",IF(AND(AE44=5,AF44=1),"FAVORABLE",IF(AND(AE44=5,AF44=2),"FAVORABLE",IF(AND(AE44=5,AF44=3),"ALTO",IF(AND(AE44=5,AF44=4),"ALTO",IF(AND(AE44=5,AF44=5),"ALTO",""))))))))))))))))))))))))))</f>
        <v/>
      </c>
      <c r="AI44" s="21" t="n"/>
      <c r="AJ44" s="23" t="n"/>
      <c r="AK44" s="21" t="n"/>
      <c r="AL44" s="23" t="n"/>
      <c r="AM44" s="21" t="n"/>
      <c r="AN44" s="23" t="n"/>
      <c r="AO44" s="21" t="n"/>
      <c r="AP44" s="23" t="n"/>
      <c r="AQ44" s="21" t="n"/>
      <c r="AR44" s="23" t="n"/>
      <c r="AS44" s="21" t="n"/>
      <c r="AT44" s="23" t="n"/>
      <c r="AU44" s="21" t="n"/>
      <c r="AV44" s="23" t="n"/>
      <c r="AW44" s="337" t="n"/>
    </row>
    <row r="45" customFormat="1" s="30">
      <c r="A45" s="28">
        <f>IF(AND(AE45=1,AF45=1),1,IF(AND(AE45=1,AF45=2),2,IF(AND(AE45=1,AF45=3),3,IF(AND(AE45=1,AF45=4),4,IF(AND(AE45=1,AF45=5),5,IF(AND(AE45=2,AF45=1),6,IF(AND(AE45=2,AF45=2),7,IF(AND(AE45=2,AF45=3),8,IF(AND(AE45=2,AF45=4),9,IF(AND(AE45=2,AF45=5),10,IF(AND(AE45=3,AF45=1),11,IF(AND(AE45=3,AF45=2),12,IF(AND(AE45=3,AF45=3),13,IF(AND(AE45=3,AF45=4),14,IF(AND(AE45=3,AF45=5),15,IF(AND(AE45=4,AF45=1),16,IF(AND(AE45=4,AF45=2),17,IF(AND(AE45=4,AF45=3),18,IF(AND(AE45=4,AF45=4),19,IF(AND(AE45=4,AF45=5),20,IF(AND(AE45=5,AF45=1),21,IF(AND(AE45=5,AF45=2),22,IF(AND(AE45=5,AF45=3),23,IF(AND(AE45=5,AF45=4),24,IF(AND(AE45=5,AF45=5),25,"")))))))))))))))))))))))))</f>
        <v/>
      </c>
      <c r="B45" s="28">
        <f>IF(A45="","",(COUNTIF($A$10:A45,A45))/100)</f>
        <v/>
      </c>
      <c r="C45" s="28">
        <f>IFERROR(A45+B45,"")</f>
        <v/>
      </c>
      <c r="D45" s="492" t="n">
        <v>36</v>
      </c>
      <c r="E45" s="481" t="n"/>
      <c r="F45" s="481" t="n"/>
      <c r="G45" s="481" t="n"/>
      <c r="H45" s="504" t="n"/>
      <c r="I45" s="504" t="n"/>
      <c r="J45" s="15">
        <f>IF(OR(H45="",I45=""),"",H45*I45)</f>
        <v/>
      </c>
      <c r="K45" s="17">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481" t="n"/>
      <c r="M45" s="481" t="n"/>
      <c r="N45" s="481" t="n"/>
      <c r="O45" s="481" t="n"/>
      <c r="P45" s="481" t="n"/>
      <c r="Q45" s="481" t="n"/>
      <c r="R45" s="481" t="n"/>
      <c r="S45" s="481" t="n"/>
      <c r="T45" s="16">
        <f>IFERROR(SUM(O45:S45),"")</f>
        <v/>
      </c>
      <c r="U45" s="16" t="n"/>
      <c r="V45" s="481" t="n"/>
      <c r="W45" s="481" t="n"/>
      <c r="X45" s="481" t="n"/>
      <c r="Y45" s="481" t="n"/>
      <c r="Z45" s="481" t="n"/>
      <c r="AA45" s="481" t="n"/>
      <c r="AB45" s="481" t="n"/>
      <c r="AC45" s="481" t="n"/>
      <c r="AD45" s="481" t="n"/>
      <c r="AE45" s="15" t="n"/>
      <c r="AF45" s="15" t="n"/>
      <c r="AG45" s="15" t="n"/>
      <c r="AH45" s="17">
        <f>IF(AG45="","",IF(AND(AE45=1,AF45=1),"BAJO",IF(AND(AE45=1,AF45=2),"BAJO",IF(AND(AE45=1,AF45=3),"MODERADO",IF(AND(AE45=1,AF45=4),"FAVORABLE",IF(AND(AE45=1,AF45=5),"FAVORABLE",IF(AND(AE45=2,AF45=1),"BAJO",IF(AND(AE45=2,AF45=2),"BAJO",IF(AND(AE45=2,AF45=3),"MODERADO",IF(AND(AE45=2,AF45=4),"FAVORABLE",IF(AND(AE45=2,AF45=5),"ALTO",IF(AND(AE45=3,AF45=1),"BAJO",IF(AND(AE45=3,AF45=2),"MODERADO",IF(AND(AE45=3,AF45=3),"FAVORABLE",IF(AND(AE45=3,AF45=4),"ALTO",IF(AND(AE45=3,AF45=5),"ALTO",IF(AND(AE45=4,AF45=1),"MODERADO",IF(AND(AE45=4,AF45=2),"FAVORABLE",IF(AND(AE45=4,AF45=3),"FAVORABLE",IF(AND(AE45=4,AF45=4),"ALTO",IF(AND(AE45=4,AF45=5),"ALTO",IF(AND(AE45=5,AF45=1),"FAVORABLE",IF(AND(AE45=5,AF45=2),"FAVORABLE",IF(AND(AE45=5,AF45=3),"ALTO",IF(AND(AE45=5,AF45=4),"ALTO",IF(AND(AE45=5,AF45=5),"ALTO",""))))))))))))))))))))))))))</f>
        <v/>
      </c>
      <c r="AI45" s="21" t="n"/>
      <c r="AJ45" s="23" t="n"/>
      <c r="AK45" s="21" t="n"/>
      <c r="AL45" s="23" t="n"/>
      <c r="AM45" s="21" t="n"/>
      <c r="AN45" s="23" t="n"/>
      <c r="AO45" s="21" t="n"/>
      <c r="AP45" s="23" t="n"/>
      <c r="AQ45" s="21" t="n"/>
      <c r="AR45" s="23" t="n"/>
      <c r="AS45" s="21" t="n"/>
      <c r="AT45" s="23" t="n"/>
      <c r="AU45" s="21" t="n"/>
      <c r="AV45" s="23" t="n"/>
      <c r="AW45" s="337" t="n"/>
    </row>
    <row r="46" customFormat="1" s="30">
      <c r="A46" s="28">
        <f>IF(AND(AE46=1,AF46=1),1,IF(AND(AE46=1,AF46=2),2,IF(AND(AE46=1,AF46=3),3,IF(AND(AE46=1,AF46=4),4,IF(AND(AE46=1,AF46=5),5,IF(AND(AE46=2,AF46=1),6,IF(AND(AE46=2,AF46=2),7,IF(AND(AE46=2,AF46=3),8,IF(AND(AE46=2,AF46=4),9,IF(AND(AE46=2,AF46=5),10,IF(AND(AE46=3,AF46=1),11,IF(AND(AE46=3,AF46=2),12,IF(AND(AE46=3,AF46=3),13,IF(AND(AE46=3,AF46=4),14,IF(AND(AE46=3,AF46=5),15,IF(AND(AE46=4,AF46=1),16,IF(AND(AE46=4,AF46=2),17,IF(AND(AE46=4,AF46=3),18,IF(AND(AE46=4,AF46=4),19,IF(AND(AE46=4,AF46=5),20,IF(AND(AE46=5,AF46=1),21,IF(AND(AE46=5,AF46=2),22,IF(AND(AE46=5,AF46=3),23,IF(AND(AE46=5,AF46=4),24,IF(AND(AE46=5,AF46=5),25,"")))))))))))))))))))))))))</f>
        <v/>
      </c>
      <c r="B46" s="28">
        <f>IF(A46="","",(COUNTIF($A$10:A46,A46))/100)</f>
        <v/>
      </c>
      <c r="C46" s="28">
        <f>IFERROR(A46+B46,"")</f>
        <v/>
      </c>
      <c r="D46" s="492" t="n">
        <v>37</v>
      </c>
      <c r="E46" s="481" t="n"/>
      <c r="F46" s="481" t="n"/>
      <c r="G46" s="481" t="n"/>
      <c r="H46" s="504" t="n"/>
      <c r="I46" s="504" t="n"/>
      <c r="J46" s="15">
        <f>IF(OR(H46="",I46=""),"",H46*I46)</f>
        <v/>
      </c>
      <c r="K46" s="17">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481" t="n"/>
      <c r="M46" s="481" t="n"/>
      <c r="N46" s="481" t="n"/>
      <c r="O46" s="481" t="n"/>
      <c r="P46" s="481" t="n"/>
      <c r="Q46" s="481" t="n"/>
      <c r="R46" s="481" t="n"/>
      <c r="S46" s="481" t="n"/>
      <c r="T46" s="16">
        <f>IFERROR(SUM(O46:S46),"")</f>
        <v/>
      </c>
      <c r="U46" s="16" t="n"/>
      <c r="V46" s="481" t="n"/>
      <c r="W46" s="481" t="n"/>
      <c r="X46" s="481" t="n"/>
      <c r="Y46" s="481" t="n"/>
      <c r="Z46" s="481" t="n"/>
      <c r="AA46" s="481" t="n"/>
      <c r="AB46" s="481" t="n"/>
      <c r="AC46" s="481" t="n"/>
      <c r="AD46" s="481" t="n"/>
      <c r="AE46" s="15" t="n"/>
      <c r="AF46" s="15" t="n"/>
      <c r="AG46" s="15" t="n"/>
      <c r="AH46" s="17">
        <f>IF(AG46="","",IF(AND(AE46=1,AF46=1),"BAJO",IF(AND(AE46=1,AF46=2),"BAJO",IF(AND(AE46=1,AF46=3),"MODERADO",IF(AND(AE46=1,AF46=4),"FAVORABLE",IF(AND(AE46=1,AF46=5),"FAVORABLE",IF(AND(AE46=2,AF46=1),"BAJO",IF(AND(AE46=2,AF46=2),"BAJO",IF(AND(AE46=2,AF46=3),"MODERADO",IF(AND(AE46=2,AF46=4),"FAVORABLE",IF(AND(AE46=2,AF46=5),"ALTO",IF(AND(AE46=3,AF46=1),"BAJO",IF(AND(AE46=3,AF46=2),"MODERADO",IF(AND(AE46=3,AF46=3),"FAVORABLE",IF(AND(AE46=3,AF46=4),"ALTO",IF(AND(AE46=3,AF46=5),"ALTO",IF(AND(AE46=4,AF46=1),"MODERADO",IF(AND(AE46=4,AF46=2),"FAVORABLE",IF(AND(AE46=4,AF46=3),"FAVORABLE",IF(AND(AE46=4,AF46=4),"ALTO",IF(AND(AE46=4,AF46=5),"ALTO",IF(AND(AE46=5,AF46=1),"FAVORABLE",IF(AND(AE46=5,AF46=2),"FAVORABLE",IF(AND(AE46=5,AF46=3),"ALTO",IF(AND(AE46=5,AF46=4),"ALTO",IF(AND(AE46=5,AF46=5),"ALTO",""))))))))))))))))))))))))))</f>
        <v/>
      </c>
      <c r="AI46" s="21" t="n"/>
      <c r="AJ46" s="23" t="n"/>
      <c r="AK46" s="21" t="n"/>
      <c r="AL46" s="23" t="n"/>
      <c r="AM46" s="21" t="n"/>
      <c r="AN46" s="23" t="n"/>
      <c r="AO46" s="21" t="n"/>
      <c r="AP46" s="23" t="n"/>
      <c r="AQ46" s="21" t="n"/>
      <c r="AR46" s="23" t="n"/>
      <c r="AS46" s="21" t="n"/>
      <c r="AT46" s="23" t="n"/>
      <c r="AU46" s="21" t="n"/>
      <c r="AV46" s="23" t="n"/>
      <c r="AW46" s="337" t="n"/>
    </row>
    <row r="47" customFormat="1" s="30">
      <c r="A47" s="28">
        <f>IF(AND(AE47=1,AF47=1),1,IF(AND(AE47=1,AF47=2),2,IF(AND(AE47=1,AF47=3),3,IF(AND(AE47=1,AF47=4),4,IF(AND(AE47=1,AF47=5),5,IF(AND(AE47=2,AF47=1),6,IF(AND(AE47=2,AF47=2),7,IF(AND(AE47=2,AF47=3),8,IF(AND(AE47=2,AF47=4),9,IF(AND(AE47=2,AF47=5),10,IF(AND(AE47=3,AF47=1),11,IF(AND(AE47=3,AF47=2),12,IF(AND(AE47=3,AF47=3),13,IF(AND(AE47=3,AF47=4),14,IF(AND(AE47=3,AF47=5),15,IF(AND(AE47=4,AF47=1),16,IF(AND(AE47=4,AF47=2),17,IF(AND(AE47=4,AF47=3),18,IF(AND(AE47=4,AF47=4),19,IF(AND(AE47=4,AF47=5),20,IF(AND(AE47=5,AF47=1),21,IF(AND(AE47=5,AF47=2),22,IF(AND(AE47=5,AF47=3),23,IF(AND(AE47=5,AF47=4),24,IF(AND(AE47=5,AF47=5),25,"")))))))))))))))))))))))))</f>
        <v/>
      </c>
      <c r="B47" s="28">
        <f>IF(A47="","",(COUNTIF($A$10:A47,A47))/100)</f>
        <v/>
      </c>
      <c r="C47" s="28">
        <f>IFERROR(A47+B47,"")</f>
        <v/>
      </c>
      <c r="D47" s="492" t="n">
        <v>38</v>
      </c>
      <c r="E47" s="481" t="n"/>
      <c r="F47" s="481" t="n"/>
      <c r="G47" s="481" t="n"/>
      <c r="H47" s="504" t="n"/>
      <c r="I47" s="504" t="n"/>
      <c r="J47" s="15">
        <f>IF(OR(H47="",I47=""),"",H47*I47)</f>
        <v/>
      </c>
      <c r="K47" s="17">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481" t="n"/>
      <c r="M47" s="481" t="n"/>
      <c r="N47" s="481" t="n"/>
      <c r="O47" s="481" t="n"/>
      <c r="P47" s="481" t="n"/>
      <c r="Q47" s="481" t="n"/>
      <c r="R47" s="481" t="n"/>
      <c r="S47" s="481" t="n"/>
      <c r="T47" s="16">
        <f>IFERROR(SUM(O47:S47),"")</f>
        <v/>
      </c>
      <c r="U47" s="16" t="n"/>
      <c r="V47" s="481" t="n"/>
      <c r="W47" s="481" t="n"/>
      <c r="X47" s="481" t="n"/>
      <c r="Y47" s="481" t="n"/>
      <c r="Z47" s="481" t="n"/>
      <c r="AA47" s="481" t="n"/>
      <c r="AB47" s="481" t="n"/>
      <c r="AC47" s="481" t="n"/>
      <c r="AD47" s="481" t="n"/>
      <c r="AE47" s="15" t="n"/>
      <c r="AF47" s="15" t="n"/>
      <c r="AG47" s="15" t="n"/>
      <c r="AH47" s="17">
        <f>IF(AG47="","",IF(AND(AE47=1,AF47=1),"BAJO",IF(AND(AE47=1,AF47=2),"BAJO",IF(AND(AE47=1,AF47=3),"MODERADO",IF(AND(AE47=1,AF47=4),"FAVORABLE",IF(AND(AE47=1,AF47=5),"FAVORABLE",IF(AND(AE47=2,AF47=1),"BAJO",IF(AND(AE47=2,AF47=2),"BAJO",IF(AND(AE47=2,AF47=3),"MODERADO",IF(AND(AE47=2,AF47=4),"FAVORABLE",IF(AND(AE47=2,AF47=5),"ALTO",IF(AND(AE47=3,AF47=1),"BAJO",IF(AND(AE47=3,AF47=2),"MODERADO",IF(AND(AE47=3,AF47=3),"FAVORABLE",IF(AND(AE47=3,AF47=4),"ALTO",IF(AND(AE47=3,AF47=5),"ALTO",IF(AND(AE47=4,AF47=1),"MODERADO",IF(AND(AE47=4,AF47=2),"FAVORABLE",IF(AND(AE47=4,AF47=3),"FAVORABLE",IF(AND(AE47=4,AF47=4),"ALTO",IF(AND(AE47=4,AF47=5),"ALTO",IF(AND(AE47=5,AF47=1),"FAVORABLE",IF(AND(AE47=5,AF47=2),"FAVORABLE",IF(AND(AE47=5,AF47=3),"ALTO",IF(AND(AE47=5,AF47=4),"ALTO",IF(AND(AE47=5,AF47=5),"ALTO",""))))))))))))))))))))))))))</f>
        <v/>
      </c>
      <c r="AI47" s="21" t="n"/>
      <c r="AJ47" s="23" t="n"/>
      <c r="AK47" s="21" t="n"/>
      <c r="AL47" s="23" t="n"/>
      <c r="AM47" s="21" t="n"/>
      <c r="AN47" s="23" t="n"/>
      <c r="AO47" s="21" t="n"/>
      <c r="AP47" s="23" t="n"/>
      <c r="AQ47" s="21" t="n"/>
      <c r="AR47" s="23" t="n"/>
      <c r="AS47" s="21" t="n"/>
      <c r="AT47" s="23" t="n"/>
      <c r="AU47" s="21" t="n"/>
      <c r="AV47" s="23" t="n"/>
      <c r="AW47" s="337" t="n"/>
    </row>
    <row r="48" customFormat="1" s="30">
      <c r="A48" s="28">
        <f>IF(AND(AE48=1,AF48=1),1,IF(AND(AE48=1,AF48=2),2,IF(AND(AE48=1,AF48=3),3,IF(AND(AE48=1,AF48=4),4,IF(AND(AE48=1,AF48=5),5,IF(AND(AE48=2,AF48=1),6,IF(AND(AE48=2,AF48=2),7,IF(AND(AE48=2,AF48=3),8,IF(AND(AE48=2,AF48=4),9,IF(AND(AE48=2,AF48=5),10,IF(AND(AE48=3,AF48=1),11,IF(AND(AE48=3,AF48=2),12,IF(AND(AE48=3,AF48=3),13,IF(AND(AE48=3,AF48=4),14,IF(AND(AE48=3,AF48=5),15,IF(AND(AE48=4,AF48=1),16,IF(AND(AE48=4,AF48=2),17,IF(AND(AE48=4,AF48=3),18,IF(AND(AE48=4,AF48=4),19,IF(AND(AE48=4,AF48=5),20,IF(AND(AE48=5,AF48=1),21,IF(AND(AE48=5,AF48=2),22,IF(AND(AE48=5,AF48=3),23,IF(AND(AE48=5,AF48=4),24,IF(AND(AE48=5,AF48=5),25,"")))))))))))))))))))))))))</f>
        <v/>
      </c>
      <c r="B48" s="28">
        <f>IF(A48="","",(COUNTIF($A$10:A48,A48))/100)</f>
        <v/>
      </c>
      <c r="C48" s="28">
        <f>IFERROR(A48+B48,"")</f>
        <v/>
      </c>
      <c r="D48" s="492" t="n">
        <v>39</v>
      </c>
      <c r="E48" s="481" t="n"/>
      <c r="F48" s="481" t="n"/>
      <c r="G48" s="481" t="n"/>
      <c r="H48" s="504" t="n"/>
      <c r="I48" s="504" t="n"/>
      <c r="J48" s="15">
        <f>IF(OR(H48="",I48=""),"",H48*I48)</f>
        <v/>
      </c>
      <c r="K48" s="17">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481" t="n"/>
      <c r="M48" s="481" t="n"/>
      <c r="N48" s="481" t="n"/>
      <c r="O48" s="481" t="n"/>
      <c r="P48" s="481" t="n"/>
      <c r="Q48" s="481" t="n"/>
      <c r="R48" s="481" t="n"/>
      <c r="S48" s="481" t="n"/>
      <c r="T48" s="16">
        <f>IFERROR(SUM(O48:S48),"")</f>
        <v/>
      </c>
      <c r="U48" s="16" t="n"/>
      <c r="V48" s="481" t="n"/>
      <c r="W48" s="481" t="n"/>
      <c r="X48" s="481" t="n"/>
      <c r="Y48" s="481" t="n"/>
      <c r="Z48" s="481" t="n"/>
      <c r="AA48" s="481" t="n"/>
      <c r="AB48" s="481" t="n"/>
      <c r="AC48" s="481" t="n"/>
      <c r="AD48" s="481" t="n"/>
      <c r="AE48" s="15" t="n"/>
      <c r="AF48" s="15" t="n"/>
      <c r="AG48" s="15" t="n"/>
      <c r="AH48" s="17">
        <f>IF(AG48="","",IF(AND(AE48=1,AF48=1),"BAJO",IF(AND(AE48=1,AF48=2),"BAJO",IF(AND(AE48=1,AF48=3),"MODERADO",IF(AND(AE48=1,AF48=4),"FAVORABLE",IF(AND(AE48=1,AF48=5),"FAVORABLE",IF(AND(AE48=2,AF48=1),"BAJO",IF(AND(AE48=2,AF48=2),"BAJO",IF(AND(AE48=2,AF48=3),"MODERADO",IF(AND(AE48=2,AF48=4),"FAVORABLE",IF(AND(AE48=2,AF48=5),"ALTO",IF(AND(AE48=3,AF48=1),"BAJO",IF(AND(AE48=3,AF48=2),"MODERADO",IF(AND(AE48=3,AF48=3),"FAVORABLE",IF(AND(AE48=3,AF48=4),"ALTO",IF(AND(AE48=3,AF48=5),"ALTO",IF(AND(AE48=4,AF48=1),"MODERADO",IF(AND(AE48=4,AF48=2),"FAVORABLE",IF(AND(AE48=4,AF48=3),"FAVORABLE",IF(AND(AE48=4,AF48=4),"ALTO",IF(AND(AE48=4,AF48=5),"ALTO",IF(AND(AE48=5,AF48=1),"FAVORABLE",IF(AND(AE48=5,AF48=2),"FAVORABLE",IF(AND(AE48=5,AF48=3),"ALTO",IF(AND(AE48=5,AF48=4),"ALTO",IF(AND(AE48=5,AF48=5),"ALTO",""))))))))))))))))))))))))))</f>
        <v/>
      </c>
      <c r="AI48" s="21" t="n"/>
      <c r="AJ48" s="23" t="n"/>
      <c r="AK48" s="21" t="n"/>
      <c r="AL48" s="23" t="n"/>
      <c r="AM48" s="21" t="n"/>
      <c r="AN48" s="23" t="n"/>
      <c r="AO48" s="21" t="n"/>
      <c r="AP48" s="23" t="n"/>
      <c r="AQ48" s="21" t="n"/>
      <c r="AR48" s="23" t="n"/>
      <c r="AS48" s="21" t="n"/>
      <c r="AT48" s="23" t="n"/>
      <c r="AU48" s="21" t="n"/>
      <c r="AV48" s="23" t="n"/>
      <c r="AW48" s="337" t="n"/>
    </row>
    <row r="49" customFormat="1" s="30">
      <c r="A49" s="28">
        <f>IF(AND(AE49=1,AF49=1),1,IF(AND(AE49=1,AF49=2),2,IF(AND(AE49=1,AF49=3),3,IF(AND(AE49=1,AF49=4),4,IF(AND(AE49=1,AF49=5),5,IF(AND(AE49=2,AF49=1),6,IF(AND(AE49=2,AF49=2),7,IF(AND(AE49=2,AF49=3),8,IF(AND(AE49=2,AF49=4),9,IF(AND(AE49=2,AF49=5),10,IF(AND(AE49=3,AF49=1),11,IF(AND(AE49=3,AF49=2),12,IF(AND(AE49=3,AF49=3),13,IF(AND(AE49=3,AF49=4),14,IF(AND(AE49=3,AF49=5),15,IF(AND(AE49=4,AF49=1),16,IF(AND(AE49=4,AF49=2),17,IF(AND(AE49=4,AF49=3),18,IF(AND(AE49=4,AF49=4),19,IF(AND(AE49=4,AF49=5),20,IF(AND(AE49=5,AF49=1),21,IF(AND(AE49=5,AF49=2),22,IF(AND(AE49=5,AF49=3),23,IF(AND(AE49=5,AF49=4),24,IF(AND(AE49=5,AF49=5),25,"")))))))))))))))))))))))))</f>
        <v/>
      </c>
      <c r="B49" s="28">
        <f>IF(A49="","",(COUNTIF($A$10:A49,A49))/100)</f>
        <v/>
      </c>
      <c r="C49" s="28">
        <f>IFERROR(A49+B49,"")</f>
        <v/>
      </c>
      <c r="D49" s="492" t="n">
        <v>40</v>
      </c>
      <c r="E49" s="481" t="n"/>
      <c r="F49" s="481" t="n"/>
      <c r="G49" s="481" t="n"/>
      <c r="H49" s="504" t="n"/>
      <c r="I49" s="504" t="n"/>
      <c r="J49" s="15">
        <f>IF(OR(H49="",I49=""),"",H49*I49)</f>
        <v/>
      </c>
      <c r="K49" s="17">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481" t="n"/>
      <c r="M49" s="481" t="n"/>
      <c r="N49" s="481" t="n"/>
      <c r="O49" s="481" t="n"/>
      <c r="P49" s="481" t="n"/>
      <c r="Q49" s="481" t="n"/>
      <c r="R49" s="481" t="n"/>
      <c r="S49" s="481" t="n"/>
      <c r="T49" s="16">
        <f>IFERROR(SUM(O49:S49),"")</f>
        <v/>
      </c>
      <c r="U49" s="16" t="n"/>
      <c r="V49" s="481" t="n"/>
      <c r="W49" s="481" t="n"/>
      <c r="X49" s="481" t="n"/>
      <c r="Y49" s="481" t="n"/>
      <c r="Z49" s="481" t="n"/>
      <c r="AA49" s="481" t="n"/>
      <c r="AB49" s="481" t="n"/>
      <c r="AC49" s="481" t="n"/>
      <c r="AD49" s="481" t="n"/>
      <c r="AE49" s="15" t="n"/>
      <c r="AF49" s="15" t="n"/>
      <c r="AG49" s="15" t="n"/>
      <c r="AH49" s="17">
        <f>IF(AG49="","",IF(AND(AE49=1,AF49=1),"BAJO",IF(AND(AE49=1,AF49=2),"BAJO",IF(AND(AE49=1,AF49=3),"MODERADO",IF(AND(AE49=1,AF49=4),"FAVORABLE",IF(AND(AE49=1,AF49=5),"FAVORABLE",IF(AND(AE49=2,AF49=1),"BAJO",IF(AND(AE49=2,AF49=2),"BAJO",IF(AND(AE49=2,AF49=3),"MODERADO",IF(AND(AE49=2,AF49=4),"FAVORABLE",IF(AND(AE49=2,AF49=5),"ALTO",IF(AND(AE49=3,AF49=1),"BAJO",IF(AND(AE49=3,AF49=2),"MODERADO",IF(AND(AE49=3,AF49=3),"FAVORABLE",IF(AND(AE49=3,AF49=4),"ALTO",IF(AND(AE49=3,AF49=5),"ALTO",IF(AND(AE49=4,AF49=1),"MODERADO",IF(AND(AE49=4,AF49=2),"FAVORABLE",IF(AND(AE49=4,AF49=3),"FAVORABLE",IF(AND(AE49=4,AF49=4),"ALTO",IF(AND(AE49=4,AF49=5),"ALTO",IF(AND(AE49=5,AF49=1),"FAVORABLE",IF(AND(AE49=5,AF49=2),"FAVORABLE",IF(AND(AE49=5,AF49=3),"ALTO",IF(AND(AE49=5,AF49=4),"ALTO",IF(AND(AE49=5,AF49=5),"ALTO",""))))))))))))))))))))))))))</f>
        <v/>
      </c>
      <c r="AI49" s="21" t="n"/>
      <c r="AJ49" s="23" t="n"/>
      <c r="AK49" s="21" t="n"/>
      <c r="AL49" s="23" t="n"/>
      <c r="AM49" s="21" t="n"/>
      <c r="AN49" s="23" t="n"/>
      <c r="AO49" s="21" t="n"/>
      <c r="AP49" s="23" t="n"/>
      <c r="AQ49" s="21" t="n"/>
      <c r="AR49" s="23" t="n"/>
      <c r="AS49" s="21" t="n"/>
      <c r="AT49" s="23" t="n"/>
      <c r="AU49" s="21" t="n"/>
      <c r="AV49" s="23" t="n"/>
      <c r="AW49" s="337" t="n"/>
    </row>
    <row r="50" customFormat="1" s="30">
      <c r="A50" s="28">
        <f>IF(AND(AE50=1,AF50=1),1,IF(AND(AE50=1,AF50=2),2,IF(AND(AE50=1,AF50=3),3,IF(AND(AE50=1,AF50=4),4,IF(AND(AE50=1,AF50=5),5,IF(AND(AE50=2,AF50=1),6,IF(AND(AE50=2,AF50=2),7,IF(AND(AE50=2,AF50=3),8,IF(AND(AE50=2,AF50=4),9,IF(AND(AE50=2,AF50=5),10,IF(AND(AE50=3,AF50=1),11,IF(AND(AE50=3,AF50=2),12,IF(AND(AE50=3,AF50=3),13,IF(AND(AE50=3,AF50=4),14,IF(AND(AE50=3,AF50=5),15,IF(AND(AE50=4,AF50=1),16,IF(AND(AE50=4,AF50=2),17,IF(AND(AE50=4,AF50=3),18,IF(AND(AE50=4,AF50=4),19,IF(AND(AE50=4,AF50=5),20,IF(AND(AE50=5,AF50=1),21,IF(AND(AE50=5,AF50=2),22,IF(AND(AE50=5,AF50=3),23,IF(AND(AE50=5,AF50=4),24,IF(AND(AE50=5,AF50=5),25,"")))))))))))))))))))))))))</f>
        <v/>
      </c>
      <c r="B50" s="28">
        <f>IF(A50="","",(COUNTIF($A$10:A50,A50))/100)</f>
        <v/>
      </c>
      <c r="C50" s="28">
        <f>IFERROR(A50+B50,"")</f>
        <v/>
      </c>
      <c r="D50" s="492" t="n">
        <v>41</v>
      </c>
      <c r="E50" s="481" t="n"/>
      <c r="F50" s="481" t="n"/>
      <c r="G50" s="481" t="n"/>
      <c r="H50" s="504" t="n"/>
      <c r="I50" s="504" t="n"/>
      <c r="J50" s="15">
        <f>IF(OR(H50="",I50=""),"",H50*I50)</f>
        <v/>
      </c>
      <c r="K50" s="17">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481" t="n"/>
      <c r="M50" s="481" t="n"/>
      <c r="N50" s="481" t="n"/>
      <c r="O50" s="481" t="n"/>
      <c r="P50" s="481" t="n"/>
      <c r="Q50" s="481" t="n"/>
      <c r="R50" s="481" t="n"/>
      <c r="S50" s="481" t="n"/>
      <c r="T50" s="16">
        <f>IFERROR(SUM(O50:S50),"")</f>
        <v/>
      </c>
      <c r="U50" s="16" t="n"/>
      <c r="V50" s="481" t="n"/>
      <c r="W50" s="481" t="n"/>
      <c r="X50" s="481" t="n"/>
      <c r="Y50" s="481" t="n"/>
      <c r="Z50" s="481" t="n"/>
      <c r="AA50" s="481" t="n"/>
      <c r="AB50" s="481" t="n"/>
      <c r="AC50" s="481" t="n"/>
      <c r="AD50" s="481" t="n"/>
      <c r="AE50" s="15" t="n"/>
      <c r="AF50" s="15" t="n"/>
      <c r="AG50" s="15" t="n"/>
      <c r="AH50" s="17">
        <f>IF(AG50="","",IF(AND(AE50=1,AF50=1),"BAJO",IF(AND(AE50=1,AF50=2),"BAJO",IF(AND(AE50=1,AF50=3),"MODERADO",IF(AND(AE50=1,AF50=4),"FAVORABLE",IF(AND(AE50=1,AF50=5),"FAVORABLE",IF(AND(AE50=2,AF50=1),"BAJO",IF(AND(AE50=2,AF50=2),"BAJO",IF(AND(AE50=2,AF50=3),"MODERADO",IF(AND(AE50=2,AF50=4),"FAVORABLE",IF(AND(AE50=2,AF50=5),"ALTO",IF(AND(AE50=3,AF50=1),"BAJO",IF(AND(AE50=3,AF50=2),"MODERADO",IF(AND(AE50=3,AF50=3),"FAVORABLE",IF(AND(AE50=3,AF50=4),"ALTO",IF(AND(AE50=3,AF50=5),"ALTO",IF(AND(AE50=4,AF50=1),"MODERADO",IF(AND(AE50=4,AF50=2),"FAVORABLE",IF(AND(AE50=4,AF50=3),"FAVORABLE",IF(AND(AE50=4,AF50=4),"ALTO",IF(AND(AE50=4,AF50=5),"ALTO",IF(AND(AE50=5,AF50=1),"FAVORABLE",IF(AND(AE50=5,AF50=2),"FAVORABLE",IF(AND(AE50=5,AF50=3),"ALTO",IF(AND(AE50=5,AF50=4),"ALTO",IF(AND(AE50=5,AF50=5),"ALTO",""))))))))))))))))))))))))))</f>
        <v/>
      </c>
      <c r="AI50" s="21" t="n"/>
      <c r="AJ50" s="23" t="n"/>
      <c r="AK50" s="21" t="n"/>
      <c r="AL50" s="23" t="n"/>
      <c r="AM50" s="21" t="n"/>
      <c r="AN50" s="23" t="n"/>
      <c r="AO50" s="21" t="n"/>
      <c r="AP50" s="23" t="n"/>
      <c r="AQ50" s="21" t="n"/>
      <c r="AR50" s="23" t="n"/>
      <c r="AS50" s="21" t="n"/>
      <c r="AT50" s="23" t="n"/>
      <c r="AU50" s="21" t="n"/>
      <c r="AV50" s="23" t="n"/>
      <c r="AW50" s="337" t="n"/>
    </row>
    <row r="51" customFormat="1" s="30">
      <c r="A51" s="28">
        <f>IF(AND(AE51=1,AF51=1),1,IF(AND(AE51=1,AF51=2),2,IF(AND(AE51=1,AF51=3),3,IF(AND(AE51=1,AF51=4),4,IF(AND(AE51=1,AF51=5),5,IF(AND(AE51=2,AF51=1),6,IF(AND(AE51=2,AF51=2),7,IF(AND(AE51=2,AF51=3),8,IF(AND(AE51=2,AF51=4),9,IF(AND(AE51=2,AF51=5),10,IF(AND(AE51=3,AF51=1),11,IF(AND(AE51=3,AF51=2),12,IF(AND(AE51=3,AF51=3),13,IF(AND(AE51=3,AF51=4),14,IF(AND(AE51=3,AF51=5),15,IF(AND(AE51=4,AF51=1),16,IF(AND(AE51=4,AF51=2),17,IF(AND(AE51=4,AF51=3),18,IF(AND(AE51=4,AF51=4),19,IF(AND(AE51=4,AF51=5),20,IF(AND(AE51=5,AF51=1),21,IF(AND(AE51=5,AF51=2),22,IF(AND(AE51=5,AF51=3),23,IF(AND(AE51=5,AF51=4),24,IF(AND(AE51=5,AF51=5),25,"")))))))))))))))))))))))))</f>
        <v/>
      </c>
      <c r="B51" s="28">
        <f>IF(A51="","",(COUNTIF($A$10:A51,A51))/100)</f>
        <v/>
      </c>
      <c r="C51" s="28">
        <f>IFERROR(A51+B51,"")</f>
        <v/>
      </c>
      <c r="D51" s="492" t="n">
        <v>42</v>
      </c>
      <c r="E51" s="481" t="n"/>
      <c r="F51" s="481" t="n"/>
      <c r="G51" s="481" t="n"/>
      <c r="H51" s="504" t="n"/>
      <c r="I51" s="504" t="n"/>
      <c r="J51" s="15">
        <f>IF(OR(H51="",I51=""),"",H51*I51)</f>
        <v/>
      </c>
      <c r="K51" s="17">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481" t="n"/>
      <c r="M51" s="481" t="n"/>
      <c r="N51" s="481" t="n"/>
      <c r="O51" s="481" t="n"/>
      <c r="P51" s="481" t="n"/>
      <c r="Q51" s="481" t="n"/>
      <c r="R51" s="481" t="n"/>
      <c r="S51" s="481" t="n"/>
      <c r="T51" s="16">
        <f>IFERROR(SUM(O51:S51),"")</f>
        <v/>
      </c>
      <c r="U51" s="16" t="n"/>
      <c r="V51" s="481" t="n"/>
      <c r="W51" s="481" t="n"/>
      <c r="X51" s="481" t="n"/>
      <c r="Y51" s="481" t="n"/>
      <c r="Z51" s="481" t="n"/>
      <c r="AA51" s="481" t="n"/>
      <c r="AB51" s="481" t="n"/>
      <c r="AC51" s="481" t="n"/>
      <c r="AD51" s="481" t="n"/>
      <c r="AE51" s="15" t="n"/>
      <c r="AF51" s="15" t="n"/>
      <c r="AG51" s="15" t="n"/>
      <c r="AH51" s="17">
        <f>IF(AG51="","",IF(AND(AE51=1,AF51=1),"BAJO",IF(AND(AE51=1,AF51=2),"BAJO",IF(AND(AE51=1,AF51=3),"MODERADO",IF(AND(AE51=1,AF51=4),"FAVORABLE",IF(AND(AE51=1,AF51=5),"FAVORABLE",IF(AND(AE51=2,AF51=1),"BAJO",IF(AND(AE51=2,AF51=2),"BAJO",IF(AND(AE51=2,AF51=3),"MODERADO",IF(AND(AE51=2,AF51=4),"FAVORABLE",IF(AND(AE51=2,AF51=5),"ALTO",IF(AND(AE51=3,AF51=1),"BAJO",IF(AND(AE51=3,AF51=2),"MODERADO",IF(AND(AE51=3,AF51=3),"FAVORABLE",IF(AND(AE51=3,AF51=4),"ALTO",IF(AND(AE51=3,AF51=5),"ALTO",IF(AND(AE51=4,AF51=1),"MODERADO",IF(AND(AE51=4,AF51=2),"FAVORABLE",IF(AND(AE51=4,AF51=3),"FAVORABLE",IF(AND(AE51=4,AF51=4),"ALTO",IF(AND(AE51=4,AF51=5),"ALTO",IF(AND(AE51=5,AF51=1),"FAVORABLE",IF(AND(AE51=5,AF51=2),"FAVORABLE",IF(AND(AE51=5,AF51=3),"ALTO",IF(AND(AE51=5,AF51=4),"ALTO",IF(AND(AE51=5,AF51=5),"ALTO",""))))))))))))))))))))))))))</f>
        <v/>
      </c>
      <c r="AI51" s="21" t="n"/>
      <c r="AJ51" s="23" t="n"/>
      <c r="AK51" s="21" t="n"/>
      <c r="AL51" s="23" t="n"/>
      <c r="AM51" s="21" t="n"/>
      <c r="AN51" s="23" t="n"/>
      <c r="AO51" s="21" t="n"/>
      <c r="AP51" s="23" t="n"/>
      <c r="AQ51" s="21" t="n"/>
      <c r="AR51" s="23" t="n"/>
      <c r="AS51" s="21" t="n"/>
      <c r="AT51" s="23" t="n"/>
      <c r="AU51" s="21" t="n"/>
      <c r="AV51" s="23" t="n"/>
      <c r="AW51" s="337" t="n"/>
    </row>
    <row r="52" customFormat="1" s="30">
      <c r="A52" s="28">
        <f>IF(AND(AE52=1,AF52=1),1,IF(AND(AE52=1,AF52=2),2,IF(AND(AE52=1,AF52=3),3,IF(AND(AE52=1,AF52=4),4,IF(AND(AE52=1,AF52=5),5,IF(AND(AE52=2,AF52=1),6,IF(AND(AE52=2,AF52=2),7,IF(AND(AE52=2,AF52=3),8,IF(AND(AE52=2,AF52=4),9,IF(AND(AE52=2,AF52=5),10,IF(AND(AE52=3,AF52=1),11,IF(AND(AE52=3,AF52=2),12,IF(AND(AE52=3,AF52=3),13,IF(AND(AE52=3,AF52=4),14,IF(AND(AE52=3,AF52=5),15,IF(AND(AE52=4,AF52=1),16,IF(AND(AE52=4,AF52=2),17,IF(AND(AE52=4,AF52=3),18,IF(AND(AE52=4,AF52=4),19,IF(AND(AE52=4,AF52=5),20,IF(AND(AE52=5,AF52=1),21,IF(AND(AE52=5,AF52=2),22,IF(AND(AE52=5,AF52=3),23,IF(AND(AE52=5,AF52=4),24,IF(AND(AE52=5,AF52=5),25,"")))))))))))))))))))))))))</f>
        <v/>
      </c>
      <c r="B52" s="28">
        <f>IF(A52="","",(COUNTIF($A$10:A52,A52))/100)</f>
        <v/>
      </c>
      <c r="C52" s="28">
        <f>IFERROR(A52+B52,"")</f>
        <v/>
      </c>
      <c r="D52" s="492" t="n">
        <v>43</v>
      </c>
      <c r="E52" s="481" t="n"/>
      <c r="F52" s="481" t="n"/>
      <c r="G52" s="481" t="n"/>
      <c r="H52" s="504" t="n"/>
      <c r="I52" s="504" t="n"/>
      <c r="J52" s="15">
        <f>IF(OR(H52="",I52=""),"",H52*I52)</f>
        <v/>
      </c>
      <c r="K52" s="17">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481" t="n"/>
      <c r="M52" s="481" t="n"/>
      <c r="N52" s="481" t="n"/>
      <c r="O52" s="481" t="n"/>
      <c r="P52" s="481" t="n"/>
      <c r="Q52" s="481" t="n"/>
      <c r="R52" s="481" t="n"/>
      <c r="S52" s="481" t="n"/>
      <c r="T52" s="16">
        <f>IFERROR(SUM(O52:S52),"")</f>
        <v/>
      </c>
      <c r="U52" s="16" t="n"/>
      <c r="V52" s="481" t="n"/>
      <c r="W52" s="481" t="n"/>
      <c r="X52" s="481" t="n"/>
      <c r="Y52" s="481" t="n"/>
      <c r="Z52" s="481" t="n"/>
      <c r="AA52" s="481" t="n"/>
      <c r="AB52" s="481" t="n"/>
      <c r="AC52" s="481" t="n"/>
      <c r="AD52" s="481" t="n"/>
      <c r="AE52" s="15" t="n"/>
      <c r="AF52" s="15" t="n"/>
      <c r="AG52" s="15" t="n"/>
      <c r="AH52" s="17">
        <f>IF(AG52="","",IF(AND(AE52=1,AF52=1),"BAJO",IF(AND(AE52=1,AF52=2),"BAJO",IF(AND(AE52=1,AF52=3),"MODERADO",IF(AND(AE52=1,AF52=4),"FAVORABLE",IF(AND(AE52=1,AF52=5),"FAVORABLE",IF(AND(AE52=2,AF52=1),"BAJO",IF(AND(AE52=2,AF52=2),"BAJO",IF(AND(AE52=2,AF52=3),"MODERADO",IF(AND(AE52=2,AF52=4),"FAVORABLE",IF(AND(AE52=2,AF52=5),"ALTO",IF(AND(AE52=3,AF52=1),"BAJO",IF(AND(AE52=3,AF52=2),"MODERADO",IF(AND(AE52=3,AF52=3),"FAVORABLE",IF(AND(AE52=3,AF52=4),"ALTO",IF(AND(AE52=3,AF52=5),"ALTO",IF(AND(AE52=4,AF52=1),"MODERADO",IF(AND(AE52=4,AF52=2),"FAVORABLE",IF(AND(AE52=4,AF52=3),"FAVORABLE",IF(AND(AE52=4,AF52=4),"ALTO",IF(AND(AE52=4,AF52=5),"ALTO",IF(AND(AE52=5,AF52=1),"FAVORABLE",IF(AND(AE52=5,AF52=2),"FAVORABLE",IF(AND(AE52=5,AF52=3),"ALTO",IF(AND(AE52=5,AF52=4),"ALTO",IF(AND(AE52=5,AF52=5),"ALTO",""))))))))))))))))))))))))))</f>
        <v/>
      </c>
      <c r="AI52" s="21" t="n"/>
      <c r="AJ52" s="23" t="n"/>
      <c r="AK52" s="21" t="n"/>
      <c r="AL52" s="23" t="n"/>
      <c r="AM52" s="21" t="n"/>
      <c r="AN52" s="23" t="n"/>
      <c r="AO52" s="21" t="n"/>
      <c r="AP52" s="23" t="n"/>
      <c r="AQ52" s="21" t="n"/>
      <c r="AR52" s="23" t="n"/>
      <c r="AS52" s="21" t="n"/>
      <c r="AT52" s="23" t="n"/>
      <c r="AU52" s="21" t="n"/>
      <c r="AV52" s="23" t="n"/>
      <c r="AW52" s="337" t="n"/>
    </row>
    <row r="53" customFormat="1" s="30">
      <c r="A53" s="28">
        <f>IF(AND(AE53=1,AF53=1),1,IF(AND(AE53=1,AF53=2),2,IF(AND(AE53=1,AF53=3),3,IF(AND(AE53=1,AF53=4),4,IF(AND(AE53=1,AF53=5),5,IF(AND(AE53=2,AF53=1),6,IF(AND(AE53=2,AF53=2),7,IF(AND(AE53=2,AF53=3),8,IF(AND(AE53=2,AF53=4),9,IF(AND(AE53=2,AF53=5),10,IF(AND(AE53=3,AF53=1),11,IF(AND(AE53=3,AF53=2),12,IF(AND(AE53=3,AF53=3),13,IF(AND(AE53=3,AF53=4),14,IF(AND(AE53=3,AF53=5),15,IF(AND(AE53=4,AF53=1),16,IF(AND(AE53=4,AF53=2),17,IF(AND(AE53=4,AF53=3),18,IF(AND(AE53=4,AF53=4),19,IF(AND(AE53=4,AF53=5),20,IF(AND(AE53=5,AF53=1),21,IF(AND(AE53=5,AF53=2),22,IF(AND(AE53=5,AF53=3),23,IF(AND(AE53=5,AF53=4),24,IF(AND(AE53=5,AF53=5),25,"")))))))))))))))))))))))))</f>
        <v/>
      </c>
      <c r="B53" s="28">
        <f>IF(A53="","",(COUNTIF($A$10:A53,A53))/100)</f>
        <v/>
      </c>
      <c r="C53" s="28">
        <f>IFERROR(A53+B53,"")</f>
        <v/>
      </c>
      <c r="D53" s="492" t="n">
        <v>44</v>
      </c>
      <c r="E53" s="481" t="n"/>
      <c r="F53" s="481" t="n"/>
      <c r="G53" s="481" t="n"/>
      <c r="H53" s="504" t="n"/>
      <c r="I53" s="504" t="n"/>
      <c r="J53" s="15">
        <f>IF(OR(H53="",I53=""),"",H53*I53)</f>
        <v/>
      </c>
      <c r="K53" s="17">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481" t="n"/>
      <c r="M53" s="481" t="n"/>
      <c r="N53" s="481" t="n"/>
      <c r="O53" s="481" t="n"/>
      <c r="P53" s="481" t="n"/>
      <c r="Q53" s="481" t="n"/>
      <c r="R53" s="481" t="n"/>
      <c r="S53" s="481" t="n"/>
      <c r="T53" s="16">
        <f>IFERROR(SUM(O53:S53),"")</f>
        <v/>
      </c>
      <c r="U53" s="16" t="n"/>
      <c r="V53" s="481" t="n"/>
      <c r="W53" s="481" t="n"/>
      <c r="X53" s="481" t="n"/>
      <c r="Y53" s="481" t="n"/>
      <c r="Z53" s="481" t="n"/>
      <c r="AA53" s="481" t="n"/>
      <c r="AB53" s="481" t="n"/>
      <c r="AC53" s="481" t="n"/>
      <c r="AD53" s="481" t="n"/>
      <c r="AE53" s="15" t="n"/>
      <c r="AF53" s="15" t="n"/>
      <c r="AG53" s="15" t="n"/>
      <c r="AH53" s="17">
        <f>IF(AG53="","",IF(AND(AE53=1,AF53=1),"BAJO",IF(AND(AE53=1,AF53=2),"BAJO",IF(AND(AE53=1,AF53=3),"MODERADO",IF(AND(AE53=1,AF53=4),"FAVORABLE",IF(AND(AE53=1,AF53=5),"FAVORABLE",IF(AND(AE53=2,AF53=1),"BAJO",IF(AND(AE53=2,AF53=2),"BAJO",IF(AND(AE53=2,AF53=3),"MODERADO",IF(AND(AE53=2,AF53=4),"FAVORABLE",IF(AND(AE53=2,AF53=5),"ALTO",IF(AND(AE53=3,AF53=1),"BAJO",IF(AND(AE53=3,AF53=2),"MODERADO",IF(AND(AE53=3,AF53=3),"FAVORABLE",IF(AND(AE53=3,AF53=4),"ALTO",IF(AND(AE53=3,AF53=5),"ALTO",IF(AND(AE53=4,AF53=1),"MODERADO",IF(AND(AE53=4,AF53=2),"FAVORABLE",IF(AND(AE53=4,AF53=3),"FAVORABLE",IF(AND(AE53=4,AF53=4),"ALTO",IF(AND(AE53=4,AF53=5),"ALTO",IF(AND(AE53=5,AF53=1),"FAVORABLE",IF(AND(AE53=5,AF53=2),"FAVORABLE",IF(AND(AE53=5,AF53=3),"ALTO",IF(AND(AE53=5,AF53=4),"ALTO",IF(AND(AE53=5,AF53=5),"ALTO",""))))))))))))))))))))))))))</f>
        <v/>
      </c>
      <c r="AI53" s="21" t="n"/>
      <c r="AJ53" s="23" t="n"/>
      <c r="AK53" s="21" t="n"/>
      <c r="AL53" s="23" t="n"/>
      <c r="AM53" s="21" t="n"/>
      <c r="AN53" s="23" t="n"/>
      <c r="AO53" s="21" t="n"/>
      <c r="AP53" s="23" t="n"/>
      <c r="AQ53" s="21" t="n"/>
      <c r="AR53" s="23" t="n"/>
      <c r="AS53" s="21" t="n"/>
      <c r="AT53" s="23" t="n"/>
      <c r="AU53" s="21" t="n"/>
      <c r="AV53" s="23" t="n"/>
      <c r="AW53" s="337" t="n"/>
    </row>
    <row r="54" customFormat="1" s="30">
      <c r="A54" s="28">
        <f>IF(AND(AE54=1,AF54=1),1,IF(AND(AE54=1,AF54=2),2,IF(AND(AE54=1,AF54=3),3,IF(AND(AE54=1,AF54=4),4,IF(AND(AE54=1,AF54=5),5,IF(AND(AE54=2,AF54=1),6,IF(AND(AE54=2,AF54=2),7,IF(AND(AE54=2,AF54=3),8,IF(AND(AE54=2,AF54=4),9,IF(AND(AE54=2,AF54=5),10,IF(AND(AE54=3,AF54=1),11,IF(AND(AE54=3,AF54=2),12,IF(AND(AE54=3,AF54=3),13,IF(AND(AE54=3,AF54=4),14,IF(AND(AE54=3,AF54=5),15,IF(AND(AE54=4,AF54=1),16,IF(AND(AE54=4,AF54=2),17,IF(AND(AE54=4,AF54=3),18,IF(AND(AE54=4,AF54=4),19,IF(AND(AE54=4,AF54=5),20,IF(AND(AE54=5,AF54=1),21,IF(AND(AE54=5,AF54=2),22,IF(AND(AE54=5,AF54=3),23,IF(AND(AE54=5,AF54=4),24,IF(AND(AE54=5,AF54=5),25,"")))))))))))))))))))))))))</f>
        <v/>
      </c>
      <c r="B54" s="28">
        <f>IF(A54="","",(COUNTIF($A$10:A54,A54))/100)</f>
        <v/>
      </c>
      <c r="C54" s="28">
        <f>IFERROR(A54+B54,"")</f>
        <v/>
      </c>
      <c r="D54" s="492" t="n">
        <v>45</v>
      </c>
      <c r="E54" s="481" t="n"/>
      <c r="F54" s="481" t="n"/>
      <c r="G54" s="481" t="n"/>
      <c r="H54" s="504" t="n"/>
      <c r="I54" s="504" t="n"/>
      <c r="J54" s="15">
        <f>IF(OR(H54="",I54=""),"",H54*I54)</f>
        <v/>
      </c>
      <c r="K54" s="17">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481" t="n"/>
      <c r="M54" s="481" t="n"/>
      <c r="N54" s="481" t="n"/>
      <c r="O54" s="481" t="n"/>
      <c r="P54" s="481" t="n"/>
      <c r="Q54" s="481" t="n"/>
      <c r="R54" s="481" t="n"/>
      <c r="S54" s="481" t="n"/>
      <c r="T54" s="16">
        <f>IFERROR(SUM(O54:S54),"")</f>
        <v/>
      </c>
      <c r="U54" s="16" t="n"/>
      <c r="V54" s="481" t="n"/>
      <c r="W54" s="481" t="n"/>
      <c r="X54" s="481" t="n"/>
      <c r="Y54" s="481" t="n"/>
      <c r="Z54" s="481" t="n"/>
      <c r="AA54" s="481" t="n"/>
      <c r="AB54" s="481" t="n"/>
      <c r="AC54" s="481" t="n"/>
      <c r="AD54" s="481" t="n"/>
      <c r="AE54" s="15" t="n"/>
      <c r="AF54" s="15" t="n"/>
      <c r="AG54" s="15" t="n"/>
      <c r="AH54" s="17">
        <f>IF(AG54="","",IF(AND(AE54=1,AF54=1),"BAJO",IF(AND(AE54=1,AF54=2),"BAJO",IF(AND(AE54=1,AF54=3),"MODERADO",IF(AND(AE54=1,AF54=4),"FAVORABLE",IF(AND(AE54=1,AF54=5),"FAVORABLE",IF(AND(AE54=2,AF54=1),"BAJO",IF(AND(AE54=2,AF54=2),"BAJO",IF(AND(AE54=2,AF54=3),"MODERADO",IF(AND(AE54=2,AF54=4),"FAVORABLE",IF(AND(AE54=2,AF54=5),"ALTO",IF(AND(AE54=3,AF54=1),"BAJO",IF(AND(AE54=3,AF54=2),"MODERADO",IF(AND(AE54=3,AF54=3),"FAVORABLE",IF(AND(AE54=3,AF54=4),"ALTO",IF(AND(AE54=3,AF54=5),"ALTO",IF(AND(AE54=4,AF54=1),"MODERADO",IF(AND(AE54=4,AF54=2),"FAVORABLE",IF(AND(AE54=4,AF54=3),"FAVORABLE",IF(AND(AE54=4,AF54=4),"ALTO",IF(AND(AE54=4,AF54=5),"ALTO",IF(AND(AE54=5,AF54=1),"FAVORABLE",IF(AND(AE54=5,AF54=2),"FAVORABLE",IF(AND(AE54=5,AF54=3),"ALTO",IF(AND(AE54=5,AF54=4),"ALTO",IF(AND(AE54=5,AF54=5),"ALTO",""))))))))))))))))))))))))))</f>
        <v/>
      </c>
      <c r="AI54" s="21" t="n"/>
      <c r="AJ54" s="23" t="n"/>
      <c r="AK54" s="21" t="n"/>
      <c r="AL54" s="23" t="n"/>
      <c r="AM54" s="21" t="n"/>
      <c r="AN54" s="23" t="n"/>
      <c r="AO54" s="21" t="n"/>
      <c r="AP54" s="23" t="n"/>
      <c r="AQ54" s="21" t="n"/>
      <c r="AR54" s="23" t="n"/>
      <c r="AS54" s="21" t="n"/>
      <c r="AT54" s="23" t="n"/>
      <c r="AU54" s="21" t="n"/>
      <c r="AV54" s="23" t="n"/>
      <c r="AW54" s="337" t="n"/>
    </row>
    <row r="55" customFormat="1" s="30">
      <c r="A55" s="28">
        <f>IF(AND(AE55=1,AF55=1),1,IF(AND(AE55=1,AF55=2),2,IF(AND(AE55=1,AF55=3),3,IF(AND(AE55=1,AF55=4),4,IF(AND(AE55=1,AF55=5),5,IF(AND(AE55=2,AF55=1),6,IF(AND(AE55=2,AF55=2),7,IF(AND(AE55=2,AF55=3),8,IF(AND(AE55=2,AF55=4),9,IF(AND(AE55=2,AF55=5),10,IF(AND(AE55=3,AF55=1),11,IF(AND(AE55=3,AF55=2),12,IF(AND(AE55=3,AF55=3),13,IF(AND(AE55=3,AF55=4),14,IF(AND(AE55=3,AF55=5),15,IF(AND(AE55=4,AF55=1),16,IF(AND(AE55=4,AF55=2),17,IF(AND(AE55=4,AF55=3),18,IF(AND(AE55=4,AF55=4),19,IF(AND(AE55=4,AF55=5),20,IF(AND(AE55=5,AF55=1),21,IF(AND(AE55=5,AF55=2),22,IF(AND(AE55=5,AF55=3),23,IF(AND(AE55=5,AF55=4),24,IF(AND(AE55=5,AF55=5),25,"")))))))))))))))))))))))))</f>
        <v/>
      </c>
      <c r="B55" s="28">
        <f>IF(A55="","",(COUNTIF($A$10:A55,A55))/100)</f>
        <v/>
      </c>
      <c r="C55" s="28">
        <f>IFERROR(A55+B55,"")</f>
        <v/>
      </c>
      <c r="D55" s="492" t="n">
        <v>46</v>
      </c>
      <c r="E55" s="481" t="n"/>
      <c r="F55" s="481" t="n"/>
      <c r="G55" s="481" t="n"/>
      <c r="H55" s="504" t="n"/>
      <c r="I55" s="504" t="n"/>
      <c r="J55" s="15">
        <f>IF(OR(H55="",I55=""),"",H55*I55)</f>
        <v/>
      </c>
      <c r="K55" s="17">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481" t="n"/>
      <c r="M55" s="481" t="n"/>
      <c r="N55" s="481" t="n"/>
      <c r="O55" s="481" t="n"/>
      <c r="P55" s="481" t="n"/>
      <c r="Q55" s="481" t="n"/>
      <c r="R55" s="481" t="n"/>
      <c r="S55" s="481" t="n"/>
      <c r="T55" s="16">
        <f>IFERROR(SUM(O55:S55),"")</f>
        <v/>
      </c>
      <c r="U55" s="16" t="n"/>
      <c r="V55" s="481" t="n"/>
      <c r="W55" s="481" t="n"/>
      <c r="X55" s="481" t="n"/>
      <c r="Y55" s="481" t="n"/>
      <c r="Z55" s="481" t="n"/>
      <c r="AA55" s="481" t="n"/>
      <c r="AB55" s="481" t="n"/>
      <c r="AC55" s="481" t="n"/>
      <c r="AD55" s="481" t="n"/>
      <c r="AE55" s="15" t="n"/>
      <c r="AF55" s="15" t="n"/>
      <c r="AG55" s="15" t="n"/>
      <c r="AH55" s="17">
        <f>IF(AG55="","",IF(AND(AE55=1,AF55=1),"BAJO",IF(AND(AE55=1,AF55=2),"BAJO",IF(AND(AE55=1,AF55=3),"MODERADO",IF(AND(AE55=1,AF55=4),"FAVORABLE",IF(AND(AE55=1,AF55=5),"FAVORABLE",IF(AND(AE55=2,AF55=1),"BAJO",IF(AND(AE55=2,AF55=2),"BAJO",IF(AND(AE55=2,AF55=3),"MODERADO",IF(AND(AE55=2,AF55=4),"FAVORABLE",IF(AND(AE55=2,AF55=5),"ALTO",IF(AND(AE55=3,AF55=1),"BAJO",IF(AND(AE55=3,AF55=2),"MODERADO",IF(AND(AE55=3,AF55=3),"FAVORABLE",IF(AND(AE55=3,AF55=4),"ALTO",IF(AND(AE55=3,AF55=5),"ALTO",IF(AND(AE55=4,AF55=1),"MODERADO",IF(AND(AE55=4,AF55=2),"FAVORABLE",IF(AND(AE55=4,AF55=3),"FAVORABLE",IF(AND(AE55=4,AF55=4),"ALTO",IF(AND(AE55=4,AF55=5),"ALTO",IF(AND(AE55=5,AF55=1),"FAVORABLE",IF(AND(AE55=5,AF55=2),"FAVORABLE",IF(AND(AE55=5,AF55=3),"ALTO",IF(AND(AE55=5,AF55=4),"ALTO",IF(AND(AE55=5,AF55=5),"ALTO",""))))))))))))))))))))))))))</f>
        <v/>
      </c>
      <c r="AI55" s="21" t="n"/>
      <c r="AJ55" s="23" t="n"/>
      <c r="AK55" s="21" t="n"/>
      <c r="AL55" s="23" t="n"/>
      <c r="AM55" s="21" t="n"/>
      <c r="AN55" s="23" t="n"/>
      <c r="AO55" s="21" t="n"/>
      <c r="AP55" s="23" t="n"/>
      <c r="AQ55" s="21" t="n"/>
      <c r="AR55" s="23" t="n"/>
      <c r="AS55" s="21" t="n"/>
      <c r="AT55" s="23" t="n"/>
      <c r="AU55" s="21" t="n"/>
      <c r="AV55" s="23" t="n"/>
      <c r="AW55" s="337" t="n"/>
    </row>
    <row r="56" customFormat="1" s="30">
      <c r="A56" s="28">
        <f>IF(AND(AE56=1,AF56=1),1,IF(AND(AE56=1,AF56=2),2,IF(AND(AE56=1,AF56=3),3,IF(AND(AE56=1,AF56=4),4,IF(AND(AE56=1,AF56=5),5,IF(AND(AE56=2,AF56=1),6,IF(AND(AE56=2,AF56=2),7,IF(AND(AE56=2,AF56=3),8,IF(AND(AE56=2,AF56=4),9,IF(AND(AE56=2,AF56=5),10,IF(AND(AE56=3,AF56=1),11,IF(AND(AE56=3,AF56=2),12,IF(AND(AE56=3,AF56=3),13,IF(AND(AE56=3,AF56=4),14,IF(AND(AE56=3,AF56=5),15,IF(AND(AE56=4,AF56=1),16,IF(AND(AE56=4,AF56=2),17,IF(AND(AE56=4,AF56=3),18,IF(AND(AE56=4,AF56=4),19,IF(AND(AE56=4,AF56=5),20,IF(AND(AE56=5,AF56=1),21,IF(AND(AE56=5,AF56=2),22,IF(AND(AE56=5,AF56=3),23,IF(AND(AE56=5,AF56=4),24,IF(AND(AE56=5,AF56=5),25,"")))))))))))))))))))))))))</f>
        <v/>
      </c>
      <c r="B56" s="28">
        <f>IF(A56="","",(COUNTIF($A$10:A56,A56))/100)</f>
        <v/>
      </c>
      <c r="C56" s="28">
        <f>IFERROR(A56+B56,"")</f>
        <v/>
      </c>
      <c r="D56" s="492" t="n">
        <v>47</v>
      </c>
      <c r="E56" s="481" t="n"/>
      <c r="F56" s="481" t="n"/>
      <c r="G56" s="481" t="n"/>
      <c r="H56" s="504" t="n"/>
      <c r="I56" s="504" t="n"/>
      <c r="J56" s="15">
        <f>IF(OR(H56="",I56=""),"",H56*I56)</f>
        <v/>
      </c>
      <c r="K56" s="17">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481" t="n"/>
      <c r="M56" s="481" t="n"/>
      <c r="N56" s="481" t="n"/>
      <c r="O56" s="481" t="n"/>
      <c r="P56" s="481" t="n"/>
      <c r="Q56" s="481" t="n"/>
      <c r="R56" s="481" t="n"/>
      <c r="S56" s="481" t="n"/>
      <c r="T56" s="16">
        <f>IFERROR(SUM(O56:S56),"")</f>
        <v/>
      </c>
      <c r="U56" s="16" t="n"/>
      <c r="V56" s="481" t="n"/>
      <c r="W56" s="481" t="n"/>
      <c r="X56" s="481" t="n"/>
      <c r="Y56" s="481" t="n"/>
      <c r="Z56" s="481" t="n"/>
      <c r="AA56" s="481" t="n"/>
      <c r="AB56" s="481" t="n"/>
      <c r="AC56" s="481" t="n"/>
      <c r="AD56" s="481" t="n"/>
      <c r="AE56" s="15" t="n"/>
      <c r="AF56" s="15" t="n"/>
      <c r="AG56" s="15" t="n"/>
      <c r="AH56" s="17">
        <f>IF(AG56="","",IF(AND(AE56=1,AF56=1),"BAJO",IF(AND(AE56=1,AF56=2),"BAJO",IF(AND(AE56=1,AF56=3),"MODERADO",IF(AND(AE56=1,AF56=4),"FAVORABLE",IF(AND(AE56=1,AF56=5),"FAVORABLE",IF(AND(AE56=2,AF56=1),"BAJO",IF(AND(AE56=2,AF56=2),"BAJO",IF(AND(AE56=2,AF56=3),"MODERADO",IF(AND(AE56=2,AF56=4),"FAVORABLE",IF(AND(AE56=2,AF56=5),"ALTO",IF(AND(AE56=3,AF56=1),"BAJO",IF(AND(AE56=3,AF56=2),"MODERADO",IF(AND(AE56=3,AF56=3),"FAVORABLE",IF(AND(AE56=3,AF56=4),"ALTO",IF(AND(AE56=3,AF56=5),"ALTO",IF(AND(AE56=4,AF56=1),"MODERADO",IF(AND(AE56=4,AF56=2),"FAVORABLE",IF(AND(AE56=4,AF56=3),"FAVORABLE",IF(AND(AE56=4,AF56=4),"ALTO",IF(AND(AE56=4,AF56=5),"ALTO",IF(AND(AE56=5,AF56=1),"FAVORABLE",IF(AND(AE56=5,AF56=2),"FAVORABLE",IF(AND(AE56=5,AF56=3),"ALTO",IF(AND(AE56=5,AF56=4),"ALTO",IF(AND(AE56=5,AF56=5),"ALTO",""))))))))))))))))))))))))))</f>
        <v/>
      </c>
      <c r="AI56" s="21" t="n"/>
      <c r="AJ56" s="23" t="n"/>
      <c r="AK56" s="21" t="n"/>
      <c r="AL56" s="23" t="n"/>
      <c r="AM56" s="21" t="n"/>
      <c r="AN56" s="23" t="n"/>
      <c r="AO56" s="21" t="n"/>
      <c r="AP56" s="23" t="n"/>
      <c r="AQ56" s="21" t="n"/>
      <c r="AR56" s="23" t="n"/>
      <c r="AS56" s="21" t="n"/>
      <c r="AT56" s="23" t="n"/>
      <c r="AU56" s="21" t="n"/>
      <c r="AV56" s="23" t="n"/>
      <c r="AW56" s="337" t="n"/>
    </row>
    <row r="57" customFormat="1" s="30">
      <c r="A57" s="28">
        <f>IF(AND(AE57=1,AF57=1),1,IF(AND(AE57=1,AF57=2),2,IF(AND(AE57=1,AF57=3),3,IF(AND(AE57=1,AF57=4),4,IF(AND(AE57=1,AF57=5),5,IF(AND(AE57=2,AF57=1),6,IF(AND(AE57=2,AF57=2),7,IF(AND(AE57=2,AF57=3),8,IF(AND(AE57=2,AF57=4),9,IF(AND(AE57=2,AF57=5),10,IF(AND(AE57=3,AF57=1),11,IF(AND(AE57=3,AF57=2),12,IF(AND(AE57=3,AF57=3),13,IF(AND(AE57=3,AF57=4),14,IF(AND(AE57=3,AF57=5),15,IF(AND(AE57=4,AF57=1),16,IF(AND(AE57=4,AF57=2),17,IF(AND(AE57=4,AF57=3),18,IF(AND(AE57=4,AF57=4),19,IF(AND(AE57=4,AF57=5),20,IF(AND(AE57=5,AF57=1),21,IF(AND(AE57=5,AF57=2),22,IF(AND(AE57=5,AF57=3),23,IF(AND(AE57=5,AF57=4),24,IF(AND(AE57=5,AF57=5),25,"")))))))))))))))))))))))))</f>
        <v/>
      </c>
      <c r="B57" s="28">
        <f>IF(A57="","",(COUNTIF($A$10:A57,A57))/100)</f>
        <v/>
      </c>
      <c r="C57" s="28">
        <f>IFERROR(A57+B57,"")</f>
        <v/>
      </c>
      <c r="D57" s="492" t="n">
        <v>48</v>
      </c>
      <c r="E57" s="481" t="n"/>
      <c r="F57" s="481" t="n"/>
      <c r="G57" s="481" t="n"/>
      <c r="H57" s="504" t="n"/>
      <c r="I57" s="504" t="n"/>
      <c r="J57" s="15">
        <f>IF(OR(H57="",I57=""),"",H57*I57)</f>
        <v/>
      </c>
      <c r="K57" s="17">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481" t="n"/>
      <c r="M57" s="481" t="n"/>
      <c r="N57" s="481" t="n"/>
      <c r="O57" s="481" t="n"/>
      <c r="P57" s="481" t="n"/>
      <c r="Q57" s="481" t="n"/>
      <c r="R57" s="481" t="n"/>
      <c r="S57" s="481" t="n"/>
      <c r="T57" s="16">
        <f>IFERROR(SUM(O57:S57),"")</f>
        <v/>
      </c>
      <c r="U57" s="16" t="n"/>
      <c r="V57" s="481" t="n"/>
      <c r="W57" s="481" t="n"/>
      <c r="X57" s="481" t="n"/>
      <c r="Y57" s="481" t="n"/>
      <c r="Z57" s="481" t="n"/>
      <c r="AA57" s="481" t="n"/>
      <c r="AB57" s="481" t="n"/>
      <c r="AC57" s="481" t="n"/>
      <c r="AD57" s="481" t="n"/>
      <c r="AE57" s="15" t="n"/>
      <c r="AF57" s="15" t="n"/>
      <c r="AG57" s="15" t="n"/>
      <c r="AH57" s="17">
        <f>IF(AG57="","",IF(AND(AE57=1,AF57=1),"BAJO",IF(AND(AE57=1,AF57=2),"BAJO",IF(AND(AE57=1,AF57=3),"MODERADO",IF(AND(AE57=1,AF57=4),"FAVORABLE",IF(AND(AE57=1,AF57=5),"FAVORABLE",IF(AND(AE57=2,AF57=1),"BAJO",IF(AND(AE57=2,AF57=2),"BAJO",IF(AND(AE57=2,AF57=3),"MODERADO",IF(AND(AE57=2,AF57=4),"FAVORABLE",IF(AND(AE57=2,AF57=5),"ALTO",IF(AND(AE57=3,AF57=1),"BAJO",IF(AND(AE57=3,AF57=2),"MODERADO",IF(AND(AE57=3,AF57=3),"FAVORABLE",IF(AND(AE57=3,AF57=4),"ALTO",IF(AND(AE57=3,AF57=5),"ALTO",IF(AND(AE57=4,AF57=1),"MODERADO",IF(AND(AE57=4,AF57=2),"FAVORABLE",IF(AND(AE57=4,AF57=3),"FAVORABLE",IF(AND(AE57=4,AF57=4),"ALTO",IF(AND(AE57=4,AF57=5),"ALTO",IF(AND(AE57=5,AF57=1),"FAVORABLE",IF(AND(AE57=5,AF57=2),"FAVORABLE",IF(AND(AE57=5,AF57=3),"ALTO",IF(AND(AE57=5,AF57=4),"ALTO",IF(AND(AE57=5,AF57=5),"ALTO",""))))))))))))))))))))))))))</f>
        <v/>
      </c>
      <c r="AI57" s="21" t="n"/>
      <c r="AJ57" s="23" t="n"/>
      <c r="AK57" s="21" t="n"/>
      <c r="AL57" s="23" t="n"/>
      <c r="AM57" s="21" t="n"/>
      <c r="AN57" s="23" t="n"/>
      <c r="AO57" s="21" t="n"/>
      <c r="AP57" s="23" t="n"/>
      <c r="AQ57" s="21" t="n"/>
      <c r="AR57" s="23" t="n"/>
      <c r="AS57" s="21" t="n"/>
      <c r="AT57" s="23" t="n"/>
      <c r="AU57" s="21" t="n"/>
      <c r="AV57" s="23" t="n"/>
      <c r="AW57" s="337" t="n"/>
    </row>
    <row r="58" customFormat="1" s="30">
      <c r="A58" s="28">
        <f>IF(AND(AE58=1,AF58=1),1,IF(AND(AE58=1,AF58=2),2,IF(AND(AE58=1,AF58=3),3,IF(AND(AE58=1,AF58=4),4,IF(AND(AE58=1,AF58=5),5,IF(AND(AE58=2,AF58=1),6,IF(AND(AE58=2,AF58=2),7,IF(AND(AE58=2,AF58=3),8,IF(AND(AE58=2,AF58=4),9,IF(AND(AE58=2,AF58=5),10,IF(AND(AE58=3,AF58=1),11,IF(AND(AE58=3,AF58=2),12,IF(AND(AE58=3,AF58=3),13,IF(AND(AE58=3,AF58=4),14,IF(AND(AE58=3,AF58=5),15,IF(AND(AE58=4,AF58=1),16,IF(AND(AE58=4,AF58=2),17,IF(AND(AE58=4,AF58=3),18,IF(AND(AE58=4,AF58=4),19,IF(AND(AE58=4,AF58=5),20,IF(AND(AE58=5,AF58=1),21,IF(AND(AE58=5,AF58=2),22,IF(AND(AE58=5,AF58=3),23,IF(AND(AE58=5,AF58=4),24,IF(AND(AE58=5,AF58=5),25,"")))))))))))))))))))))))))</f>
        <v/>
      </c>
      <c r="B58" s="28">
        <f>IF(A58="","",(COUNTIF($A$10:A58,A58))/100)</f>
        <v/>
      </c>
      <c r="C58" s="28">
        <f>IFERROR(A58+B58,"")</f>
        <v/>
      </c>
      <c r="D58" s="492" t="n">
        <v>49</v>
      </c>
      <c r="E58" s="481" t="n"/>
      <c r="F58" s="481" t="n"/>
      <c r="G58" s="481" t="n"/>
      <c r="H58" s="504" t="n"/>
      <c r="I58" s="504" t="n"/>
      <c r="J58" s="15">
        <f>IF(OR(H58="",I58=""),"",H58*I58)</f>
        <v/>
      </c>
      <c r="K58" s="17">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481" t="n"/>
      <c r="M58" s="481" t="n"/>
      <c r="N58" s="481" t="n"/>
      <c r="O58" s="481" t="n"/>
      <c r="P58" s="481" t="n"/>
      <c r="Q58" s="481" t="n"/>
      <c r="R58" s="481" t="n"/>
      <c r="S58" s="481" t="n"/>
      <c r="T58" s="16">
        <f>IFERROR(SUM(O58:S58),"")</f>
        <v/>
      </c>
      <c r="U58" s="16" t="n"/>
      <c r="V58" s="481" t="n"/>
      <c r="W58" s="481" t="n"/>
      <c r="X58" s="481" t="n"/>
      <c r="Y58" s="481" t="n"/>
      <c r="Z58" s="481" t="n"/>
      <c r="AA58" s="481" t="n"/>
      <c r="AB58" s="481" t="n"/>
      <c r="AC58" s="481" t="n"/>
      <c r="AD58" s="481" t="n"/>
      <c r="AE58" s="15" t="n"/>
      <c r="AF58" s="15" t="n"/>
      <c r="AG58" s="15" t="n"/>
      <c r="AH58" s="17">
        <f>IF(AG58="","",IF(AND(AE58=1,AF58=1),"BAJO",IF(AND(AE58=1,AF58=2),"BAJO",IF(AND(AE58=1,AF58=3),"MODERADO",IF(AND(AE58=1,AF58=4),"FAVORABLE",IF(AND(AE58=1,AF58=5),"FAVORABLE",IF(AND(AE58=2,AF58=1),"BAJO",IF(AND(AE58=2,AF58=2),"BAJO",IF(AND(AE58=2,AF58=3),"MODERADO",IF(AND(AE58=2,AF58=4),"FAVORABLE",IF(AND(AE58=2,AF58=5),"ALTO",IF(AND(AE58=3,AF58=1),"BAJO",IF(AND(AE58=3,AF58=2),"MODERADO",IF(AND(AE58=3,AF58=3),"FAVORABLE",IF(AND(AE58=3,AF58=4),"ALTO",IF(AND(AE58=3,AF58=5),"ALTO",IF(AND(AE58=4,AF58=1),"MODERADO",IF(AND(AE58=4,AF58=2),"FAVORABLE",IF(AND(AE58=4,AF58=3),"FAVORABLE",IF(AND(AE58=4,AF58=4),"ALTO",IF(AND(AE58=4,AF58=5),"ALTO",IF(AND(AE58=5,AF58=1),"FAVORABLE",IF(AND(AE58=5,AF58=2),"FAVORABLE",IF(AND(AE58=5,AF58=3),"ALTO",IF(AND(AE58=5,AF58=4),"ALTO",IF(AND(AE58=5,AF58=5),"ALTO",""))))))))))))))))))))))))))</f>
        <v/>
      </c>
      <c r="AI58" s="21" t="n"/>
      <c r="AJ58" s="23" t="n"/>
      <c r="AK58" s="21" t="n"/>
      <c r="AL58" s="23" t="n"/>
      <c r="AM58" s="21" t="n"/>
      <c r="AN58" s="23" t="n"/>
      <c r="AO58" s="21" t="n"/>
      <c r="AP58" s="23" t="n"/>
      <c r="AQ58" s="21" t="n"/>
      <c r="AR58" s="23" t="n"/>
      <c r="AS58" s="21" t="n"/>
      <c r="AT58" s="23" t="n"/>
      <c r="AU58" s="21" t="n"/>
      <c r="AV58" s="23" t="n"/>
      <c r="AW58" s="337" t="n"/>
    </row>
    <row r="59" customFormat="1" s="30">
      <c r="A59" s="28">
        <f>IF(AND(AE59=1,AF59=1),1,IF(AND(AE59=1,AF59=2),2,IF(AND(AE59=1,AF59=3),3,IF(AND(AE59=1,AF59=4),4,IF(AND(AE59=1,AF59=5),5,IF(AND(AE59=2,AF59=1),6,IF(AND(AE59=2,AF59=2),7,IF(AND(AE59=2,AF59=3),8,IF(AND(AE59=2,AF59=4),9,IF(AND(AE59=2,AF59=5),10,IF(AND(AE59=3,AF59=1),11,IF(AND(AE59=3,AF59=2),12,IF(AND(AE59=3,AF59=3),13,IF(AND(AE59=3,AF59=4),14,IF(AND(AE59=3,AF59=5),15,IF(AND(AE59=4,AF59=1),16,IF(AND(AE59=4,AF59=2),17,IF(AND(AE59=4,AF59=3),18,IF(AND(AE59=4,AF59=4),19,IF(AND(AE59=4,AF59=5),20,IF(AND(AE59=5,AF59=1),21,IF(AND(AE59=5,AF59=2),22,IF(AND(AE59=5,AF59=3),23,IF(AND(AE59=5,AF59=4),24,IF(AND(AE59=5,AF59=5),25,"")))))))))))))))))))))))))</f>
        <v/>
      </c>
      <c r="B59" s="28">
        <f>IF(A59="","",(COUNTIF($A$10:A59,A59))/100)</f>
        <v/>
      </c>
      <c r="C59" s="28">
        <f>IFERROR(A59+B59,"")</f>
        <v/>
      </c>
      <c r="D59" s="492" t="n">
        <v>50</v>
      </c>
      <c r="E59" s="481" t="n"/>
      <c r="F59" s="481" t="n"/>
      <c r="G59" s="481" t="n"/>
      <c r="H59" s="504" t="n"/>
      <c r="I59" s="504" t="n"/>
      <c r="J59" s="15">
        <f>IF(OR(H59="",I59=""),"",H59*I59)</f>
        <v/>
      </c>
      <c r="K59" s="17">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481" t="n"/>
      <c r="M59" s="481" t="n"/>
      <c r="N59" s="481" t="n"/>
      <c r="O59" s="481" t="n"/>
      <c r="P59" s="481" t="n"/>
      <c r="Q59" s="481" t="n"/>
      <c r="R59" s="481" t="n"/>
      <c r="S59" s="481" t="n"/>
      <c r="T59" s="16">
        <f>IFERROR(SUM(O59:S59),"")</f>
        <v/>
      </c>
      <c r="U59" s="16" t="n"/>
      <c r="V59" s="481" t="n"/>
      <c r="W59" s="481" t="n"/>
      <c r="X59" s="481" t="n"/>
      <c r="Y59" s="481" t="n"/>
      <c r="Z59" s="481" t="n"/>
      <c r="AA59" s="481" t="n"/>
      <c r="AB59" s="481" t="n"/>
      <c r="AC59" s="481" t="n"/>
      <c r="AD59" s="481" t="n"/>
      <c r="AE59" s="15" t="n"/>
      <c r="AF59" s="15" t="n"/>
      <c r="AG59" s="15" t="n"/>
      <c r="AH59" s="17">
        <f>IF(AG59="","",IF(AND(AE59=1,AF59=1),"BAJO",IF(AND(AE59=1,AF59=2),"BAJO",IF(AND(AE59=1,AF59=3),"MODERADO",IF(AND(AE59=1,AF59=4),"FAVORABLE",IF(AND(AE59=1,AF59=5),"FAVORABLE",IF(AND(AE59=2,AF59=1),"BAJO",IF(AND(AE59=2,AF59=2),"BAJO",IF(AND(AE59=2,AF59=3),"MODERADO",IF(AND(AE59=2,AF59=4),"FAVORABLE",IF(AND(AE59=2,AF59=5),"ALTO",IF(AND(AE59=3,AF59=1),"BAJO",IF(AND(AE59=3,AF59=2),"MODERADO",IF(AND(AE59=3,AF59=3),"FAVORABLE",IF(AND(AE59=3,AF59=4),"ALTO",IF(AND(AE59=3,AF59=5),"ALTO",IF(AND(AE59=4,AF59=1),"MODERADO",IF(AND(AE59=4,AF59=2),"FAVORABLE",IF(AND(AE59=4,AF59=3),"FAVORABLE",IF(AND(AE59=4,AF59=4),"ALTO",IF(AND(AE59=4,AF59=5),"ALTO",IF(AND(AE59=5,AF59=1),"FAVORABLE",IF(AND(AE59=5,AF59=2),"FAVORABLE",IF(AND(AE59=5,AF59=3),"ALTO",IF(AND(AE59=5,AF59=4),"ALTO",IF(AND(AE59=5,AF59=5),"ALTO",""))))))))))))))))))))))))))</f>
        <v/>
      </c>
      <c r="AI59" s="21" t="n"/>
      <c r="AJ59" s="23" t="n"/>
      <c r="AK59" s="21" t="n"/>
      <c r="AL59" s="23" t="n"/>
      <c r="AM59" s="21" t="n"/>
      <c r="AN59" s="23" t="n"/>
      <c r="AO59" s="21" t="n"/>
      <c r="AP59" s="23" t="n"/>
      <c r="AQ59" s="21" t="n"/>
      <c r="AR59" s="23" t="n"/>
      <c r="AS59" s="21" t="n"/>
      <c r="AT59" s="23" t="n"/>
      <c r="AU59" s="21" t="n"/>
      <c r="AV59" s="23" t="n"/>
      <c r="AW59" s="337" t="n"/>
    </row>
    <row r="60" customFormat="1" s="30">
      <c r="A60" s="28">
        <f>IF(AND(AE60=1,AF60=1),1,IF(AND(AE60=1,AF60=2),2,IF(AND(AE60=1,AF60=3),3,IF(AND(AE60=1,AF60=4),4,IF(AND(AE60=1,AF60=5),5,IF(AND(AE60=2,AF60=1),6,IF(AND(AE60=2,AF60=2),7,IF(AND(AE60=2,AF60=3),8,IF(AND(AE60=2,AF60=4),9,IF(AND(AE60=2,AF60=5),10,IF(AND(AE60=3,AF60=1),11,IF(AND(AE60=3,AF60=2),12,IF(AND(AE60=3,AF60=3),13,IF(AND(AE60=3,AF60=4),14,IF(AND(AE60=3,AF60=5),15,IF(AND(AE60=4,AF60=1),16,IF(AND(AE60=4,AF60=2),17,IF(AND(AE60=4,AF60=3),18,IF(AND(AE60=4,AF60=4),19,IF(AND(AE60=4,AF60=5),20,IF(AND(AE60=5,AF60=1),21,IF(AND(AE60=5,AF60=2),22,IF(AND(AE60=5,AF60=3),23,IF(AND(AE60=5,AF60=4),24,IF(AND(AE60=5,AF60=5),25,"")))))))))))))))))))))))))</f>
        <v/>
      </c>
      <c r="B60" s="28">
        <f>IF(A60="","",(COUNTIF($A$10:A60,A60))/100)</f>
        <v/>
      </c>
      <c r="C60" s="28">
        <f>IFERROR(A60+B60,"")</f>
        <v/>
      </c>
      <c r="D60" s="492" t="n">
        <v>51</v>
      </c>
      <c r="E60" s="481" t="n"/>
      <c r="F60" s="481" t="n"/>
      <c r="G60" s="481" t="n"/>
      <c r="H60" s="504" t="n"/>
      <c r="I60" s="504" t="n"/>
      <c r="J60" s="15">
        <f>IF(OR(H60="",I60=""),"",H60*I60)</f>
        <v/>
      </c>
      <c r="K60" s="17">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481" t="n"/>
      <c r="M60" s="481" t="n"/>
      <c r="N60" s="481" t="n"/>
      <c r="O60" s="481" t="n"/>
      <c r="P60" s="481" t="n"/>
      <c r="Q60" s="481" t="n"/>
      <c r="R60" s="481" t="n"/>
      <c r="S60" s="481" t="n"/>
      <c r="T60" s="16">
        <f>IFERROR(SUM(O60:S60),"")</f>
        <v/>
      </c>
      <c r="U60" s="16" t="n"/>
      <c r="V60" s="481" t="n"/>
      <c r="W60" s="481" t="n"/>
      <c r="X60" s="481" t="n"/>
      <c r="Y60" s="481" t="n"/>
      <c r="Z60" s="481" t="n"/>
      <c r="AA60" s="481" t="n"/>
      <c r="AB60" s="481" t="n"/>
      <c r="AC60" s="481" t="n"/>
      <c r="AD60" s="481" t="n"/>
      <c r="AE60" s="15" t="n"/>
      <c r="AF60" s="15" t="n"/>
      <c r="AG60" s="15" t="n"/>
      <c r="AH60" s="17">
        <f>IF(AG60="","",IF(AND(AE60=1,AF60=1),"BAJO",IF(AND(AE60=1,AF60=2),"BAJO",IF(AND(AE60=1,AF60=3),"MODERADO",IF(AND(AE60=1,AF60=4),"FAVORABLE",IF(AND(AE60=1,AF60=5),"FAVORABLE",IF(AND(AE60=2,AF60=1),"BAJO",IF(AND(AE60=2,AF60=2),"BAJO",IF(AND(AE60=2,AF60=3),"MODERADO",IF(AND(AE60=2,AF60=4),"FAVORABLE",IF(AND(AE60=2,AF60=5),"ALTO",IF(AND(AE60=3,AF60=1),"BAJO",IF(AND(AE60=3,AF60=2),"MODERADO",IF(AND(AE60=3,AF60=3),"FAVORABLE",IF(AND(AE60=3,AF60=4),"ALTO",IF(AND(AE60=3,AF60=5),"ALTO",IF(AND(AE60=4,AF60=1),"MODERADO",IF(AND(AE60=4,AF60=2),"FAVORABLE",IF(AND(AE60=4,AF60=3),"FAVORABLE",IF(AND(AE60=4,AF60=4),"ALTO",IF(AND(AE60=4,AF60=5),"ALTO",IF(AND(AE60=5,AF60=1),"FAVORABLE",IF(AND(AE60=5,AF60=2),"FAVORABLE",IF(AND(AE60=5,AF60=3),"ALTO",IF(AND(AE60=5,AF60=4),"ALTO",IF(AND(AE60=5,AF60=5),"ALTO",""))))))))))))))))))))))))))</f>
        <v/>
      </c>
      <c r="AI60" s="21" t="n"/>
      <c r="AJ60" s="23" t="n"/>
      <c r="AK60" s="21" t="n"/>
      <c r="AL60" s="23" t="n"/>
      <c r="AM60" s="21" t="n"/>
      <c r="AN60" s="23" t="n"/>
      <c r="AO60" s="21" t="n"/>
      <c r="AP60" s="23" t="n"/>
      <c r="AQ60" s="21" t="n"/>
      <c r="AR60" s="23" t="n"/>
      <c r="AS60" s="21" t="n"/>
      <c r="AT60" s="23" t="n"/>
      <c r="AU60" s="21" t="n"/>
      <c r="AV60" s="23" t="n"/>
      <c r="AW60" s="337" t="n"/>
    </row>
    <row r="61" customFormat="1" s="30">
      <c r="A61" s="28">
        <f>IF(AND(AE61=1,AF61=1),1,IF(AND(AE61=1,AF61=2),2,IF(AND(AE61=1,AF61=3),3,IF(AND(AE61=1,AF61=4),4,IF(AND(AE61=1,AF61=5),5,IF(AND(AE61=2,AF61=1),6,IF(AND(AE61=2,AF61=2),7,IF(AND(AE61=2,AF61=3),8,IF(AND(AE61=2,AF61=4),9,IF(AND(AE61=2,AF61=5),10,IF(AND(AE61=3,AF61=1),11,IF(AND(AE61=3,AF61=2),12,IF(AND(AE61=3,AF61=3),13,IF(AND(AE61=3,AF61=4),14,IF(AND(AE61=3,AF61=5),15,IF(AND(AE61=4,AF61=1),16,IF(AND(AE61=4,AF61=2),17,IF(AND(AE61=4,AF61=3),18,IF(AND(AE61=4,AF61=4),19,IF(AND(AE61=4,AF61=5),20,IF(AND(AE61=5,AF61=1),21,IF(AND(AE61=5,AF61=2),22,IF(AND(AE61=5,AF61=3),23,IF(AND(AE61=5,AF61=4),24,IF(AND(AE61=5,AF61=5),25,"")))))))))))))))))))))))))</f>
        <v/>
      </c>
      <c r="B61" s="28">
        <f>IF(A61="","",(COUNTIF($A$10:A61,A61))/100)</f>
        <v/>
      </c>
      <c r="C61" s="28">
        <f>IFERROR(A61+B61,"")</f>
        <v/>
      </c>
      <c r="D61" s="492" t="n">
        <v>52</v>
      </c>
      <c r="E61" s="481" t="n"/>
      <c r="F61" s="481" t="n"/>
      <c r="G61" s="481" t="n"/>
      <c r="H61" s="504" t="n"/>
      <c r="I61" s="504" t="n"/>
      <c r="J61" s="15">
        <f>IF(OR(H61="",I61=""),"",H61*I61)</f>
        <v/>
      </c>
      <c r="K61" s="17">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481" t="n"/>
      <c r="M61" s="481" t="n"/>
      <c r="N61" s="481" t="n"/>
      <c r="O61" s="481" t="n"/>
      <c r="P61" s="481" t="n"/>
      <c r="Q61" s="481" t="n"/>
      <c r="R61" s="481" t="n"/>
      <c r="S61" s="481" t="n"/>
      <c r="T61" s="16">
        <f>IFERROR(SUM(O61:S61),"")</f>
        <v/>
      </c>
      <c r="U61" s="16" t="n"/>
      <c r="V61" s="481" t="n"/>
      <c r="W61" s="481" t="n"/>
      <c r="X61" s="481" t="n"/>
      <c r="Y61" s="481" t="n"/>
      <c r="Z61" s="481" t="n"/>
      <c r="AA61" s="481" t="n"/>
      <c r="AB61" s="481" t="n"/>
      <c r="AC61" s="481" t="n"/>
      <c r="AD61" s="481" t="n"/>
      <c r="AE61" s="15" t="n"/>
      <c r="AF61" s="15" t="n"/>
      <c r="AG61" s="15" t="n"/>
      <c r="AH61" s="17">
        <f>IF(AG61="","",IF(AND(AE61=1,AF61=1),"BAJO",IF(AND(AE61=1,AF61=2),"BAJO",IF(AND(AE61=1,AF61=3),"MODERADO",IF(AND(AE61=1,AF61=4),"FAVORABLE",IF(AND(AE61=1,AF61=5),"FAVORABLE",IF(AND(AE61=2,AF61=1),"BAJO",IF(AND(AE61=2,AF61=2),"BAJO",IF(AND(AE61=2,AF61=3),"MODERADO",IF(AND(AE61=2,AF61=4),"FAVORABLE",IF(AND(AE61=2,AF61=5),"ALTO",IF(AND(AE61=3,AF61=1),"BAJO",IF(AND(AE61=3,AF61=2),"MODERADO",IF(AND(AE61=3,AF61=3),"FAVORABLE",IF(AND(AE61=3,AF61=4),"ALTO",IF(AND(AE61=3,AF61=5),"ALTO",IF(AND(AE61=4,AF61=1),"MODERADO",IF(AND(AE61=4,AF61=2),"FAVORABLE",IF(AND(AE61=4,AF61=3),"FAVORABLE",IF(AND(AE61=4,AF61=4),"ALTO",IF(AND(AE61=4,AF61=5),"ALTO",IF(AND(AE61=5,AF61=1),"FAVORABLE",IF(AND(AE61=5,AF61=2),"FAVORABLE",IF(AND(AE61=5,AF61=3),"ALTO",IF(AND(AE61=5,AF61=4),"ALTO",IF(AND(AE61=5,AF61=5),"ALTO",""))))))))))))))))))))))))))</f>
        <v/>
      </c>
      <c r="AI61" s="21" t="n"/>
      <c r="AJ61" s="23" t="n"/>
      <c r="AK61" s="21" t="n"/>
      <c r="AL61" s="23" t="n"/>
      <c r="AM61" s="21" t="n"/>
      <c r="AN61" s="23" t="n"/>
      <c r="AO61" s="21" t="n"/>
      <c r="AP61" s="23" t="n"/>
      <c r="AQ61" s="21" t="n"/>
      <c r="AR61" s="23" t="n"/>
      <c r="AS61" s="21" t="n"/>
      <c r="AT61" s="23" t="n"/>
      <c r="AU61" s="21" t="n"/>
      <c r="AV61" s="23" t="n"/>
      <c r="AW61" s="337" t="n"/>
    </row>
    <row r="62" customFormat="1" s="30">
      <c r="A62" s="28">
        <f>IF(AND(AE62=1,AF62=1),1,IF(AND(AE62=1,AF62=2),2,IF(AND(AE62=1,AF62=3),3,IF(AND(AE62=1,AF62=4),4,IF(AND(AE62=1,AF62=5),5,IF(AND(AE62=2,AF62=1),6,IF(AND(AE62=2,AF62=2),7,IF(AND(AE62=2,AF62=3),8,IF(AND(AE62=2,AF62=4),9,IF(AND(AE62=2,AF62=5),10,IF(AND(AE62=3,AF62=1),11,IF(AND(AE62=3,AF62=2),12,IF(AND(AE62=3,AF62=3),13,IF(AND(AE62=3,AF62=4),14,IF(AND(AE62=3,AF62=5),15,IF(AND(AE62=4,AF62=1),16,IF(AND(AE62=4,AF62=2),17,IF(AND(AE62=4,AF62=3),18,IF(AND(AE62=4,AF62=4),19,IF(AND(AE62=4,AF62=5),20,IF(AND(AE62=5,AF62=1),21,IF(AND(AE62=5,AF62=2),22,IF(AND(AE62=5,AF62=3),23,IF(AND(AE62=5,AF62=4),24,IF(AND(AE62=5,AF62=5),25,"")))))))))))))))))))))))))</f>
        <v/>
      </c>
      <c r="B62" s="28">
        <f>IF(A62="","",(COUNTIF($A$10:A62,A62))/100)</f>
        <v/>
      </c>
      <c r="C62" s="28">
        <f>IFERROR(A62+B62,"")</f>
        <v/>
      </c>
      <c r="D62" s="492" t="n">
        <v>53</v>
      </c>
      <c r="E62" s="481" t="n"/>
      <c r="F62" s="481" t="n"/>
      <c r="G62" s="481" t="n"/>
      <c r="H62" s="504" t="n"/>
      <c r="I62" s="504" t="n"/>
      <c r="J62" s="15">
        <f>IF(OR(H62="",I62=""),"",H62*I62)</f>
        <v/>
      </c>
      <c r="K62" s="17">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481" t="n"/>
      <c r="M62" s="481" t="n"/>
      <c r="N62" s="481" t="n"/>
      <c r="O62" s="481" t="n"/>
      <c r="P62" s="481" t="n"/>
      <c r="Q62" s="481" t="n"/>
      <c r="R62" s="481" t="n"/>
      <c r="S62" s="481" t="n"/>
      <c r="T62" s="16">
        <f>IFERROR(SUM(O62:S62),"")</f>
        <v/>
      </c>
      <c r="U62" s="16" t="n"/>
      <c r="V62" s="481" t="n"/>
      <c r="W62" s="481" t="n"/>
      <c r="X62" s="481" t="n"/>
      <c r="Y62" s="481" t="n"/>
      <c r="Z62" s="481" t="n"/>
      <c r="AA62" s="481" t="n"/>
      <c r="AB62" s="481" t="n"/>
      <c r="AC62" s="481" t="n"/>
      <c r="AD62" s="481" t="n"/>
      <c r="AE62" s="15" t="n"/>
      <c r="AF62" s="15" t="n"/>
      <c r="AG62" s="15" t="n"/>
      <c r="AH62" s="17">
        <f>IF(AG62="","",IF(AND(AE62=1,AF62=1),"BAJO",IF(AND(AE62=1,AF62=2),"BAJO",IF(AND(AE62=1,AF62=3),"MODERADO",IF(AND(AE62=1,AF62=4),"FAVORABLE",IF(AND(AE62=1,AF62=5),"FAVORABLE",IF(AND(AE62=2,AF62=1),"BAJO",IF(AND(AE62=2,AF62=2),"BAJO",IF(AND(AE62=2,AF62=3),"MODERADO",IF(AND(AE62=2,AF62=4),"FAVORABLE",IF(AND(AE62=2,AF62=5),"ALTO",IF(AND(AE62=3,AF62=1),"BAJO",IF(AND(AE62=3,AF62=2),"MODERADO",IF(AND(AE62=3,AF62=3),"FAVORABLE",IF(AND(AE62=3,AF62=4),"ALTO",IF(AND(AE62=3,AF62=5),"ALTO",IF(AND(AE62=4,AF62=1),"MODERADO",IF(AND(AE62=4,AF62=2),"FAVORABLE",IF(AND(AE62=4,AF62=3),"FAVORABLE",IF(AND(AE62=4,AF62=4),"ALTO",IF(AND(AE62=4,AF62=5),"ALTO",IF(AND(AE62=5,AF62=1),"FAVORABLE",IF(AND(AE62=5,AF62=2),"FAVORABLE",IF(AND(AE62=5,AF62=3),"ALTO",IF(AND(AE62=5,AF62=4),"ALTO",IF(AND(AE62=5,AF62=5),"ALTO",""))))))))))))))))))))))))))</f>
        <v/>
      </c>
      <c r="AI62" s="21" t="n"/>
      <c r="AJ62" s="23" t="n"/>
      <c r="AK62" s="21" t="n"/>
      <c r="AL62" s="23" t="n"/>
      <c r="AM62" s="21" t="n"/>
      <c r="AN62" s="23" t="n"/>
      <c r="AO62" s="21" t="n"/>
      <c r="AP62" s="23" t="n"/>
      <c r="AQ62" s="21" t="n"/>
      <c r="AR62" s="23" t="n"/>
      <c r="AS62" s="21" t="n"/>
      <c r="AT62" s="23" t="n"/>
      <c r="AU62" s="21" t="n"/>
      <c r="AV62" s="23" t="n"/>
      <c r="AW62" s="337" t="n"/>
    </row>
    <row r="63" customFormat="1" s="30">
      <c r="A63" s="28">
        <f>IF(AND(AE63=1,AF63=1),1,IF(AND(AE63=1,AF63=2),2,IF(AND(AE63=1,AF63=3),3,IF(AND(AE63=1,AF63=4),4,IF(AND(AE63=1,AF63=5),5,IF(AND(AE63=2,AF63=1),6,IF(AND(AE63=2,AF63=2),7,IF(AND(AE63=2,AF63=3),8,IF(AND(AE63=2,AF63=4),9,IF(AND(AE63=2,AF63=5),10,IF(AND(AE63=3,AF63=1),11,IF(AND(AE63=3,AF63=2),12,IF(AND(AE63=3,AF63=3),13,IF(AND(AE63=3,AF63=4),14,IF(AND(AE63=3,AF63=5),15,IF(AND(AE63=4,AF63=1),16,IF(AND(AE63=4,AF63=2),17,IF(AND(AE63=4,AF63=3),18,IF(AND(AE63=4,AF63=4),19,IF(AND(AE63=4,AF63=5),20,IF(AND(AE63=5,AF63=1),21,IF(AND(AE63=5,AF63=2),22,IF(AND(AE63=5,AF63=3),23,IF(AND(AE63=5,AF63=4),24,IF(AND(AE63=5,AF63=5),25,"")))))))))))))))))))))))))</f>
        <v/>
      </c>
      <c r="B63" s="28">
        <f>IF(A63="","",(COUNTIF($A$10:A63,A63))/100)</f>
        <v/>
      </c>
      <c r="C63" s="28">
        <f>IFERROR(A63+B63,"")</f>
        <v/>
      </c>
      <c r="D63" s="492" t="n">
        <v>54</v>
      </c>
      <c r="E63" s="481" t="n"/>
      <c r="F63" s="481" t="n"/>
      <c r="G63" s="481" t="n"/>
      <c r="H63" s="504" t="n"/>
      <c r="I63" s="504" t="n"/>
      <c r="J63" s="15">
        <f>IF(OR(H63="",I63=""),"",H63*I63)</f>
        <v/>
      </c>
      <c r="K63" s="17">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481" t="n"/>
      <c r="M63" s="481" t="n"/>
      <c r="N63" s="481" t="n"/>
      <c r="O63" s="481" t="n"/>
      <c r="P63" s="481" t="n"/>
      <c r="Q63" s="481" t="n"/>
      <c r="R63" s="481" t="n"/>
      <c r="S63" s="481" t="n"/>
      <c r="T63" s="16">
        <f>IFERROR(SUM(O63:S63),"")</f>
        <v/>
      </c>
      <c r="U63" s="16" t="n"/>
      <c r="V63" s="481" t="n"/>
      <c r="W63" s="481" t="n"/>
      <c r="X63" s="481" t="n"/>
      <c r="Y63" s="481" t="n"/>
      <c r="Z63" s="481" t="n"/>
      <c r="AA63" s="481" t="n"/>
      <c r="AB63" s="481" t="n"/>
      <c r="AC63" s="481" t="n"/>
      <c r="AD63" s="481" t="n"/>
      <c r="AE63" s="15" t="n"/>
      <c r="AF63" s="15" t="n"/>
      <c r="AG63" s="15" t="n"/>
      <c r="AH63" s="17">
        <f>IF(AG63="","",IF(AND(AE63=1,AF63=1),"BAJO",IF(AND(AE63=1,AF63=2),"BAJO",IF(AND(AE63=1,AF63=3),"MODERADO",IF(AND(AE63=1,AF63=4),"FAVORABLE",IF(AND(AE63=1,AF63=5),"FAVORABLE",IF(AND(AE63=2,AF63=1),"BAJO",IF(AND(AE63=2,AF63=2),"BAJO",IF(AND(AE63=2,AF63=3),"MODERADO",IF(AND(AE63=2,AF63=4),"FAVORABLE",IF(AND(AE63=2,AF63=5),"ALTO",IF(AND(AE63=3,AF63=1),"BAJO",IF(AND(AE63=3,AF63=2),"MODERADO",IF(AND(AE63=3,AF63=3),"FAVORABLE",IF(AND(AE63=3,AF63=4),"ALTO",IF(AND(AE63=3,AF63=5),"ALTO",IF(AND(AE63=4,AF63=1),"MODERADO",IF(AND(AE63=4,AF63=2),"FAVORABLE",IF(AND(AE63=4,AF63=3),"FAVORABLE",IF(AND(AE63=4,AF63=4),"ALTO",IF(AND(AE63=4,AF63=5),"ALTO",IF(AND(AE63=5,AF63=1),"FAVORABLE",IF(AND(AE63=5,AF63=2),"FAVORABLE",IF(AND(AE63=5,AF63=3),"ALTO",IF(AND(AE63=5,AF63=4),"ALTO",IF(AND(AE63=5,AF63=5),"ALTO",""))))))))))))))))))))))))))</f>
        <v/>
      </c>
      <c r="AI63" s="21" t="n"/>
      <c r="AJ63" s="23" t="n"/>
      <c r="AK63" s="21" t="n"/>
      <c r="AL63" s="23" t="n"/>
      <c r="AM63" s="21" t="n"/>
      <c r="AN63" s="23" t="n"/>
      <c r="AO63" s="21" t="n"/>
      <c r="AP63" s="23" t="n"/>
      <c r="AQ63" s="21" t="n"/>
      <c r="AR63" s="23" t="n"/>
      <c r="AS63" s="21" t="n"/>
      <c r="AT63" s="23" t="n"/>
      <c r="AU63" s="21" t="n"/>
      <c r="AV63" s="23" t="n"/>
      <c r="AW63" s="337" t="n"/>
    </row>
    <row r="64" customFormat="1" s="30">
      <c r="A64" s="28">
        <f>IF(AND(AE64=1,AF64=1),1,IF(AND(AE64=1,AF64=2),2,IF(AND(AE64=1,AF64=3),3,IF(AND(AE64=1,AF64=4),4,IF(AND(AE64=1,AF64=5),5,IF(AND(AE64=2,AF64=1),6,IF(AND(AE64=2,AF64=2),7,IF(AND(AE64=2,AF64=3),8,IF(AND(AE64=2,AF64=4),9,IF(AND(AE64=2,AF64=5),10,IF(AND(AE64=3,AF64=1),11,IF(AND(AE64=3,AF64=2),12,IF(AND(AE64=3,AF64=3),13,IF(AND(AE64=3,AF64=4),14,IF(AND(AE64=3,AF64=5),15,IF(AND(AE64=4,AF64=1),16,IF(AND(AE64=4,AF64=2),17,IF(AND(AE64=4,AF64=3),18,IF(AND(AE64=4,AF64=4),19,IF(AND(AE64=4,AF64=5),20,IF(AND(AE64=5,AF64=1),21,IF(AND(AE64=5,AF64=2),22,IF(AND(AE64=5,AF64=3),23,IF(AND(AE64=5,AF64=4),24,IF(AND(AE64=5,AF64=5),25,"")))))))))))))))))))))))))</f>
        <v/>
      </c>
      <c r="B64" s="28">
        <f>IF(A64="","",(COUNTIF($A$10:A64,A64))/100)</f>
        <v/>
      </c>
      <c r="C64" s="28">
        <f>IFERROR(A64+B64,"")</f>
        <v/>
      </c>
      <c r="D64" s="492" t="n">
        <v>55</v>
      </c>
      <c r="E64" s="481" t="n"/>
      <c r="F64" s="481" t="n"/>
      <c r="G64" s="481" t="n"/>
      <c r="H64" s="504" t="n"/>
      <c r="I64" s="504" t="n"/>
      <c r="J64" s="15">
        <f>IF(OR(H64="",I64=""),"",H64*I64)</f>
        <v/>
      </c>
      <c r="K64" s="17">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481" t="n"/>
      <c r="M64" s="481" t="n"/>
      <c r="N64" s="481" t="n"/>
      <c r="O64" s="481" t="n"/>
      <c r="P64" s="481" t="n"/>
      <c r="Q64" s="481" t="n"/>
      <c r="R64" s="481" t="n"/>
      <c r="S64" s="481" t="n"/>
      <c r="T64" s="16">
        <f>IFERROR(SUM(O64:S64),"")</f>
        <v/>
      </c>
      <c r="U64" s="16" t="n"/>
      <c r="V64" s="481" t="n"/>
      <c r="W64" s="481" t="n"/>
      <c r="X64" s="481" t="n"/>
      <c r="Y64" s="481" t="n"/>
      <c r="Z64" s="481" t="n"/>
      <c r="AA64" s="481" t="n"/>
      <c r="AB64" s="481" t="n"/>
      <c r="AC64" s="481" t="n"/>
      <c r="AD64" s="481" t="n"/>
      <c r="AE64" s="15" t="n"/>
      <c r="AF64" s="15" t="n"/>
      <c r="AG64" s="15" t="n"/>
      <c r="AH64" s="17">
        <f>IF(AG64="","",IF(AND(AE64=1,AF64=1),"BAJO",IF(AND(AE64=1,AF64=2),"BAJO",IF(AND(AE64=1,AF64=3),"MODERADO",IF(AND(AE64=1,AF64=4),"FAVORABLE",IF(AND(AE64=1,AF64=5),"FAVORABLE",IF(AND(AE64=2,AF64=1),"BAJO",IF(AND(AE64=2,AF64=2),"BAJO",IF(AND(AE64=2,AF64=3),"MODERADO",IF(AND(AE64=2,AF64=4),"FAVORABLE",IF(AND(AE64=2,AF64=5),"ALTO",IF(AND(AE64=3,AF64=1),"BAJO",IF(AND(AE64=3,AF64=2),"MODERADO",IF(AND(AE64=3,AF64=3),"FAVORABLE",IF(AND(AE64=3,AF64=4),"ALTO",IF(AND(AE64=3,AF64=5),"ALTO",IF(AND(AE64=4,AF64=1),"MODERADO",IF(AND(AE64=4,AF64=2),"FAVORABLE",IF(AND(AE64=4,AF64=3),"FAVORABLE",IF(AND(AE64=4,AF64=4),"ALTO",IF(AND(AE64=4,AF64=5),"ALTO",IF(AND(AE64=5,AF64=1),"FAVORABLE",IF(AND(AE64=5,AF64=2),"FAVORABLE",IF(AND(AE64=5,AF64=3),"ALTO",IF(AND(AE64=5,AF64=4),"ALTO",IF(AND(AE64=5,AF64=5),"ALTO",""))))))))))))))))))))))))))</f>
        <v/>
      </c>
      <c r="AI64" s="21" t="n"/>
      <c r="AJ64" s="23" t="n"/>
      <c r="AK64" s="21" t="n"/>
      <c r="AL64" s="23" t="n"/>
      <c r="AM64" s="21" t="n"/>
      <c r="AN64" s="23" t="n"/>
      <c r="AO64" s="21" t="n"/>
      <c r="AP64" s="23" t="n"/>
      <c r="AQ64" s="21" t="n"/>
      <c r="AR64" s="23" t="n"/>
      <c r="AS64" s="21" t="n"/>
      <c r="AT64" s="23" t="n"/>
      <c r="AU64" s="21" t="n"/>
      <c r="AV64" s="23" t="n"/>
      <c r="AW64" s="337" t="n"/>
    </row>
    <row r="65" customFormat="1" s="30">
      <c r="A65" s="28">
        <f>IF(AND(AE65=1,AF65=1),1,IF(AND(AE65=1,AF65=2),2,IF(AND(AE65=1,AF65=3),3,IF(AND(AE65=1,AF65=4),4,IF(AND(AE65=1,AF65=5),5,IF(AND(AE65=2,AF65=1),6,IF(AND(AE65=2,AF65=2),7,IF(AND(AE65=2,AF65=3),8,IF(AND(AE65=2,AF65=4),9,IF(AND(AE65=2,AF65=5),10,IF(AND(AE65=3,AF65=1),11,IF(AND(AE65=3,AF65=2),12,IF(AND(AE65=3,AF65=3),13,IF(AND(AE65=3,AF65=4),14,IF(AND(AE65=3,AF65=5),15,IF(AND(AE65=4,AF65=1),16,IF(AND(AE65=4,AF65=2),17,IF(AND(AE65=4,AF65=3),18,IF(AND(AE65=4,AF65=4),19,IF(AND(AE65=4,AF65=5),20,IF(AND(AE65=5,AF65=1),21,IF(AND(AE65=5,AF65=2),22,IF(AND(AE65=5,AF65=3),23,IF(AND(AE65=5,AF65=4),24,IF(AND(AE65=5,AF65=5),25,"")))))))))))))))))))))))))</f>
        <v/>
      </c>
      <c r="B65" s="28">
        <f>IF(A65="","",(COUNTIF($A$10:A65,A65))/100)</f>
        <v/>
      </c>
      <c r="C65" s="28">
        <f>IFERROR(A65+B65,"")</f>
        <v/>
      </c>
      <c r="D65" s="492" t="n">
        <v>56</v>
      </c>
      <c r="E65" s="481" t="n"/>
      <c r="F65" s="481" t="n"/>
      <c r="G65" s="481" t="n"/>
      <c r="H65" s="504" t="n"/>
      <c r="I65" s="504" t="n"/>
      <c r="J65" s="15">
        <f>IF(OR(H65="",I65=""),"",H65*I65)</f>
        <v/>
      </c>
      <c r="K65" s="17">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481" t="n"/>
      <c r="M65" s="481" t="n"/>
      <c r="N65" s="481" t="n"/>
      <c r="O65" s="481" t="n"/>
      <c r="P65" s="481" t="n"/>
      <c r="Q65" s="481" t="n"/>
      <c r="R65" s="481" t="n"/>
      <c r="S65" s="481" t="n"/>
      <c r="T65" s="16">
        <f>IFERROR(SUM(O65:S65),"")</f>
        <v/>
      </c>
      <c r="U65" s="16" t="n"/>
      <c r="V65" s="481" t="n"/>
      <c r="W65" s="481" t="n"/>
      <c r="X65" s="481" t="n"/>
      <c r="Y65" s="481" t="n"/>
      <c r="Z65" s="481" t="n"/>
      <c r="AA65" s="481" t="n"/>
      <c r="AB65" s="481" t="n"/>
      <c r="AC65" s="481" t="n"/>
      <c r="AD65" s="481" t="n"/>
      <c r="AE65" s="15" t="n"/>
      <c r="AF65" s="15" t="n"/>
      <c r="AG65" s="15" t="n"/>
      <c r="AH65" s="17">
        <f>IF(AG65="","",IF(AND(AE65=1,AF65=1),"BAJO",IF(AND(AE65=1,AF65=2),"BAJO",IF(AND(AE65=1,AF65=3),"MODERADO",IF(AND(AE65=1,AF65=4),"FAVORABLE",IF(AND(AE65=1,AF65=5),"FAVORABLE",IF(AND(AE65=2,AF65=1),"BAJO",IF(AND(AE65=2,AF65=2),"BAJO",IF(AND(AE65=2,AF65=3),"MODERADO",IF(AND(AE65=2,AF65=4),"FAVORABLE",IF(AND(AE65=2,AF65=5),"ALTO",IF(AND(AE65=3,AF65=1),"BAJO",IF(AND(AE65=3,AF65=2),"MODERADO",IF(AND(AE65=3,AF65=3),"FAVORABLE",IF(AND(AE65=3,AF65=4),"ALTO",IF(AND(AE65=3,AF65=5),"ALTO",IF(AND(AE65=4,AF65=1),"MODERADO",IF(AND(AE65=4,AF65=2),"FAVORABLE",IF(AND(AE65=4,AF65=3),"FAVORABLE",IF(AND(AE65=4,AF65=4),"ALTO",IF(AND(AE65=4,AF65=5),"ALTO",IF(AND(AE65=5,AF65=1),"FAVORABLE",IF(AND(AE65=5,AF65=2),"FAVORABLE",IF(AND(AE65=5,AF65=3),"ALTO",IF(AND(AE65=5,AF65=4),"ALTO",IF(AND(AE65=5,AF65=5),"ALTO",""))))))))))))))))))))))))))</f>
        <v/>
      </c>
      <c r="AI65" s="21" t="n"/>
      <c r="AJ65" s="23" t="n"/>
      <c r="AK65" s="21" t="n"/>
      <c r="AL65" s="23" t="n"/>
      <c r="AM65" s="21" t="n"/>
      <c r="AN65" s="23" t="n"/>
      <c r="AO65" s="21" t="n"/>
      <c r="AP65" s="23" t="n"/>
      <c r="AQ65" s="21" t="n"/>
      <c r="AR65" s="23" t="n"/>
      <c r="AS65" s="21" t="n"/>
      <c r="AT65" s="23" t="n"/>
      <c r="AU65" s="21" t="n"/>
      <c r="AV65" s="23" t="n"/>
      <c r="AW65" s="337" t="n"/>
    </row>
    <row r="66" customFormat="1" s="30">
      <c r="A66" s="28">
        <f>IF(AND(AE66=1,AF66=1),1,IF(AND(AE66=1,AF66=2),2,IF(AND(AE66=1,AF66=3),3,IF(AND(AE66=1,AF66=4),4,IF(AND(AE66=1,AF66=5),5,IF(AND(AE66=2,AF66=1),6,IF(AND(AE66=2,AF66=2),7,IF(AND(AE66=2,AF66=3),8,IF(AND(AE66=2,AF66=4),9,IF(AND(AE66=2,AF66=5),10,IF(AND(AE66=3,AF66=1),11,IF(AND(AE66=3,AF66=2),12,IF(AND(AE66=3,AF66=3),13,IF(AND(AE66=3,AF66=4),14,IF(AND(AE66=3,AF66=5),15,IF(AND(AE66=4,AF66=1),16,IF(AND(AE66=4,AF66=2),17,IF(AND(AE66=4,AF66=3),18,IF(AND(AE66=4,AF66=4),19,IF(AND(AE66=4,AF66=5),20,IF(AND(AE66=5,AF66=1),21,IF(AND(AE66=5,AF66=2),22,IF(AND(AE66=5,AF66=3),23,IF(AND(AE66=5,AF66=4),24,IF(AND(AE66=5,AF66=5),25,"")))))))))))))))))))))))))</f>
        <v/>
      </c>
      <c r="B66" s="28">
        <f>IF(A66="","",(COUNTIF($A$10:A66,A66))/100)</f>
        <v/>
      </c>
      <c r="C66" s="28">
        <f>IFERROR(A66+B66,"")</f>
        <v/>
      </c>
      <c r="D66" s="492" t="n">
        <v>57</v>
      </c>
      <c r="E66" s="481" t="n"/>
      <c r="F66" s="481" t="n"/>
      <c r="G66" s="481" t="n"/>
      <c r="H66" s="504" t="n"/>
      <c r="I66" s="504" t="n"/>
      <c r="J66" s="15">
        <f>IF(OR(H66="",I66=""),"",H66*I66)</f>
        <v/>
      </c>
      <c r="K66" s="17">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481" t="n"/>
      <c r="M66" s="481" t="n"/>
      <c r="N66" s="481" t="n"/>
      <c r="O66" s="481" t="n"/>
      <c r="P66" s="481" t="n"/>
      <c r="Q66" s="481" t="n"/>
      <c r="R66" s="481" t="n"/>
      <c r="S66" s="481" t="n"/>
      <c r="T66" s="16">
        <f>IFERROR(SUM(O66:S66),"")</f>
        <v/>
      </c>
      <c r="U66" s="16" t="n"/>
      <c r="V66" s="481" t="n"/>
      <c r="W66" s="481" t="n"/>
      <c r="X66" s="481" t="n"/>
      <c r="Y66" s="481" t="n"/>
      <c r="Z66" s="481" t="n"/>
      <c r="AA66" s="481" t="n"/>
      <c r="AB66" s="481" t="n"/>
      <c r="AC66" s="481" t="n"/>
      <c r="AD66" s="481" t="n"/>
      <c r="AE66" s="15" t="n"/>
      <c r="AF66" s="15" t="n"/>
      <c r="AG66" s="15" t="n"/>
      <c r="AH66" s="17">
        <f>IF(AG66="","",IF(AND(AE66=1,AF66=1),"BAJO",IF(AND(AE66=1,AF66=2),"BAJO",IF(AND(AE66=1,AF66=3),"MODERADO",IF(AND(AE66=1,AF66=4),"FAVORABLE",IF(AND(AE66=1,AF66=5),"FAVORABLE",IF(AND(AE66=2,AF66=1),"BAJO",IF(AND(AE66=2,AF66=2),"BAJO",IF(AND(AE66=2,AF66=3),"MODERADO",IF(AND(AE66=2,AF66=4),"FAVORABLE",IF(AND(AE66=2,AF66=5),"ALTO",IF(AND(AE66=3,AF66=1),"BAJO",IF(AND(AE66=3,AF66=2),"MODERADO",IF(AND(AE66=3,AF66=3),"FAVORABLE",IF(AND(AE66=3,AF66=4),"ALTO",IF(AND(AE66=3,AF66=5),"ALTO",IF(AND(AE66=4,AF66=1),"MODERADO",IF(AND(AE66=4,AF66=2),"FAVORABLE",IF(AND(AE66=4,AF66=3),"FAVORABLE",IF(AND(AE66=4,AF66=4),"ALTO",IF(AND(AE66=4,AF66=5),"ALTO",IF(AND(AE66=5,AF66=1),"FAVORABLE",IF(AND(AE66=5,AF66=2),"FAVORABLE",IF(AND(AE66=5,AF66=3),"ALTO",IF(AND(AE66=5,AF66=4),"ALTO",IF(AND(AE66=5,AF66=5),"ALTO",""))))))))))))))))))))))))))</f>
        <v/>
      </c>
      <c r="AI66" s="21" t="n"/>
      <c r="AJ66" s="23" t="n"/>
      <c r="AK66" s="21" t="n"/>
      <c r="AL66" s="23" t="n"/>
      <c r="AM66" s="21" t="n"/>
      <c r="AN66" s="23" t="n"/>
      <c r="AO66" s="21" t="n"/>
      <c r="AP66" s="23" t="n"/>
      <c r="AQ66" s="21" t="n"/>
      <c r="AR66" s="23" t="n"/>
      <c r="AS66" s="21" t="n"/>
      <c r="AT66" s="23" t="n"/>
      <c r="AU66" s="21" t="n"/>
      <c r="AV66" s="23" t="n"/>
      <c r="AW66" s="337" t="n"/>
    </row>
    <row r="67" customFormat="1" s="30">
      <c r="A67" s="28">
        <f>IF(AND(AE67=1,AF67=1),1,IF(AND(AE67=1,AF67=2),2,IF(AND(AE67=1,AF67=3),3,IF(AND(AE67=1,AF67=4),4,IF(AND(AE67=1,AF67=5),5,IF(AND(AE67=2,AF67=1),6,IF(AND(AE67=2,AF67=2),7,IF(AND(AE67=2,AF67=3),8,IF(AND(AE67=2,AF67=4),9,IF(AND(AE67=2,AF67=5),10,IF(AND(AE67=3,AF67=1),11,IF(AND(AE67=3,AF67=2),12,IF(AND(AE67=3,AF67=3),13,IF(AND(AE67=3,AF67=4),14,IF(AND(AE67=3,AF67=5),15,IF(AND(AE67=4,AF67=1),16,IF(AND(AE67=4,AF67=2),17,IF(AND(AE67=4,AF67=3),18,IF(AND(AE67=4,AF67=4),19,IF(AND(AE67=4,AF67=5),20,IF(AND(AE67=5,AF67=1),21,IF(AND(AE67=5,AF67=2),22,IF(AND(AE67=5,AF67=3),23,IF(AND(AE67=5,AF67=4),24,IF(AND(AE67=5,AF67=5),25,"")))))))))))))))))))))))))</f>
        <v/>
      </c>
      <c r="B67" s="28">
        <f>IF(A67="","",(COUNTIF($A$10:A67,A67))/100)</f>
        <v/>
      </c>
      <c r="C67" s="28">
        <f>IFERROR(A67+B67,"")</f>
        <v/>
      </c>
      <c r="D67" s="492" t="n">
        <v>58</v>
      </c>
      <c r="E67" s="481" t="n"/>
      <c r="F67" s="481" t="n"/>
      <c r="G67" s="481" t="n"/>
      <c r="H67" s="504" t="n"/>
      <c r="I67" s="504" t="n"/>
      <c r="J67" s="15">
        <f>IF(OR(H67="",I67=""),"",H67*I67)</f>
        <v/>
      </c>
      <c r="K67" s="17">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481" t="n"/>
      <c r="M67" s="481" t="n"/>
      <c r="N67" s="481" t="n"/>
      <c r="O67" s="481" t="n"/>
      <c r="P67" s="481" t="n"/>
      <c r="Q67" s="481" t="n"/>
      <c r="R67" s="481" t="n"/>
      <c r="S67" s="481" t="n"/>
      <c r="T67" s="16">
        <f>IFERROR(SUM(O67:S67),"")</f>
        <v/>
      </c>
      <c r="U67" s="16" t="n"/>
      <c r="V67" s="481" t="n"/>
      <c r="W67" s="481" t="n"/>
      <c r="X67" s="481" t="n"/>
      <c r="Y67" s="481" t="n"/>
      <c r="Z67" s="481" t="n"/>
      <c r="AA67" s="481" t="n"/>
      <c r="AB67" s="481" t="n"/>
      <c r="AC67" s="481" t="n"/>
      <c r="AD67" s="481" t="n"/>
      <c r="AE67" s="15" t="n"/>
      <c r="AF67" s="15" t="n"/>
      <c r="AG67" s="15" t="n"/>
      <c r="AH67" s="17">
        <f>IF(AG67="","",IF(AND(AE67=1,AF67=1),"BAJO",IF(AND(AE67=1,AF67=2),"BAJO",IF(AND(AE67=1,AF67=3),"MODERADO",IF(AND(AE67=1,AF67=4),"FAVORABLE",IF(AND(AE67=1,AF67=5),"FAVORABLE",IF(AND(AE67=2,AF67=1),"BAJO",IF(AND(AE67=2,AF67=2),"BAJO",IF(AND(AE67=2,AF67=3),"MODERADO",IF(AND(AE67=2,AF67=4),"FAVORABLE",IF(AND(AE67=2,AF67=5),"ALTO",IF(AND(AE67=3,AF67=1),"BAJO",IF(AND(AE67=3,AF67=2),"MODERADO",IF(AND(AE67=3,AF67=3),"FAVORABLE",IF(AND(AE67=3,AF67=4),"ALTO",IF(AND(AE67=3,AF67=5),"ALTO",IF(AND(AE67=4,AF67=1),"MODERADO",IF(AND(AE67=4,AF67=2),"FAVORABLE",IF(AND(AE67=4,AF67=3),"FAVORABLE",IF(AND(AE67=4,AF67=4),"ALTO",IF(AND(AE67=4,AF67=5),"ALTO",IF(AND(AE67=5,AF67=1),"FAVORABLE",IF(AND(AE67=5,AF67=2),"FAVORABLE",IF(AND(AE67=5,AF67=3),"ALTO",IF(AND(AE67=5,AF67=4),"ALTO",IF(AND(AE67=5,AF67=5),"ALTO",""))))))))))))))))))))))))))</f>
        <v/>
      </c>
      <c r="AI67" s="21" t="n"/>
      <c r="AJ67" s="23" t="n"/>
      <c r="AK67" s="21" t="n"/>
      <c r="AL67" s="23" t="n"/>
      <c r="AM67" s="21" t="n"/>
      <c r="AN67" s="23" t="n"/>
      <c r="AO67" s="21" t="n"/>
      <c r="AP67" s="23" t="n"/>
      <c r="AQ67" s="21" t="n"/>
      <c r="AR67" s="23" t="n"/>
      <c r="AS67" s="21" t="n"/>
      <c r="AT67" s="23" t="n"/>
      <c r="AU67" s="21" t="n"/>
      <c r="AV67" s="23" t="n"/>
      <c r="AW67" s="337" t="n"/>
    </row>
    <row r="68" customFormat="1" s="30">
      <c r="A68" s="28">
        <f>IF(AND(AE68=1,AF68=1),1,IF(AND(AE68=1,AF68=2),2,IF(AND(AE68=1,AF68=3),3,IF(AND(AE68=1,AF68=4),4,IF(AND(AE68=1,AF68=5),5,IF(AND(AE68=2,AF68=1),6,IF(AND(AE68=2,AF68=2),7,IF(AND(AE68=2,AF68=3),8,IF(AND(AE68=2,AF68=4),9,IF(AND(AE68=2,AF68=5),10,IF(AND(AE68=3,AF68=1),11,IF(AND(AE68=3,AF68=2),12,IF(AND(AE68=3,AF68=3),13,IF(AND(AE68=3,AF68=4),14,IF(AND(AE68=3,AF68=5),15,IF(AND(AE68=4,AF68=1),16,IF(AND(AE68=4,AF68=2),17,IF(AND(AE68=4,AF68=3),18,IF(AND(AE68=4,AF68=4),19,IF(AND(AE68=4,AF68=5),20,IF(AND(AE68=5,AF68=1),21,IF(AND(AE68=5,AF68=2),22,IF(AND(AE68=5,AF68=3),23,IF(AND(AE68=5,AF68=4),24,IF(AND(AE68=5,AF68=5),25,"")))))))))))))))))))))))))</f>
        <v/>
      </c>
      <c r="B68" s="28">
        <f>IF(A68="","",(COUNTIF($A$10:A68,A68))/100)</f>
        <v/>
      </c>
      <c r="C68" s="28">
        <f>IFERROR(A68+B68,"")</f>
        <v/>
      </c>
      <c r="D68" s="492" t="n">
        <v>59</v>
      </c>
      <c r="E68" s="481" t="n"/>
      <c r="F68" s="481" t="n"/>
      <c r="G68" s="481" t="n"/>
      <c r="H68" s="504" t="n"/>
      <c r="I68" s="504" t="n"/>
      <c r="J68" s="15">
        <f>IF(OR(H68="",I68=""),"",H68*I68)</f>
        <v/>
      </c>
      <c r="K68" s="17">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481" t="n"/>
      <c r="M68" s="481" t="n"/>
      <c r="N68" s="481" t="n"/>
      <c r="O68" s="481" t="n"/>
      <c r="P68" s="481" t="n"/>
      <c r="Q68" s="481" t="n"/>
      <c r="R68" s="481" t="n"/>
      <c r="S68" s="481" t="n"/>
      <c r="T68" s="16">
        <f>IFERROR(SUM(O68:S68),"")</f>
        <v/>
      </c>
      <c r="U68" s="16" t="n"/>
      <c r="V68" s="481" t="n"/>
      <c r="W68" s="481" t="n"/>
      <c r="X68" s="481" t="n"/>
      <c r="Y68" s="481" t="n"/>
      <c r="Z68" s="481" t="n"/>
      <c r="AA68" s="481" t="n"/>
      <c r="AB68" s="481" t="n"/>
      <c r="AC68" s="481" t="n"/>
      <c r="AD68" s="481" t="n"/>
      <c r="AE68" s="15" t="n"/>
      <c r="AF68" s="15" t="n"/>
      <c r="AG68" s="15" t="n"/>
      <c r="AH68" s="17">
        <f>IF(AG68="","",IF(AND(AE68=1,AF68=1),"BAJO",IF(AND(AE68=1,AF68=2),"BAJO",IF(AND(AE68=1,AF68=3),"MODERADO",IF(AND(AE68=1,AF68=4),"FAVORABLE",IF(AND(AE68=1,AF68=5),"FAVORABLE",IF(AND(AE68=2,AF68=1),"BAJO",IF(AND(AE68=2,AF68=2),"BAJO",IF(AND(AE68=2,AF68=3),"MODERADO",IF(AND(AE68=2,AF68=4),"FAVORABLE",IF(AND(AE68=2,AF68=5),"ALTO",IF(AND(AE68=3,AF68=1),"BAJO",IF(AND(AE68=3,AF68=2),"MODERADO",IF(AND(AE68=3,AF68=3),"FAVORABLE",IF(AND(AE68=3,AF68=4),"ALTO",IF(AND(AE68=3,AF68=5),"ALTO",IF(AND(AE68=4,AF68=1),"MODERADO",IF(AND(AE68=4,AF68=2),"FAVORABLE",IF(AND(AE68=4,AF68=3),"FAVORABLE",IF(AND(AE68=4,AF68=4),"ALTO",IF(AND(AE68=4,AF68=5),"ALTO",IF(AND(AE68=5,AF68=1),"FAVORABLE",IF(AND(AE68=5,AF68=2),"FAVORABLE",IF(AND(AE68=5,AF68=3),"ALTO",IF(AND(AE68=5,AF68=4),"ALTO",IF(AND(AE68=5,AF68=5),"ALTO",""))))))))))))))))))))))))))</f>
        <v/>
      </c>
      <c r="AI68" s="21" t="n"/>
      <c r="AJ68" s="23" t="n"/>
      <c r="AK68" s="21" t="n"/>
      <c r="AL68" s="23" t="n"/>
      <c r="AM68" s="21" t="n"/>
      <c r="AN68" s="23" t="n"/>
      <c r="AO68" s="21" t="n"/>
      <c r="AP68" s="23" t="n"/>
      <c r="AQ68" s="21" t="n"/>
      <c r="AR68" s="23" t="n"/>
      <c r="AS68" s="21" t="n"/>
      <c r="AT68" s="23" t="n"/>
      <c r="AU68" s="21" t="n"/>
      <c r="AV68" s="23" t="n"/>
      <c r="AW68" s="337" t="n"/>
    </row>
    <row r="69" customFormat="1" s="30">
      <c r="A69" s="28">
        <f>IF(AND(AE69=1,AF69=1),1,IF(AND(AE69=1,AF69=2),2,IF(AND(AE69=1,AF69=3),3,IF(AND(AE69=1,AF69=4),4,IF(AND(AE69=1,AF69=5),5,IF(AND(AE69=2,AF69=1),6,IF(AND(AE69=2,AF69=2),7,IF(AND(AE69=2,AF69=3),8,IF(AND(AE69=2,AF69=4),9,IF(AND(AE69=2,AF69=5),10,IF(AND(AE69=3,AF69=1),11,IF(AND(AE69=3,AF69=2),12,IF(AND(AE69=3,AF69=3),13,IF(AND(AE69=3,AF69=4),14,IF(AND(AE69=3,AF69=5),15,IF(AND(AE69=4,AF69=1),16,IF(AND(AE69=4,AF69=2),17,IF(AND(AE69=4,AF69=3),18,IF(AND(AE69=4,AF69=4),19,IF(AND(AE69=4,AF69=5),20,IF(AND(AE69=5,AF69=1),21,IF(AND(AE69=5,AF69=2),22,IF(AND(AE69=5,AF69=3),23,IF(AND(AE69=5,AF69=4),24,IF(AND(AE69=5,AF69=5),25,"")))))))))))))))))))))))))</f>
        <v/>
      </c>
      <c r="B69" s="28">
        <f>IF(A69="","",(COUNTIF($A$10:A69,A69))/100)</f>
        <v/>
      </c>
      <c r="C69" s="28">
        <f>IFERROR(A69+B69,"")</f>
        <v/>
      </c>
      <c r="D69" s="492" t="n">
        <v>60</v>
      </c>
      <c r="E69" s="481" t="n"/>
      <c r="F69" s="481" t="n"/>
      <c r="G69" s="481" t="n"/>
      <c r="H69" s="504" t="n"/>
      <c r="I69" s="504" t="n"/>
      <c r="J69" s="15">
        <f>IF(OR(H69="",I69=""),"",H69*I69)</f>
        <v/>
      </c>
      <c r="K69" s="17">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481" t="n"/>
      <c r="M69" s="481" t="n"/>
      <c r="N69" s="481" t="n"/>
      <c r="O69" s="481" t="n"/>
      <c r="P69" s="481" t="n"/>
      <c r="Q69" s="481" t="n"/>
      <c r="R69" s="481" t="n"/>
      <c r="S69" s="481" t="n"/>
      <c r="T69" s="16">
        <f>IFERROR(SUM(O69:S69),"")</f>
        <v/>
      </c>
      <c r="U69" s="16" t="n"/>
      <c r="V69" s="481" t="n"/>
      <c r="W69" s="481" t="n"/>
      <c r="X69" s="481" t="n"/>
      <c r="Y69" s="481" t="n"/>
      <c r="Z69" s="481" t="n"/>
      <c r="AA69" s="481" t="n"/>
      <c r="AB69" s="481" t="n"/>
      <c r="AC69" s="481" t="n"/>
      <c r="AD69" s="481" t="n"/>
      <c r="AE69" s="15" t="n"/>
      <c r="AF69" s="15" t="n"/>
      <c r="AG69" s="15" t="n"/>
      <c r="AH69" s="17">
        <f>IF(AG69="","",IF(AND(AE69=1,AF69=1),"BAJO",IF(AND(AE69=1,AF69=2),"BAJO",IF(AND(AE69=1,AF69=3),"MODERADO",IF(AND(AE69=1,AF69=4),"FAVORABLE",IF(AND(AE69=1,AF69=5),"FAVORABLE",IF(AND(AE69=2,AF69=1),"BAJO",IF(AND(AE69=2,AF69=2),"BAJO",IF(AND(AE69=2,AF69=3),"MODERADO",IF(AND(AE69=2,AF69=4),"FAVORABLE",IF(AND(AE69=2,AF69=5),"ALTO",IF(AND(AE69=3,AF69=1),"BAJO",IF(AND(AE69=3,AF69=2),"MODERADO",IF(AND(AE69=3,AF69=3),"FAVORABLE",IF(AND(AE69=3,AF69=4),"ALTO",IF(AND(AE69=3,AF69=5),"ALTO",IF(AND(AE69=4,AF69=1),"MODERADO",IF(AND(AE69=4,AF69=2),"FAVORABLE",IF(AND(AE69=4,AF69=3),"FAVORABLE",IF(AND(AE69=4,AF69=4),"ALTO",IF(AND(AE69=4,AF69=5),"ALTO",IF(AND(AE69=5,AF69=1),"FAVORABLE",IF(AND(AE69=5,AF69=2),"FAVORABLE",IF(AND(AE69=5,AF69=3),"ALTO",IF(AND(AE69=5,AF69=4),"ALTO",IF(AND(AE69=5,AF69=5),"ALTO",""))))))))))))))))))))))))))</f>
        <v/>
      </c>
      <c r="AI69" s="21" t="n"/>
      <c r="AJ69" s="23" t="n"/>
      <c r="AK69" s="21" t="n"/>
      <c r="AL69" s="23" t="n"/>
      <c r="AM69" s="21" t="n"/>
      <c r="AN69" s="23" t="n"/>
      <c r="AO69" s="21" t="n"/>
      <c r="AP69" s="23" t="n"/>
      <c r="AQ69" s="21" t="n"/>
      <c r="AR69" s="23" t="n"/>
      <c r="AS69" s="21" t="n"/>
      <c r="AT69" s="23" t="n"/>
      <c r="AU69" s="21" t="n"/>
      <c r="AV69" s="23" t="n"/>
      <c r="AW69" s="337" t="n"/>
    </row>
    <row r="70" customFormat="1" s="30">
      <c r="A70" s="28">
        <f>IF(AND(AE70=1,AF70=1),1,IF(AND(AE70=1,AF70=2),2,IF(AND(AE70=1,AF70=3),3,IF(AND(AE70=1,AF70=4),4,IF(AND(AE70=1,AF70=5),5,IF(AND(AE70=2,AF70=1),6,IF(AND(AE70=2,AF70=2),7,IF(AND(AE70=2,AF70=3),8,IF(AND(AE70=2,AF70=4),9,IF(AND(AE70=2,AF70=5),10,IF(AND(AE70=3,AF70=1),11,IF(AND(AE70=3,AF70=2),12,IF(AND(AE70=3,AF70=3),13,IF(AND(AE70=3,AF70=4),14,IF(AND(AE70=3,AF70=5),15,IF(AND(AE70=4,AF70=1),16,IF(AND(AE70=4,AF70=2),17,IF(AND(AE70=4,AF70=3),18,IF(AND(AE70=4,AF70=4),19,IF(AND(AE70=4,AF70=5),20,IF(AND(AE70=5,AF70=1),21,IF(AND(AE70=5,AF70=2),22,IF(AND(AE70=5,AF70=3),23,IF(AND(AE70=5,AF70=4),24,IF(AND(AE70=5,AF70=5),25,"")))))))))))))))))))))))))</f>
        <v/>
      </c>
      <c r="B70" s="28">
        <f>IF(A70="","",(COUNTIF($A$10:A70,A70))/100)</f>
        <v/>
      </c>
      <c r="C70" s="28">
        <f>IFERROR(A70+B70,"")</f>
        <v/>
      </c>
      <c r="D70" s="492" t="n">
        <v>61</v>
      </c>
      <c r="E70" s="481" t="n"/>
      <c r="F70" s="481" t="n"/>
      <c r="G70" s="481" t="n"/>
      <c r="H70" s="504" t="n"/>
      <c r="I70" s="504" t="n"/>
      <c r="J70" s="15">
        <f>IF(OR(H70="",I70=""),"",H70*I70)</f>
        <v/>
      </c>
      <c r="K70" s="17">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481" t="n"/>
      <c r="M70" s="481" t="n"/>
      <c r="N70" s="481" t="n"/>
      <c r="O70" s="481" t="n"/>
      <c r="P70" s="481" t="n"/>
      <c r="Q70" s="481" t="n"/>
      <c r="R70" s="481" t="n"/>
      <c r="S70" s="481" t="n"/>
      <c r="T70" s="16">
        <f>IFERROR(SUM(O70:S70),"")</f>
        <v/>
      </c>
      <c r="U70" s="16" t="n"/>
      <c r="V70" s="481" t="n"/>
      <c r="W70" s="481" t="n"/>
      <c r="X70" s="481" t="n"/>
      <c r="Y70" s="481" t="n"/>
      <c r="Z70" s="481" t="n"/>
      <c r="AA70" s="481" t="n"/>
      <c r="AB70" s="481" t="n"/>
      <c r="AC70" s="481" t="n"/>
      <c r="AD70" s="481" t="n"/>
      <c r="AE70" s="15" t="n"/>
      <c r="AF70" s="15" t="n"/>
      <c r="AG70" s="15" t="n"/>
      <c r="AH70" s="17">
        <f>IF(AG70="","",IF(AND(AE70=1,AF70=1),"BAJO",IF(AND(AE70=1,AF70=2),"BAJO",IF(AND(AE70=1,AF70=3),"MODERADO",IF(AND(AE70=1,AF70=4),"FAVORABLE",IF(AND(AE70=1,AF70=5),"FAVORABLE",IF(AND(AE70=2,AF70=1),"BAJO",IF(AND(AE70=2,AF70=2),"BAJO",IF(AND(AE70=2,AF70=3),"MODERADO",IF(AND(AE70=2,AF70=4),"FAVORABLE",IF(AND(AE70=2,AF70=5),"ALTO",IF(AND(AE70=3,AF70=1),"BAJO",IF(AND(AE70=3,AF70=2),"MODERADO",IF(AND(AE70=3,AF70=3),"FAVORABLE",IF(AND(AE70=3,AF70=4),"ALTO",IF(AND(AE70=3,AF70=5),"ALTO",IF(AND(AE70=4,AF70=1),"MODERADO",IF(AND(AE70=4,AF70=2),"FAVORABLE",IF(AND(AE70=4,AF70=3),"FAVORABLE",IF(AND(AE70=4,AF70=4),"ALTO",IF(AND(AE70=4,AF70=5),"ALTO",IF(AND(AE70=5,AF70=1),"FAVORABLE",IF(AND(AE70=5,AF70=2),"FAVORABLE",IF(AND(AE70=5,AF70=3),"ALTO",IF(AND(AE70=5,AF70=4),"ALTO",IF(AND(AE70=5,AF70=5),"ALTO",""))))))))))))))))))))))))))</f>
        <v/>
      </c>
      <c r="AI70" s="21" t="n"/>
      <c r="AJ70" s="23" t="n"/>
      <c r="AK70" s="21" t="n"/>
      <c r="AL70" s="23" t="n"/>
      <c r="AM70" s="21" t="n"/>
      <c r="AN70" s="23" t="n"/>
      <c r="AO70" s="21" t="n"/>
      <c r="AP70" s="23" t="n"/>
      <c r="AQ70" s="21" t="n"/>
      <c r="AR70" s="23" t="n"/>
      <c r="AS70" s="21" t="n"/>
      <c r="AT70" s="23" t="n"/>
      <c r="AU70" s="21" t="n"/>
      <c r="AV70" s="23" t="n"/>
      <c r="AW70" s="337" t="n"/>
    </row>
    <row r="71" customFormat="1" s="30">
      <c r="A71" s="28">
        <f>IF(AND(AE71=1,AF71=1),1,IF(AND(AE71=1,AF71=2),2,IF(AND(AE71=1,AF71=3),3,IF(AND(AE71=1,AF71=4),4,IF(AND(AE71=1,AF71=5),5,IF(AND(AE71=2,AF71=1),6,IF(AND(AE71=2,AF71=2),7,IF(AND(AE71=2,AF71=3),8,IF(AND(AE71=2,AF71=4),9,IF(AND(AE71=2,AF71=5),10,IF(AND(AE71=3,AF71=1),11,IF(AND(AE71=3,AF71=2),12,IF(AND(AE71=3,AF71=3),13,IF(AND(AE71=3,AF71=4),14,IF(AND(AE71=3,AF71=5),15,IF(AND(AE71=4,AF71=1),16,IF(AND(AE71=4,AF71=2),17,IF(AND(AE71=4,AF71=3),18,IF(AND(AE71=4,AF71=4),19,IF(AND(AE71=4,AF71=5),20,IF(AND(AE71=5,AF71=1),21,IF(AND(AE71=5,AF71=2),22,IF(AND(AE71=5,AF71=3),23,IF(AND(AE71=5,AF71=4),24,IF(AND(AE71=5,AF71=5),25,"")))))))))))))))))))))))))</f>
        <v/>
      </c>
      <c r="B71" s="28">
        <f>IF(A71="","",(COUNTIF($A$10:A71,A71))/100)</f>
        <v/>
      </c>
      <c r="C71" s="28">
        <f>IFERROR(A71+B71,"")</f>
        <v/>
      </c>
      <c r="D71" s="492" t="n">
        <v>62</v>
      </c>
      <c r="E71" s="481" t="n"/>
      <c r="F71" s="481" t="n"/>
      <c r="G71" s="481" t="n"/>
      <c r="H71" s="504" t="n"/>
      <c r="I71" s="504" t="n"/>
      <c r="J71" s="15">
        <f>IF(OR(H71="",I71=""),"",H71*I71)</f>
        <v/>
      </c>
      <c r="K71" s="17">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481" t="n"/>
      <c r="M71" s="481" t="n"/>
      <c r="N71" s="481" t="n"/>
      <c r="O71" s="481" t="n"/>
      <c r="P71" s="481" t="n"/>
      <c r="Q71" s="481" t="n"/>
      <c r="R71" s="481" t="n"/>
      <c r="S71" s="481" t="n"/>
      <c r="T71" s="16">
        <f>IFERROR(SUM(O71:S71),"")</f>
        <v/>
      </c>
      <c r="U71" s="16" t="n"/>
      <c r="V71" s="481" t="n"/>
      <c r="W71" s="481" t="n"/>
      <c r="X71" s="481" t="n"/>
      <c r="Y71" s="481" t="n"/>
      <c r="Z71" s="481" t="n"/>
      <c r="AA71" s="481" t="n"/>
      <c r="AB71" s="481" t="n"/>
      <c r="AC71" s="481" t="n"/>
      <c r="AD71" s="481" t="n"/>
      <c r="AE71" s="15" t="n"/>
      <c r="AF71" s="15" t="n"/>
      <c r="AG71" s="15" t="n"/>
      <c r="AH71" s="17">
        <f>IF(AG71="","",IF(AND(AE71=1,AF71=1),"BAJO",IF(AND(AE71=1,AF71=2),"BAJO",IF(AND(AE71=1,AF71=3),"MODERADO",IF(AND(AE71=1,AF71=4),"FAVORABLE",IF(AND(AE71=1,AF71=5),"FAVORABLE",IF(AND(AE71=2,AF71=1),"BAJO",IF(AND(AE71=2,AF71=2),"BAJO",IF(AND(AE71=2,AF71=3),"MODERADO",IF(AND(AE71=2,AF71=4),"FAVORABLE",IF(AND(AE71=2,AF71=5),"ALTO",IF(AND(AE71=3,AF71=1),"BAJO",IF(AND(AE71=3,AF71=2),"MODERADO",IF(AND(AE71=3,AF71=3),"FAVORABLE",IF(AND(AE71=3,AF71=4),"ALTO",IF(AND(AE71=3,AF71=5),"ALTO",IF(AND(AE71=4,AF71=1),"MODERADO",IF(AND(AE71=4,AF71=2),"FAVORABLE",IF(AND(AE71=4,AF71=3),"FAVORABLE",IF(AND(AE71=4,AF71=4),"ALTO",IF(AND(AE71=4,AF71=5),"ALTO",IF(AND(AE71=5,AF71=1),"FAVORABLE",IF(AND(AE71=5,AF71=2),"FAVORABLE",IF(AND(AE71=5,AF71=3),"ALTO",IF(AND(AE71=5,AF71=4),"ALTO",IF(AND(AE71=5,AF71=5),"ALTO",""))))))))))))))))))))))))))</f>
        <v/>
      </c>
      <c r="AI71" s="21" t="n"/>
      <c r="AJ71" s="23" t="n"/>
      <c r="AK71" s="21" t="n"/>
      <c r="AL71" s="23" t="n"/>
      <c r="AM71" s="21" t="n"/>
      <c r="AN71" s="23" t="n"/>
      <c r="AO71" s="21" t="n"/>
      <c r="AP71" s="23" t="n"/>
      <c r="AQ71" s="21" t="n"/>
      <c r="AR71" s="23" t="n"/>
      <c r="AS71" s="21" t="n"/>
      <c r="AT71" s="23" t="n"/>
      <c r="AU71" s="21" t="n"/>
      <c r="AV71" s="23" t="n"/>
      <c r="AW71" s="337" t="n"/>
    </row>
    <row r="72" customFormat="1" s="30">
      <c r="A72" s="28">
        <f>IF(AND(AE72=1,AF72=1),1,IF(AND(AE72=1,AF72=2),2,IF(AND(AE72=1,AF72=3),3,IF(AND(AE72=1,AF72=4),4,IF(AND(AE72=1,AF72=5),5,IF(AND(AE72=2,AF72=1),6,IF(AND(AE72=2,AF72=2),7,IF(AND(AE72=2,AF72=3),8,IF(AND(AE72=2,AF72=4),9,IF(AND(AE72=2,AF72=5),10,IF(AND(AE72=3,AF72=1),11,IF(AND(AE72=3,AF72=2),12,IF(AND(AE72=3,AF72=3),13,IF(AND(AE72=3,AF72=4),14,IF(AND(AE72=3,AF72=5),15,IF(AND(AE72=4,AF72=1),16,IF(AND(AE72=4,AF72=2),17,IF(AND(AE72=4,AF72=3),18,IF(AND(AE72=4,AF72=4),19,IF(AND(AE72=4,AF72=5),20,IF(AND(AE72=5,AF72=1),21,IF(AND(AE72=5,AF72=2),22,IF(AND(AE72=5,AF72=3),23,IF(AND(AE72=5,AF72=4),24,IF(AND(AE72=5,AF72=5),25,"")))))))))))))))))))))))))</f>
        <v/>
      </c>
      <c r="B72" s="28">
        <f>IF(A72="","",(COUNTIF($A$10:A72,A72))/100)</f>
        <v/>
      </c>
      <c r="C72" s="28">
        <f>IFERROR(A72+B72,"")</f>
        <v/>
      </c>
      <c r="D72" s="492" t="n">
        <v>63</v>
      </c>
      <c r="E72" s="481" t="n"/>
      <c r="F72" s="481" t="n"/>
      <c r="G72" s="481" t="n"/>
      <c r="H72" s="504" t="n"/>
      <c r="I72" s="504" t="n"/>
      <c r="J72" s="15">
        <f>IF(OR(H72="",I72=""),"",H72*I72)</f>
        <v/>
      </c>
      <c r="K72" s="17">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481" t="n"/>
      <c r="M72" s="481" t="n"/>
      <c r="N72" s="481" t="n"/>
      <c r="O72" s="481" t="n"/>
      <c r="P72" s="481" t="n"/>
      <c r="Q72" s="481" t="n"/>
      <c r="R72" s="481" t="n"/>
      <c r="S72" s="481" t="n"/>
      <c r="T72" s="16">
        <f>IFERROR(SUM(O72:S72),"")</f>
        <v/>
      </c>
      <c r="U72" s="16" t="n"/>
      <c r="V72" s="481" t="n"/>
      <c r="W72" s="481" t="n"/>
      <c r="X72" s="481" t="n"/>
      <c r="Y72" s="481" t="n"/>
      <c r="Z72" s="481" t="n"/>
      <c r="AA72" s="481" t="n"/>
      <c r="AB72" s="481" t="n"/>
      <c r="AC72" s="481" t="n"/>
      <c r="AD72" s="481" t="n"/>
      <c r="AE72" s="15" t="n"/>
      <c r="AF72" s="15" t="n"/>
      <c r="AG72" s="15" t="n"/>
      <c r="AH72" s="17">
        <f>IF(AG72="","",IF(AND(AE72=1,AF72=1),"BAJO",IF(AND(AE72=1,AF72=2),"BAJO",IF(AND(AE72=1,AF72=3),"MODERADO",IF(AND(AE72=1,AF72=4),"FAVORABLE",IF(AND(AE72=1,AF72=5),"FAVORABLE",IF(AND(AE72=2,AF72=1),"BAJO",IF(AND(AE72=2,AF72=2),"BAJO",IF(AND(AE72=2,AF72=3),"MODERADO",IF(AND(AE72=2,AF72=4),"FAVORABLE",IF(AND(AE72=2,AF72=5),"ALTO",IF(AND(AE72=3,AF72=1),"BAJO",IF(AND(AE72=3,AF72=2),"MODERADO",IF(AND(AE72=3,AF72=3),"FAVORABLE",IF(AND(AE72=3,AF72=4),"ALTO",IF(AND(AE72=3,AF72=5),"ALTO",IF(AND(AE72=4,AF72=1),"MODERADO",IF(AND(AE72=4,AF72=2),"FAVORABLE",IF(AND(AE72=4,AF72=3),"FAVORABLE",IF(AND(AE72=4,AF72=4),"ALTO",IF(AND(AE72=4,AF72=5),"ALTO",IF(AND(AE72=5,AF72=1),"FAVORABLE",IF(AND(AE72=5,AF72=2),"FAVORABLE",IF(AND(AE72=5,AF72=3),"ALTO",IF(AND(AE72=5,AF72=4),"ALTO",IF(AND(AE72=5,AF72=5),"ALTO",""))))))))))))))))))))))))))</f>
        <v/>
      </c>
      <c r="AI72" s="21" t="n"/>
      <c r="AJ72" s="23" t="n"/>
      <c r="AK72" s="21" t="n"/>
      <c r="AL72" s="23" t="n"/>
      <c r="AM72" s="21" t="n"/>
      <c r="AN72" s="23" t="n"/>
      <c r="AO72" s="21" t="n"/>
      <c r="AP72" s="23" t="n"/>
      <c r="AQ72" s="21" t="n"/>
      <c r="AR72" s="23" t="n"/>
      <c r="AS72" s="21" t="n"/>
      <c r="AT72" s="23" t="n"/>
      <c r="AU72" s="21" t="n"/>
      <c r="AV72" s="23" t="n"/>
      <c r="AW72" s="337" t="n"/>
    </row>
    <row r="73" customFormat="1" s="30">
      <c r="A73" s="28">
        <f>IF(AND(AE73=1,AF73=1),1,IF(AND(AE73=1,AF73=2),2,IF(AND(AE73=1,AF73=3),3,IF(AND(AE73=1,AF73=4),4,IF(AND(AE73=1,AF73=5),5,IF(AND(AE73=2,AF73=1),6,IF(AND(AE73=2,AF73=2),7,IF(AND(AE73=2,AF73=3),8,IF(AND(AE73=2,AF73=4),9,IF(AND(AE73=2,AF73=5),10,IF(AND(AE73=3,AF73=1),11,IF(AND(AE73=3,AF73=2),12,IF(AND(AE73=3,AF73=3),13,IF(AND(AE73=3,AF73=4),14,IF(AND(AE73=3,AF73=5),15,IF(AND(AE73=4,AF73=1),16,IF(AND(AE73=4,AF73=2),17,IF(AND(AE73=4,AF73=3),18,IF(AND(AE73=4,AF73=4),19,IF(AND(AE73=4,AF73=5),20,IF(AND(AE73=5,AF73=1),21,IF(AND(AE73=5,AF73=2),22,IF(AND(AE73=5,AF73=3),23,IF(AND(AE73=5,AF73=4),24,IF(AND(AE73=5,AF73=5),25,"")))))))))))))))))))))))))</f>
        <v/>
      </c>
      <c r="B73" s="28">
        <f>IF(A73="","",(COUNTIF($A$10:A73,A73))/100)</f>
        <v/>
      </c>
      <c r="C73" s="28">
        <f>IFERROR(A73+B73,"")</f>
        <v/>
      </c>
      <c r="D73" s="492" t="n">
        <v>64</v>
      </c>
      <c r="E73" s="481" t="n"/>
      <c r="F73" s="481" t="n"/>
      <c r="G73" s="481" t="n"/>
      <c r="H73" s="504" t="n"/>
      <c r="I73" s="504" t="n"/>
      <c r="J73" s="15">
        <f>IF(OR(H73="",I73=""),"",H73*I73)</f>
        <v/>
      </c>
      <c r="K73" s="17">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481" t="n"/>
      <c r="M73" s="481" t="n"/>
      <c r="N73" s="481" t="n"/>
      <c r="O73" s="481" t="n"/>
      <c r="P73" s="481" t="n"/>
      <c r="Q73" s="481" t="n"/>
      <c r="R73" s="481" t="n"/>
      <c r="S73" s="481" t="n"/>
      <c r="T73" s="16">
        <f>IFERROR(SUM(O73:S73),"")</f>
        <v/>
      </c>
      <c r="U73" s="16" t="n"/>
      <c r="V73" s="481" t="n"/>
      <c r="W73" s="481" t="n"/>
      <c r="X73" s="481" t="n"/>
      <c r="Y73" s="481" t="n"/>
      <c r="Z73" s="481" t="n"/>
      <c r="AA73" s="481" t="n"/>
      <c r="AB73" s="481" t="n"/>
      <c r="AC73" s="481" t="n"/>
      <c r="AD73" s="481" t="n"/>
      <c r="AE73" s="15" t="n"/>
      <c r="AF73" s="15" t="n"/>
      <c r="AG73" s="15" t="n"/>
      <c r="AH73" s="17">
        <f>IF(AG73="","",IF(AND(AE73=1,AF73=1),"BAJO",IF(AND(AE73=1,AF73=2),"BAJO",IF(AND(AE73=1,AF73=3),"MODERADO",IF(AND(AE73=1,AF73=4),"FAVORABLE",IF(AND(AE73=1,AF73=5),"FAVORABLE",IF(AND(AE73=2,AF73=1),"BAJO",IF(AND(AE73=2,AF73=2),"BAJO",IF(AND(AE73=2,AF73=3),"MODERADO",IF(AND(AE73=2,AF73=4),"FAVORABLE",IF(AND(AE73=2,AF73=5),"ALTO",IF(AND(AE73=3,AF73=1),"BAJO",IF(AND(AE73=3,AF73=2),"MODERADO",IF(AND(AE73=3,AF73=3),"FAVORABLE",IF(AND(AE73=3,AF73=4),"ALTO",IF(AND(AE73=3,AF73=5),"ALTO",IF(AND(AE73=4,AF73=1),"MODERADO",IF(AND(AE73=4,AF73=2),"FAVORABLE",IF(AND(AE73=4,AF73=3),"FAVORABLE",IF(AND(AE73=4,AF73=4),"ALTO",IF(AND(AE73=4,AF73=5),"ALTO",IF(AND(AE73=5,AF73=1),"FAVORABLE",IF(AND(AE73=5,AF73=2),"FAVORABLE",IF(AND(AE73=5,AF73=3),"ALTO",IF(AND(AE73=5,AF73=4),"ALTO",IF(AND(AE73=5,AF73=5),"ALTO",""))))))))))))))))))))))))))</f>
        <v/>
      </c>
      <c r="AI73" s="21" t="n"/>
      <c r="AJ73" s="23" t="n"/>
      <c r="AK73" s="21" t="n"/>
      <c r="AL73" s="23" t="n"/>
      <c r="AM73" s="21" t="n"/>
      <c r="AN73" s="23" t="n"/>
      <c r="AO73" s="21" t="n"/>
      <c r="AP73" s="23" t="n"/>
      <c r="AQ73" s="21" t="n"/>
      <c r="AR73" s="23" t="n"/>
      <c r="AS73" s="21" t="n"/>
      <c r="AT73" s="23" t="n"/>
      <c r="AU73" s="21" t="n"/>
      <c r="AV73" s="23" t="n"/>
      <c r="AW73" s="337" t="n"/>
    </row>
    <row r="74" customFormat="1" s="30">
      <c r="A74" s="28">
        <f>IF(AND(AE74=1,AF74=1),1,IF(AND(AE74=1,AF74=2),2,IF(AND(AE74=1,AF74=3),3,IF(AND(AE74=1,AF74=4),4,IF(AND(AE74=1,AF74=5),5,IF(AND(AE74=2,AF74=1),6,IF(AND(AE74=2,AF74=2),7,IF(AND(AE74=2,AF74=3),8,IF(AND(AE74=2,AF74=4),9,IF(AND(AE74=2,AF74=5),10,IF(AND(AE74=3,AF74=1),11,IF(AND(AE74=3,AF74=2),12,IF(AND(AE74=3,AF74=3),13,IF(AND(AE74=3,AF74=4),14,IF(AND(AE74=3,AF74=5),15,IF(AND(AE74=4,AF74=1),16,IF(AND(AE74=4,AF74=2),17,IF(AND(AE74=4,AF74=3),18,IF(AND(AE74=4,AF74=4),19,IF(AND(AE74=4,AF74=5),20,IF(AND(AE74=5,AF74=1),21,IF(AND(AE74=5,AF74=2),22,IF(AND(AE74=5,AF74=3),23,IF(AND(AE74=5,AF74=4),24,IF(AND(AE74=5,AF74=5),25,"")))))))))))))))))))))))))</f>
        <v/>
      </c>
      <c r="B74" s="28">
        <f>IF(A74="","",(COUNTIF($A$10:A74,A74))/100)</f>
        <v/>
      </c>
      <c r="C74" s="28">
        <f>IFERROR(A74+B74,"")</f>
        <v/>
      </c>
      <c r="D74" s="492" t="n">
        <v>65</v>
      </c>
      <c r="E74" s="481" t="n"/>
      <c r="F74" s="481" t="n"/>
      <c r="G74" s="481" t="n"/>
      <c r="H74" s="504" t="n"/>
      <c r="I74" s="504" t="n"/>
      <c r="J74" s="15">
        <f>IF(OR(H74="",I74=""),"",H74*I74)</f>
        <v/>
      </c>
      <c r="K74" s="17">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481" t="n"/>
      <c r="M74" s="481" t="n"/>
      <c r="N74" s="481" t="n"/>
      <c r="O74" s="481" t="n"/>
      <c r="P74" s="481" t="n"/>
      <c r="Q74" s="481" t="n"/>
      <c r="R74" s="481" t="n"/>
      <c r="S74" s="481" t="n"/>
      <c r="T74" s="16">
        <f>IFERROR(SUM(O74:S74),"")</f>
        <v/>
      </c>
      <c r="U74" s="16" t="n"/>
      <c r="V74" s="481" t="n"/>
      <c r="W74" s="481" t="n"/>
      <c r="X74" s="481" t="n"/>
      <c r="Y74" s="481" t="n"/>
      <c r="Z74" s="481" t="n"/>
      <c r="AA74" s="481" t="n"/>
      <c r="AB74" s="481" t="n"/>
      <c r="AC74" s="481" t="n"/>
      <c r="AD74" s="481" t="n"/>
      <c r="AE74" s="15" t="n"/>
      <c r="AF74" s="15" t="n"/>
      <c r="AG74" s="15" t="n"/>
      <c r="AH74" s="17">
        <f>IF(AG74="","",IF(AND(AE74=1,AF74=1),"BAJO",IF(AND(AE74=1,AF74=2),"BAJO",IF(AND(AE74=1,AF74=3),"MODERADO",IF(AND(AE74=1,AF74=4),"FAVORABLE",IF(AND(AE74=1,AF74=5),"FAVORABLE",IF(AND(AE74=2,AF74=1),"BAJO",IF(AND(AE74=2,AF74=2),"BAJO",IF(AND(AE74=2,AF74=3),"MODERADO",IF(AND(AE74=2,AF74=4),"FAVORABLE",IF(AND(AE74=2,AF74=5),"ALTO",IF(AND(AE74=3,AF74=1),"BAJO",IF(AND(AE74=3,AF74=2),"MODERADO",IF(AND(AE74=3,AF74=3),"FAVORABLE",IF(AND(AE74=3,AF74=4),"ALTO",IF(AND(AE74=3,AF74=5),"ALTO",IF(AND(AE74=4,AF74=1),"MODERADO",IF(AND(AE74=4,AF74=2),"FAVORABLE",IF(AND(AE74=4,AF74=3),"FAVORABLE",IF(AND(AE74=4,AF74=4),"ALTO",IF(AND(AE74=4,AF74=5),"ALTO",IF(AND(AE74=5,AF74=1),"FAVORABLE",IF(AND(AE74=5,AF74=2),"FAVORABLE",IF(AND(AE74=5,AF74=3),"ALTO",IF(AND(AE74=5,AF74=4),"ALTO",IF(AND(AE74=5,AF74=5),"ALTO",""))))))))))))))))))))))))))</f>
        <v/>
      </c>
      <c r="AI74" s="21" t="n"/>
      <c r="AJ74" s="23" t="n"/>
      <c r="AK74" s="21" t="n"/>
      <c r="AL74" s="23" t="n"/>
      <c r="AM74" s="21" t="n"/>
      <c r="AN74" s="23" t="n"/>
      <c r="AO74" s="21" t="n"/>
      <c r="AP74" s="23" t="n"/>
      <c r="AQ74" s="21" t="n"/>
      <c r="AR74" s="23" t="n"/>
      <c r="AS74" s="21" t="n"/>
      <c r="AT74" s="23" t="n"/>
      <c r="AU74" s="21" t="n"/>
      <c r="AV74" s="23" t="n"/>
      <c r="AW74" s="337" t="n"/>
    </row>
    <row r="75" customFormat="1" s="30">
      <c r="A75" s="28">
        <f>IF(AND(AE75=1,AF75=1),1,IF(AND(AE75=1,AF75=2),2,IF(AND(AE75=1,AF75=3),3,IF(AND(AE75=1,AF75=4),4,IF(AND(AE75=1,AF75=5),5,IF(AND(AE75=2,AF75=1),6,IF(AND(AE75=2,AF75=2),7,IF(AND(AE75=2,AF75=3),8,IF(AND(AE75=2,AF75=4),9,IF(AND(AE75=2,AF75=5),10,IF(AND(AE75=3,AF75=1),11,IF(AND(AE75=3,AF75=2),12,IF(AND(AE75=3,AF75=3),13,IF(AND(AE75=3,AF75=4),14,IF(AND(AE75=3,AF75=5),15,IF(AND(AE75=4,AF75=1),16,IF(AND(AE75=4,AF75=2),17,IF(AND(AE75=4,AF75=3),18,IF(AND(AE75=4,AF75=4),19,IF(AND(AE75=4,AF75=5),20,IF(AND(AE75=5,AF75=1),21,IF(AND(AE75=5,AF75=2),22,IF(AND(AE75=5,AF75=3),23,IF(AND(AE75=5,AF75=4),24,IF(AND(AE75=5,AF75=5),25,"")))))))))))))))))))))))))</f>
        <v/>
      </c>
      <c r="B75" s="28">
        <f>IF(A75="","",(COUNTIF($A$10:A75,A75))/100)</f>
        <v/>
      </c>
      <c r="C75" s="28">
        <f>IFERROR(A75+B75,"")</f>
        <v/>
      </c>
      <c r="D75" s="492" t="n">
        <v>66</v>
      </c>
      <c r="E75" s="481" t="n"/>
      <c r="F75" s="481" t="n"/>
      <c r="G75" s="481" t="n"/>
      <c r="H75" s="504" t="n"/>
      <c r="I75" s="504" t="n"/>
      <c r="J75" s="15">
        <f>IF(OR(H75="",I75=""),"",H75*I75)</f>
        <v/>
      </c>
      <c r="K75" s="17">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481" t="n"/>
      <c r="M75" s="481" t="n"/>
      <c r="N75" s="481" t="n"/>
      <c r="O75" s="481" t="n"/>
      <c r="P75" s="481" t="n"/>
      <c r="Q75" s="481" t="n"/>
      <c r="R75" s="481" t="n"/>
      <c r="S75" s="481" t="n"/>
      <c r="T75" s="16">
        <f>IFERROR(SUM(O75:S75),"")</f>
        <v/>
      </c>
      <c r="U75" s="16" t="n"/>
      <c r="V75" s="481" t="n"/>
      <c r="W75" s="481" t="n"/>
      <c r="X75" s="481" t="n"/>
      <c r="Y75" s="481" t="n"/>
      <c r="Z75" s="481" t="n"/>
      <c r="AA75" s="481" t="n"/>
      <c r="AB75" s="481" t="n"/>
      <c r="AC75" s="481" t="n"/>
      <c r="AD75" s="481" t="n"/>
      <c r="AE75" s="15" t="n"/>
      <c r="AF75" s="15" t="n"/>
      <c r="AG75" s="15" t="n"/>
      <c r="AH75" s="17">
        <f>IF(AG75="","",IF(AND(AE75=1,AF75=1),"BAJO",IF(AND(AE75=1,AF75=2),"BAJO",IF(AND(AE75=1,AF75=3),"MODERADO",IF(AND(AE75=1,AF75=4),"FAVORABLE",IF(AND(AE75=1,AF75=5),"FAVORABLE",IF(AND(AE75=2,AF75=1),"BAJO",IF(AND(AE75=2,AF75=2),"BAJO",IF(AND(AE75=2,AF75=3),"MODERADO",IF(AND(AE75=2,AF75=4),"FAVORABLE",IF(AND(AE75=2,AF75=5),"ALTO",IF(AND(AE75=3,AF75=1),"BAJO",IF(AND(AE75=3,AF75=2),"MODERADO",IF(AND(AE75=3,AF75=3),"FAVORABLE",IF(AND(AE75=3,AF75=4),"ALTO",IF(AND(AE75=3,AF75=5),"ALTO",IF(AND(AE75=4,AF75=1),"MODERADO",IF(AND(AE75=4,AF75=2),"FAVORABLE",IF(AND(AE75=4,AF75=3),"FAVORABLE",IF(AND(AE75=4,AF75=4),"ALTO",IF(AND(AE75=4,AF75=5),"ALTO",IF(AND(AE75=5,AF75=1),"FAVORABLE",IF(AND(AE75=5,AF75=2),"FAVORABLE",IF(AND(AE75=5,AF75=3),"ALTO",IF(AND(AE75=5,AF75=4),"ALTO",IF(AND(AE75=5,AF75=5),"ALTO",""))))))))))))))))))))))))))</f>
        <v/>
      </c>
      <c r="AI75" s="21" t="n"/>
      <c r="AJ75" s="23" t="n"/>
      <c r="AK75" s="21" t="n"/>
      <c r="AL75" s="23" t="n"/>
      <c r="AM75" s="21" t="n"/>
      <c r="AN75" s="23" t="n"/>
      <c r="AO75" s="21" t="n"/>
      <c r="AP75" s="23" t="n"/>
      <c r="AQ75" s="21" t="n"/>
      <c r="AR75" s="23" t="n"/>
      <c r="AS75" s="21" t="n"/>
      <c r="AT75" s="23" t="n"/>
      <c r="AU75" s="21" t="n"/>
      <c r="AV75" s="23" t="n"/>
      <c r="AW75" s="337" t="n"/>
    </row>
    <row r="76" customFormat="1" s="30">
      <c r="A76" s="28">
        <f>IF(AND(AE76=1,AF76=1),1,IF(AND(AE76=1,AF76=2),2,IF(AND(AE76=1,AF76=3),3,IF(AND(AE76=1,AF76=4),4,IF(AND(AE76=1,AF76=5),5,IF(AND(AE76=2,AF76=1),6,IF(AND(AE76=2,AF76=2),7,IF(AND(AE76=2,AF76=3),8,IF(AND(AE76=2,AF76=4),9,IF(AND(AE76=2,AF76=5),10,IF(AND(AE76=3,AF76=1),11,IF(AND(AE76=3,AF76=2),12,IF(AND(AE76=3,AF76=3),13,IF(AND(AE76=3,AF76=4),14,IF(AND(AE76=3,AF76=5),15,IF(AND(AE76=4,AF76=1),16,IF(AND(AE76=4,AF76=2),17,IF(AND(AE76=4,AF76=3),18,IF(AND(AE76=4,AF76=4),19,IF(AND(AE76=4,AF76=5),20,IF(AND(AE76=5,AF76=1),21,IF(AND(AE76=5,AF76=2),22,IF(AND(AE76=5,AF76=3),23,IF(AND(AE76=5,AF76=4),24,IF(AND(AE76=5,AF76=5),25,"")))))))))))))))))))))))))</f>
        <v/>
      </c>
      <c r="B76" s="28">
        <f>IF(A76="","",(COUNTIF($A$10:A76,A76))/100)</f>
        <v/>
      </c>
      <c r="C76" s="28">
        <f>IFERROR(A76+B76,"")</f>
        <v/>
      </c>
      <c r="D76" s="492" t="n">
        <v>67</v>
      </c>
      <c r="E76" s="481" t="n"/>
      <c r="F76" s="481" t="n"/>
      <c r="G76" s="481" t="n"/>
      <c r="H76" s="504" t="n"/>
      <c r="I76" s="504" t="n"/>
      <c r="J76" s="15">
        <f>IF(OR(H76="",I76=""),"",H76*I76)</f>
        <v/>
      </c>
      <c r="K76" s="17">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481" t="n"/>
      <c r="M76" s="481" t="n"/>
      <c r="N76" s="481" t="n"/>
      <c r="O76" s="481" t="n"/>
      <c r="P76" s="481" t="n"/>
      <c r="Q76" s="481" t="n"/>
      <c r="R76" s="481" t="n"/>
      <c r="S76" s="481" t="n"/>
      <c r="T76" s="16">
        <f>IFERROR(SUM(O76:S76),"")</f>
        <v/>
      </c>
      <c r="U76" s="16" t="n"/>
      <c r="V76" s="481" t="n"/>
      <c r="W76" s="481" t="n"/>
      <c r="X76" s="481" t="n"/>
      <c r="Y76" s="481" t="n"/>
      <c r="Z76" s="481" t="n"/>
      <c r="AA76" s="481" t="n"/>
      <c r="AB76" s="481" t="n"/>
      <c r="AC76" s="481" t="n"/>
      <c r="AD76" s="481" t="n"/>
      <c r="AE76" s="15" t="n"/>
      <c r="AF76" s="15" t="n"/>
      <c r="AG76" s="15" t="n"/>
      <c r="AH76" s="17">
        <f>IF(AG76="","",IF(AND(AE76=1,AF76=1),"BAJO",IF(AND(AE76=1,AF76=2),"BAJO",IF(AND(AE76=1,AF76=3),"MODERADO",IF(AND(AE76=1,AF76=4),"FAVORABLE",IF(AND(AE76=1,AF76=5),"FAVORABLE",IF(AND(AE76=2,AF76=1),"BAJO",IF(AND(AE76=2,AF76=2),"BAJO",IF(AND(AE76=2,AF76=3),"MODERADO",IF(AND(AE76=2,AF76=4),"FAVORABLE",IF(AND(AE76=2,AF76=5),"ALTO",IF(AND(AE76=3,AF76=1),"BAJO",IF(AND(AE76=3,AF76=2),"MODERADO",IF(AND(AE76=3,AF76=3),"FAVORABLE",IF(AND(AE76=3,AF76=4),"ALTO",IF(AND(AE76=3,AF76=5),"ALTO",IF(AND(AE76=4,AF76=1),"MODERADO",IF(AND(AE76=4,AF76=2),"FAVORABLE",IF(AND(AE76=4,AF76=3),"FAVORABLE",IF(AND(AE76=4,AF76=4),"ALTO",IF(AND(AE76=4,AF76=5),"ALTO",IF(AND(AE76=5,AF76=1),"FAVORABLE",IF(AND(AE76=5,AF76=2),"FAVORABLE",IF(AND(AE76=5,AF76=3),"ALTO",IF(AND(AE76=5,AF76=4),"ALTO",IF(AND(AE76=5,AF76=5),"ALTO",""))))))))))))))))))))))))))</f>
        <v/>
      </c>
      <c r="AI76" s="21" t="n"/>
      <c r="AJ76" s="23" t="n"/>
      <c r="AK76" s="21" t="n"/>
      <c r="AL76" s="23" t="n"/>
      <c r="AM76" s="21" t="n"/>
      <c r="AN76" s="23" t="n"/>
      <c r="AO76" s="21" t="n"/>
      <c r="AP76" s="23" t="n"/>
      <c r="AQ76" s="21" t="n"/>
      <c r="AR76" s="23" t="n"/>
      <c r="AS76" s="21" t="n"/>
      <c r="AT76" s="23" t="n"/>
      <c r="AU76" s="21" t="n"/>
      <c r="AV76" s="23" t="n"/>
      <c r="AW76" s="337" t="n"/>
    </row>
    <row r="77" customFormat="1" s="30">
      <c r="A77" s="28">
        <f>IF(AND(AE77=1,AF77=1),1,IF(AND(AE77=1,AF77=2),2,IF(AND(AE77=1,AF77=3),3,IF(AND(AE77=1,AF77=4),4,IF(AND(AE77=1,AF77=5),5,IF(AND(AE77=2,AF77=1),6,IF(AND(AE77=2,AF77=2),7,IF(AND(AE77=2,AF77=3),8,IF(AND(AE77=2,AF77=4),9,IF(AND(AE77=2,AF77=5),10,IF(AND(AE77=3,AF77=1),11,IF(AND(AE77=3,AF77=2),12,IF(AND(AE77=3,AF77=3),13,IF(AND(AE77=3,AF77=4),14,IF(AND(AE77=3,AF77=5),15,IF(AND(AE77=4,AF77=1),16,IF(AND(AE77=4,AF77=2),17,IF(AND(AE77=4,AF77=3),18,IF(AND(AE77=4,AF77=4),19,IF(AND(AE77=4,AF77=5),20,IF(AND(AE77=5,AF77=1),21,IF(AND(AE77=5,AF77=2),22,IF(AND(AE77=5,AF77=3),23,IF(AND(AE77=5,AF77=4),24,IF(AND(AE77=5,AF77=5),25,"")))))))))))))))))))))))))</f>
        <v/>
      </c>
      <c r="B77" s="28">
        <f>IF(A77="","",(COUNTIF($A$10:A77,A77))/100)</f>
        <v/>
      </c>
      <c r="C77" s="28">
        <f>IFERROR(A77+B77,"")</f>
        <v/>
      </c>
      <c r="D77" s="492" t="n">
        <v>68</v>
      </c>
      <c r="E77" s="481" t="n"/>
      <c r="F77" s="481" t="n"/>
      <c r="G77" s="481" t="n"/>
      <c r="H77" s="504" t="n"/>
      <c r="I77" s="504" t="n"/>
      <c r="J77" s="15">
        <f>IF(OR(H77="",I77=""),"",H77*I77)</f>
        <v/>
      </c>
      <c r="K77" s="17">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481" t="n"/>
      <c r="M77" s="481" t="n"/>
      <c r="N77" s="481" t="n"/>
      <c r="O77" s="481" t="n"/>
      <c r="P77" s="481" t="n"/>
      <c r="Q77" s="481" t="n"/>
      <c r="R77" s="481" t="n"/>
      <c r="S77" s="481" t="n"/>
      <c r="T77" s="16">
        <f>IFERROR(SUM(O77:S77),"")</f>
        <v/>
      </c>
      <c r="U77" s="16" t="n"/>
      <c r="V77" s="481" t="n"/>
      <c r="W77" s="481" t="n"/>
      <c r="X77" s="481" t="n"/>
      <c r="Y77" s="481" t="n"/>
      <c r="Z77" s="481" t="n"/>
      <c r="AA77" s="481" t="n"/>
      <c r="AB77" s="481" t="n"/>
      <c r="AC77" s="481" t="n"/>
      <c r="AD77" s="481" t="n"/>
      <c r="AE77" s="15" t="n"/>
      <c r="AF77" s="15" t="n"/>
      <c r="AG77" s="15" t="n"/>
      <c r="AH77" s="17">
        <f>IF(AG77="","",IF(AND(AE77=1,AF77=1),"BAJO",IF(AND(AE77=1,AF77=2),"BAJO",IF(AND(AE77=1,AF77=3),"MODERADO",IF(AND(AE77=1,AF77=4),"FAVORABLE",IF(AND(AE77=1,AF77=5),"FAVORABLE",IF(AND(AE77=2,AF77=1),"BAJO",IF(AND(AE77=2,AF77=2),"BAJO",IF(AND(AE77=2,AF77=3),"MODERADO",IF(AND(AE77=2,AF77=4),"FAVORABLE",IF(AND(AE77=2,AF77=5),"ALTO",IF(AND(AE77=3,AF77=1),"BAJO",IF(AND(AE77=3,AF77=2),"MODERADO",IF(AND(AE77=3,AF77=3),"FAVORABLE",IF(AND(AE77=3,AF77=4),"ALTO",IF(AND(AE77=3,AF77=5),"ALTO",IF(AND(AE77=4,AF77=1),"MODERADO",IF(AND(AE77=4,AF77=2),"FAVORABLE",IF(AND(AE77=4,AF77=3),"FAVORABLE",IF(AND(AE77=4,AF77=4),"ALTO",IF(AND(AE77=4,AF77=5),"ALTO",IF(AND(AE77=5,AF77=1),"FAVORABLE",IF(AND(AE77=5,AF77=2),"FAVORABLE",IF(AND(AE77=5,AF77=3),"ALTO",IF(AND(AE77=5,AF77=4),"ALTO",IF(AND(AE77=5,AF77=5),"ALTO",""))))))))))))))))))))))))))</f>
        <v/>
      </c>
      <c r="AI77" s="21" t="n"/>
      <c r="AJ77" s="23" t="n"/>
      <c r="AK77" s="21" t="n"/>
      <c r="AL77" s="23" t="n"/>
      <c r="AM77" s="21" t="n"/>
      <c r="AN77" s="23" t="n"/>
      <c r="AO77" s="21" t="n"/>
      <c r="AP77" s="23" t="n"/>
      <c r="AQ77" s="21" t="n"/>
      <c r="AR77" s="23" t="n"/>
      <c r="AS77" s="21" t="n"/>
      <c r="AT77" s="23" t="n"/>
      <c r="AU77" s="21" t="n"/>
      <c r="AV77" s="23" t="n"/>
      <c r="AW77" s="337" t="n"/>
    </row>
    <row r="78" customFormat="1" s="30">
      <c r="A78" s="28">
        <f>IF(AND(AE78=1,AF78=1),1,IF(AND(AE78=1,AF78=2),2,IF(AND(AE78=1,AF78=3),3,IF(AND(AE78=1,AF78=4),4,IF(AND(AE78=1,AF78=5),5,IF(AND(AE78=2,AF78=1),6,IF(AND(AE78=2,AF78=2),7,IF(AND(AE78=2,AF78=3),8,IF(AND(AE78=2,AF78=4),9,IF(AND(AE78=2,AF78=5),10,IF(AND(AE78=3,AF78=1),11,IF(AND(AE78=3,AF78=2),12,IF(AND(AE78=3,AF78=3),13,IF(AND(AE78=3,AF78=4),14,IF(AND(AE78=3,AF78=5),15,IF(AND(AE78=4,AF78=1),16,IF(AND(AE78=4,AF78=2),17,IF(AND(AE78=4,AF78=3),18,IF(AND(AE78=4,AF78=4),19,IF(AND(AE78=4,AF78=5),20,IF(AND(AE78=5,AF78=1),21,IF(AND(AE78=5,AF78=2),22,IF(AND(AE78=5,AF78=3),23,IF(AND(AE78=5,AF78=4),24,IF(AND(AE78=5,AF78=5),25,"")))))))))))))))))))))))))</f>
        <v/>
      </c>
      <c r="B78" s="28">
        <f>IF(A78="","",(COUNTIF($A$10:A78,A78))/100)</f>
        <v/>
      </c>
      <c r="C78" s="28">
        <f>IFERROR(A78+B78,"")</f>
        <v/>
      </c>
      <c r="D78" s="492" t="n">
        <v>69</v>
      </c>
      <c r="E78" s="481" t="n"/>
      <c r="F78" s="481" t="n"/>
      <c r="G78" s="481" t="n"/>
      <c r="H78" s="504" t="n"/>
      <c r="I78" s="504" t="n"/>
      <c r="J78" s="15">
        <f>IF(OR(H78="",I78=""),"",H78*I78)</f>
        <v/>
      </c>
      <c r="K78" s="17">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481" t="n"/>
      <c r="M78" s="481" t="n"/>
      <c r="N78" s="481" t="n"/>
      <c r="O78" s="481" t="n"/>
      <c r="P78" s="481" t="n"/>
      <c r="Q78" s="481" t="n"/>
      <c r="R78" s="481" t="n"/>
      <c r="S78" s="481" t="n"/>
      <c r="T78" s="16">
        <f>IFERROR(SUM(O78:S78),"")</f>
        <v/>
      </c>
      <c r="U78" s="16" t="n"/>
      <c r="V78" s="481" t="n"/>
      <c r="W78" s="481" t="n"/>
      <c r="X78" s="481" t="n"/>
      <c r="Y78" s="481" t="n"/>
      <c r="Z78" s="481" t="n"/>
      <c r="AA78" s="481" t="n"/>
      <c r="AB78" s="481" t="n"/>
      <c r="AC78" s="481" t="n"/>
      <c r="AD78" s="481" t="n"/>
      <c r="AE78" s="15" t="n"/>
      <c r="AF78" s="15" t="n"/>
      <c r="AG78" s="15" t="n"/>
      <c r="AH78" s="17">
        <f>IF(AG78="","",IF(AND(AE78=1,AF78=1),"BAJO",IF(AND(AE78=1,AF78=2),"BAJO",IF(AND(AE78=1,AF78=3),"MODERADO",IF(AND(AE78=1,AF78=4),"FAVORABLE",IF(AND(AE78=1,AF78=5),"FAVORABLE",IF(AND(AE78=2,AF78=1),"BAJO",IF(AND(AE78=2,AF78=2),"BAJO",IF(AND(AE78=2,AF78=3),"MODERADO",IF(AND(AE78=2,AF78=4),"FAVORABLE",IF(AND(AE78=2,AF78=5),"ALTO",IF(AND(AE78=3,AF78=1),"BAJO",IF(AND(AE78=3,AF78=2),"MODERADO",IF(AND(AE78=3,AF78=3),"FAVORABLE",IF(AND(AE78=3,AF78=4),"ALTO",IF(AND(AE78=3,AF78=5),"ALTO",IF(AND(AE78=4,AF78=1),"MODERADO",IF(AND(AE78=4,AF78=2),"FAVORABLE",IF(AND(AE78=4,AF78=3),"FAVORABLE",IF(AND(AE78=4,AF78=4),"ALTO",IF(AND(AE78=4,AF78=5),"ALTO",IF(AND(AE78=5,AF78=1),"FAVORABLE",IF(AND(AE78=5,AF78=2),"FAVORABLE",IF(AND(AE78=5,AF78=3),"ALTO",IF(AND(AE78=5,AF78=4),"ALTO",IF(AND(AE78=5,AF78=5),"ALTO",""))))))))))))))))))))))))))</f>
        <v/>
      </c>
      <c r="AI78" s="21" t="n"/>
      <c r="AJ78" s="23" t="n"/>
      <c r="AK78" s="21" t="n"/>
      <c r="AL78" s="23" t="n"/>
      <c r="AM78" s="21" t="n"/>
      <c r="AN78" s="23" t="n"/>
      <c r="AO78" s="21" t="n"/>
      <c r="AP78" s="23" t="n"/>
      <c r="AQ78" s="21" t="n"/>
      <c r="AR78" s="23" t="n"/>
      <c r="AS78" s="21" t="n"/>
      <c r="AT78" s="23" t="n"/>
      <c r="AU78" s="21" t="n"/>
      <c r="AV78" s="23" t="n"/>
      <c r="AW78" s="337" t="n"/>
    </row>
    <row r="79" customFormat="1" s="30">
      <c r="A79" s="28">
        <f>IF(AND(AE79=1,AF79=1),1,IF(AND(AE79=1,AF79=2),2,IF(AND(AE79=1,AF79=3),3,IF(AND(AE79=1,AF79=4),4,IF(AND(AE79=1,AF79=5),5,IF(AND(AE79=2,AF79=1),6,IF(AND(AE79=2,AF79=2),7,IF(AND(AE79=2,AF79=3),8,IF(AND(AE79=2,AF79=4),9,IF(AND(AE79=2,AF79=5),10,IF(AND(AE79=3,AF79=1),11,IF(AND(AE79=3,AF79=2),12,IF(AND(AE79=3,AF79=3),13,IF(AND(AE79=3,AF79=4),14,IF(AND(AE79=3,AF79=5),15,IF(AND(AE79=4,AF79=1),16,IF(AND(AE79=4,AF79=2),17,IF(AND(AE79=4,AF79=3),18,IF(AND(AE79=4,AF79=4),19,IF(AND(AE79=4,AF79=5),20,IF(AND(AE79=5,AF79=1),21,IF(AND(AE79=5,AF79=2),22,IF(AND(AE79=5,AF79=3),23,IF(AND(AE79=5,AF79=4),24,IF(AND(AE79=5,AF79=5),25,"")))))))))))))))))))))))))</f>
        <v/>
      </c>
      <c r="B79" s="28">
        <f>IF(A79="","",(COUNTIF($A$10:A79,A79))/100)</f>
        <v/>
      </c>
      <c r="C79" s="28">
        <f>IFERROR(A79+B79,"")</f>
        <v/>
      </c>
      <c r="D79" s="492" t="n">
        <v>70</v>
      </c>
      <c r="E79" s="481" t="n"/>
      <c r="F79" s="481" t="n"/>
      <c r="G79" s="481" t="n"/>
      <c r="H79" s="504" t="n"/>
      <c r="I79" s="504" t="n"/>
      <c r="J79" s="15">
        <f>IF(OR(H79="",I79=""),"",H79*I79)</f>
        <v/>
      </c>
      <c r="K79" s="17">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481" t="n"/>
      <c r="M79" s="481" t="n"/>
      <c r="N79" s="481" t="n"/>
      <c r="O79" s="481" t="n"/>
      <c r="P79" s="481" t="n"/>
      <c r="Q79" s="481" t="n"/>
      <c r="R79" s="481" t="n"/>
      <c r="S79" s="481" t="n"/>
      <c r="T79" s="16">
        <f>IFERROR(SUM(O79:S79),"")</f>
        <v/>
      </c>
      <c r="U79" s="16" t="n"/>
      <c r="V79" s="481" t="n"/>
      <c r="W79" s="481" t="n"/>
      <c r="X79" s="481" t="n"/>
      <c r="Y79" s="481" t="n"/>
      <c r="Z79" s="481" t="n"/>
      <c r="AA79" s="481" t="n"/>
      <c r="AB79" s="481" t="n"/>
      <c r="AC79" s="481" t="n"/>
      <c r="AD79" s="481" t="n"/>
      <c r="AE79" s="15" t="n"/>
      <c r="AF79" s="15" t="n"/>
      <c r="AG79" s="15" t="n"/>
      <c r="AH79" s="17">
        <f>IF(AG79="","",IF(AND(AE79=1,AF79=1),"BAJO",IF(AND(AE79=1,AF79=2),"BAJO",IF(AND(AE79=1,AF79=3),"MODERADO",IF(AND(AE79=1,AF79=4),"FAVORABLE",IF(AND(AE79=1,AF79=5),"FAVORABLE",IF(AND(AE79=2,AF79=1),"BAJO",IF(AND(AE79=2,AF79=2),"BAJO",IF(AND(AE79=2,AF79=3),"MODERADO",IF(AND(AE79=2,AF79=4),"FAVORABLE",IF(AND(AE79=2,AF79=5),"ALTO",IF(AND(AE79=3,AF79=1),"BAJO",IF(AND(AE79=3,AF79=2),"MODERADO",IF(AND(AE79=3,AF79=3),"FAVORABLE",IF(AND(AE79=3,AF79=4),"ALTO",IF(AND(AE79=3,AF79=5),"ALTO",IF(AND(AE79=4,AF79=1),"MODERADO",IF(AND(AE79=4,AF79=2),"FAVORABLE",IF(AND(AE79=4,AF79=3),"FAVORABLE",IF(AND(AE79=4,AF79=4),"ALTO",IF(AND(AE79=4,AF79=5),"ALTO",IF(AND(AE79=5,AF79=1),"FAVORABLE",IF(AND(AE79=5,AF79=2),"FAVORABLE",IF(AND(AE79=5,AF79=3),"ALTO",IF(AND(AE79=5,AF79=4),"ALTO",IF(AND(AE79=5,AF79=5),"ALTO",""))))))))))))))))))))))))))</f>
        <v/>
      </c>
      <c r="AI79" s="21" t="n"/>
      <c r="AJ79" s="23" t="n"/>
      <c r="AK79" s="21" t="n"/>
      <c r="AL79" s="23" t="n"/>
      <c r="AM79" s="21" t="n"/>
      <c r="AN79" s="23" t="n"/>
      <c r="AO79" s="21" t="n"/>
      <c r="AP79" s="23" t="n"/>
      <c r="AQ79" s="21" t="n"/>
      <c r="AR79" s="23" t="n"/>
      <c r="AS79" s="21" t="n"/>
      <c r="AT79" s="23" t="n"/>
      <c r="AU79" s="21" t="n"/>
      <c r="AV79" s="23" t="n"/>
      <c r="AW79" s="337" t="n"/>
    </row>
    <row r="80" customFormat="1" s="30">
      <c r="A80" s="28">
        <f>IF(AND(AE80=1,AF80=1),1,IF(AND(AE80=1,AF80=2),2,IF(AND(AE80=1,AF80=3),3,IF(AND(AE80=1,AF80=4),4,IF(AND(AE80=1,AF80=5),5,IF(AND(AE80=2,AF80=1),6,IF(AND(AE80=2,AF80=2),7,IF(AND(AE80=2,AF80=3),8,IF(AND(AE80=2,AF80=4),9,IF(AND(AE80=2,AF80=5),10,IF(AND(AE80=3,AF80=1),11,IF(AND(AE80=3,AF80=2),12,IF(AND(AE80=3,AF80=3),13,IF(AND(AE80=3,AF80=4),14,IF(AND(AE80=3,AF80=5),15,IF(AND(AE80=4,AF80=1),16,IF(AND(AE80=4,AF80=2),17,IF(AND(AE80=4,AF80=3),18,IF(AND(AE80=4,AF80=4),19,IF(AND(AE80=4,AF80=5),20,IF(AND(AE80=5,AF80=1),21,IF(AND(AE80=5,AF80=2),22,IF(AND(AE80=5,AF80=3),23,IF(AND(AE80=5,AF80=4),24,IF(AND(AE80=5,AF80=5),25,"")))))))))))))))))))))))))</f>
        <v/>
      </c>
      <c r="B80" s="28">
        <f>IF(A80="","",(COUNTIF($A$10:A80,A80))/100)</f>
        <v/>
      </c>
      <c r="C80" s="28">
        <f>IFERROR(A80+B80,"")</f>
        <v/>
      </c>
      <c r="D80" s="492" t="n">
        <v>71</v>
      </c>
      <c r="E80" s="481" t="n"/>
      <c r="F80" s="481" t="n"/>
      <c r="G80" s="481" t="n"/>
      <c r="H80" s="504" t="n"/>
      <c r="I80" s="504" t="n"/>
      <c r="J80" s="15">
        <f>IF(OR(H80="",I80=""),"",H80*I80)</f>
        <v/>
      </c>
      <c r="K80" s="17">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481" t="n"/>
      <c r="M80" s="481" t="n"/>
      <c r="N80" s="481" t="n"/>
      <c r="O80" s="481" t="n"/>
      <c r="P80" s="481" t="n"/>
      <c r="Q80" s="481" t="n"/>
      <c r="R80" s="481" t="n"/>
      <c r="S80" s="481" t="n"/>
      <c r="T80" s="16">
        <f>IFERROR(SUM(O80:S80),"")</f>
        <v/>
      </c>
      <c r="U80" s="16" t="n"/>
      <c r="V80" s="481" t="n"/>
      <c r="W80" s="481" t="n"/>
      <c r="X80" s="481" t="n"/>
      <c r="Y80" s="481" t="n"/>
      <c r="Z80" s="481" t="n"/>
      <c r="AA80" s="481" t="n"/>
      <c r="AB80" s="481" t="n"/>
      <c r="AC80" s="481" t="n"/>
      <c r="AD80" s="481" t="n"/>
      <c r="AE80" s="15" t="n"/>
      <c r="AF80" s="15" t="n"/>
      <c r="AG80" s="15" t="n"/>
      <c r="AH80" s="17">
        <f>IF(AG80="","",IF(AND(AE80=1,AF80=1),"BAJO",IF(AND(AE80=1,AF80=2),"BAJO",IF(AND(AE80=1,AF80=3),"MODERADO",IF(AND(AE80=1,AF80=4),"FAVORABLE",IF(AND(AE80=1,AF80=5),"FAVORABLE",IF(AND(AE80=2,AF80=1),"BAJO",IF(AND(AE80=2,AF80=2),"BAJO",IF(AND(AE80=2,AF80=3),"MODERADO",IF(AND(AE80=2,AF80=4),"FAVORABLE",IF(AND(AE80=2,AF80=5),"ALTO",IF(AND(AE80=3,AF80=1),"BAJO",IF(AND(AE80=3,AF80=2),"MODERADO",IF(AND(AE80=3,AF80=3),"FAVORABLE",IF(AND(AE80=3,AF80=4),"ALTO",IF(AND(AE80=3,AF80=5),"ALTO",IF(AND(AE80=4,AF80=1),"MODERADO",IF(AND(AE80=4,AF80=2),"FAVORABLE",IF(AND(AE80=4,AF80=3),"FAVORABLE",IF(AND(AE80=4,AF80=4),"ALTO",IF(AND(AE80=4,AF80=5),"ALTO",IF(AND(AE80=5,AF80=1),"FAVORABLE",IF(AND(AE80=5,AF80=2),"FAVORABLE",IF(AND(AE80=5,AF80=3),"ALTO",IF(AND(AE80=5,AF80=4),"ALTO",IF(AND(AE80=5,AF80=5),"ALTO",""))))))))))))))))))))))))))</f>
        <v/>
      </c>
      <c r="AI80" s="21" t="n"/>
      <c r="AJ80" s="23" t="n"/>
      <c r="AK80" s="21" t="n"/>
      <c r="AL80" s="23" t="n"/>
      <c r="AM80" s="21" t="n"/>
      <c r="AN80" s="23" t="n"/>
      <c r="AO80" s="21" t="n"/>
      <c r="AP80" s="23" t="n"/>
      <c r="AQ80" s="21" t="n"/>
      <c r="AR80" s="23" t="n"/>
      <c r="AS80" s="21" t="n"/>
      <c r="AT80" s="23" t="n"/>
      <c r="AU80" s="21" t="n"/>
      <c r="AV80" s="23" t="n"/>
      <c r="AW80" s="337" t="n"/>
    </row>
    <row r="81" customFormat="1" s="30">
      <c r="A81" s="28">
        <f>IF(AND(AE81=1,AF81=1),1,IF(AND(AE81=1,AF81=2),2,IF(AND(AE81=1,AF81=3),3,IF(AND(AE81=1,AF81=4),4,IF(AND(AE81=1,AF81=5),5,IF(AND(AE81=2,AF81=1),6,IF(AND(AE81=2,AF81=2),7,IF(AND(AE81=2,AF81=3),8,IF(AND(AE81=2,AF81=4),9,IF(AND(AE81=2,AF81=5),10,IF(AND(AE81=3,AF81=1),11,IF(AND(AE81=3,AF81=2),12,IF(AND(AE81=3,AF81=3),13,IF(AND(AE81=3,AF81=4),14,IF(AND(AE81=3,AF81=5),15,IF(AND(AE81=4,AF81=1),16,IF(AND(AE81=4,AF81=2),17,IF(AND(AE81=4,AF81=3),18,IF(AND(AE81=4,AF81=4),19,IF(AND(AE81=4,AF81=5),20,IF(AND(AE81=5,AF81=1),21,IF(AND(AE81=5,AF81=2),22,IF(AND(AE81=5,AF81=3),23,IF(AND(AE81=5,AF81=4),24,IF(AND(AE81=5,AF81=5),25,"")))))))))))))))))))))))))</f>
        <v/>
      </c>
      <c r="B81" s="28">
        <f>IF(A81="","",(COUNTIF($A$10:A81,A81))/100)</f>
        <v/>
      </c>
      <c r="C81" s="28">
        <f>IFERROR(A81+B81,"")</f>
        <v/>
      </c>
      <c r="D81" s="492" t="n">
        <v>72</v>
      </c>
      <c r="E81" s="481" t="n"/>
      <c r="F81" s="481" t="n"/>
      <c r="G81" s="481" t="n"/>
      <c r="H81" s="504" t="n"/>
      <c r="I81" s="504" t="n"/>
      <c r="J81" s="15">
        <f>IF(OR(H81="",I81=""),"",H81*I81)</f>
        <v/>
      </c>
      <c r="K81" s="17">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481" t="n"/>
      <c r="M81" s="481" t="n"/>
      <c r="N81" s="481" t="n"/>
      <c r="O81" s="481" t="n"/>
      <c r="P81" s="481" t="n"/>
      <c r="Q81" s="481" t="n"/>
      <c r="R81" s="481" t="n"/>
      <c r="S81" s="481" t="n"/>
      <c r="T81" s="16">
        <f>IFERROR(SUM(O81:S81),"")</f>
        <v/>
      </c>
      <c r="U81" s="16" t="n"/>
      <c r="V81" s="481" t="n"/>
      <c r="W81" s="481" t="n"/>
      <c r="X81" s="481" t="n"/>
      <c r="Y81" s="481" t="n"/>
      <c r="Z81" s="481" t="n"/>
      <c r="AA81" s="481" t="n"/>
      <c r="AB81" s="481" t="n"/>
      <c r="AC81" s="481" t="n"/>
      <c r="AD81" s="481" t="n"/>
      <c r="AE81" s="15" t="n"/>
      <c r="AF81" s="15" t="n"/>
      <c r="AG81" s="15" t="n"/>
      <c r="AH81" s="17">
        <f>IF(AG81="","",IF(AND(AE81=1,AF81=1),"BAJO",IF(AND(AE81=1,AF81=2),"BAJO",IF(AND(AE81=1,AF81=3),"MODERADO",IF(AND(AE81=1,AF81=4),"FAVORABLE",IF(AND(AE81=1,AF81=5),"FAVORABLE",IF(AND(AE81=2,AF81=1),"BAJO",IF(AND(AE81=2,AF81=2),"BAJO",IF(AND(AE81=2,AF81=3),"MODERADO",IF(AND(AE81=2,AF81=4),"FAVORABLE",IF(AND(AE81=2,AF81=5),"ALTO",IF(AND(AE81=3,AF81=1),"BAJO",IF(AND(AE81=3,AF81=2),"MODERADO",IF(AND(AE81=3,AF81=3),"FAVORABLE",IF(AND(AE81=3,AF81=4),"ALTO",IF(AND(AE81=3,AF81=5),"ALTO",IF(AND(AE81=4,AF81=1),"MODERADO",IF(AND(AE81=4,AF81=2),"FAVORABLE",IF(AND(AE81=4,AF81=3),"FAVORABLE",IF(AND(AE81=4,AF81=4),"ALTO",IF(AND(AE81=4,AF81=5),"ALTO",IF(AND(AE81=5,AF81=1),"FAVORABLE",IF(AND(AE81=5,AF81=2),"FAVORABLE",IF(AND(AE81=5,AF81=3),"ALTO",IF(AND(AE81=5,AF81=4),"ALTO",IF(AND(AE81=5,AF81=5),"ALTO",""))))))))))))))))))))))))))</f>
        <v/>
      </c>
      <c r="AI81" s="21" t="n"/>
      <c r="AJ81" s="23" t="n"/>
      <c r="AK81" s="21" t="n"/>
      <c r="AL81" s="23" t="n"/>
      <c r="AM81" s="21" t="n"/>
      <c r="AN81" s="23" t="n"/>
      <c r="AO81" s="21" t="n"/>
      <c r="AP81" s="23" t="n"/>
      <c r="AQ81" s="21" t="n"/>
      <c r="AR81" s="23" t="n"/>
      <c r="AS81" s="21" t="n"/>
      <c r="AT81" s="23" t="n"/>
      <c r="AU81" s="21" t="n"/>
      <c r="AV81" s="23" t="n"/>
      <c r="AW81" s="337" t="n"/>
    </row>
    <row r="82" customFormat="1" s="30">
      <c r="A82" s="28">
        <f>IF(AND(AE82=1,AF82=1),1,IF(AND(AE82=1,AF82=2),2,IF(AND(AE82=1,AF82=3),3,IF(AND(AE82=1,AF82=4),4,IF(AND(AE82=1,AF82=5),5,IF(AND(AE82=2,AF82=1),6,IF(AND(AE82=2,AF82=2),7,IF(AND(AE82=2,AF82=3),8,IF(AND(AE82=2,AF82=4),9,IF(AND(AE82=2,AF82=5),10,IF(AND(AE82=3,AF82=1),11,IF(AND(AE82=3,AF82=2),12,IF(AND(AE82=3,AF82=3),13,IF(AND(AE82=3,AF82=4),14,IF(AND(AE82=3,AF82=5),15,IF(AND(AE82=4,AF82=1),16,IF(AND(AE82=4,AF82=2),17,IF(AND(AE82=4,AF82=3),18,IF(AND(AE82=4,AF82=4),19,IF(AND(AE82=4,AF82=5),20,IF(AND(AE82=5,AF82=1),21,IF(AND(AE82=5,AF82=2),22,IF(AND(AE82=5,AF82=3),23,IF(AND(AE82=5,AF82=4),24,IF(AND(AE82=5,AF82=5),25,"")))))))))))))))))))))))))</f>
        <v/>
      </c>
      <c r="B82" s="28">
        <f>IF(A82="","",(COUNTIF($A$10:A82,A82))/100)</f>
        <v/>
      </c>
      <c r="C82" s="28">
        <f>IFERROR(A82+B82,"")</f>
        <v/>
      </c>
      <c r="D82" s="492" t="n">
        <v>73</v>
      </c>
      <c r="E82" s="481" t="n"/>
      <c r="F82" s="481" t="n"/>
      <c r="G82" s="481" t="n"/>
      <c r="H82" s="504" t="n"/>
      <c r="I82" s="504" t="n"/>
      <c r="J82" s="15">
        <f>IF(OR(H82="",I82=""),"",H82*I82)</f>
        <v/>
      </c>
      <c r="K82" s="17">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481" t="n"/>
      <c r="M82" s="481" t="n"/>
      <c r="N82" s="481" t="n"/>
      <c r="O82" s="481" t="n"/>
      <c r="P82" s="481" t="n"/>
      <c r="Q82" s="481" t="n"/>
      <c r="R82" s="481" t="n"/>
      <c r="S82" s="481" t="n"/>
      <c r="T82" s="16">
        <f>IFERROR(SUM(O82:S82),"")</f>
        <v/>
      </c>
      <c r="U82" s="16" t="n"/>
      <c r="V82" s="481" t="n"/>
      <c r="W82" s="481" t="n"/>
      <c r="X82" s="481" t="n"/>
      <c r="Y82" s="481" t="n"/>
      <c r="Z82" s="481" t="n"/>
      <c r="AA82" s="481" t="n"/>
      <c r="AB82" s="481" t="n"/>
      <c r="AC82" s="481" t="n"/>
      <c r="AD82" s="481" t="n"/>
      <c r="AE82" s="15" t="n"/>
      <c r="AF82" s="15" t="n"/>
      <c r="AG82" s="15" t="n"/>
      <c r="AH82" s="17">
        <f>IF(AG82="","",IF(AND(AE82=1,AF82=1),"BAJO",IF(AND(AE82=1,AF82=2),"BAJO",IF(AND(AE82=1,AF82=3),"MODERADO",IF(AND(AE82=1,AF82=4),"FAVORABLE",IF(AND(AE82=1,AF82=5),"FAVORABLE",IF(AND(AE82=2,AF82=1),"BAJO",IF(AND(AE82=2,AF82=2),"BAJO",IF(AND(AE82=2,AF82=3),"MODERADO",IF(AND(AE82=2,AF82=4),"FAVORABLE",IF(AND(AE82=2,AF82=5),"ALTO",IF(AND(AE82=3,AF82=1),"BAJO",IF(AND(AE82=3,AF82=2),"MODERADO",IF(AND(AE82=3,AF82=3),"FAVORABLE",IF(AND(AE82=3,AF82=4),"ALTO",IF(AND(AE82=3,AF82=5),"ALTO",IF(AND(AE82=4,AF82=1),"MODERADO",IF(AND(AE82=4,AF82=2),"FAVORABLE",IF(AND(AE82=4,AF82=3),"FAVORABLE",IF(AND(AE82=4,AF82=4),"ALTO",IF(AND(AE82=4,AF82=5),"ALTO",IF(AND(AE82=5,AF82=1),"FAVORABLE",IF(AND(AE82=5,AF82=2),"FAVORABLE",IF(AND(AE82=5,AF82=3),"ALTO",IF(AND(AE82=5,AF82=4),"ALTO",IF(AND(AE82=5,AF82=5),"ALTO",""))))))))))))))))))))))))))</f>
        <v/>
      </c>
      <c r="AI82" s="21" t="n"/>
      <c r="AJ82" s="23" t="n"/>
      <c r="AK82" s="21" t="n"/>
      <c r="AL82" s="23" t="n"/>
      <c r="AM82" s="21" t="n"/>
      <c r="AN82" s="23" t="n"/>
      <c r="AO82" s="21" t="n"/>
      <c r="AP82" s="23" t="n"/>
      <c r="AQ82" s="21" t="n"/>
      <c r="AR82" s="23" t="n"/>
      <c r="AS82" s="21" t="n"/>
      <c r="AT82" s="23" t="n"/>
      <c r="AU82" s="21" t="n"/>
      <c r="AV82" s="23" t="n"/>
      <c r="AW82" s="337" t="n"/>
    </row>
    <row r="83" customFormat="1" s="30">
      <c r="A83" s="28">
        <f>IF(AND(AE83=1,AF83=1),1,IF(AND(AE83=1,AF83=2),2,IF(AND(AE83=1,AF83=3),3,IF(AND(AE83=1,AF83=4),4,IF(AND(AE83=1,AF83=5),5,IF(AND(AE83=2,AF83=1),6,IF(AND(AE83=2,AF83=2),7,IF(AND(AE83=2,AF83=3),8,IF(AND(AE83=2,AF83=4),9,IF(AND(AE83=2,AF83=5),10,IF(AND(AE83=3,AF83=1),11,IF(AND(AE83=3,AF83=2),12,IF(AND(AE83=3,AF83=3),13,IF(AND(AE83=3,AF83=4),14,IF(AND(AE83=3,AF83=5),15,IF(AND(AE83=4,AF83=1),16,IF(AND(AE83=4,AF83=2),17,IF(AND(AE83=4,AF83=3),18,IF(AND(AE83=4,AF83=4),19,IF(AND(AE83=4,AF83=5),20,IF(AND(AE83=5,AF83=1),21,IF(AND(AE83=5,AF83=2),22,IF(AND(AE83=5,AF83=3),23,IF(AND(AE83=5,AF83=4),24,IF(AND(AE83=5,AF83=5),25,"")))))))))))))))))))))))))</f>
        <v/>
      </c>
      <c r="B83" s="28">
        <f>IF(A83="","",(COUNTIF($A$10:A83,A83))/100)</f>
        <v/>
      </c>
      <c r="C83" s="28">
        <f>IFERROR(A83+B83,"")</f>
        <v/>
      </c>
      <c r="D83" s="492" t="n">
        <v>74</v>
      </c>
      <c r="E83" s="481" t="n"/>
      <c r="F83" s="481" t="n"/>
      <c r="G83" s="481" t="n"/>
      <c r="H83" s="504" t="n"/>
      <c r="I83" s="504" t="n"/>
      <c r="J83" s="15">
        <f>IF(OR(H83="",I83=""),"",H83*I83)</f>
        <v/>
      </c>
      <c r="K83" s="17">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481" t="n"/>
      <c r="M83" s="481" t="n"/>
      <c r="N83" s="481" t="n"/>
      <c r="O83" s="481" t="n"/>
      <c r="P83" s="481" t="n"/>
      <c r="Q83" s="481" t="n"/>
      <c r="R83" s="481" t="n"/>
      <c r="S83" s="481" t="n"/>
      <c r="T83" s="16">
        <f>IFERROR(SUM(O83:S83),"")</f>
        <v/>
      </c>
      <c r="U83" s="16" t="n"/>
      <c r="V83" s="481" t="n"/>
      <c r="W83" s="481" t="n"/>
      <c r="X83" s="481" t="n"/>
      <c r="Y83" s="481" t="n"/>
      <c r="Z83" s="481" t="n"/>
      <c r="AA83" s="481" t="n"/>
      <c r="AB83" s="481" t="n"/>
      <c r="AC83" s="481" t="n"/>
      <c r="AD83" s="481" t="n"/>
      <c r="AE83" s="15" t="n"/>
      <c r="AF83" s="15" t="n"/>
      <c r="AG83" s="15" t="n"/>
      <c r="AH83" s="17">
        <f>IF(AG83="","",IF(AND(AE83=1,AF83=1),"BAJO",IF(AND(AE83=1,AF83=2),"BAJO",IF(AND(AE83=1,AF83=3),"MODERADO",IF(AND(AE83=1,AF83=4),"FAVORABLE",IF(AND(AE83=1,AF83=5),"FAVORABLE",IF(AND(AE83=2,AF83=1),"BAJO",IF(AND(AE83=2,AF83=2),"BAJO",IF(AND(AE83=2,AF83=3),"MODERADO",IF(AND(AE83=2,AF83=4),"FAVORABLE",IF(AND(AE83=2,AF83=5),"ALTO",IF(AND(AE83=3,AF83=1),"BAJO",IF(AND(AE83=3,AF83=2),"MODERADO",IF(AND(AE83=3,AF83=3),"FAVORABLE",IF(AND(AE83=3,AF83=4),"ALTO",IF(AND(AE83=3,AF83=5),"ALTO",IF(AND(AE83=4,AF83=1),"MODERADO",IF(AND(AE83=4,AF83=2),"FAVORABLE",IF(AND(AE83=4,AF83=3),"FAVORABLE",IF(AND(AE83=4,AF83=4),"ALTO",IF(AND(AE83=4,AF83=5),"ALTO",IF(AND(AE83=5,AF83=1),"FAVORABLE",IF(AND(AE83=5,AF83=2),"FAVORABLE",IF(AND(AE83=5,AF83=3),"ALTO",IF(AND(AE83=5,AF83=4),"ALTO",IF(AND(AE83=5,AF83=5),"ALTO",""))))))))))))))))))))))))))</f>
        <v/>
      </c>
      <c r="AI83" s="21" t="n"/>
      <c r="AJ83" s="23" t="n"/>
      <c r="AK83" s="21" t="n"/>
      <c r="AL83" s="23" t="n"/>
      <c r="AM83" s="21" t="n"/>
      <c r="AN83" s="23" t="n"/>
      <c r="AO83" s="21" t="n"/>
      <c r="AP83" s="23" t="n"/>
      <c r="AQ83" s="21" t="n"/>
      <c r="AR83" s="23" t="n"/>
      <c r="AS83" s="21" t="n"/>
      <c r="AT83" s="23" t="n"/>
      <c r="AU83" s="21" t="n"/>
      <c r="AV83" s="23" t="n"/>
      <c r="AW83" s="337" t="n"/>
    </row>
    <row r="84" customFormat="1" s="30">
      <c r="A84" s="28">
        <f>IF(AND(AE84=1,AF84=1),1,IF(AND(AE84=1,AF84=2),2,IF(AND(AE84=1,AF84=3),3,IF(AND(AE84=1,AF84=4),4,IF(AND(AE84=1,AF84=5),5,IF(AND(AE84=2,AF84=1),6,IF(AND(AE84=2,AF84=2),7,IF(AND(AE84=2,AF84=3),8,IF(AND(AE84=2,AF84=4),9,IF(AND(AE84=2,AF84=5),10,IF(AND(AE84=3,AF84=1),11,IF(AND(AE84=3,AF84=2),12,IF(AND(AE84=3,AF84=3),13,IF(AND(AE84=3,AF84=4),14,IF(AND(AE84=3,AF84=5),15,IF(AND(AE84=4,AF84=1),16,IF(AND(AE84=4,AF84=2),17,IF(AND(AE84=4,AF84=3),18,IF(AND(AE84=4,AF84=4),19,IF(AND(AE84=4,AF84=5),20,IF(AND(AE84=5,AF84=1),21,IF(AND(AE84=5,AF84=2),22,IF(AND(AE84=5,AF84=3),23,IF(AND(AE84=5,AF84=4),24,IF(AND(AE84=5,AF84=5),25,"")))))))))))))))))))))))))</f>
        <v/>
      </c>
      <c r="B84" s="28">
        <f>IF(A84="","",(COUNTIF($A$10:A84,A84))/100)</f>
        <v/>
      </c>
      <c r="C84" s="28">
        <f>IFERROR(A84+B84,"")</f>
        <v/>
      </c>
      <c r="D84" s="492" t="n">
        <v>75</v>
      </c>
      <c r="E84" s="481" t="n"/>
      <c r="F84" s="481" t="n"/>
      <c r="G84" s="481" t="n"/>
      <c r="H84" s="504" t="n"/>
      <c r="I84" s="504" t="n"/>
      <c r="J84" s="15">
        <f>IF(OR(H84="",I84=""),"",H84*I84)</f>
        <v/>
      </c>
      <c r="K84" s="17">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481" t="n"/>
      <c r="M84" s="481" t="n"/>
      <c r="N84" s="481" t="n"/>
      <c r="O84" s="481" t="n"/>
      <c r="P84" s="481" t="n"/>
      <c r="Q84" s="481" t="n"/>
      <c r="R84" s="481" t="n"/>
      <c r="S84" s="481" t="n"/>
      <c r="T84" s="16">
        <f>IFERROR(SUM(O84:S84),"")</f>
        <v/>
      </c>
      <c r="U84" s="16" t="n"/>
      <c r="V84" s="481" t="n"/>
      <c r="W84" s="481" t="n"/>
      <c r="X84" s="481" t="n"/>
      <c r="Y84" s="481" t="n"/>
      <c r="Z84" s="481" t="n"/>
      <c r="AA84" s="481" t="n"/>
      <c r="AB84" s="481" t="n"/>
      <c r="AC84" s="481" t="n"/>
      <c r="AD84" s="481" t="n"/>
      <c r="AE84" s="15" t="n"/>
      <c r="AF84" s="15" t="n"/>
      <c r="AG84" s="15" t="n"/>
      <c r="AH84" s="17">
        <f>IF(AG84="","",IF(AND(AE84=1,AF84=1),"BAJO",IF(AND(AE84=1,AF84=2),"BAJO",IF(AND(AE84=1,AF84=3),"MODERADO",IF(AND(AE84=1,AF84=4),"FAVORABLE",IF(AND(AE84=1,AF84=5),"FAVORABLE",IF(AND(AE84=2,AF84=1),"BAJO",IF(AND(AE84=2,AF84=2),"BAJO",IF(AND(AE84=2,AF84=3),"MODERADO",IF(AND(AE84=2,AF84=4),"FAVORABLE",IF(AND(AE84=2,AF84=5),"ALTO",IF(AND(AE84=3,AF84=1),"BAJO",IF(AND(AE84=3,AF84=2),"MODERADO",IF(AND(AE84=3,AF84=3),"FAVORABLE",IF(AND(AE84=3,AF84=4),"ALTO",IF(AND(AE84=3,AF84=5),"ALTO",IF(AND(AE84=4,AF84=1),"MODERADO",IF(AND(AE84=4,AF84=2),"FAVORABLE",IF(AND(AE84=4,AF84=3),"FAVORABLE",IF(AND(AE84=4,AF84=4),"ALTO",IF(AND(AE84=4,AF84=5),"ALTO",IF(AND(AE84=5,AF84=1),"FAVORABLE",IF(AND(AE84=5,AF84=2),"FAVORABLE",IF(AND(AE84=5,AF84=3),"ALTO",IF(AND(AE84=5,AF84=4),"ALTO",IF(AND(AE84=5,AF84=5),"ALTO",""))))))))))))))))))))))))))</f>
        <v/>
      </c>
      <c r="AI84" s="21" t="n"/>
      <c r="AJ84" s="23" t="n"/>
      <c r="AK84" s="21" t="n"/>
      <c r="AL84" s="23" t="n"/>
      <c r="AM84" s="21" t="n"/>
      <c r="AN84" s="23" t="n"/>
      <c r="AO84" s="21" t="n"/>
      <c r="AP84" s="23" t="n"/>
      <c r="AQ84" s="21" t="n"/>
      <c r="AR84" s="23" t="n"/>
      <c r="AS84" s="21" t="n"/>
      <c r="AT84" s="23" t="n"/>
      <c r="AU84" s="21" t="n"/>
      <c r="AV84" s="23" t="n"/>
      <c r="AW84" s="337" t="n"/>
    </row>
    <row r="85" customFormat="1" s="30">
      <c r="A85" s="28">
        <f>IF(AND(AE85=1,AF85=1),1,IF(AND(AE85=1,AF85=2),2,IF(AND(AE85=1,AF85=3),3,IF(AND(AE85=1,AF85=4),4,IF(AND(AE85=1,AF85=5),5,IF(AND(AE85=2,AF85=1),6,IF(AND(AE85=2,AF85=2),7,IF(AND(AE85=2,AF85=3),8,IF(AND(AE85=2,AF85=4),9,IF(AND(AE85=2,AF85=5),10,IF(AND(AE85=3,AF85=1),11,IF(AND(AE85=3,AF85=2),12,IF(AND(AE85=3,AF85=3),13,IF(AND(AE85=3,AF85=4),14,IF(AND(AE85=3,AF85=5),15,IF(AND(AE85=4,AF85=1),16,IF(AND(AE85=4,AF85=2),17,IF(AND(AE85=4,AF85=3),18,IF(AND(AE85=4,AF85=4),19,IF(AND(AE85=4,AF85=5),20,IF(AND(AE85=5,AF85=1),21,IF(AND(AE85=5,AF85=2),22,IF(AND(AE85=5,AF85=3),23,IF(AND(AE85=5,AF85=4),24,IF(AND(AE85=5,AF85=5),25,"")))))))))))))))))))))))))</f>
        <v/>
      </c>
      <c r="B85" s="28">
        <f>IF(A85="","",(COUNTIF($A$10:A85,A85))/100)</f>
        <v/>
      </c>
      <c r="C85" s="28">
        <f>IFERROR(A85+B85,"")</f>
        <v/>
      </c>
      <c r="D85" s="492" t="n">
        <v>76</v>
      </c>
      <c r="E85" s="481" t="n"/>
      <c r="F85" s="481" t="n"/>
      <c r="G85" s="481" t="n"/>
      <c r="H85" s="504" t="n"/>
      <c r="I85" s="504" t="n"/>
      <c r="J85" s="15">
        <f>IF(OR(H85="",I85=""),"",H85*I85)</f>
        <v/>
      </c>
      <c r="K85" s="17">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481" t="n"/>
      <c r="M85" s="481" t="n"/>
      <c r="N85" s="481" t="n"/>
      <c r="O85" s="481" t="n"/>
      <c r="P85" s="481" t="n"/>
      <c r="Q85" s="481" t="n"/>
      <c r="R85" s="481" t="n"/>
      <c r="S85" s="481" t="n"/>
      <c r="T85" s="16">
        <f>IFERROR(SUM(O85:S85),"")</f>
        <v/>
      </c>
      <c r="U85" s="16" t="n"/>
      <c r="V85" s="481" t="n"/>
      <c r="W85" s="481" t="n"/>
      <c r="X85" s="481" t="n"/>
      <c r="Y85" s="481" t="n"/>
      <c r="Z85" s="481" t="n"/>
      <c r="AA85" s="481" t="n"/>
      <c r="AB85" s="481" t="n"/>
      <c r="AC85" s="481" t="n"/>
      <c r="AD85" s="481" t="n"/>
      <c r="AE85" s="15" t="n"/>
      <c r="AF85" s="15" t="n"/>
      <c r="AG85" s="15" t="n"/>
      <c r="AH85" s="17">
        <f>IF(AG85="","",IF(AND(AE85=1,AF85=1),"BAJO",IF(AND(AE85=1,AF85=2),"BAJO",IF(AND(AE85=1,AF85=3),"MODERADO",IF(AND(AE85=1,AF85=4),"FAVORABLE",IF(AND(AE85=1,AF85=5),"FAVORABLE",IF(AND(AE85=2,AF85=1),"BAJO",IF(AND(AE85=2,AF85=2),"BAJO",IF(AND(AE85=2,AF85=3),"MODERADO",IF(AND(AE85=2,AF85=4),"FAVORABLE",IF(AND(AE85=2,AF85=5),"ALTO",IF(AND(AE85=3,AF85=1),"BAJO",IF(AND(AE85=3,AF85=2),"MODERADO",IF(AND(AE85=3,AF85=3),"FAVORABLE",IF(AND(AE85=3,AF85=4),"ALTO",IF(AND(AE85=3,AF85=5),"ALTO",IF(AND(AE85=4,AF85=1),"MODERADO",IF(AND(AE85=4,AF85=2),"FAVORABLE",IF(AND(AE85=4,AF85=3),"FAVORABLE",IF(AND(AE85=4,AF85=4),"ALTO",IF(AND(AE85=4,AF85=5),"ALTO",IF(AND(AE85=5,AF85=1),"FAVORABLE",IF(AND(AE85=5,AF85=2),"FAVORABLE",IF(AND(AE85=5,AF85=3),"ALTO",IF(AND(AE85=5,AF85=4),"ALTO",IF(AND(AE85=5,AF85=5),"ALTO",""))))))))))))))))))))))))))</f>
        <v/>
      </c>
      <c r="AI85" s="21" t="n"/>
      <c r="AJ85" s="23" t="n"/>
      <c r="AK85" s="21" t="n"/>
      <c r="AL85" s="23" t="n"/>
      <c r="AM85" s="21" t="n"/>
      <c r="AN85" s="23" t="n"/>
      <c r="AO85" s="21" t="n"/>
      <c r="AP85" s="23" t="n"/>
      <c r="AQ85" s="21" t="n"/>
      <c r="AR85" s="23" t="n"/>
      <c r="AS85" s="21" t="n"/>
      <c r="AT85" s="23" t="n"/>
      <c r="AU85" s="21" t="n"/>
      <c r="AV85" s="23" t="n"/>
      <c r="AW85" s="337" t="n"/>
    </row>
    <row r="86" customFormat="1" s="30">
      <c r="A86" s="28">
        <f>IF(AND(AE86=1,AF86=1),1,IF(AND(AE86=1,AF86=2),2,IF(AND(AE86=1,AF86=3),3,IF(AND(AE86=1,AF86=4),4,IF(AND(AE86=1,AF86=5),5,IF(AND(AE86=2,AF86=1),6,IF(AND(AE86=2,AF86=2),7,IF(AND(AE86=2,AF86=3),8,IF(AND(AE86=2,AF86=4),9,IF(AND(AE86=2,AF86=5),10,IF(AND(AE86=3,AF86=1),11,IF(AND(AE86=3,AF86=2),12,IF(AND(AE86=3,AF86=3),13,IF(AND(AE86=3,AF86=4),14,IF(AND(AE86=3,AF86=5),15,IF(AND(AE86=4,AF86=1),16,IF(AND(AE86=4,AF86=2),17,IF(AND(AE86=4,AF86=3),18,IF(AND(AE86=4,AF86=4),19,IF(AND(AE86=4,AF86=5),20,IF(AND(AE86=5,AF86=1),21,IF(AND(AE86=5,AF86=2),22,IF(AND(AE86=5,AF86=3),23,IF(AND(AE86=5,AF86=4),24,IF(AND(AE86=5,AF86=5),25,"")))))))))))))))))))))))))</f>
        <v/>
      </c>
      <c r="B86" s="28">
        <f>IF(A86="","",(COUNTIF($A$10:A86,A86))/100)</f>
        <v/>
      </c>
      <c r="C86" s="28">
        <f>IFERROR(A86+B86,"")</f>
        <v/>
      </c>
      <c r="D86" s="492" t="n">
        <v>77</v>
      </c>
      <c r="E86" s="481" t="n"/>
      <c r="F86" s="481" t="n"/>
      <c r="G86" s="481" t="n"/>
      <c r="H86" s="504" t="n"/>
      <c r="I86" s="504" t="n"/>
      <c r="J86" s="15">
        <f>IF(OR(H86="",I86=""),"",H86*I86)</f>
        <v/>
      </c>
      <c r="K86" s="17">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481" t="n"/>
      <c r="M86" s="481" t="n"/>
      <c r="N86" s="481" t="n"/>
      <c r="O86" s="481" t="n"/>
      <c r="P86" s="481" t="n"/>
      <c r="Q86" s="481" t="n"/>
      <c r="R86" s="481" t="n"/>
      <c r="S86" s="481" t="n"/>
      <c r="T86" s="16">
        <f>IFERROR(SUM(O86:S86),"")</f>
        <v/>
      </c>
      <c r="U86" s="16" t="n"/>
      <c r="V86" s="481" t="n"/>
      <c r="W86" s="481" t="n"/>
      <c r="X86" s="481" t="n"/>
      <c r="Y86" s="481" t="n"/>
      <c r="Z86" s="481" t="n"/>
      <c r="AA86" s="481" t="n"/>
      <c r="AB86" s="481" t="n"/>
      <c r="AC86" s="481" t="n"/>
      <c r="AD86" s="481" t="n"/>
      <c r="AE86" s="15" t="n"/>
      <c r="AF86" s="15" t="n"/>
      <c r="AG86" s="15" t="n"/>
      <c r="AH86" s="17">
        <f>IF(AG86="","",IF(AND(AE86=1,AF86=1),"BAJO",IF(AND(AE86=1,AF86=2),"BAJO",IF(AND(AE86=1,AF86=3),"MODERADO",IF(AND(AE86=1,AF86=4),"FAVORABLE",IF(AND(AE86=1,AF86=5),"FAVORABLE",IF(AND(AE86=2,AF86=1),"BAJO",IF(AND(AE86=2,AF86=2),"BAJO",IF(AND(AE86=2,AF86=3),"MODERADO",IF(AND(AE86=2,AF86=4),"FAVORABLE",IF(AND(AE86=2,AF86=5),"ALTO",IF(AND(AE86=3,AF86=1),"BAJO",IF(AND(AE86=3,AF86=2),"MODERADO",IF(AND(AE86=3,AF86=3),"FAVORABLE",IF(AND(AE86=3,AF86=4),"ALTO",IF(AND(AE86=3,AF86=5),"ALTO",IF(AND(AE86=4,AF86=1),"MODERADO",IF(AND(AE86=4,AF86=2),"FAVORABLE",IF(AND(AE86=4,AF86=3),"FAVORABLE",IF(AND(AE86=4,AF86=4),"ALTO",IF(AND(AE86=4,AF86=5),"ALTO",IF(AND(AE86=5,AF86=1),"FAVORABLE",IF(AND(AE86=5,AF86=2),"FAVORABLE",IF(AND(AE86=5,AF86=3),"ALTO",IF(AND(AE86=5,AF86=4),"ALTO",IF(AND(AE86=5,AF86=5),"ALTO",""))))))))))))))))))))))))))</f>
        <v/>
      </c>
      <c r="AI86" s="21" t="n"/>
      <c r="AJ86" s="23" t="n"/>
      <c r="AK86" s="21" t="n"/>
      <c r="AL86" s="23" t="n"/>
      <c r="AM86" s="21" t="n"/>
      <c r="AN86" s="23" t="n"/>
      <c r="AO86" s="21" t="n"/>
      <c r="AP86" s="23" t="n"/>
      <c r="AQ86" s="21" t="n"/>
      <c r="AR86" s="23" t="n"/>
      <c r="AS86" s="21" t="n"/>
      <c r="AT86" s="23" t="n"/>
      <c r="AU86" s="21" t="n"/>
      <c r="AV86" s="23" t="n"/>
      <c r="AW86" s="337" t="n"/>
    </row>
    <row r="87" customFormat="1" s="30">
      <c r="A87" s="28">
        <f>IF(AND(AE87=1,AF87=1),1,IF(AND(AE87=1,AF87=2),2,IF(AND(AE87=1,AF87=3),3,IF(AND(AE87=1,AF87=4),4,IF(AND(AE87=1,AF87=5),5,IF(AND(AE87=2,AF87=1),6,IF(AND(AE87=2,AF87=2),7,IF(AND(AE87=2,AF87=3),8,IF(AND(AE87=2,AF87=4),9,IF(AND(AE87=2,AF87=5),10,IF(AND(AE87=3,AF87=1),11,IF(AND(AE87=3,AF87=2),12,IF(AND(AE87=3,AF87=3),13,IF(AND(AE87=3,AF87=4),14,IF(AND(AE87=3,AF87=5),15,IF(AND(AE87=4,AF87=1),16,IF(AND(AE87=4,AF87=2),17,IF(AND(AE87=4,AF87=3),18,IF(AND(AE87=4,AF87=4),19,IF(AND(AE87=4,AF87=5),20,IF(AND(AE87=5,AF87=1),21,IF(AND(AE87=5,AF87=2),22,IF(AND(AE87=5,AF87=3),23,IF(AND(AE87=5,AF87=4),24,IF(AND(AE87=5,AF87=5),25,"")))))))))))))))))))))))))</f>
        <v/>
      </c>
      <c r="B87" s="28">
        <f>IF(A87="","",(COUNTIF($A$10:A87,A87))/100)</f>
        <v/>
      </c>
      <c r="C87" s="28">
        <f>IFERROR(A87+B87,"")</f>
        <v/>
      </c>
      <c r="D87" s="492" t="n">
        <v>78</v>
      </c>
      <c r="E87" s="481" t="n"/>
      <c r="F87" s="481" t="n"/>
      <c r="G87" s="481" t="n"/>
      <c r="H87" s="504" t="n"/>
      <c r="I87" s="504" t="n"/>
      <c r="J87" s="15">
        <f>IF(OR(H87="",I87=""),"",H87*I87)</f>
        <v/>
      </c>
      <c r="K87" s="17">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481" t="n"/>
      <c r="M87" s="481" t="n"/>
      <c r="N87" s="481" t="n"/>
      <c r="O87" s="481" t="n"/>
      <c r="P87" s="481" t="n"/>
      <c r="Q87" s="481" t="n"/>
      <c r="R87" s="481" t="n"/>
      <c r="S87" s="481" t="n"/>
      <c r="T87" s="16">
        <f>IFERROR(SUM(O87:S87),"")</f>
        <v/>
      </c>
      <c r="U87" s="16" t="n"/>
      <c r="V87" s="481" t="n"/>
      <c r="W87" s="481" t="n"/>
      <c r="X87" s="481" t="n"/>
      <c r="Y87" s="481" t="n"/>
      <c r="Z87" s="481" t="n"/>
      <c r="AA87" s="481" t="n"/>
      <c r="AB87" s="481" t="n"/>
      <c r="AC87" s="481" t="n"/>
      <c r="AD87" s="481" t="n"/>
      <c r="AE87" s="15" t="n"/>
      <c r="AF87" s="15" t="n"/>
      <c r="AG87" s="15" t="n"/>
      <c r="AH87" s="17">
        <f>IF(AG87="","",IF(AND(AE87=1,AF87=1),"BAJO",IF(AND(AE87=1,AF87=2),"BAJO",IF(AND(AE87=1,AF87=3),"MODERADO",IF(AND(AE87=1,AF87=4),"FAVORABLE",IF(AND(AE87=1,AF87=5),"FAVORABLE",IF(AND(AE87=2,AF87=1),"BAJO",IF(AND(AE87=2,AF87=2),"BAJO",IF(AND(AE87=2,AF87=3),"MODERADO",IF(AND(AE87=2,AF87=4),"FAVORABLE",IF(AND(AE87=2,AF87=5),"ALTO",IF(AND(AE87=3,AF87=1),"BAJO",IF(AND(AE87=3,AF87=2),"MODERADO",IF(AND(AE87=3,AF87=3),"FAVORABLE",IF(AND(AE87=3,AF87=4),"ALTO",IF(AND(AE87=3,AF87=5),"ALTO",IF(AND(AE87=4,AF87=1),"MODERADO",IF(AND(AE87=4,AF87=2),"FAVORABLE",IF(AND(AE87=4,AF87=3),"FAVORABLE",IF(AND(AE87=4,AF87=4),"ALTO",IF(AND(AE87=4,AF87=5),"ALTO",IF(AND(AE87=5,AF87=1),"FAVORABLE",IF(AND(AE87=5,AF87=2),"FAVORABLE",IF(AND(AE87=5,AF87=3),"ALTO",IF(AND(AE87=5,AF87=4),"ALTO",IF(AND(AE87=5,AF87=5),"ALTO",""))))))))))))))))))))))))))</f>
        <v/>
      </c>
      <c r="AI87" s="21" t="n"/>
      <c r="AJ87" s="23" t="n"/>
      <c r="AK87" s="21" t="n"/>
      <c r="AL87" s="23" t="n"/>
      <c r="AM87" s="21" t="n"/>
      <c r="AN87" s="23" t="n"/>
      <c r="AO87" s="21" t="n"/>
      <c r="AP87" s="23" t="n"/>
      <c r="AQ87" s="21" t="n"/>
      <c r="AR87" s="23" t="n"/>
      <c r="AS87" s="21" t="n"/>
      <c r="AT87" s="23" t="n"/>
      <c r="AU87" s="21" t="n"/>
      <c r="AV87" s="23" t="n"/>
      <c r="AW87" s="337" t="n"/>
    </row>
    <row r="88" customFormat="1" s="30">
      <c r="A88" s="28">
        <f>IF(AND(AE88=1,AF88=1),1,IF(AND(AE88=1,AF88=2),2,IF(AND(AE88=1,AF88=3),3,IF(AND(AE88=1,AF88=4),4,IF(AND(AE88=1,AF88=5),5,IF(AND(AE88=2,AF88=1),6,IF(AND(AE88=2,AF88=2),7,IF(AND(AE88=2,AF88=3),8,IF(AND(AE88=2,AF88=4),9,IF(AND(AE88=2,AF88=5),10,IF(AND(AE88=3,AF88=1),11,IF(AND(AE88=3,AF88=2),12,IF(AND(AE88=3,AF88=3),13,IF(AND(AE88=3,AF88=4),14,IF(AND(AE88=3,AF88=5),15,IF(AND(AE88=4,AF88=1),16,IF(AND(AE88=4,AF88=2),17,IF(AND(AE88=4,AF88=3),18,IF(AND(AE88=4,AF88=4),19,IF(AND(AE88=4,AF88=5),20,IF(AND(AE88=5,AF88=1),21,IF(AND(AE88=5,AF88=2),22,IF(AND(AE88=5,AF88=3),23,IF(AND(AE88=5,AF88=4),24,IF(AND(AE88=5,AF88=5),25,"")))))))))))))))))))))))))</f>
        <v/>
      </c>
      <c r="B88" s="28">
        <f>IF(A88="","",(COUNTIF($A$10:A88,A88))/100)</f>
        <v/>
      </c>
      <c r="C88" s="28">
        <f>IFERROR(A88+B88,"")</f>
        <v/>
      </c>
      <c r="D88" s="492" t="n">
        <v>79</v>
      </c>
      <c r="E88" s="481" t="n"/>
      <c r="F88" s="481" t="n"/>
      <c r="G88" s="481" t="n"/>
      <c r="H88" s="504" t="n"/>
      <c r="I88" s="504" t="n"/>
      <c r="J88" s="15">
        <f>IF(OR(H88="",I88=""),"",H88*I88)</f>
        <v/>
      </c>
      <c r="K88" s="17">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481" t="n"/>
      <c r="M88" s="481" t="n"/>
      <c r="N88" s="481" t="n"/>
      <c r="O88" s="481" t="n"/>
      <c r="P88" s="481" t="n"/>
      <c r="Q88" s="481" t="n"/>
      <c r="R88" s="481" t="n"/>
      <c r="S88" s="481" t="n"/>
      <c r="T88" s="16">
        <f>IFERROR(SUM(O88:S88),"")</f>
        <v/>
      </c>
      <c r="U88" s="16" t="n"/>
      <c r="V88" s="481" t="n"/>
      <c r="W88" s="481" t="n"/>
      <c r="X88" s="481" t="n"/>
      <c r="Y88" s="481" t="n"/>
      <c r="Z88" s="481" t="n"/>
      <c r="AA88" s="481" t="n"/>
      <c r="AB88" s="481" t="n"/>
      <c r="AC88" s="481" t="n"/>
      <c r="AD88" s="481" t="n"/>
      <c r="AE88" s="15" t="n"/>
      <c r="AF88" s="15" t="n"/>
      <c r="AG88" s="15" t="n"/>
      <c r="AH88" s="17">
        <f>IF(AG88="","",IF(AND(AE88=1,AF88=1),"BAJO",IF(AND(AE88=1,AF88=2),"BAJO",IF(AND(AE88=1,AF88=3),"MODERADO",IF(AND(AE88=1,AF88=4),"FAVORABLE",IF(AND(AE88=1,AF88=5),"FAVORABLE",IF(AND(AE88=2,AF88=1),"BAJO",IF(AND(AE88=2,AF88=2),"BAJO",IF(AND(AE88=2,AF88=3),"MODERADO",IF(AND(AE88=2,AF88=4),"FAVORABLE",IF(AND(AE88=2,AF88=5),"ALTO",IF(AND(AE88=3,AF88=1),"BAJO",IF(AND(AE88=3,AF88=2),"MODERADO",IF(AND(AE88=3,AF88=3),"FAVORABLE",IF(AND(AE88=3,AF88=4),"ALTO",IF(AND(AE88=3,AF88=5),"ALTO",IF(AND(AE88=4,AF88=1),"MODERADO",IF(AND(AE88=4,AF88=2),"FAVORABLE",IF(AND(AE88=4,AF88=3),"FAVORABLE",IF(AND(AE88=4,AF88=4),"ALTO",IF(AND(AE88=4,AF88=5),"ALTO",IF(AND(AE88=5,AF88=1),"FAVORABLE",IF(AND(AE88=5,AF88=2),"FAVORABLE",IF(AND(AE88=5,AF88=3),"ALTO",IF(AND(AE88=5,AF88=4),"ALTO",IF(AND(AE88=5,AF88=5),"ALTO",""))))))))))))))))))))))))))</f>
        <v/>
      </c>
      <c r="AI88" s="21" t="n"/>
      <c r="AJ88" s="23" t="n"/>
      <c r="AK88" s="21" t="n"/>
      <c r="AL88" s="23" t="n"/>
      <c r="AM88" s="21" t="n"/>
      <c r="AN88" s="23" t="n"/>
      <c r="AO88" s="21" t="n"/>
      <c r="AP88" s="23" t="n"/>
      <c r="AQ88" s="21" t="n"/>
      <c r="AR88" s="23" t="n"/>
      <c r="AS88" s="21" t="n"/>
      <c r="AT88" s="23" t="n"/>
      <c r="AU88" s="21" t="n"/>
      <c r="AV88" s="23" t="n"/>
      <c r="AW88" s="337" t="n"/>
    </row>
    <row r="89" customFormat="1" s="30">
      <c r="A89" s="28">
        <f>IF(AND(AE89=1,AF89=1),1,IF(AND(AE89=1,AF89=2),2,IF(AND(AE89=1,AF89=3),3,IF(AND(AE89=1,AF89=4),4,IF(AND(AE89=1,AF89=5),5,IF(AND(AE89=2,AF89=1),6,IF(AND(AE89=2,AF89=2),7,IF(AND(AE89=2,AF89=3),8,IF(AND(AE89=2,AF89=4),9,IF(AND(AE89=2,AF89=5),10,IF(AND(AE89=3,AF89=1),11,IF(AND(AE89=3,AF89=2),12,IF(AND(AE89=3,AF89=3),13,IF(AND(AE89=3,AF89=4),14,IF(AND(AE89=3,AF89=5),15,IF(AND(AE89=4,AF89=1),16,IF(AND(AE89=4,AF89=2),17,IF(AND(AE89=4,AF89=3),18,IF(AND(AE89=4,AF89=4),19,IF(AND(AE89=4,AF89=5),20,IF(AND(AE89=5,AF89=1),21,IF(AND(AE89=5,AF89=2),22,IF(AND(AE89=5,AF89=3),23,IF(AND(AE89=5,AF89=4),24,IF(AND(AE89=5,AF89=5),25,"")))))))))))))))))))))))))</f>
        <v/>
      </c>
      <c r="B89" s="28">
        <f>IF(A89="","",(COUNTIF($A$10:A89,A89))/100)</f>
        <v/>
      </c>
      <c r="C89" s="28">
        <f>IFERROR(A89+B89,"")</f>
        <v/>
      </c>
      <c r="D89" s="492" t="n">
        <v>80</v>
      </c>
      <c r="E89" s="481" t="n"/>
      <c r="F89" s="481" t="n"/>
      <c r="G89" s="481" t="n"/>
      <c r="H89" s="504" t="n"/>
      <c r="I89" s="504" t="n"/>
      <c r="J89" s="15">
        <f>IF(OR(H89="",I89=""),"",H89*I89)</f>
        <v/>
      </c>
      <c r="K89" s="17">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481" t="n"/>
      <c r="M89" s="481" t="n"/>
      <c r="N89" s="481" t="n"/>
      <c r="O89" s="481" t="n"/>
      <c r="P89" s="481" t="n"/>
      <c r="Q89" s="481" t="n"/>
      <c r="R89" s="481" t="n"/>
      <c r="S89" s="481" t="n"/>
      <c r="T89" s="16">
        <f>IFERROR(SUM(O89:S89),"")</f>
        <v/>
      </c>
      <c r="U89" s="16" t="n"/>
      <c r="V89" s="481" t="n"/>
      <c r="W89" s="481" t="n"/>
      <c r="X89" s="481" t="n"/>
      <c r="Y89" s="481" t="n"/>
      <c r="Z89" s="481" t="n"/>
      <c r="AA89" s="481" t="n"/>
      <c r="AB89" s="481" t="n"/>
      <c r="AC89" s="481" t="n"/>
      <c r="AD89" s="481" t="n"/>
      <c r="AE89" s="15" t="n"/>
      <c r="AF89" s="15" t="n"/>
      <c r="AG89" s="15" t="n"/>
      <c r="AH89" s="17">
        <f>IF(AG89="","",IF(AND(AE89=1,AF89=1),"BAJO",IF(AND(AE89=1,AF89=2),"BAJO",IF(AND(AE89=1,AF89=3),"MODERADO",IF(AND(AE89=1,AF89=4),"FAVORABLE",IF(AND(AE89=1,AF89=5),"FAVORABLE",IF(AND(AE89=2,AF89=1),"BAJO",IF(AND(AE89=2,AF89=2),"BAJO",IF(AND(AE89=2,AF89=3),"MODERADO",IF(AND(AE89=2,AF89=4),"FAVORABLE",IF(AND(AE89=2,AF89=5),"ALTO",IF(AND(AE89=3,AF89=1),"BAJO",IF(AND(AE89=3,AF89=2),"MODERADO",IF(AND(AE89=3,AF89=3),"FAVORABLE",IF(AND(AE89=3,AF89=4),"ALTO",IF(AND(AE89=3,AF89=5),"ALTO",IF(AND(AE89=4,AF89=1),"MODERADO",IF(AND(AE89=4,AF89=2),"FAVORABLE",IF(AND(AE89=4,AF89=3),"FAVORABLE",IF(AND(AE89=4,AF89=4),"ALTO",IF(AND(AE89=4,AF89=5),"ALTO",IF(AND(AE89=5,AF89=1),"FAVORABLE",IF(AND(AE89=5,AF89=2),"FAVORABLE",IF(AND(AE89=5,AF89=3),"ALTO",IF(AND(AE89=5,AF89=4),"ALTO",IF(AND(AE89=5,AF89=5),"ALTO",""))))))))))))))))))))))))))</f>
        <v/>
      </c>
      <c r="AI89" s="21" t="n"/>
      <c r="AJ89" s="23" t="n"/>
      <c r="AK89" s="21" t="n"/>
      <c r="AL89" s="23" t="n"/>
      <c r="AM89" s="21" t="n"/>
      <c r="AN89" s="23" t="n"/>
      <c r="AO89" s="21" t="n"/>
      <c r="AP89" s="23" t="n"/>
      <c r="AQ89" s="21" t="n"/>
      <c r="AR89" s="23" t="n"/>
      <c r="AS89" s="21" t="n"/>
      <c r="AT89" s="23" t="n"/>
      <c r="AU89" s="21" t="n"/>
      <c r="AV89" s="23" t="n"/>
      <c r="AW89" s="337" t="n"/>
    </row>
    <row r="90" customFormat="1" s="30">
      <c r="A90" s="28">
        <f>IF(AND(AE90=1,AF90=1),1,IF(AND(AE90=1,AF90=2),2,IF(AND(AE90=1,AF90=3),3,IF(AND(AE90=1,AF90=4),4,IF(AND(AE90=1,AF90=5),5,IF(AND(AE90=2,AF90=1),6,IF(AND(AE90=2,AF90=2),7,IF(AND(AE90=2,AF90=3),8,IF(AND(AE90=2,AF90=4),9,IF(AND(AE90=2,AF90=5),10,IF(AND(AE90=3,AF90=1),11,IF(AND(AE90=3,AF90=2),12,IF(AND(AE90=3,AF90=3),13,IF(AND(AE90=3,AF90=4),14,IF(AND(AE90=3,AF90=5),15,IF(AND(AE90=4,AF90=1),16,IF(AND(AE90=4,AF90=2),17,IF(AND(AE90=4,AF90=3),18,IF(AND(AE90=4,AF90=4),19,IF(AND(AE90=4,AF90=5),20,IF(AND(AE90=5,AF90=1),21,IF(AND(AE90=5,AF90=2),22,IF(AND(AE90=5,AF90=3),23,IF(AND(AE90=5,AF90=4),24,IF(AND(AE90=5,AF90=5),25,"")))))))))))))))))))))))))</f>
        <v/>
      </c>
      <c r="B90" s="28">
        <f>IF(A90="","",(COUNTIF($A$10:A90,A90))/100)</f>
        <v/>
      </c>
      <c r="C90" s="28">
        <f>IFERROR(A90+B90,"")</f>
        <v/>
      </c>
      <c r="D90" s="492" t="n">
        <v>81</v>
      </c>
      <c r="E90" s="481" t="n"/>
      <c r="F90" s="481" t="n"/>
      <c r="G90" s="481" t="n"/>
      <c r="H90" s="504" t="n"/>
      <c r="I90" s="504" t="n"/>
      <c r="J90" s="15">
        <f>IF(OR(H90="",I90=""),"",H90*I90)</f>
        <v/>
      </c>
      <c r="K90" s="17">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481" t="n"/>
      <c r="M90" s="481" t="n"/>
      <c r="N90" s="481" t="n"/>
      <c r="O90" s="481" t="n"/>
      <c r="P90" s="481" t="n"/>
      <c r="Q90" s="481" t="n"/>
      <c r="R90" s="481" t="n"/>
      <c r="S90" s="481" t="n"/>
      <c r="T90" s="16">
        <f>IFERROR(SUM(O90:S90),"")</f>
        <v/>
      </c>
      <c r="U90" s="16" t="n"/>
      <c r="V90" s="481" t="n"/>
      <c r="W90" s="481" t="n"/>
      <c r="X90" s="481" t="n"/>
      <c r="Y90" s="481" t="n"/>
      <c r="Z90" s="481" t="n"/>
      <c r="AA90" s="481" t="n"/>
      <c r="AB90" s="481" t="n"/>
      <c r="AC90" s="481" t="n"/>
      <c r="AD90" s="481" t="n"/>
      <c r="AE90" s="15" t="n"/>
      <c r="AF90" s="15" t="n"/>
      <c r="AG90" s="15" t="n"/>
      <c r="AH90" s="17">
        <f>IF(AG90="","",IF(AND(AE90=1,AF90=1),"BAJO",IF(AND(AE90=1,AF90=2),"BAJO",IF(AND(AE90=1,AF90=3),"MODERADO",IF(AND(AE90=1,AF90=4),"FAVORABLE",IF(AND(AE90=1,AF90=5),"FAVORABLE",IF(AND(AE90=2,AF90=1),"BAJO",IF(AND(AE90=2,AF90=2),"BAJO",IF(AND(AE90=2,AF90=3),"MODERADO",IF(AND(AE90=2,AF90=4),"FAVORABLE",IF(AND(AE90=2,AF90=5),"ALTO",IF(AND(AE90=3,AF90=1),"BAJO",IF(AND(AE90=3,AF90=2),"MODERADO",IF(AND(AE90=3,AF90=3),"FAVORABLE",IF(AND(AE90=3,AF90=4),"ALTO",IF(AND(AE90=3,AF90=5),"ALTO",IF(AND(AE90=4,AF90=1),"MODERADO",IF(AND(AE90=4,AF90=2),"FAVORABLE",IF(AND(AE90=4,AF90=3),"FAVORABLE",IF(AND(AE90=4,AF90=4),"ALTO",IF(AND(AE90=4,AF90=5),"ALTO",IF(AND(AE90=5,AF90=1),"FAVORABLE",IF(AND(AE90=5,AF90=2),"FAVORABLE",IF(AND(AE90=5,AF90=3),"ALTO",IF(AND(AE90=5,AF90=4),"ALTO",IF(AND(AE90=5,AF90=5),"ALTO",""))))))))))))))))))))))))))</f>
        <v/>
      </c>
      <c r="AI90" s="21" t="n"/>
      <c r="AJ90" s="23" t="n"/>
      <c r="AK90" s="21" t="n"/>
      <c r="AL90" s="23" t="n"/>
      <c r="AM90" s="21" t="n"/>
      <c r="AN90" s="23" t="n"/>
      <c r="AO90" s="21" t="n"/>
      <c r="AP90" s="23" t="n"/>
      <c r="AQ90" s="21" t="n"/>
      <c r="AR90" s="23" t="n"/>
      <c r="AS90" s="21" t="n"/>
      <c r="AT90" s="23" t="n"/>
      <c r="AU90" s="21" t="n"/>
      <c r="AV90" s="23" t="n"/>
      <c r="AW90" s="337" t="n"/>
    </row>
    <row r="91" customFormat="1" s="30">
      <c r="A91" s="28">
        <f>IF(AND(AE91=1,AF91=1),1,IF(AND(AE91=1,AF91=2),2,IF(AND(AE91=1,AF91=3),3,IF(AND(AE91=1,AF91=4),4,IF(AND(AE91=1,AF91=5),5,IF(AND(AE91=2,AF91=1),6,IF(AND(AE91=2,AF91=2),7,IF(AND(AE91=2,AF91=3),8,IF(AND(AE91=2,AF91=4),9,IF(AND(AE91=2,AF91=5),10,IF(AND(AE91=3,AF91=1),11,IF(AND(AE91=3,AF91=2),12,IF(AND(AE91=3,AF91=3),13,IF(AND(AE91=3,AF91=4),14,IF(AND(AE91=3,AF91=5),15,IF(AND(AE91=4,AF91=1),16,IF(AND(AE91=4,AF91=2),17,IF(AND(AE91=4,AF91=3),18,IF(AND(AE91=4,AF91=4),19,IF(AND(AE91=4,AF91=5),20,IF(AND(AE91=5,AF91=1),21,IF(AND(AE91=5,AF91=2),22,IF(AND(AE91=5,AF91=3),23,IF(AND(AE91=5,AF91=4),24,IF(AND(AE91=5,AF91=5),25,"")))))))))))))))))))))))))</f>
        <v/>
      </c>
      <c r="B91" s="28">
        <f>IF(A91="","",(COUNTIF($A$10:A91,A91))/100)</f>
        <v/>
      </c>
      <c r="C91" s="28">
        <f>IFERROR(A91+B91,"")</f>
        <v/>
      </c>
      <c r="D91" s="492" t="n">
        <v>82</v>
      </c>
      <c r="E91" s="481" t="n"/>
      <c r="F91" s="481" t="n"/>
      <c r="G91" s="481" t="n"/>
      <c r="H91" s="504" t="n"/>
      <c r="I91" s="504" t="n"/>
      <c r="J91" s="15">
        <f>IF(OR(H91="",I91=""),"",H91*I91)</f>
        <v/>
      </c>
      <c r="K91" s="17">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481" t="n"/>
      <c r="M91" s="481" t="n"/>
      <c r="N91" s="481" t="n"/>
      <c r="O91" s="481" t="n"/>
      <c r="P91" s="481" t="n"/>
      <c r="Q91" s="481" t="n"/>
      <c r="R91" s="481" t="n"/>
      <c r="S91" s="481" t="n"/>
      <c r="T91" s="16">
        <f>IFERROR(SUM(O91:S91),"")</f>
        <v/>
      </c>
      <c r="U91" s="16" t="n"/>
      <c r="V91" s="481" t="n"/>
      <c r="W91" s="481" t="n"/>
      <c r="X91" s="481" t="n"/>
      <c r="Y91" s="481" t="n"/>
      <c r="Z91" s="481" t="n"/>
      <c r="AA91" s="481" t="n"/>
      <c r="AB91" s="481" t="n"/>
      <c r="AC91" s="481" t="n"/>
      <c r="AD91" s="481" t="n"/>
      <c r="AE91" s="15" t="n"/>
      <c r="AF91" s="15" t="n"/>
      <c r="AG91" s="15" t="n"/>
      <c r="AH91" s="17">
        <f>IF(AG91="","",IF(AND(AE91=1,AF91=1),"BAJO",IF(AND(AE91=1,AF91=2),"BAJO",IF(AND(AE91=1,AF91=3),"MODERADO",IF(AND(AE91=1,AF91=4),"FAVORABLE",IF(AND(AE91=1,AF91=5),"FAVORABLE",IF(AND(AE91=2,AF91=1),"BAJO",IF(AND(AE91=2,AF91=2),"BAJO",IF(AND(AE91=2,AF91=3),"MODERADO",IF(AND(AE91=2,AF91=4),"FAVORABLE",IF(AND(AE91=2,AF91=5),"ALTO",IF(AND(AE91=3,AF91=1),"BAJO",IF(AND(AE91=3,AF91=2),"MODERADO",IF(AND(AE91=3,AF91=3),"FAVORABLE",IF(AND(AE91=3,AF91=4),"ALTO",IF(AND(AE91=3,AF91=5),"ALTO",IF(AND(AE91=4,AF91=1),"MODERADO",IF(AND(AE91=4,AF91=2),"FAVORABLE",IF(AND(AE91=4,AF91=3),"FAVORABLE",IF(AND(AE91=4,AF91=4),"ALTO",IF(AND(AE91=4,AF91=5),"ALTO",IF(AND(AE91=5,AF91=1),"FAVORABLE",IF(AND(AE91=5,AF91=2),"FAVORABLE",IF(AND(AE91=5,AF91=3),"ALTO",IF(AND(AE91=5,AF91=4),"ALTO",IF(AND(AE91=5,AF91=5),"ALTO",""))))))))))))))))))))))))))</f>
        <v/>
      </c>
      <c r="AI91" s="21" t="n"/>
      <c r="AJ91" s="23" t="n"/>
      <c r="AK91" s="21" t="n"/>
      <c r="AL91" s="23" t="n"/>
      <c r="AM91" s="21" t="n"/>
      <c r="AN91" s="23" t="n"/>
      <c r="AO91" s="21" t="n"/>
      <c r="AP91" s="23" t="n"/>
      <c r="AQ91" s="21" t="n"/>
      <c r="AR91" s="23" t="n"/>
      <c r="AS91" s="21" t="n"/>
      <c r="AT91" s="23" t="n"/>
      <c r="AU91" s="21" t="n"/>
      <c r="AV91" s="23" t="n"/>
      <c r="AW91" s="337" t="n"/>
    </row>
    <row r="92" customFormat="1" s="30">
      <c r="A92" s="28">
        <f>IF(AND(AE92=1,AF92=1),1,IF(AND(AE92=1,AF92=2),2,IF(AND(AE92=1,AF92=3),3,IF(AND(AE92=1,AF92=4),4,IF(AND(AE92=1,AF92=5),5,IF(AND(AE92=2,AF92=1),6,IF(AND(AE92=2,AF92=2),7,IF(AND(AE92=2,AF92=3),8,IF(AND(AE92=2,AF92=4),9,IF(AND(AE92=2,AF92=5),10,IF(AND(AE92=3,AF92=1),11,IF(AND(AE92=3,AF92=2),12,IF(AND(AE92=3,AF92=3),13,IF(AND(AE92=3,AF92=4),14,IF(AND(AE92=3,AF92=5),15,IF(AND(AE92=4,AF92=1),16,IF(AND(AE92=4,AF92=2),17,IF(AND(AE92=4,AF92=3),18,IF(AND(AE92=4,AF92=4),19,IF(AND(AE92=4,AF92=5),20,IF(AND(AE92=5,AF92=1),21,IF(AND(AE92=5,AF92=2),22,IF(AND(AE92=5,AF92=3),23,IF(AND(AE92=5,AF92=4),24,IF(AND(AE92=5,AF92=5),25,"")))))))))))))))))))))))))</f>
        <v/>
      </c>
      <c r="B92" s="28">
        <f>IF(A92="","",(COUNTIF($A$10:A92,A92))/100)</f>
        <v/>
      </c>
      <c r="C92" s="28">
        <f>IFERROR(A92+B92,"")</f>
        <v/>
      </c>
      <c r="D92" s="492" t="n">
        <v>83</v>
      </c>
      <c r="E92" s="481" t="n"/>
      <c r="F92" s="481" t="n"/>
      <c r="G92" s="481" t="n"/>
      <c r="H92" s="504" t="n"/>
      <c r="I92" s="504" t="n"/>
      <c r="J92" s="15">
        <f>IF(OR(H92="",I92=""),"",H92*I92)</f>
        <v/>
      </c>
      <c r="K92" s="17">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481" t="n"/>
      <c r="M92" s="481" t="n"/>
      <c r="N92" s="481" t="n"/>
      <c r="O92" s="481" t="n"/>
      <c r="P92" s="481" t="n"/>
      <c r="Q92" s="481" t="n"/>
      <c r="R92" s="481" t="n"/>
      <c r="S92" s="481" t="n"/>
      <c r="T92" s="16">
        <f>IFERROR(SUM(O92:S92),"")</f>
        <v/>
      </c>
      <c r="U92" s="16" t="n"/>
      <c r="V92" s="481" t="n"/>
      <c r="W92" s="481" t="n"/>
      <c r="X92" s="481" t="n"/>
      <c r="Y92" s="481" t="n"/>
      <c r="Z92" s="481" t="n"/>
      <c r="AA92" s="481" t="n"/>
      <c r="AB92" s="481" t="n"/>
      <c r="AC92" s="481" t="n"/>
      <c r="AD92" s="481" t="n"/>
      <c r="AE92" s="15" t="n"/>
      <c r="AF92" s="15" t="n"/>
      <c r="AG92" s="15" t="n"/>
      <c r="AH92" s="17">
        <f>IF(AG92="","",IF(AND(AE92=1,AF92=1),"BAJO",IF(AND(AE92=1,AF92=2),"BAJO",IF(AND(AE92=1,AF92=3),"MODERADO",IF(AND(AE92=1,AF92=4),"FAVORABLE",IF(AND(AE92=1,AF92=5),"FAVORABLE",IF(AND(AE92=2,AF92=1),"BAJO",IF(AND(AE92=2,AF92=2),"BAJO",IF(AND(AE92=2,AF92=3),"MODERADO",IF(AND(AE92=2,AF92=4),"FAVORABLE",IF(AND(AE92=2,AF92=5),"ALTO",IF(AND(AE92=3,AF92=1),"BAJO",IF(AND(AE92=3,AF92=2),"MODERADO",IF(AND(AE92=3,AF92=3),"FAVORABLE",IF(AND(AE92=3,AF92=4),"ALTO",IF(AND(AE92=3,AF92=5),"ALTO",IF(AND(AE92=4,AF92=1),"MODERADO",IF(AND(AE92=4,AF92=2),"FAVORABLE",IF(AND(AE92=4,AF92=3),"FAVORABLE",IF(AND(AE92=4,AF92=4),"ALTO",IF(AND(AE92=4,AF92=5),"ALTO",IF(AND(AE92=5,AF92=1),"FAVORABLE",IF(AND(AE92=5,AF92=2),"FAVORABLE",IF(AND(AE92=5,AF92=3),"ALTO",IF(AND(AE92=5,AF92=4),"ALTO",IF(AND(AE92=5,AF92=5),"ALTO",""))))))))))))))))))))))))))</f>
        <v/>
      </c>
      <c r="AI92" s="21" t="n"/>
      <c r="AJ92" s="23" t="n"/>
      <c r="AK92" s="21" t="n"/>
      <c r="AL92" s="23" t="n"/>
      <c r="AM92" s="21" t="n"/>
      <c r="AN92" s="23" t="n"/>
      <c r="AO92" s="21" t="n"/>
      <c r="AP92" s="23" t="n"/>
      <c r="AQ92" s="21" t="n"/>
      <c r="AR92" s="23" t="n"/>
      <c r="AS92" s="21" t="n"/>
      <c r="AT92" s="23" t="n"/>
      <c r="AU92" s="21" t="n"/>
      <c r="AV92" s="23" t="n"/>
      <c r="AW92" s="337" t="n"/>
    </row>
    <row r="93" customFormat="1" s="30">
      <c r="A93" s="28">
        <f>IF(AND(AE93=1,AF93=1),1,IF(AND(AE93=1,AF93=2),2,IF(AND(AE93=1,AF93=3),3,IF(AND(AE93=1,AF93=4),4,IF(AND(AE93=1,AF93=5),5,IF(AND(AE93=2,AF93=1),6,IF(AND(AE93=2,AF93=2),7,IF(AND(AE93=2,AF93=3),8,IF(AND(AE93=2,AF93=4),9,IF(AND(AE93=2,AF93=5),10,IF(AND(AE93=3,AF93=1),11,IF(AND(AE93=3,AF93=2),12,IF(AND(AE93=3,AF93=3),13,IF(AND(AE93=3,AF93=4),14,IF(AND(AE93=3,AF93=5),15,IF(AND(AE93=4,AF93=1),16,IF(AND(AE93=4,AF93=2),17,IF(AND(AE93=4,AF93=3),18,IF(AND(AE93=4,AF93=4),19,IF(AND(AE93=4,AF93=5),20,IF(AND(AE93=5,AF93=1),21,IF(AND(AE93=5,AF93=2),22,IF(AND(AE93=5,AF93=3),23,IF(AND(AE93=5,AF93=4),24,IF(AND(AE93=5,AF93=5),25,"")))))))))))))))))))))))))</f>
        <v/>
      </c>
      <c r="B93" s="28">
        <f>IF(A93="","",(COUNTIF($A$10:A93,A93))/100)</f>
        <v/>
      </c>
      <c r="C93" s="28">
        <f>IFERROR(A93+B93,"")</f>
        <v/>
      </c>
      <c r="D93" s="492" t="n">
        <v>84</v>
      </c>
      <c r="E93" s="481" t="n"/>
      <c r="F93" s="481" t="n"/>
      <c r="G93" s="481" t="n"/>
      <c r="H93" s="504" t="n"/>
      <c r="I93" s="504" t="n"/>
      <c r="J93" s="15">
        <f>IF(OR(H93="",I93=""),"",H93*I93)</f>
        <v/>
      </c>
      <c r="K93" s="17">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481" t="n"/>
      <c r="M93" s="481" t="n"/>
      <c r="N93" s="481" t="n"/>
      <c r="O93" s="481" t="n"/>
      <c r="P93" s="481" t="n"/>
      <c r="Q93" s="481" t="n"/>
      <c r="R93" s="481" t="n"/>
      <c r="S93" s="481" t="n"/>
      <c r="T93" s="16">
        <f>IFERROR(SUM(O93:S93),"")</f>
        <v/>
      </c>
      <c r="U93" s="16" t="n"/>
      <c r="V93" s="481" t="n"/>
      <c r="W93" s="481" t="n"/>
      <c r="X93" s="481" t="n"/>
      <c r="Y93" s="481" t="n"/>
      <c r="Z93" s="481" t="n"/>
      <c r="AA93" s="481" t="n"/>
      <c r="AB93" s="481" t="n"/>
      <c r="AC93" s="481" t="n"/>
      <c r="AD93" s="481" t="n"/>
      <c r="AE93" s="15" t="n"/>
      <c r="AF93" s="15" t="n"/>
      <c r="AG93" s="15" t="n"/>
      <c r="AH93" s="17">
        <f>IF(AG93="","",IF(AND(AE93=1,AF93=1),"BAJO",IF(AND(AE93=1,AF93=2),"BAJO",IF(AND(AE93=1,AF93=3),"MODERADO",IF(AND(AE93=1,AF93=4),"FAVORABLE",IF(AND(AE93=1,AF93=5),"FAVORABLE",IF(AND(AE93=2,AF93=1),"BAJO",IF(AND(AE93=2,AF93=2),"BAJO",IF(AND(AE93=2,AF93=3),"MODERADO",IF(AND(AE93=2,AF93=4),"FAVORABLE",IF(AND(AE93=2,AF93=5),"ALTO",IF(AND(AE93=3,AF93=1),"BAJO",IF(AND(AE93=3,AF93=2),"MODERADO",IF(AND(AE93=3,AF93=3),"FAVORABLE",IF(AND(AE93=3,AF93=4),"ALTO",IF(AND(AE93=3,AF93=5),"ALTO",IF(AND(AE93=4,AF93=1),"MODERADO",IF(AND(AE93=4,AF93=2),"FAVORABLE",IF(AND(AE93=4,AF93=3),"FAVORABLE",IF(AND(AE93=4,AF93=4),"ALTO",IF(AND(AE93=4,AF93=5),"ALTO",IF(AND(AE93=5,AF93=1),"FAVORABLE",IF(AND(AE93=5,AF93=2),"FAVORABLE",IF(AND(AE93=5,AF93=3),"ALTO",IF(AND(AE93=5,AF93=4),"ALTO",IF(AND(AE93=5,AF93=5),"ALTO",""))))))))))))))))))))))))))</f>
        <v/>
      </c>
      <c r="AI93" s="21" t="n"/>
      <c r="AJ93" s="23" t="n"/>
      <c r="AK93" s="21" t="n"/>
      <c r="AL93" s="23" t="n"/>
      <c r="AM93" s="21" t="n"/>
      <c r="AN93" s="23" t="n"/>
      <c r="AO93" s="21" t="n"/>
      <c r="AP93" s="23" t="n"/>
      <c r="AQ93" s="21" t="n"/>
      <c r="AR93" s="23" t="n"/>
      <c r="AS93" s="21" t="n"/>
      <c r="AT93" s="23" t="n"/>
      <c r="AU93" s="21" t="n"/>
      <c r="AV93" s="23" t="n"/>
      <c r="AW93" s="337" t="n"/>
    </row>
    <row r="94" customFormat="1" s="30">
      <c r="A94" s="28">
        <f>IF(AND(AE94=1,AF94=1),1,IF(AND(AE94=1,AF94=2),2,IF(AND(AE94=1,AF94=3),3,IF(AND(AE94=1,AF94=4),4,IF(AND(AE94=1,AF94=5),5,IF(AND(AE94=2,AF94=1),6,IF(AND(AE94=2,AF94=2),7,IF(AND(AE94=2,AF94=3),8,IF(AND(AE94=2,AF94=4),9,IF(AND(AE94=2,AF94=5),10,IF(AND(AE94=3,AF94=1),11,IF(AND(AE94=3,AF94=2),12,IF(AND(AE94=3,AF94=3),13,IF(AND(AE94=3,AF94=4),14,IF(AND(AE94=3,AF94=5),15,IF(AND(AE94=4,AF94=1),16,IF(AND(AE94=4,AF94=2),17,IF(AND(AE94=4,AF94=3),18,IF(AND(AE94=4,AF94=4),19,IF(AND(AE94=4,AF94=5),20,IF(AND(AE94=5,AF94=1),21,IF(AND(AE94=5,AF94=2),22,IF(AND(AE94=5,AF94=3),23,IF(AND(AE94=5,AF94=4),24,IF(AND(AE94=5,AF94=5),25,"")))))))))))))))))))))))))</f>
        <v/>
      </c>
      <c r="B94" s="28">
        <f>IF(A94="","",(COUNTIF($A$10:A94,A94))/100)</f>
        <v/>
      </c>
      <c r="C94" s="28">
        <f>IFERROR(A94+B94,"")</f>
        <v/>
      </c>
      <c r="D94" s="492" t="n">
        <v>85</v>
      </c>
      <c r="E94" s="481" t="n"/>
      <c r="F94" s="481" t="n"/>
      <c r="G94" s="481" t="n"/>
      <c r="H94" s="504" t="n"/>
      <c r="I94" s="504" t="n"/>
      <c r="J94" s="15">
        <f>IF(OR(H94="",I94=""),"",H94*I94)</f>
        <v/>
      </c>
      <c r="K94" s="17">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481" t="n"/>
      <c r="M94" s="481" t="n"/>
      <c r="N94" s="481" t="n"/>
      <c r="O94" s="481" t="n"/>
      <c r="P94" s="481" t="n"/>
      <c r="Q94" s="481" t="n"/>
      <c r="R94" s="481" t="n"/>
      <c r="S94" s="481" t="n"/>
      <c r="T94" s="16">
        <f>IFERROR(SUM(O94:S94),"")</f>
        <v/>
      </c>
      <c r="U94" s="16" t="n"/>
      <c r="V94" s="481" t="n"/>
      <c r="W94" s="481" t="n"/>
      <c r="X94" s="481" t="n"/>
      <c r="Y94" s="481" t="n"/>
      <c r="Z94" s="481" t="n"/>
      <c r="AA94" s="481" t="n"/>
      <c r="AB94" s="481" t="n"/>
      <c r="AC94" s="481" t="n"/>
      <c r="AD94" s="481" t="n"/>
      <c r="AE94" s="15" t="n"/>
      <c r="AF94" s="15" t="n"/>
      <c r="AG94" s="15" t="n"/>
      <c r="AH94" s="17">
        <f>IF(AG94="","",IF(AND(AE94=1,AF94=1),"BAJO",IF(AND(AE94=1,AF94=2),"BAJO",IF(AND(AE94=1,AF94=3),"MODERADO",IF(AND(AE94=1,AF94=4),"FAVORABLE",IF(AND(AE94=1,AF94=5),"FAVORABLE",IF(AND(AE94=2,AF94=1),"BAJO",IF(AND(AE94=2,AF94=2),"BAJO",IF(AND(AE94=2,AF94=3),"MODERADO",IF(AND(AE94=2,AF94=4),"FAVORABLE",IF(AND(AE94=2,AF94=5),"ALTO",IF(AND(AE94=3,AF94=1),"BAJO",IF(AND(AE94=3,AF94=2),"MODERADO",IF(AND(AE94=3,AF94=3),"FAVORABLE",IF(AND(AE94=3,AF94=4),"ALTO",IF(AND(AE94=3,AF94=5),"ALTO",IF(AND(AE94=4,AF94=1),"MODERADO",IF(AND(AE94=4,AF94=2),"FAVORABLE",IF(AND(AE94=4,AF94=3),"FAVORABLE",IF(AND(AE94=4,AF94=4),"ALTO",IF(AND(AE94=4,AF94=5),"ALTO",IF(AND(AE94=5,AF94=1),"FAVORABLE",IF(AND(AE94=5,AF94=2),"FAVORABLE",IF(AND(AE94=5,AF94=3),"ALTO",IF(AND(AE94=5,AF94=4),"ALTO",IF(AND(AE94=5,AF94=5),"ALTO",""))))))))))))))))))))))))))</f>
        <v/>
      </c>
      <c r="AI94" s="21" t="n"/>
      <c r="AJ94" s="23" t="n"/>
      <c r="AK94" s="21" t="n"/>
      <c r="AL94" s="23" t="n"/>
      <c r="AM94" s="21" t="n"/>
      <c r="AN94" s="23" t="n"/>
      <c r="AO94" s="21" t="n"/>
      <c r="AP94" s="23" t="n"/>
      <c r="AQ94" s="21" t="n"/>
      <c r="AR94" s="23" t="n"/>
      <c r="AS94" s="21" t="n"/>
      <c r="AT94" s="23" t="n"/>
      <c r="AU94" s="21" t="n"/>
      <c r="AV94" s="23" t="n"/>
      <c r="AW94" s="337" t="n"/>
    </row>
    <row r="95" customFormat="1" s="30">
      <c r="A95" s="28">
        <f>IF(AND(AE95=1,AF95=1),1,IF(AND(AE95=1,AF95=2),2,IF(AND(AE95=1,AF95=3),3,IF(AND(AE95=1,AF95=4),4,IF(AND(AE95=1,AF95=5),5,IF(AND(AE95=2,AF95=1),6,IF(AND(AE95=2,AF95=2),7,IF(AND(AE95=2,AF95=3),8,IF(AND(AE95=2,AF95=4),9,IF(AND(AE95=2,AF95=5),10,IF(AND(AE95=3,AF95=1),11,IF(AND(AE95=3,AF95=2),12,IF(AND(AE95=3,AF95=3),13,IF(AND(AE95=3,AF95=4),14,IF(AND(AE95=3,AF95=5),15,IF(AND(AE95=4,AF95=1),16,IF(AND(AE95=4,AF95=2),17,IF(AND(AE95=4,AF95=3),18,IF(AND(AE95=4,AF95=4),19,IF(AND(AE95=4,AF95=5),20,IF(AND(AE95=5,AF95=1),21,IF(AND(AE95=5,AF95=2),22,IF(AND(AE95=5,AF95=3),23,IF(AND(AE95=5,AF95=4),24,IF(AND(AE95=5,AF95=5),25,"")))))))))))))))))))))))))</f>
        <v/>
      </c>
      <c r="B95" s="28">
        <f>IF(A95="","",(COUNTIF($A$10:A95,A95))/100)</f>
        <v/>
      </c>
      <c r="C95" s="28">
        <f>IFERROR(A95+B95,"")</f>
        <v/>
      </c>
      <c r="D95" s="492" t="n">
        <v>86</v>
      </c>
      <c r="E95" s="481" t="n"/>
      <c r="F95" s="481" t="n"/>
      <c r="G95" s="481" t="n"/>
      <c r="H95" s="504" t="n"/>
      <c r="I95" s="504" t="n"/>
      <c r="J95" s="15">
        <f>IF(OR(H95="",I95=""),"",H95*I95)</f>
        <v/>
      </c>
      <c r="K95" s="17">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481" t="n"/>
      <c r="M95" s="481" t="n"/>
      <c r="N95" s="481" t="n"/>
      <c r="O95" s="481" t="n"/>
      <c r="P95" s="481" t="n"/>
      <c r="Q95" s="481" t="n"/>
      <c r="R95" s="481" t="n"/>
      <c r="S95" s="481" t="n"/>
      <c r="T95" s="16">
        <f>IFERROR(SUM(O95:S95),"")</f>
        <v/>
      </c>
      <c r="U95" s="16" t="n"/>
      <c r="V95" s="481" t="n"/>
      <c r="W95" s="481" t="n"/>
      <c r="X95" s="481" t="n"/>
      <c r="Y95" s="481" t="n"/>
      <c r="Z95" s="481" t="n"/>
      <c r="AA95" s="481" t="n"/>
      <c r="AB95" s="481" t="n"/>
      <c r="AC95" s="481" t="n"/>
      <c r="AD95" s="481" t="n"/>
      <c r="AE95" s="15" t="n"/>
      <c r="AF95" s="15" t="n"/>
      <c r="AG95" s="15" t="n"/>
      <c r="AH95" s="17">
        <f>IF(AG95="","",IF(AND(AE95=1,AF95=1),"BAJO",IF(AND(AE95=1,AF95=2),"BAJO",IF(AND(AE95=1,AF95=3),"MODERADO",IF(AND(AE95=1,AF95=4),"FAVORABLE",IF(AND(AE95=1,AF95=5),"FAVORABLE",IF(AND(AE95=2,AF95=1),"BAJO",IF(AND(AE95=2,AF95=2),"BAJO",IF(AND(AE95=2,AF95=3),"MODERADO",IF(AND(AE95=2,AF95=4),"FAVORABLE",IF(AND(AE95=2,AF95=5),"ALTO",IF(AND(AE95=3,AF95=1),"BAJO",IF(AND(AE95=3,AF95=2),"MODERADO",IF(AND(AE95=3,AF95=3),"FAVORABLE",IF(AND(AE95=3,AF95=4),"ALTO",IF(AND(AE95=3,AF95=5),"ALTO",IF(AND(AE95=4,AF95=1),"MODERADO",IF(AND(AE95=4,AF95=2),"FAVORABLE",IF(AND(AE95=4,AF95=3),"FAVORABLE",IF(AND(AE95=4,AF95=4),"ALTO",IF(AND(AE95=4,AF95=5),"ALTO",IF(AND(AE95=5,AF95=1),"FAVORABLE",IF(AND(AE95=5,AF95=2),"FAVORABLE",IF(AND(AE95=5,AF95=3),"ALTO",IF(AND(AE95=5,AF95=4),"ALTO",IF(AND(AE95=5,AF95=5),"ALTO",""))))))))))))))))))))))))))</f>
        <v/>
      </c>
      <c r="AI95" s="21" t="n"/>
      <c r="AJ95" s="23" t="n"/>
      <c r="AK95" s="21" t="n"/>
      <c r="AL95" s="23" t="n"/>
      <c r="AM95" s="21" t="n"/>
      <c r="AN95" s="23" t="n"/>
      <c r="AO95" s="21" t="n"/>
      <c r="AP95" s="23" t="n"/>
      <c r="AQ95" s="21" t="n"/>
      <c r="AR95" s="23" t="n"/>
      <c r="AS95" s="21" t="n"/>
      <c r="AT95" s="23" t="n"/>
      <c r="AU95" s="21" t="n"/>
      <c r="AV95" s="23" t="n"/>
      <c r="AW95" s="337" t="n"/>
    </row>
    <row r="96" customFormat="1" s="30">
      <c r="A96" s="28">
        <f>IF(AND(AE96=1,AF96=1),1,IF(AND(AE96=1,AF96=2),2,IF(AND(AE96=1,AF96=3),3,IF(AND(AE96=1,AF96=4),4,IF(AND(AE96=1,AF96=5),5,IF(AND(AE96=2,AF96=1),6,IF(AND(AE96=2,AF96=2),7,IF(AND(AE96=2,AF96=3),8,IF(AND(AE96=2,AF96=4),9,IF(AND(AE96=2,AF96=5),10,IF(AND(AE96=3,AF96=1),11,IF(AND(AE96=3,AF96=2),12,IF(AND(AE96=3,AF96=3),13,IF(AND(AE96=3,AF96=4),14,IF(AND(AE96=3,AF96=5),15,IF(AND(AE96=4,AF96=1),16,IF(AND(AE96=4,AF96=2),17,IF(AND(AE96=4,AF96=3),18,IF(AND(AE96=4,AF96=4),19,IF(AND(AE96=4,AF96=5),20,IF(AND(AE96=5,AF96=1),21,IF(AND(AE96=5,AF96=2),22,IF(AND(AE96=5,AF96=3),23,IF(AND(AE96=5,AF96=4),24,IF(AND(AE96=5,AF96=5),25,"")))))))))))))))))))))))))</f>
        <v/>
      </c>
      <c r="B96" s="28">
        <f>IF(A96="","",(COUNTIF($A$10:A96,A96))/100)</f>
        <v/>
      </c>
      <c r="C96" s="28">
        <f>IFERROR(A96+B96,"")</f>
        <v/>
      </c>
      <c r="D96" s="492" t="n">
        <v>87</v>
      </c>
      <c r="E96" s="481" t="n"/>
      <c r="F96" s="481" t="n"/>
      <c r="G96" s="481" t="n"/>
      <c r="H96" s="504" t="n"/>
      <c r="I96" s="504" t="n"/>
      <c r="J96" s="15">
        <f>IF(OR(H96="",I96=""),"",H96*I96)</f>
        <v/>
      </c>
      <c r="K96" s="17">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481" t="n"/>
      <c r="M96" s="481" t="n"/>
      <c r="N96" s="481" t="n"/>
      <c r="O96" s="481" t="n"/>
      <c r="P96" s="481" t="n"/>
      <c r="Q96" s="481" t="n"/>
      <c r="R96" s="481" t="n"/>
      <c r="S96" s="481" t="n"/>
      <c r="T96" s="16">
        <f>IFERROR(SUM(O96:S96),"")</f>
        <v/>
      </c>
      <c r="U96" s="16" t="n"/>
      <c r="V96" s="481" t="n"/>
      <c r="W96" s="481" t="n"/>
      <c r="X96" s="481" t="n"/>
      <c r="Y96" s="481" t="n"/>
      <c r="Z96" s="481" t="n"/>
      <c r="AA96" s="481" t="n"/>
      <c r="AB96" s="481" t="n"/>
      <c r="AC96" s="481" t="n"/>
      <c r="AD96" s="481" t="n"/>
      <c r="AE96" s="15" t="n"/>
      <c r="AF96" s="15" t="n"/>
      <c r="AG96" s="15" t="n"/>
      <c r="AH96" s="17">
        <f>IF(AG96="","",IF(AND(AE96=1,AF96=1),"BAJO",IF(AND(AE96=1,AF96=2),"BAJO",IF(AND(AE96=1,AF96=3),"MODERADO",IF(AND(AE96=1,AF96=4),"FAVORABLE",IF(AND(AE96=1,AF96=5),"FAVORABLE",IF(AND(AE96=2,AF96=1),"BAJO",IF(AND(AE96=2,AF96=2),"BAJO",IF(AND(AE96=2,AF96=3),"MODERADO",IF(AND(AE96=2,AF96=4),"FAVORABLE",IF(AND(AE96=2,AF96=5),"ALTO",IF(AND(AE96=3,AF96=1),"BAJO",IF(AND(AE96=3,AF96=2),"MODERADO",IF(AND(AE96=3,AF96=3),"FAVORABLE",IF(AND(AE96=3,AF96=4),"ALTO",IF(AND(AE96=3,AF96=5),"ALTO",IF(AND(AE96=4,AF96=1),"MODERADO",IF(AND(AE96=4,AF96=2),"FAVORABLE",IF(AND(AE96=4,AF96=3),"FAVORABLE",IF(AND(AE96=4,AF96=4),"ALTO",IF(AND(AE96=4,AF96=5),"ALTO",IF(AND(AE96=5,AF96=1),"FAVORABLE",IF(AND(AE96=5,AF96=2),"FAVORABLE",IF(AND(AE96=5,AF96=3),"ALTO",IF(AND(AE96=5,AF96=4),"ALTO",IF(AND(AE96=5,AF96=5),"ALTO",""))))))))))))))))))))))))))</f>
        <v/>
      </c>
      <c r="AI96" s="21" t="n"/>
      <c r="AJ96" s="23" t="n"/>
      <c r="AK96" s="21" t="n"/>
      <c r="AL96" s="23" t="n"/>
      <c r="AM96" s="21" t="n"/>
      <c r="AN96" s="23" t="n"/>
      <c r="AO96" s="21" t="n"/>
      <c r="AP96" s="23" t="n"/>
      <c r="AQ96" s="21" t="n"/>
      <c r="AR96" s="23" t="n"/>
      <c r="AS96" s="21" t="n"/>
      <c r="AT96" s="23" t="n"/>
      <c r="AU96" s="21" t="n"/>
      <c r="AV96" s="23" t="n"/>
      <c r="AW96" s="337" t="n"/>
    </row>
    <row r="97" customFormat="1" s="30">
      <c r="A97" s="28">
        <f>IF(AND(AE97=1,AF97=1),1,IF(AND(AE97=1,AF97=2),2,IF(AND(AE97=1,AF97=3),3,IF(AND(AE97=1,AF97=4),4,IF(AND(AE97=1,AF97=5),5,IF(AND(AE97=2,AF97=1),6,IF(AND(AE97=2,AF97=2),7,IF(AND(AE97=2,AF97=3),8,IF(AND(AE97=2,AF97=4),9,IF(AND(AE97=2,AF97=5),10,IF(AND(AE97=3,AF97=1),11,IF(AND(AE97=3,AF97=2),12,IF(AND(AE97=3,AF97=3),13,IF(AND(AE97=3,AF97=4),14,IF(AND(AE97=3,AF97=5),15,IF(AND(AE97=4,AF97=1),16,IF(AND(AE97=4,AF97=2),17,IF(AND(AE97=4,AF97=3),18,IF(AND(AE97=4,AF97=4),19,IF(AND(AE97=4,AF97=5),20,IF(AND(AE97=5,AF97=1),21,IF(AND(AE97=5,AF97=2),22,IF(AND(AE97=5,AF97=3),23,IF(AND(AE97=5,AF97=4),24,IF(AND(AE97=5,AF97=5),25,"")))))))))))))))))))))))))</f>
        <v/>
      </c>
      <c r="B97" s="28">
        <f>IF(A97="","",(COUNTIF($A$10:A97,A97))/100)</f>
        <v/>
      </c>
      <c r="C97" s="28">
        <f>IFERROR(A97+B97,"")</f>
        <v/>
      </c>
      <c r="D97" s="492" t="n">
        <v>88</v>
      </c>
      <c r="E97" s="481" t="n"/>
      <c r="F97" s="481" t="n"/>
      <c r="G97" s="481" t="n"/>
      <c r="H97" s="504" t="n"/>
      <c r="I97" s="504" t="n"/>
      <c r="J97" s="15">
        <f>IF(OR(H97="",I97=""),"",H97*I97)</f>
        <v/>
      </c>
      <c r="K97" s="17">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481" t="n"/>
      <c r="M97" s="481" t="n"/>
      <c r="N97" s="481" t="n"/>
      <c r="O97" s="481" t="n"/>
      <c r="P97" s="481" t="n"/>
      <c r="Q97" s="481" t="n"/>
      <c r="R97" s="481" t="n"/>
      <c r="S97" s="481" t="n"/>
      <c r="T97" s="16">
        <f>IFERROR(SUM(O97:S97),"")</f>
        <v/>
      </c>
      <c r="U97" s="16" t="n"/>
      <c r="V97" s="481" t="n"/>
      <c r="W97" s="481" t="n"/>
      <c r="X97" s="481" t="n"/>
      <c r="Y97" s="481" t="n"/>
      <c r="Z97" s="481" t="n"/>
      <c r="AA97" s="481" t="n"/>
      <c r="AB97" s="481" t="n"/>
      <c r="AC97" s="481" t="n"/>
      <c r="AD97" s="481" t="n"/>
      <c r="AE97" s="15" t="n"/>
      <c r="AF97" s="15" t="n"/>
      <c r="AG97" s="15" t="n"/>
      <c r="AH97" s="17">
        <f>IF(AG97="","",IF(AND(AE97=1,AF97=1),"BAJO",IF(AND(AE97=1,AF97=2),"BAJO",IF(AND(AE97=1,AF97=3),"MODERADO",IF(AND(AE97=1,AF97=4),"FAVORABLE",IF(AND(AE97=1,AF97=5),"FAVORABLE",IF(AND(AE97=2,AF97=1),"BAJO",IF(AND(AE97=2,AF97=2),"BAJO",IF(AND(AE97=2,AF97=3),"MODERADO",IF(AND(AE97=2,AF97=4),"FAVORABLE",IF(AND(AE97=2,AF97=5),"ALTO",IF(AND(AE97=3,AF97=1),"BAJO",IF(AND(AE97=3,AF97=2),"MODERADO",IF(AND(AE97=3,AF97=3),"FAVORABLE",IF(AND(AE97=3,AF97=4),"ALTO",IF(AND(AE97=3,AF97=5),"ALTO",IF(AND(AE97=4,AF97=1),"MODERADO",IF(AND(AE97=4,AF97=2),"FAVORABLE",IF(AND(AE97=4,AF97=3),"FAVORABLE",IF(AND(AE97=4,AF97=4),"ALTO",IF(AND(AE97=4,AF97=5),"ALTO",IF(AND(AE97=5,AF97=1),"FAVORABLE",IF(AND(AE97=5,AF97=2),"FAVORABLE",IF(AND(AE97=5,AF97=3),"ALTO",IF(AND(AE97=5,AF97=4),"ALTO",IF(AND(AE97=5,AF97=5),"ALTO",""))))))))))))))))))))))))))</f>
        <v/>
      </c>
      <c r="AI97" s="21" t="n"/>
      <c r="AJ97" s="23" t="n"/>
      <c r="AK97" s="21" t="n"/>
      <c r="AL97" s="23" t="n"/>
      <c r="AM97" s="21" t="n"/>
      <c r="AN97" s="23" t="n"/>
      <c r="AO97" s="21" t="n"/>
      <c r="AP97" s="23" t="n"/>
      <c r="AQ97" s="21" t="n"/>
      <c r="AR97" s="23" t="n"/>
      <c r="AS97" s="21" t="n"/>
      <c r="AT97" s="23" t="n"/>
      <c r="AU97" s="21" t="n"/>
      <c r="AV97" s="23" t="n"/>
      <c r="AW97" s="337" t="n"/>
    </row>
    <row r="98" customFormat="1" s="30">
      <c r="A98" s="28">
        <f>IF(AND(AE98=1,AF98=1),1,IF(AND(AE98=1,AF98=2),2,IF(AND(AE98=1,AF98=3),3,IF(AND(AE98=1,AF98=4),4,IF(AND(AE98=1,AF98=5),5,IF(AND(AE98=2,AF98=1),6,IF(AND(AE98=2,AF98=2),7,IF(AND(AE98=2,AF98=3),8,IF(AND(AE98=2,AF98=4),9,IF(AND(AE98=2,AF98=5),10,IF(AND(AE98=3,AF98=1),11,IF(AND(AE98=3,AF98=2),12,IF(AND(AE98=3,AF98=3),13,IF(AND(AE98=3,AF98=4),14,IF(AND(AE98=3,AF98=5),15,IF(AND(AE98=4,AF98=1),16,IF(AND(AE98=4,AF98=2),17,IF(AND(AE98=4,AF98=3),18,IF(AND(AE98=4,AF98=4),19,IF(AND(AE98=4,AF98=5),20,IF(AND(AE98=5,AF98=1),21,IF(AND(AE98=5,AF98=2),22,IF(AND(AE98=5,AF98=3),23,IF(AND(AE98=5,AF98=4),24,IF(AND(AE98=5,AF98=5),25,"")))))))))))))))))))))))))</f>
        <v/>
      </c>
      <c r="B98" s="28">
        <f>IF(A98="","",(COUNTIF($A$10:A98,A98))/100)</f>
        <v/>
      </c>
      <c r="C98" s="28">
        <f>IFERROR(A98+B98,"")</f>
        <v/>
      </c>
      <c r="D98" s="492" t="n">
        <v>89</v>
      </c>
      <c r="E98" s="481" t="n"/>
      <c r="F98" s="481" t="n"/>
      <c r="G98" s="481" t="n"/>
      <c r="H98" s="504" t="n"/>
      <c r="I98" s="504" t="n"/>
      <c r="J98" s="15">
        <f>IF(OR(H98="",I98=""),"",H98*I98)</f>
        <v/>
      </c>
      <c r="K98" s="17">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481" t="n"/>
      <c r="M98" s="481" t="n"/>
      <c r="N98" s="481" t="n"/>
      <c r="O98" s="481" t="n"/>
      <c r="P98" s="481" t="n"/>
      <c r="Q98" s="481" t="n"/>
      <c r="R98" s="481" t="n"/>
      <c r="S98" s="481" t="n"/>
      <c r="T98" s="16">
        <f>IFERROR(SUM(O98:S98),"")</f>
        <v/>
      </c>
      <c r="U98" s="16" t="n"/>
      <c r="V98" s="481" t="n"/>
      <c r="W98" s="481" t="n"/>
      <c r="X98" s="481" t="n"/>
      <c r="Y98" s="481" t="n"/>
      <c r="Z98" s="481" t="n"/>
      <c r="AA98" s="481" t="n"/>
      <c r="AB98" s="481" t="n"/>
      <c r="AC98" s="481" t="n"/>
      <c r="AD98" s="481" t="n"/>
      <c r="AE98" s="15" t="n"/>
      <c r="AF98" s="15" t="n"/>
      <c r="AG98" s="15" t="n"/>
      <c r="AH98" s="17">
        <f>IF(AG98="","",IF(AND(AE98=1,AF98=1),"BAJO",IF(AND(AE98=1,AF98=2),"BAJO",IF(AND(AE98=1,AF98=3),"MODERADO",IF(AND(AE98=1,AF98=4),"FAVORABLE",IF(AND(AE98=1,AF98=5),"FAVORABLE",IF(AND(AE98=2,AF98=1),"BAJO",IF(AND(AE98=2,AF98=2),"BAJO",IF(AND(AE98=2,AF98=3),"MODERADO",IF(AND(AE98=2,AF98=4),"FAVORABLE",IF(AND(AE98=2,AF98=5),"ALTO",IF(AND(AE98=3,AF98=1),"BAJO",IF(AND(AE98=3,AF98=2),"MODERADO",IF(AND(AE98=3,AF98=3),"FAVORABLE",IF(AND(AE98=3,AF98=4),"ALTO",IF(AND(AE98=3,AF98=5),"ALTO",IF(AND(AE98=4,AF98=1),"MODERADO",IF(AND(AE98=4,AF98=2),"FAVORABLE",IF(AND(AE98=4,AF98=3),"FAVORABLE",IF(AND(AE98=4,AF98=4),"ALTO",IF(AND(AE98=4,AF98=5),"ALTO",IF(AND(AE98=5,AF98=1),"FAVORABLE",IF(AND(AE98=5,AF98=2),"FAVORABLE",IF(AND(AE98=5,AF98=3),"ALTO",IF(AND(AE98=5,AF98=4),"ALTO",IF(AND(AE98=5,AF98=5),"ALTO",""))))))))))))))))))))))))))</f>
        <v/>
      </c>
      <c r="AI98" s="21" t="n"/>
      <c r="AJ98" s="23" t="n"/>
      <c r="AK98" s="21" t="n"/>
      <c r="AL98" s="23" t="n"/>
      <c r="AM98" s="21" t="n"/>
      <c r="AN98" s="23" t="n"/>
      <c r="AO98" s="21" t="n"/>
      <c r="AP98" s="23" t="n"/>
      <c r="AQ98" s="21" t="n"/>
      <c r="AR98" s="23" t="n"/>
      <c r="AS98" s="21" t="n"/>
      <c r="AT98" s="23" t="n"/>
      <c r="AU98" s="21" t="n"/>
      <c r="AV98" s="23" t="n"/>
      <c r="AW98" s="337" t="n"/>
    </row>
    <row r="99" customFormat="1" s="30">
      <c r="A99" s="28">
        <f>IF(AND(AE99=1,AF99=1),1,IF(AND(AE99=1,AF99=2),2,IF(AND(AE99=1,AF99=3),3,IF(AND(AE99=1,AF99=4),4,IF(AND(AE99=1,AF99=5),5,IF(AND(AE99=2,AF99=1),6,IF(AND(AE99=2,AF99=2),7,IF(AND(AE99=2,AF99=3),8,IF(AND(AE99=2,AF99=4),9,IF(AND(AE99=2,AF99=5),10,IF(AND(AE99=3,AF99=1),11,IF(AND(AE99=3,AF99=2),12,IF(AND(AE99=3,AF99=3),13,IF(AND(AE99=3,AF99=4),14,IF(AND(AE99=3,AF99=5),15,IF(AND(AE99=4,AF99=1),16,IF(AND(AE99=4,AF99=2),17,IF(AND(AE99=4,AF99=3),18,IF(AND(AE99=4,AF99=4),19,IF(AND(AE99=4,AF99=5),20,IF(AND(AE99=5,AF99=1),21,IF(AND(AE99=5,AF99=2),22,IF(AND(AE99=5,AF99=3),23,IF(AND(AE99=5,AF99=4),24,IF(AND(AE99=5,AF99=5),25,"")))))))))))))))))))))))))</f>
        <v/>
      </c>
      <c r="B99" s="28">
        <f>IF(A99="","",(COUNTIF($A$10:A99,A99))/100)</f>
        <v/>
      </c>
      <c r="C99" s="28">
        <f>IFERROR(A99+B99,"")</f>
        <v/>
      </c>
      <c r="D99" s="492" t="n">
        <v>90</v>
      </c>
      <c r="E99" s="481" t="n"/>
      <c r="F99" s="481" t="n"/>
      <c r="G99" s="481" t="n"/>
      <c r="H99" s="504" t="n"/>
      <c r="I99" s="504" t="n"/>
      <c r="J99" s="15">
        <f>IF(OR(H99="",I99=""),"",H99*I99)</f>
        <v/>
      </c>
      <c r="K99" s="17">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481" t="n"/>
      <c r="M99" s="481" t="n"/>
      <c r="N99" s="481" t="n"/>
      <c r="O99" s="481" t="n"/>
      <c r="P99" s="481" t="n"/>
      <c r="Q99" s="481" t="n"/>
      <c r="R99" s="481" t="n"/>
      <c r="S99" s="481" t="n"/>
      <c r="T99" s="16">
        <f>IFERROR(SUM(O99:S99),"")</f>
        <v/>
      </c>
      <c r="U99" s="16" t="n"/>
      <c r="V99" s="481" t="n"/>
      <c r="W99" s="481" t="n"/>
      <c r="X99" s="481" t="n"/>
      <c r="Y99" s="481" t="n"/>
      <c r="Z99" s="481" t="n"/>
      <c r="AA99" s="481" t="n"/>
      <c r="AB99" s="481" t="n"/>
      <c r="AC99" s="481" t="n"/>
      <c r="AD99" s="481" t="n"/>
      <c r="AE99" s="15" t="n"/>
      <c r="AF99" s="15" t="n"/>
      <c r="AG99" s="15" t="n"/>
      <c r="AH99" s="17">
        <f>IF(AG99="","",IF(AND(AE99=1,AF99=1),"BAJO",IF(AND(AE99=1,AF99=2),"BAJO",IF(AND(AE99=1,AF99=3),"MODERADO",IF(AND(AE99=1,AF99=4),"FAVORABLE",IF(AND(AE99=1,AF99=5),"FAVORABLE",IF(AND(AE99=2,AF99=1),"BAJO",IF(AND(AE99=2,AF99=2),"BAJO",IF(AND(AE99=2,AF99=3),"MODERADO",IF(AND(AE99=2,AF99=4),"FAVORABLE",IF(AND(AE99=2,AF99=5),"ALTO",IF(AND(AE99=3,AF99=1),"BAJO",IF(AND(AE99=3,AF99=2),"MODERADO",IF(AND(AE99=3,AF99=3),"FAVORABLE",IF(AND(AE99=3,AF99=4),"ALTO",IF(AND(AE99=3,AF99=5),"ALTO",IF(AND(AE99=4,AF99=1),"MODERADO",IF(AND(AE99=4,AF99=2),"FAVORABLE",IF(AND(AE99=4,AF99=3),"FAVORABLE",IF(AND(AE99=4,AF99=4),"ALTO",IF(AND(AE99=4,AF99=5),"ALTO",IF(AND(AE99=5,AF99=1),"FAVORABLE",IF(AND(AE99=5,AF99=2),"FAVORABLE",IF(AND(AE99=5,AF99=3),"ALTO",IF(AND(AE99=5,AF99=4),"ALTO",IF(AND(AE99=5,AF99=5),"ALTO",""))))))))))))))))))))))))))</f>
        <v/>
      </c>
      <c r="AI99" s="21" t="n"/>
      <c r="AJ99" s="23" t="n"/>
      <c r="AK99" s="21" t="n"/>
      <c r="AL99" s="23" t="n"/>
      <c r="AM99" s="21" t="n"/>
      <c r="AN99" s="23" t="n"/>
      <c r="AO99" s="21" t="n"/>
      <c r="AP99" s="23" t="n"/>
      <c r="AQ99" s="21" t="n"/>
      <c r="AR99" s="23" t="n"/>
      <c r="AS99" s="21" t="n"/>
      <c r="AT99" s="23" t="n"/>
      <c r="AU99" s="21" t="n"/>
      <c r="AV99" s="23" t="n"/>
      <c r="AW99" s="337" t="n"/>
    </row>
    <row r="100" customFormat="1" s="30">
      <c r="A100" s="28">
        <f>IF(AND(AE100=1,AF100=1),1,IF(AND(AE100=1,AF100=2),2,IF(AND(AE100=1,AF100=3),3,IF(AND(AE100=1,AF100=4),4,IF(AND(AE100=1,AF100=5),5,IF(AND(AE100=2,AF100=1),6,IF(AND(AE100=2,AF100=2),7,IF(AND(AE100=2,AF100=3),8,IF(AND(AE100=2,AF100=4),9,IF(AND(AE100=2,AF100=5),10,IF(AND(AE100=3,AF100=1),11,IF(AND(AE100=3,AF100=2),12,IF(AND(AE100=3,AF100=3),13,IF(AND(AE100=3,AF100=4),14,IF(AND(AE100=3,AF100=5),15,IF(AND(AE100=4,AF100=1),16,IF(AND(AE100=4,AF100=2),17,IF(AND(AE100=4,AF100=3),18,IF(AND(AE100=4,AF100=4),19,IF(AND(AE100=4,AF100=5),20,IF(AND(AE100=5,AF100=1),21,IF(AND(AE100=5,AF100=2),22,IF(AND(AE100=5,AF100=3),23,IF(AND(AE100=5,AF100=4),24,IF(AND(AE100=5,AF100=5),25,"")))))))))))))))))))))))))</f>
        <v/>
      </c>
      <c r="B100" s="28">
        <f>IF(A100="","",(COUNTIF($A$10:A100,A100))/100)</f>
        <v/>
      </c>
      <c r="C100" s="28">
        <f>IFERROR(A100+B100,"")</f>
        <v/>
      </c>
      <c r="D100" s="492" t="n">
        <v>91</v>
      </c>
      <c r="E100" s="481" t="n"/>
      <c r="F100" s="481" t="n"/>
      <c r="G100" s="481" t="n"/>
      <c r="H100" s="504" t="n"/>
      <c r="I100" s="504" t="n"/>
      <c r="J100" s="15">
        <f>IF(OR(H100="",I100=""),"",H100*I100)</f>
        <v/>
      </c>
      <c r="K100" s="17">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481" t="n"/>
      <c r="M100" s="481" t="n"/>
      <c r="N100" s="481" t="n"/>
      <c r="O100" s="481" t="n"/>
      <c r="P100" s="481" t="n"/>
      <c r="Q100" s="481" t="n"/>
      <c r="R100" s="481" t="n"/>
      <c r="S100" s="481" t="n"/>
      <c r="T100" s="16">
        <f>IFERROR(SUM(O100:S100),"")</f>
        <v/>
      </c>
      <c r="U100" s="16" t="n"/>
      <c r="V100" s="481" t="n"/>
      <c r="W100" s="481" t="n"/>
      <c r="X100" s="481" t="n"/>
      <c r="Y100" s="481" t="n"/>
      <c r="Z100" s="481" t="n"/>
      <c r="AA100" s="481" t="n"/>
      <c r="AB100" s="481" t="n"/>
      <c r="AC100" s="481" t="n"/>
      <c r="AD100" s="481" t="n"/>
      <c r="AE100" s="15" t="n"/>
      <c r="AF100" s="15" t="n"/>
      <c r="AG100" s="15" t="n"/>
      <c r="AH100" s="17">
        <f>IF(AG100="","",IF(AND(AE100=1,AF100=1),"BAJO",IF(AND(AE100=1,AF100=2),"BAJO",IF(AND(AE100=1,AF100=3),"MODERADO",IF(AND(AE100=1,AF100=4),"FAVORABLE",IF(AND(AE100=1,AF100=5),"FAVORABLE",IF(AND(AE100=2,AF100=1),"BAJO",IF(AND(AE100=2,AF100=2),"BAJO",IF(AND(AE100=2,AF100=3),"MODERADO",IF(AND(AE100=2,AF100=4),"FAVORABLE",IF(AND(AE100=2,AF100=5),"ALTO",IF(AND(AE100=3,AF100=1),"BAJO",IF(AND(AE100=3,AF100=2),"MODERADO",IF(AND(AE100=3,AF100=3),"FAVORABLE",IF(AND(AE100=3,AF100=4),"ALTO",IF(AND(AE100=3,AF100=5),"ALTO",IF(AND(AE100=4,AF100=1),"MODERADO",IF(AND(AE100=4,AF100=2),"FAVORABLE",IF(AND(AE100=4,AF100=3),"FAVORABLE",IF(AND(AE100=4,AF100=4),"ALTO",IF(AND(AE100=4,AF100=5),"ALTO",IF(AND(AE100=5,AF100=1),"FAVORABLE",IF(AND(AE100=5,AF100=2),"FAVORABLE",IF(AND(AE100=5,AF100=3),"ALTO",IF(AND(AE100=5,AF100=4),"ALTO",IF(AND(AE100=5,AF100=5),"ALTO",""))))))))))))))))))))))))))</f>
        <v/>
      </c>
      <c r="AI100" s="21" t="n"/>
      <c r="AJ100" s="23" t="n"/>
      <c r="AK100" s="21" t="n"/>
      <c r="AL100" s="23" t="n"/>
      <c r="AM100" s="21" t="n"/>
      <c r="AN100" s="23" t="n"/>
      <c r="AO100" s="21" t="n"/>
      <c r="AP100" s="23" t="n"/>
      <c r="AQ100" s="21" t="n"/>
      <c r="AR100" s="23" t="n"/>
      <c r="AS100" s="21" t="n"/>
      <c r="AT100" s="23" t="n"/>
      <c r="AU100" s="21" t="n"/>
      <c r="AV100" s="23" t="n"/>
      <c r="AW100" s="337" t="n"/>
    </row>
    <row r="101" customFormat="1" s="30">
      <c r="A101" s="28">
        <f>IF(AND(AE101=1,AF101=1),1,IF(AND(AE101=1,AF101=2),2,IF(AND(AE101=1,AF101=3),3,IF(AND(AE101=1,AF101=4),4,IF(AND(AE101=1,AF101=5),5,IF(AND(AE101=2,AF101=1),6,IF(AND(AE101=2,AF101=2),7,IF(AND(AE101=2,AF101=3),8,IF(AND(AE101=2,AF101=4),9,IF(AND(AE101=2,AF101=5),10,IF(AND(AE101=3,AF101=1),11,IF(AND(AE101=3,AF101=2),12,IF(AND(AE101=3,AF101=3),13,IF(AND(AE101=3,AF101=4),14,IF(AND(AE101=3,AF101=5),15,IF(AND(AE101=4,AF101=1),16,IF(AND(AE101=4,AF101=2),17,IF(AND(AE101=4,AF101=3),18,IF(AND(AE101=4,AF101=4),19,IF(AND(AE101=4,AF101=5),20,IF(AND(AE101=5,AF101=1),21,IF(AND(AE101=5,AF101=2),22,IF(AND(AE101=5,AF101=3),23,IF(AND(AE101=5,AF101=4),24,IF(AND(AE101=5,AF101=5),25,"")))))))))))))))))))))))))</f>
        <v/>
      </c>
      <c r="B101" s="28">
        <f>IF(A101="","",(COUNTIF($A$10:A101,A101))/100)</f>
        <v/>
      </c>
      <c r="C101" s="28">
        <f>IFERROR(A101+B101,"")</f>
        <v/>
      </c>
      <c r="D101" s="492" t="n">
        <v>92</v>
      </c>
      <c r="E101" s="481" t="n"/>
      <c r="F101" s="481" t="n"/>
      <c r="G101" s="481" t="n"/>
      <c r="H101" s="504" t="n"/>
      <c r="I101" s="504" t="n"/>
      <c r="J101" s="15">
        <f>IF(OR(H101="",I101=""),"",H101*I101)</f>
        <v/>
      </c>
      <c r="K101" s="17">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481" t="n"/>
      <c r="M101" s="481" t="n"/>
      <c r="N101" s="481" t="n"/>
      <c r="O101" s="481" t="n"/>
      <c r="P101" s="481" t="n"/>
      <c r="Q101" s="481" t="n"/>
      <c r="R101" s="481" t="n"/>
      <c r="S101" s="481" t="n"/>
      <c r="T101" s="16">
        <f>IFERROR(SUM(O101:S101),"")</f>
        <v/>
      </c>
      <c r="U101" s="16" t="n"/>
      <c r="V101" s="481" t="n"/>
      <c r="W101" s="481" t="n"/>
      <c r="X101" s="481" t="n"/>
      <c r="Y101" s="481" t="n"/>
      <c r="Z101" s="481" t="n"/>
      <c r="AA101" s="481" t="n"/>
      <c r="AB101" s="481" t="n"/>
      <c r="AC101" s="481" t="n"/>
      <c r="AD101" s="481" t="n"/>
      <c r="AE101" s="15" t="n"/>
      <c r="AF101" s="15" t="n"/>
      <c r="AG101" s="15" t="n"/>
      <c r="AH101" s="17">
        <f>IF(AG101="","",IF(AND(AE101=1,AF101=1),"BAJO",IF(AND(AE101=1,AF101=2),"BAJO",IF(AND(AE101=1,AF101=3),"MODERADO",IF(AND(AE101=1,AF101=4),"FAVORABLE",IF(AND(AE101=1,AF101=5),"FAVORABLE",IF(AND(AE101=2,AF101=1),"BAJO",IF(AND(AE101=2,AF101=2),"BAJO",IF(AND(AE101=2,AF101=3),"MODERADO",IF(AND(AE101=2,AF101=4),"FAVORABLE",IF(AND(AE101=2,AF101=5),"ALTO",IF(AND(AE101=3,AF101=1),"BAJO",IF(AND(AE101=3,AF101=2),"MODERADO",IF(AND(AE101=3,AF101=3),"FAVORABLE",IF(AND(AE101=3,AF101=4),"ALTO",IF(AND(AE101=3,AF101=5),"ALTO",IF(AND(AE101=4,AF101=1),"MODERADO",IF(AND(AE101=4,AF101=2),"FAVORABLE",IF(AND(AE101=4,AF101=3),"FAVORABLE",IF(AND(AE101=4,AF101=4),"ALTO",IF(AND(AE101=4,AF101=5),"ALTO",IF(AND(AE101=5,AF101=1),"FAVORABLE",IF(AND(AE101=5,AF101=2),"FAVORABLE",IF(AND(AE101=5,AF101=3),"ALTO",IF(AND(AE101=5,AF101=4),"ALTO",IF(AND(AE101=5,AF101=5),"ALTO",""))))))))))))))))))))))))))</f>
        <v/>
      </c>
      <c r="AI101" s="21" t="n"/>
      <c r="AJ101" s="23" t="n"/>
      <c r="AK101" s="21" t="n"/>
      <c r="AL101" s="23" t="n"/>
      <c r="AM101" s="21" t="n"/>
      <c r="AN101" s="23" t="n"/>
      <c r="AO101" s="21" t="n"/>
      <c r="AP101" s="23" t="n"/>
      <c r="AQ101" s="21" t="n"/>
      <c r="AR101" s="23" t="n"/>
      <c r="AS101" s="21" t="n"/>
      <c r="AT101" s="23" t="n"/>
      <c r="AU101" s="21" t="n"/>
      <c r="AV101" s="23" t="n"/>
      <c r="AW101" s="337" t="n"/>
    </row>
    <row r="102" customFormat="1" s="30">
      <c r="A102" s="28">
        <f>IF(AND(AE102=1,AF102=1),1,IF(AND(AE102=1,AF102=2),2,IF(AND(AE102=1,AF102=3),3,IF(AND(AE102=1,AF102=4),4,IF(AND(AE102=1,AF102=5),5,IF(AND(AE102=2,AF102=1),6,IF(AND(AE102=2,AF102=2),7,IF(AND(AE102=2,AF102=3),8,IF(AND(AE102=2,AF102=4),9,IF(AND(AE102=2,AF102=5),10,IF(AND(AE102=3,AF102=1),11,IF(AND(AE102=3,AF102=2),12,IF(AND(AE102=3,AF102=3),13,IF(AND(AE102=3,AF102=4),14,IF(AND(AE102=3,AF102=5),15,IF(AND(AE102=4,AF102=1),16,IF(AND(AE102=4,AF102=2),17,IF(AND(AE102=4,AF102=3),18,IF(AND(AE102=4,AF102=4),19,IF(AND(AE102=4,AF102=5),20,IF(AND(AE102=5,AF102=1),21,IF(AND(AE102=5,AF102=2),22,IF(AND(AE102=5,AF102=3),23,IF(AND(AE102=5,AF102=4),24,IF(AND(AE102=5,AF102=5),25,"")))))))))))))))))))))))))</f>
        <v/>
      </c>
      <c r="B102" s="28">
        <f>IF(A102="","",(COUNTIF($A$10:A102,A102))/100)</f>
        <v/>
      </c>
      <c r="C102" s="28">
        <f>IFERROR(A102+B102,"")</f>
        <v/>
      </c>
      <c r="D102" s="492" t="n">
        <v>93</v>
      </c>
      <c r="E102" s="481" t="n"/>
      <c r="F102" s="481" t="n"/>
      <c r="G102" s="481" t="n"/>
      <c r="H102" s="504" t="n"/>
      <c r="I102" s="504" t="n"/>
      <c r="J102" s="15">
        <f>IF(OR(H102="",I102=""),"",H102*I102)</f>
        <v/>
      </c>
      <c r="K102" s="17">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481" t="n"/>
      <c r="M102" s="481" t="n"/>
      <c r="N102" s="481" t="n"/>
      <c r="O102" s="481" t="n"/>
      <c r="P102" s="481" t="n"/>
      <c r="Q102" s="481" t="n"/>
      <c r="R102" s="481" t="n"/>
      <c r="S102" s="481" t="n"/>
      <c r="T102" s="16">
        <f>IFERROR(SUM(O102:S102),"")</f>
        <v/>
      </c>
      <c r="U102" s="16" t="n"/>
      <c r="V102" s="481" t="n"/>
      <c r="W102" s="481" t="n"/>
      <c r="X102" s="481" t="n"/>
      <c r="Y102" s="481" t="n"/>
      <c r="Z102" s="481" t="n"/>
      <c r="AA102" s="481" t="n"/>
      <c r="AB102" s="481" t="n"/>
      <c r="AC102" s="481" t="n"/>
      <c r="AD102" s="481" t="n"/>
      <c r="AE102" s="15" t="n"/>
      <c r="AF102" s="15" t="n"/>
      <c r="AG102" s="15" t="n"/>
      <c r="AH102" s="17">
        <f>IF(AG102="","",IF(AND(AE102=1,AF102=1),"BAJO",IF(AND(AE102=1,AF102=2),"BAJO",IF(AND(AE102=1,AF102=3),"MODERADO",IF(AND(AE102=1,AF102=4),"FAVORABLE",IF(AND(AE102=1,AF102=5),"FAVORABLE",IF(AND(AE102=2,AF102=1),"BAJO",IF(AND(AE102=2,AF102=2),"BAJO",IF(AND(AE102=2,AF102=3),"MODERADO",IF(AND(AE102=2,AF102=4),"FAVORABLE",IF(AND(AE102=2,AF102=5),"ALTO",IF(AND(AE102=3,AF102=1),"BAJO",IF(AND(AE102=3,AF102=2),"MODERADO",IF(AND(AE102=3,AF102=3),"FAVORABLE",IF(AND(AE102=3,AF102=4),"ALTO",IF(AND(AE102=3,AF102=5),"ALTO",IF(AND(AE102=4,AF102=1),"MODERADO",IF(AND(AE102=4,AF102=2),"FAVORABLE",IF(AND(AE102=4,AF102=3),"FAVORABLE",IF(AND(AE102=4,AF102=4),"ALTO",IF(AND(AE102=4,AF102=5),"ALTO",IF(AND(AE102=5,AF102=1),"FAVORABLE",IF(AND(AE102=5,AF102=2),"FAVORABLE",IF(AND(AE102=5,AF102=3),"ALTO",IF(AND(AE102=5,AF102=4),"ALTO",IF(AND(AE102=5,AF102=5),"ALTO",""))))))))))))))))))))))))))</f>
        <v/>
      </c>
      <c r="AI102" s="21" t="n"/>
      <c r="AJ102" s="23" t="n"/>
      <c r="AK102" s="21" t="n"/>
      <c r="AL102" s="23" t="n"/>
      <c r="AM102" s="21" t="n"/>
      <c r="AN102" s="23" t="n"/>
      <c r="AO102" s="21" t="n"/>
      <c r="AP102" s="23" t="n"/>
      <c r="AQ102" s="21" t="n"/>
      <c r="AR102" s="23" t="n"/>
      <c r="AS102" s="21" t="n"/>
      <c r="AT102" s="23" t="n"/>
      <c r="AU102" s="21" t="n"/>
      <c r="AV102" s="23" t="n"/>
      <c r="AW102" s="337" t="n"/>
    </row>
    <row r="103" customFormat="1" s="30">
      <c r="A103" s="28">
        <f>IF(AND(AE103=1,AF103=1),1,IF(AND(AE103=1,AF103=2),2,IF(AND(AE103=1,AF103=3),3,IF(AND(AE103=1,AF103=4),4,IF(AND(AE103=1,AF103=5),5,IF(AND(AE103=2,AF103=1),6,IF(AND(AE103=2,AF103=2),7,IF(AND(AE103=2,AF103=3),8,IF(AND(AE103=2,AF103=4),9,IF(AND(AE103=2,AF103=5),10,IF(AND(AE103=3,AF103=1),11,IF(AND(AE103=3,AF103=2),12,IF(AND(AE103=3,AF103=3),13,IF(AND(AE103=3,AF103=4),14,IF(AND(AE103=3,AF103=5),15,IF(AND(AE103=4,AF103=1),16,IF(AND(AE103=4,AF103=2),17,IF(AND(AE103=4,AF103=3),18,IF(AND(AE103=4,AF103=4),19,IF(AND(AE103=4,AF103=5),20,IF(AND(AE103=5,AF103=1),21,IF(AND(AE103=5,AF103=2),22,IF(AND(AE103=5,AF103=3),23,IF(AND(AE103=5,AF103=4),24,IF(AND(AE103=5,AF103=5),25,"")))))))))))))))))))))))))</f>
        <v/>
      </c>
      <c r="B103" s="28">
        <f>IF(A103="","",(COUNTIF($A$10:A103,A103))/100)</f>
        <v/>
      </c>
      <c r="C103" s="28">
        <f>IFERROR(A103+B103,"")</f>
        <v/>
      </c>
      <c r="D103" s="492" t="n">
        <v>94</v>
      </c>
      <c r="E103" s="481" t="n"/>
      <c r="F103" s="481" t="n"/>
      <c r="G103" s="481" t="n"/>
      <c r="H103" s="504" t="n"/>
      <c r="I103" s="504" t="n"/>
      <c r="J103" s="15">
        <f>IF(OR(H103="",I103=""),"",H103*I103)</f>
        <v/>
      </c>
      <c r="K103" s="17">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481" t="n"/>
      <c r="M103" s="481" t="n"/>
      <c r="N103" s="481" t="n"/>
      <c r="O103" s="481" t="n"/>
      <c r="P103" s="481" t="n"/>
      <c r="Q103" s="481" t="n"/>
      <c r="R103" s="481" t="n"/>
      <c r="S103" s="481" t="n"/>
      <c r="T103" s="16">
        <f>IFERROR(SUM(O103:S103),"")</f>
        <v/>
      </c>
      <c r="U103" s="16" t="n"/>
      <c r="V103" s="481" t="n"/>
      <c r="W103" s="481" t="n"/>
      <c r="X103" s="481" t="n"/>
      <c r="Y103" s="481" t="n"/>
      <c r="Z103" s="481" t="n"/>
      <c r="AA103" s="481" t="n"/>
      <c r="AB103" s="481" t="n"/>
      <c r="AC103" s="481" t="n"/>
      <c r="AD103" s="481" t="n"/>
      <c r="AE103" s="15" t="n"/>
      <c r="AF103" s="15" t="n"/>
      <c r="AG103" s="15" t="n"/>
      <c r="AH103" s="17">
        <f>IF(AG103="","",IF(AND(AE103=1,AF103=1),"BAJO",IF(AND(AE103=1,AF103=2),"BAJO",IF(AND(AE103=1,AF103=3),"MODERADO",IF(AND(AE103=1,AF103=4),"FAVORABLE",IF(AND(AE103=1,AF103=5),"FAVORABLE",IF(AND(AE103=2,AF103=1),"BAJO",IF(AND(AE103=2,AF103=2),"BAJO",IF(AND(AE103=2,AF103=3),"MODERADO",IF(AND(AE103=2,AF103=4),"FAVORABLE",IF(AND(AE103=2,AF103=5),"ALTO",IF(AND(AE103=3,AF103=1),"BAJO",IF(AND(AE103=3,AF103=2),"MODERADO",IF(AND(AE103=3,AF103=3),"FAVORABLE",IF(AND(AE103=3,AF103=4),"ALTO",IF(AND(AE103=3,AF103=5),"ALTO",IF(AND(AE103=4,AF103=1),"MODERADO",IF(AND(AE103=4,AF103=2),"FAVORABLE",IF(AND(AE103=4,AF103=3),"FAVORABLE",IF(AND(AE103=4,AF103=4),"ALTO",IF(AND(AE103=4,AF103=5),"ALTO",IF(AND(AE103=5,AF103=1),"FAVORABLE",IF(AND(AE103=5,AF103=2),"FAVORABLE",IF(AND(AE103=5,AF103=3),"ALTO",IF(AND(AE103=5,AF103=4),"ALTO",IF(AND(AE103=5,AF103=5),"ALTO",""))))))))))))))))))))))))))</f>
        <v/>
      </c>
      <c r="AI103" s="21" t="n"/>
      <c r="AJ103" s="23" t="n"/>
      <c r="AK103" s="21" t="n"/>
      <c r="AL103" s="23" t="n"/>
      <c r="AM103" s="21" t="n"/>
      <c r="AN103" s="23" t="n"/>
      <c r="AO103" s="21" t="n"/>
      <c r="AP103" s="23" t="n"/>
      <c r="AQ103" s="21" t="n"/>
      <c r="AR103" s="23" t="n"/>
      <c r="AS103" s="21" t="n"/>
      <c r="AT103" s="23" t="n"/>
      <c r="AU103" s="21" t="n"/>
      <c r="AV103" s="23" t="n"/>
      <c r="AW103" s="337" t="n"/>
    </row>
    <row r="104" customFormat="1" s="30">
      <c r="A104" s="28">
        <f>IF(AND(AE104=1,AF104=1),1,IF(AND(AE104=1,AF104=2),2,IF(AND(AE104=1,AF104=3),3,IF(AND(AE104=1,AF104=4),4,IF(AND(AE104=1,AF104=5),5,IF(AND(AE104=2,AF104=1),6,IF(AND(AE104=2,AF104=2),7,IF(AND(AE104=2,AF104=3),8,IF(AND(AE104=2,AF104=4),9,IF(AND(AE104=2,AF104=5),10,IF(AND(AE104=3,AF104=1),11,IF(AND(AE104=3,AF104=2),12,IF(AND(AE104=3,AF104=3),13,IF(AND(AE104=3,AF104=4),14,IF(AND(AE104=3,AF104=5),15,IF(AND(AE104=4,AF104=1),16,IF(AND(AE104=4,AF104=2),17,IF(AND(AE104=4,AF104=3),18,IF(AND(AE104=4,AF104=4),19,IF(AND(AE104=4,AF104=5),20,IF(AND(AE104=5,AF104=1),21,IF(AND(AE104=5,AF104=2),22,IF(AND(AE104=5,AF104=3),23,IF(AND(AE104=5,AF104=4),24,IF(AND(AE104=5,AF104=5),25,"")))))))))))))))))))))))))</f>
        <v/>
      </c>
      <c r="B104" s="28">
        <f>IF(A104="","",(COUNTIF($A$10:A104,A104))/100)</f>
        <v/>
      </c>
      <c r="C104" s="28">
        <f>IFERROR(A104+B104,"")</f>
        <v/>
      </c>
      <c r="D104" s="492" t="n">
        <v>95</v>
      </c>
      <c r="E104" s="481" t="n"/>
      <c r="F104" s="481" t="n"/>
      <c r="G104" s="481" t="n"/>
      <c r="H104" s="504" t="n"/>
      <c r="I104" s="504" t="n"/>
      <c r="J104" s="15">
        <f>IF(OR(H104="",I104=""),"",H104*I104)</f>
        <v/>
      </c>
      <c r="K104" s="17">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481" t="n"/>
      <c r="M104" s="481" t="n"/>
      <c r="N104" s="481" t="n"/>
      <c r="O104" s="481" t="n"/>
      <c r="P104" s="481" t="n"/>
      <c r="Q104" s="481" t="n"/>
      <c r="R104" s="481" t="n"/>
      <c r="S104" s="481" t="n"/>
      <c r="T104" s="16">
        <f>IFERROR(SUM(O104:S104),"")</f>
        <v/>
      </c>
      <c r="U104" s="16" t="n"/>
      <c r="V104" s="481" t="n"/>
      <c r="W104" s="481" t="n"/>
      <c r="X104" s="481" t="n"/>
      <c r="Y104" s="481" t="n"/>
      <c r="Z104" s="481" t="n"/>
      <c r="AA104" s="481" t="n"/>
      <c r="AB104" s="481" t="n"/>
      <c r="AC104" s="481" t="n"/>
      <c r="AD104" s="481" t="n"/>
      <c r="AE104" s="15" t="n"/>
      <c r="AF104" s="15" t="n"/>
      <c r="AG104" s="15" t="n"/>
      <c r="AH104" s="17">
        <f>IF(AG104="","",IF(AND(AE104=1,AF104=1),"BAJO",IF(AND(AE104=1,AF104=2),"BAJO",IF(AND(AE104=1,AF104=3),"MODERADO",IF(AND(AE104=1,AF104=4),"FAVORABLE",IF(AND(AE104=1,AF104=5),"FAVORABLE",IF(AND(AE104=2,AF104=1),"BAJO",IF(AND(AE104=2,AF104=2),"BAJO",IF(AND(AE104=2,AF104=3),"MODERADO",IF(AND(AE104=2,AF104=4),"FAVORABLE",IF(AND(AE104=2,AF104=5),"ALTO",IF(AND(AE104=3,AF104=1),"BAJO",IF(AND(AE104=3,AF104=2),"MODERADO",IF(AND(AE104=3,AF104=3),"FAVORABLE",IF(AND(AE104=3,AF104=4),"ALTO",IF(AND(AE104=3,AF104=5),"ALTO",IF(AND(AE104=4,AF104=1),"MODERADO",IF(AND(AE104=4,AF104=2),"FAVORABLE",IF(AND(AE104=4,AF104=3),"FAVORABLE",IF(AND(AE104=4,AF104=4),"ALTO",IF(AND(AE104=4,AF104=5),"ALTO",IF(AND(AE104=5,AF104=1),"FAVORABLE",IF(AND(AE104=5,AF104=2),"FAVORABLE",IF(AND(AE104=5,AF104=3),"ALTO",IF(AND(AE104=5,AF104=4),"ALTO",IF(AND(AE104=5,AF104=5),"ALTO",""))))))))))))))))))))))))))</f>
        <v/>
      </c>
      <c r="AI104" s="21" t="n"/>
      <c r="AJ104" s="23" t="n"/>
      <c r="AK104" s="21" t="n"/>
      <c r="AL104" s="23" t="n"/>
      <c r="AM104" s="21" t="n"/>
      <c r="AN104" s="23" t="n"/>
      <c r="AO104" s="21" t="n"/>
      <c r="AP104" s="23" t="n"/>
      <c r="AQ104" s="21" t="n"/>
      <c r="AR104" s="23" t="n"/>
      <c r="AS104" s="21" t="n"/>
      <c r="AT104" s="23" t="n"/>
      <c r="AU104" s="21" t="n"/>
      <c r="AV104" s="23" t="n"/>
      <c r="AW104" s="337" t="n"/>
    </row>
    <row r="105" customFormat="1" s="30">
      <c r="A105" s="28">
        <f>IF(AND(AE105=1,AF105=1),1,IF(AND(AE105=1,AF105=2),2,IF(AND(AE105=1,AF105=3),3,IF(AND(AE105=1,AF105=4),4,IF(AND(AE105=1,AF105=5),5,IF(AND(AE105=2,AF105=1),6,IF(AND(AE105=2,AF105=2),7,IF(AND(AE105=2,AF105=3),8,IF(AND(AE105=2,AF105=4),9,IF(AND(AE105=2,AF105=5),10,IF(AND(AE105=3,AF105=1),11,IF(AND(AE105=3,AF105=2),12,IF(AND(AE105=3,AF105=3),13,IF(AND(AE105=3,AF105=4),14,IF(AND(AE105=3,AF105=5),15,IF(AND(AE105=4,AF105=1),16,IF(AND(AE105=4,AF105=2),17,IF(AND(AE105=4,AF105=3),18,IF(AND(AE105=4,AF105=4),19,IF(AND(AE105=4,AF105=5),20,IF(AND(AE105=5,AF105=1),21,IF(AND(AE105=5,AF105=2),22,IF(AND(AE105=5,AF105=3),23,IF(AND(AE105=5,AF105=4),24,IF(AND(AE105=5,AF105=5),25,"")))))))))))))))))))))))))</f>
        <v/>
      </c>
      <c r="B105" s="28">
        <f>IF(A105="","",(COUNTIF($A$10:A105,A105))/100)</f>
        <v/>
      </c>
      <c r="C105" s="28">
        <f>IFERROR(A105+B105,"")</f>
        <v/>
      </c>
      <c r="D105" s="492" t="n">
        <v>96</v>
      </c>
      <c r="E105" s="481" t="n"/>
      <c r="F105" s="481" t="n"/>
      <c r="G105" s="481" t="n"/>
      <c r="H105" s="504" t="n"/>
      <c r="I105" s="504" t="n"/>
      <c r="J105" s="15">
        <f>IF(OR(H105="",I105=""),"",H105*I105)</f>
        <v/>
      </c>
      <c r="K105" s="17">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481" t="n"/>
      <c r="M105" s="481" t="n"/>
      <c r="N105" s="481" t="n"/>
      <c r="O105" s="481" t="n"/>
      <c r="P105" s="481" t="n"/>
      <c r="Q105" s="481" t="n"/>
      <c r="R105" s="481" t="n"/>
      <c r="S105" s="481" t="n"/>
      <c r="T105" s="16">
        <f>IFERROR(SUM(O105:S105),"")</f>
        <v/>
      </c>
      <c r="U105" s="16" t="n"/>
      <c r="V105" s="481" t="n"/>
      <c r="W105" s="481" t="n"/>
      <c r="X105" s="481" t="n"/>
      <c r="Y105" s="481" t="n"/>
      <c r="Z105" s="481" t="n"/>
      <c r="AA105" s="481" t="n"/>
      <c r="AB105" s="481" t="n"/>
      <c r="AC105" s="481" t="n"/>
      <c r="AD105" s="481" t="n"/>
      <c r="AE105" s="15" t="n"/>
      <c r="AF105" s="15" t="n"/>
      <c r="AG105" s="15" t="n"/>
      <c r="AH105" s="17">
        <f>IF(AG105="","",IF(AND(AE105=1,AF105=1),"BAJO",IF(AND(AE105=1,AF105=2),"BAJO",IF(AND(AE105=1,AF105=3),"MODERADO",IF(AND(AE105=1,AF105=4),"FAVORABLE",IF(AND(AE105=1,AF105=5),"FAVORABLE",IF(AND(AE105=2,AF105=1),"BAJO",IF(AND(AE105=2,AF105=2),"BAJO",IF(AND(AE105=2,AF105=3),"MODERADO",IF(AND(AE105=2,AF105=4),"FAVORABLE",IF(AND(AE105=2,AF105=5),"ALTO",IF(AND(AE105=3,AF105=1),"BAJO",IF(AND(AE105=3,AF105=2),"MODERADO",IF(AND(AE105=3,AF105=3),"FAVORABLE",IF(AND(AE105=3,AF105=4),"ALTO",IF(AND(AE105=3,AF105=5),"ALTO",IF(AND(AE105=4,AF105=1),"MODERADO",IF(AND(AE105=4,AF105=2),"FAVORABLE",IF(AND(AE105=4,AF105=3),"FAVORABLE",IF(AND(AE105=4,AF105=4),"ALTO",IF(AND(AE105=4,AF105=5),"ALTO",IF(AND(AE105=5,AF105=1),"FAVORABLE",IF(AND(AE105=5,AF105=2),"FAVORABLE",IF(AND(AE105=5,AF105=3),"ALTO",IF(AND(AE105=5,AF105=4),"ALTO",IF(AND(AE105=5,AF105=5),"ALTO",""))))))))))))))))))))))))))</f>
        <v/>
      </c>
      <c r="AI105" s="21" t="n"/>
      <c r="AJ105" s="23" t="n"/>
      <c r="AK105" s="21" t="n"/>
      <c r="AL105" s="23" t="n"/>
      <c r="AM105" s="21" t="n"/>
      <c r="AN105" s="23" t="n"/>
      <c r="AO105" s="21" t="n"/>
      <c r="AP105" s="23" t="n"/>
      <c r="AQ105" s="21" t="n"/>
      <c r="AR105" s="23" t="n"/>
      <c r="AS105" s="21" t="n"/>
      <c r="AT105" s="23" t="n"/>
      <c r="AU105" s="21" t="n"/>
      <c r="AV105" s="23" t="n"/>
      <c r="AW105" s="337" t="n"/>
    </row>
    <row r="106" customFormat="1" s="30">
      <c r="A106" s="28">
        <f>IF(AND(AE106=1,AF106=1),1,IF(AND(AE106=1,AF106=2),2,IF(AND(AE106=1,AF106=3),3,IF(AND(AE106=1,AF106=4),4,IF(AND(AE106=1,AF106=5),5,IF(AND(AE106=2,AF106=1),6,IF(AND(AE106=2,AF106=2),7,IF(AND(AE106=2,AF106=3),8,IF(AND(AE106=2,AF106=4),9,IF(AND(AE106=2,AF106=5),10,IF(AND(AE106=3,AF106=1),11,IF(AND(AE106=3,AF106=2),12,IF(AND(AE106=3,AF106=3),13,IF(AND(AE106=3,AF106=4),14,IF(AND(AE106=3,AF106=5),15,IF(AND(AE106=4,AF106=1),16,IF(AND(AE106=4,AF106=2),17,IF(AND(AE106=4,AF106=3),18,IF(AND(AE106=4,AF106=4),19,IF(AND(AE106=4,AF106=5),20,IF(AND(AE106=5,AF106=1),21,IF(AND(AE106=5,AF106=2),22,IF(AND(AE106=5,AF106=3),23,IF(AND(AE106=5,AF106=4),24,IF(AND(AE106=5,AF106=5),25,"")))))))))))))))))))))))))</f>
        <v/>
      </c>
      <c r="B106" s="28">
        <f>IF(A106="","",(COUNTIF($A$10:A106,A106))/100)</f>
        <v/>
      </c>
      <c r="C106" s="28">
        <f>IFERROR(A106+B106,"")</f>
        <v/>
      </c>
      <c r="D106" s="492" t="n">
        <v>97</v>
      </c>
      <c r="E106" s="481" t="n"/>
      <c r="F106" s="481" t="n"/>
      <c r="G106" s="481" t="n"/>
      <c r="H106" s="504" t="n"/>
      <c r="I106" s="504" t="n"/>
      <c r="J106" s="15">
        <f>IF(OR(H106="",I106=""),"",H106*I106)</f>
        <v/>
      </c>
      <c r="K106" s="17">
        <f>IF(J106="","",IF(AND(H106=1,I106=1),"BAJO",IF(AND(H106=1,I106=2),"BAJO",IF(AND(H106=1,I106=3),"MODERADO",IF(AND(H106=1,I106=4),"FAVORABLE",IF(AND(H106=1,I106=5),"FAVORABLE",IF(AND(H106=2,I106=1),"BAJO",IF(AND(H106=2,I106=2),"BAJO",IF(AND(H106=2,I106=3),"MODERADO",IF(AND(H106=2,I106=4),"FAVORABLE",IF(AND(H106=2,I106=5),"ALTO",IF(AND(H106=3,I106=1),"BAJO",IF(AND(H106=3,I106=2),"MODERADO",IF(AND(H106=3,I106=3),"FAVORABLE",IF(AND(H106=3,I106=4),"ALTO",IF(AND(H106=3,I106=5),"ALTO",IF(AND(H106=4,I106=1),"MODERADO",IF(AND(H106=4,I106=2),"FAVORABLE",IF(AND(H106=4,I106=3),"FAVORABLE",IF(AND(H106=4,I106=4),"ALTO",IF(AND(H106=4,I106=5),"ALTO",IF(AND(H106=5,I106=1),"FAVORABLE",IF(AND(H106=5,I106=2),"FAVORABLE",IF(AND(H106=5,I106=3),"ALTO",IF(AND(H106=5,I106=4),"ALTO",IF(AND(H106=5,I106=5),"ALTO",""))))))))))))))))))))))))))</f>
        <v/>
      </c>
      <c r="L106" s="481" t="n"/>
      <c r="M106" s="481" t="n"/>
      <c r="N106" s="481" t="n"/>
      <c r="O106" s="481" t="n"/>
      <c r="P106" s="481" t="n"/>
      <c r="Q106" s="481" t="n"/>
      <c r="R106" s="481" t="n"/>
      <c r="S106" s="481" t="n"/>
      <c r="T106" s="16">
        <f>IFERROR(SUM(O106:S106),"")</f>
        <v/>
      </c>
      <c r="U106" s="16" t="n"/>
      <c r="V106" s="481" t="n"/>
      <c r="W106" s="481" t="n"/>
      <c r="X106" s="481" t="n"/>
      <c r="Y106" s="481" t="n"/>
      <c r="Z106" s="481" t="n"/>
      <c r="AA106" s="481" t="n"/>
      <c r="AB106" s="481" t="n"/>
      <c r="AC106" s="481" t="n"/>
      <c r="AD106" s="481" t="n"/>
      <c r="AE106" s="15" t="n"/>
      <c r="AF106" s="15" t="n"/>
      <c r="AG106" s="15" t="n"/>
      <c r="AH106" s="17">
        <f>IF(AG106="","",IF(AND(AE106=1,AF106=1),"BAJO",IF(AND(AE106=1,AF106=2),"BAJO",IF(AND(AE106=1,AF106=3),"MODERADO",IF(AND(AE106=1,AF106=4),"FAVORABLE",IF(AND(AE106=1,AF106=5),"FAVORABLE",IF(AND(AE106=2,AF106=1),"BAJO",IF(AND(AE106=2,AF106=2),"BAJO",IF(AND(AE106=2,AF106=3),"MODERADO",IF(AND(AE106=2,AF106=4),"FAVORABLE",IF(AND(AE106=2,AF106=5),"ALTO",IF(AND(AE106=3,AF106=1),"BAJO",IF(AND(AE106=3,AF106=2),"MODERADO",IF(AND(AE106=3,AF106=3),"FAVORABLE",IF(AND(AE106=3,AF106=4),"ALTO",IF(AND(AE106=3,AF106=5),"ALTO",IF(AND(AE106=4,AF106=1),"MODERADO",IF(AND(AE106=4,AF106=2),"FAVORABLE",IF(AND(AE106=4,AF106=3),"FAVORABLE",IF(AND(AE106=4,AF106=4),"ALTO",IF(AND(AE106=4,AF106=5),"ALTO",IF(AND(AE106=5,AF106=1),"FAVORABLE",IF(AND(AE106=5,AF106=2),"FAVORABLE",IF(AND(AE106=5,AF106=3),"ALTO",IF(AND(AE106=5,AF106=4),"ALTO",IF(AND(AE106=5,AF106=5),"ALTO",""))))))))))))))))))))))))))</f>
        <v/>
      </c>
      <c r="AI106" s="21" t="n"/>
      <c r="AJ106" s="23" t="n"/>
      <c r="AK106" s="21" t="n"/>
      <c r="AL106" s="23" t="n"/>
      <c r="AM106" s="21" t="n"/>
      <c r="AN106" s="23" t="n"/>
      <c r="AO106" s="21" t="n"/>
      <c r="AP106" s="23" t="n"/>
      <c r="AQ106" s="21" t="n"/>
      <c r="AR106" s="23" t="n"/>
      <c r="AS106" s="21" t="n"/>
      <c r="AT106" s="23" t="n"/>
      <c r="AU106" s="21" t="n"/>
      <c r="AV106" s="23" t="n"/>
      <c r="AW106" s="337" t="n"/>
    </row>
    <row r="107" customFormat="1" s="30">
      <c r="A107" s="28">
        <f>IF(AND(AE107=1,AF107=1),1,IF(AND(AE107=1,AF107=2),2,IF(AND(AE107=1,AF107=3),3,IF(AND(AE107=1,AF107=4),4,IF(AND(AE107=1,AF107=5),5,IF(AND(AE107=2,AF107=1),6,IF(AND(AE107=2,AF107=2),7,IF(AND(AE107=2,AF107=3),8,IF(AND(AE107=2,AF107=4),9,IF(AND(AE107=2,AF107=5),10,IF(AND(AE107=3,AF107=1),11,IF(AND(AE107=3,AF107=2),12,IF(AND(AE107=3,AF107=3),13,IF(AND(AE107=3,AF107=4),14,IF(AND(AE107=3,AF107=5),15,IF(AND(AE107=4,AF107=1),16,IF(AND(AE107=4,AF107=2),17,IF(AND(AE107=4,AF107=3),18,IF(AND(AE107=4,AF107=4),19,IF(AND(AE107=4,AF107=5),20,IF(AND(AE107=5,AF107=1),21,IF(AND(AE107=5,AF107=2),22,IF(AND(AE107=5,AF107=3),23,IF(AND(AE107=5,AF107=4),24,IF(AND(AE107=5,AF107=5),25,"")))))))))))))))))))))))))</f>
        <v/>
      </c>
      <c r="B107" s="28">
        <f>IF(A107="","",(COUNTIF($A$10:A107,A107))/100)</f>
        <v/>
      </c>
      <c r="C107" s="28">
        <f>IFERROR(A107+B107,"")</f>
        <v/>
      </c>
      <c r="D107" s="492" t="n">
        <v>98</v>
      </c>
      <c r="E107" s="481" t="n"/>
      <c r="F107" s="481" t="n"/>
      <c r="G107" s="481" t="n"/>
      <c r="H107" s="504" t="n"/>
      <c r="I107" s="504" t="n"/>
      <c r="J107" s="15">
        <f>IF(OR(H107="",I107=""),"",H107*I107)</f>
        <v/>
      </c>
      <c r="K107" s="17">
        <f>IF(J107="","",IF(AND(H107=1,I107=1),"BAJO",IF(AND(H107=1,I107=2),"BAJO",IF(AND(H107=1,I107=3),"MODERADO",IF(AND(H107=1,I107=4),"FAVORABLE",IF(AND(H107=1,I107=5),"FAVORABLE",IF(AND(H107=2,I107=1),"BAJO",IF(AND(H107=2,I107=2),"BAJO",IF(AND(H107=2,I107=3),"MODERADO",IF(AND(H107=2,I107=4),"FAVORABLE",IF(AND(H107=2,I107=5),"ALTO",IF(AND(H107=3,I107=1),"BAJO",IF(AND(H107=3,I107=2),"MODERADO",IF(AND(H107=3,I107=3),"FAVORABLE",IF(AND(H107=3,I107=4),"ALTO",IF(AND(H107=3,I107=5),"ALTO",IF(AND(H107=4,I107=1),"MODERADO",IF(AND(H107=4,I107=2),"FAVORABLE",IF(AND(H107=4,I107=3),"FAVORABLE",IF(AND(H107=4,I107=4),"ALTO",IF(AND(H107=4,I107=5),"ALTO",IF(AND(H107=5,I107=1),"FAVORABLE",IF(AND(H107=5,I107=2),"FAVORABLE",IF(AND(H107=5,I107=3),"ALTO",IF(AND(H107=5,I107=4),"ALTO",IF(AND(H107=5,I107=5),"ALTO",""))))))))))))))))))))))))))</f>
        <v/>
      </c>
      <c r="L107" s="481" t="n"/>
      <c r="M107" s="481" t="n"/>
      <c r="N107" s="481" t="n"/>
      <c r="O107" s="481" t="n"/>
      <c r="P107" s="481" t="n"/>
      <c r="Q107" s="481" t="n"/>
      <c r="R107" s="481" t="n"/>
      <c r="S107" s="481" t="n"/>
      <c r="T107" s="16">
        <f>IFERROR(SUM(O107:S107),"")</f>
        <v/>
      </c>
      <c r="U107" s="16" t="n"/>
      <c r="V107" s="481" t="n"/>
      <c r="W107" s="481" t="n"/>
      <c r="X107" s="481" t="n"/>
      <c r="Y107" s="481" t="n"/>
      <c r="Z107" s="481" t="n"/>
      <c r="AA107" s="481" t="n"/>
      <c r="AB107" s="481" t="n"/>
      <c r="AC107" s="481" t="n"/>
      <c r="AD107" s="481" t="n"/>
      <c r="AE107" s="15" t="n"/>
      <c r="AF107" s="15" t="n"/>
      <c r="AG107" s="15" t="n"/>
      <c r="AH107" s="17">
        <f>IF(AG107="","",IF(AND(AE107=1,AF107=1),"BAJO",IF(AND(AE107=1,AF107=2),"BAJO",IF(AND(AE107=1,AF107=3),"MODERADO",IF(AND(AE107=1,AF107=4),"FAVORABLE",IF(AND(AE107=1,AF107=5),"FAVORABLE",IF(AND(AE107=2,AF107=1),"BAJO",IF(AND(AE107=2,AF107=2),"BAJO",IF(AND(AE107=2,AF107=3),"MODERADO",IF(AND(AE107=2,AF107=4),"FAVORABLE",IF(AND(AE107=2,AF107=5),"ALTO",IF(AND(AE107=3,AF107=1),"BAJO",IF(AND(AE107=3,AF107=2),"MODERADO",IF(AND(AE107=3,AF107=3),"FAVORABLE",IF(AND(AE107=3,AF107=4),"ALTO",IF(AND(AE107=3,AF107=5),"ALTO",IF(AND(AE107=4,AF107=1),"MODERADO",IF(AND(AE107=4,AF107=2),"FAVORABLE",IF(AND(AE107=4,AF107=3),"FAVORABLE",IF(AND(AE107=4,AF107=4),"ALTO",IF(AND(AE107=4,AF107=5),"ALTO",IF(AND(AE107=5,AF107=1),"FAVORABLE",IF(AND(AE107=5,AF107=2),"FAVORABLE",IF(AND(AE107=5,AF107=3),"ALTO",IF(AND(AE107=5,AF107=4),"ALTO",IF(AND(AE107=5,AF107=5),"ALTO",""))))))))))))))))))))))))))</f>
        <v/>
      </c>
      <c r="AI107" s="21" t="n"/>
      <c r="AJ107" s="23" t="n"/>
      <c r="AK107" s="21" t="n"/>
      <c r="AL107" s="23" t="n"/>
      <c r="AM107" s="21" t="n"/>
      <c r="AN107" s="23" t="n"/>
      <c r="AO107" s="21" t="n"/>
      <c r="AP107" s="23" t="n"/>
      <c r="AQ107" s="21" t="n"/>
      <c r="AR107" s="23" t="n"/>
      <c r="AS107" s="21" t="n"/>
      <c r="AT107" s="23" t="n"/>
      <c r="AU107" s="21" t="n"/>
      <c r="AV107" s="23" t="n"/>
      <c r="AW107" s="337" t="n"/>
    </row>
    <row r="108" customFormat="1" s="30">
      <c r="A108" s="28">
        <f>IF(AND(AE108=1,AF108=1),1,IF(AND(AE108=1,AF108=2),2,IF(AND(AE108=1,AF108=3),3,IF(AND(AE108=1,AF108=4),4,IF(AND(AE108=1,AF108=5),5,IF(AND(AE108=2,AF108=1),6,IF(AND(AE108=2,AF108=2),7,IF(AND(AE108=2,AF108=3),8,IF(AND(AE108=2,AF108=4),9,IF(AND(AE108=2,AF108=5),10,IF(AND(AE108=3,AF108=1),11,IF(AND(AE108=3,AF108=2),12,IF(AND(AE108=3,AF108=3),13,IF(AND(AE108=3,AF108=4),14,IF(AND(AE108=3,AF108=5),15,IF(AND(AE108=4,AF108=1),16,IF(AND(AE108=4,AF108=2),17,IF(AND(AE108=4,AF108=3),18,IF(AND(AE108=4,AF108=4),19,IF(AND(AE108=4,AF108=5),20,IF(AND(AE108=5,AF108=1),21,IF(AND(AE108=5,AF108=2),22,IF(AND(AE108=5,AF108=3),23,IF(AND(AE108=5,AF108=4),24,IF(AND(AE108=5,AF108=5),25,"")))))))))))))))))))))))))</f>
        <v/>
      </c>
      <c r="B108" s="28">
        <f>IF(A108="","",(COUNTIF($A$10:A108,A108))/100)</f>
        <v/>
      </c>
      <c r="C108" s="28">
        <f>IFERROR(A108+B108,"")</f>
        <v/>
      </c>
      <c r="D108" s="492" t="n">
        <v>99</v>
      </c>
      <c r="E108" s="481" t="n"/>
      <c r="F108" s="481" t="n"/>
      <c r="G108" s="481" t="n"/>
      <c r="H108" s="504" t="n"/>
      <c r="I108" s="504" t="n"/>
      <c r="J108" s="15">
        <f>IF(OR(H108="",I108=""),"",H108*I108)</f>
        <v/>
      </c>
      <c r="K108" s="17">
        <f>IF(J108="","",IF(AND(H108=1,I108=1),"BAJO",IF(AND(H108=1,I108=2),"BAJO",IF(AND(H108=1,I108=3),"MODERADO",IF(AND(H108=1,I108=4),"FAVORABLE",IF(AND(H108=1,I108=5),"FAVORABLE",IF(AND(H108=2,I108=1),"BAJO",IF(AND(H108=2,I108=2),"BAJO",IF(AND(H108=2,I108=3),"MODERADO",IF(AND(H108=2,I108=4),"FAVORABLE",IF(AND(H108=2,I108=5),"ALTO",IF(AND(H108=3,I108=1),"BAJO",IF(AND(H108=3,I108=2),"MODERADO",IF(AND(H108=3,I108=3),"FAVORABLE",IF(AND(H108=3,I108=4),"ALTO",IF(AND(H108=3,I108=5),"ALTO",IF(AND(H108=4,I108=1),"MODERADO",IF(AND(H108=4,I108=2),"FAVORABLE",IF(AND(H108=4,I108=3),"FAVORABLE",IF(AND(H108=4,I108=4),"ALTO",IF(AND(H108=4,I108=5),"ALTO",IF(AND(H108=5,I108=1),"FAVORABLE",IF(AND(H108=5,I108=2),"FAVORABLE",IF(AND(H108=5,I108=3),"ALTO",IF(AND(H108=5,I108=4),"ALTO",IF(AND(H108=5,I108=5),"ALTO",""))))))))))))))))))))))))))</f>
        <v/>
      </c>
      <c r="L108" s="481" t="n"/>
      <c r="M108" s="481" t="n"/>
      <c r="N108" s="481" t="n"/>
      <c r="O108" s="481" t="n"/>
      <c r="P108" s="481" t="n"/>
      <c r="Q108" s="481" t="n"/>
      <c r="R108" s="481" t="n"/>
      <c r="S108" s="481" t="n"/>
      <c r="T108" s="16">
        <f>IFERROR(SUM(O108:S108),"")</f>
        <v/>
      </c>
      <c r="U108" s="16" t="n"/>
      <c r="V108" s="481" t="n"/>
      <c r="W108" s="481" t="n"/>
      <c r="X108" s="481" t="n"/>
      <c r="Y108" s="481" t="n"/>
      <c r="Z108" s="481" t="n"/>
      <c r="AA108" s="481" t="n"/>
      <c r="AB108" s="481" t="n"/>
      <c r="AC108" s="481" t="n"/>
      <c r="AD108" s="481" t="n"/>
      <c r="AE108" s="15" t="n"/>
      <c r="AF108" s="15" t="n"/>
      <c r="AG108" s="15" t="n"/>
      <c r="AH108" s="17">
        <f>IF(AG108="","",IF(AND(AE108=1,AF108=1),"BAJO",IF(AND(AE108=1,AF108=2),"BAJO",IF(AND(AE108=1,AF108=3),"MODERADO",IF(AND(AE108=1,AF108=4),"FAVORABLE",IF(AND(AE108=1,AF108=5),"FAVORABLE",IF(AND(AE108=2,AF108=1),"BAJO",IF(AND(AE108=2,AF108=2),"BAJO",IF(AND(AE108=2,AF108=3),"MODERADO",IF(AND(AE108=2,AF108=4),"FAVORABLE",IF(AND(AE108=2,AF108=5),"ALTO",IF(AND(AE108=3,AF108=1),"BAJO",IF(AND(AE108=3,AF108=2),"MODERADO",IF(AND(AE108=3,AF108=3),"FAVORABLE",IF(AND(AE108=3,AF108=4),"ALTO",IF(AND(AE108=3,AF108=5),"ALTO",IF(AND(AE108=4,AF108=1),"MODERADO",IF(AND(AE108=4,AF108=2),"FAVORABLE",IF(AND(AE108=4,AF108=3),"FAVORABLE",IF(AND(AE108=4,AF108=4),"ALTO",IF(AND(AE108=4,AF108=5),"ALTO",IF(AND(AE108=5,AF108=1),"FAVORABLE",IF(AND(AE108=5,AF108=2),"FAVORABLE",IF(AND(AE108=5,AF108=3),"ALTO",IF(AND(AE108=5,AF108=4),"ALTO",IF(AND(AE108=5,AF108=5),"ALTO",""))))))))))))))))))))))))))</f>
        <v/>
      </c>
      <c r="AI108" s="21" t="n"/>
      <c r="AJ108" s="23" t="n"/>
      <c r="AK108" s="21" t="n"/>
      <c r="AL108" s="23" t="n"/>
      <c r="AM108" s="21" t="n"/>
      <c r="AN108" s="23" t="n"/>
      <c r="AO108" s="21" t="n"/>
      <c r="AP108" s="23" t="n"/>
      <c r="AQ108" s="21" t="n"/>
      <c r="AR108" s="23" t="n"/>
      <c r="AS108" s="21" t="n"/>
      <c r="AT108" s="23" t="n"/>
      <c r="AU108" s="21" t="n"/>
      <c r="AV108" s="23" t="n"/>
      <c r="AW108" s="337" t="n"/>
    </row>
    <row r="109" customFormat="1" s="30">
      <c r="A109" s="28">
        <f>IF(AND(AE109=1,AF109=1),1,IF(AND(AE109=1,AF109=2),2,IF(AND(AE109=1,AF109=3),3,IF(AND(AE109=1,AF109=4),4,IF(AND(AE109=1,AF109=5),5,IF(AND(AE109=2,AF109=1),6,IF(AND(AE109=2,AF109=2),7,IF(AND(AE109=2,AF109=3),8,IF(AND(AE109=2,AF109=4),9,IF(AND(AE109=2,AF109=5),10,IF(AND(AE109=3,AF109=1),11,IF(AND(AE109=3,AF109=2),12,IF(AND(AE109=3,AF109=3),13,IF(AND(AE109=3,AF109=4),14,IF(AND(AE109=3,AF109=5),15,IF(AND(AE109=4,AF109=1),16,IF(AND(AE109=4,AF109=2),17,IF(AND(AE109=4,AF109=3),18,IF(AND(AE109=4,AF109=4),19,IF(AND(AE109=4,AF109=5),20,IF(AND(AE109=5,AF109=1),21,IF(AND(AE109=5,AF109=2),22,IF(AND(AE109=5,AF109=3),23,IF(AND(AE109=5,AF109=4),24,IF(AND(AE109=5,AF109=5),25,"")))))))))))))))))))))))))</f>
        <v/>
      </c>
      <c r="B109" s="28">
        <f>IF(A109="","",(COUNTIF($A$10:A109,A109))/100)</f>
        <v/>
      </c>
      <c r="C109" s="28">
        <f>IFERROR(A109+B109,"")</f>
        <v/>
      </c>
      <c r="D109" s="492" t="n">
        <v>100</v>
      </c>
      <c r="E109" s="481" t="n"/>
      <c r="F109" s="481" t="n"/>
      <c r="G109" s="481" t="n"/>
      <c r="H109" s="504" t="n"/>
      <c r="I109" s="504" t="n"/>
      <c r="J109" s="15">
        <f>IF(OR(H109="",I109=""),"",H109*I109)</f>
        <v/>
      </c>
      <c r="K109" s="17">
        <f>IF(J109="","",IF(AND(H109=1,I109=1),"BAJO",IF(AND(H109=1,I109=2),"BAJO",IF(AND(H109=1,I109=3),"MODERADO",IF(AND(H109=1,I109=4),"FAVORABLE",IF(AND(H109=1,I109=5),"FAVORABLE",IF(AND(H109=2,I109=1),"BAJO",IF(AND(H109=2,I109=2),"BAJO",IF(AND(H109=2,I109=3),"MODERADO",IF(AND(H109=2,I109=4),"FAVORABLE",IF(AND(H109=2,I109=5),"ALTO",IF(AND(H109=3,I109=1),"BAJO",IF(AND(H109=3,I109=2),"MODERADO",IF(AND(H109=3,I109=3),"FAVORABLE",IF(AND(H109=3,I109=4),"ALTO",IF(AND(H109=3,I109=5),"ALTO",IF(AND(H109=4,I109=1),"MODERADO",IF(AND(H109=4,I109=2),"FAVORABLE",IF(AND(H109=4,I109=3),"FAVORABLE",IF(AND(H109=4,I109=4),"ALTO",IF(AND(H109=4,I109=5),"ALTO",IF(AND(H109=5,I109=1),"FAVORABLE",IF(AND(H109=5,I109=2),"FAVORABLE",IF(AND(H109=5,I109=3),"ALTO",IF(AND(H109=5,I109=4),"ALTO",IF(AND(H109=5,I109=5),"ALTO",""))))))))))))))))))))))))))</f>
        <v/>
      </c>
      <c r="L109" s="481" t="n"/>
      <c r="M109" s="481" t="n"/>
      <c r="N109" s="481" t="n"/>
      <c r="O109" s="481" t="n"/>
      <c r="P109" s="481" t="n"/>
      <c r="Q109" s="481" t="n"/>
      <c r="R109" s="481" t="n"/>
      <c r="S109" s="481" t="n"/>
      <c r="T109" s="16">
        <f>IFERROR(SUM(O109:S109),"")</f>
        <v/>
      </c>
      <c r="U109" s="16" t="n"/>
      <c r="V109" s="481" t="n"/>
      <c r="W109" s="481" t="n"/>
      <c r="X109" s="481" t="n"/>
      <c r="Y109" s="481" t="n"/>
      <c r="Z109" s="481" t="n"/>
      <c r="AA109" s="481" t="n"/>
      <c r="AB109" s="481" t="n"/>
      <c r="AC109" s="481" t="n"/>
      <c r="AD109" s="481" t="n"/>
      <c r="AE109" s="15" t="n"/>
      <c r="AF109" s="15" t="n"/>
      <c r="AG109" s="15" t="n"/>
      <c r="AH109" s="17">
        <f>IF(AG109="","",IF(AND(AE109=1,AF109=1),"BAJO",IF(AND(AE109=1,AF109=2),"BAJO",IF(AND(AE109=1,AF109=3),"MODERADO",IF(AND(AE109=1,AF109=4),"FAVORABLE",IF(AND(AE109=1,AF109=5),"FAVORABLE",IF(AND(AE109=2,AF109=1),"BAJO",IF(AND(AE109=2,AF109=2),"BAJO",IF(AND(AE109=2,AF109=3),"MODERADO",IF(AND(AE109=2,AF109=4),"FAVORABLE",IF(AND(AE109=2,AF109=5),"ALTO",IF(AND(AE109=3,AF109=1),"BAJO",IF(AND(AE109=3,AF109=2),"MODERADO",IF(AND(AE109=3,AF109=3),"FAVORABLE",IF(AND(AE109=3,AF109=4),"ALTO",IF(AND(AE109=3,AF109=5),"ALTO",IF(AND(AE109=4,AF109=1),"MODERADO",IF(AND(AE109=4,AF109=2),"FAVORABLE",IF(AND(AE109=4,AF109=3),"FAVORABLE",IF(AND(AE109=4,AF109=4),"ALTO",IF(AND(AE109=4,AF109=5),"ALTO",IF(AND(AE109=5,AF109=1),"FAVORABLE",IF(AND(AE109=5,AF109=2),"FAVORABLE",IF(AND(AE109=5,AF109=3),"ALTO",IF(AND(AE109=5,AF109=4),"ALTO",IF(AND(AE109=5,AF109=5),"ALTO",""))))))))))))))))))))))))))</f>
        <v/>
      </c>
      <c r="AI109" s="21" t="n"/>
      <c r="AJ109" s="23" t="n"/>
      <c r="AK109" s="21" t="n"/>
      <c r="AL109" s="23" t="n"/>
      <c r="AM109" s="21" t="n"/>
      <c r="AN109" s="23" t="n"/>
      <c r="AO109" s="21" t="n"/>
      <c r="AP109" s="23" t="n"/>
      <c r="AQ109" s="21" t="n"/>
      <c r="AR109" s="23" t="n"/>
      <c r="AS109" s="21" t="n"/>
      <c r="AT109" s="23" t="n"/>
      <c r="AU109" s="21" t="n"/>
      <c r="AV109" s="23" t="n"/>
      <c r="AW109" s="337" t="n"/>
    </row>
    <row r="110">
      <c r="D110" s="54" t="n"/>
      <c r="E110" s="52" t="n"/>
      <c r="F110" s="52" t="n"/>
      <c r="G110" s="52" t="n"/>
      <c r="H110" s="52" t="n"/>
      <c r="I110" s="52" t="n"/>
      <c r="J110" s="52" t="n"/>
      <c r="K110" s="52" t="n"/>
      <c r="L110" s="52" t="n"/>
      <c r="M110" s="52" t="n"/>
      <c r="N110" s="52" t="n"/>
      <c r="O110" s="52" t="n"/>
      <c r="P110" s="52" t="n"/>
      <c r="Q110" s="38" t="n"/>
      <c r="R110" s="332" t="n"/>
      <c r="S110" s="332" t="n"/>
      <c r="T110" s="332" t="n"/>
      <c r="U110" s="332" t="n"/>
      <c r="V110" s="337" t="n"/>
      <c r="W110" s="337" t="n"/>
      <c r="X110" s="337" t="n"/>
      <c r="Y110" s="337" t="n"/>
      <c r="Z110" s="337" t="n"/>
      <c r="AA110" s="337" t="n"/>
      <c r="AB110" s="337" t="n"/>
      <c r="AC110" s="337" t="n"/>
      <c r="AD110" s="337" t="n"/>
      <c r="AE110" s="332" t="n"/>
      <c r="AF110" s="332" t="n"/>
      <c r="AG110" s="332" t="n"/>
      <c r="AH110" s="332" t="n"/>
      <c r="AI110" s="333" t="n"/>
      <c r="AJ110" s="334" t="n"/>
      <c r="AK110" s="333" t="n"/>
      <c r="AL110" s="334" t="n"/>
      <c r="AM110" s="333" t="n"/>
      <c r="AN110" s="334" t="n"/>
      <c r="AO110" s="333" t="n"/>
      <c r="AP110" s="334" t="n"/>
      <c r="AQ110" s="333" t="n"/>
      <c r="AR110" s="334" t="n"/>
      <c r="AS110" s="333" t="n"/>
      <c r="AT110" s="334" t="n"/>
      <c r="AU110" s="332" t="n"/>
      <c r="AV110" s="332" t="n"/>
      <c r="AW110" s="332" t="n"/>
    </row>
    <row r="111" ht="52.5" customHeight="1">
      <c r="D111" s="363" t="inlineStr">
        <is>
          <t>Diagonal 18 No. 20-29 Fusagasugá – Cundinamarca
Teléfono (601) 8281483 Línea Gratuita 018000180414
www.ucundinamarca.edu.co   E-mail: info@ucundinamarca.edu.co
NIT: 890.680.062-2</t>
        </is>
      </c>
      <c r="AW111" s="332" t="n"/>
    </row>
    <row r="112">
      <c r="D112" s="310" t="n"/>
      <c r="E112" s="310" t="n"/>
      <c r="F112" s="310" t="n"/>
      <c r="G112" s="310" t="n"/>
      <c r="H112" s="310" t="n"/>
      <c r="I112" s="310" t="n"/>
      <c r="J112" s="310" t="n"/>
      <c r="K112" s="310" t="n"/>
      <c r="L112" s="310" t="n"/>
      <c r="M112" s="310" t="n"/>
      <c r="N112" s="310" t="n"/>
      <c r="O112" s="310" t="n"/>
      <c r="P112" s="310" t="n"/>
      <c r="Q112" s="310" t="n"/>
      <c r="R112" s="310" t="n"/>
      <c r="S112" s="310" t="n"/>
      <c r="T112" s="310" t="n"/>
      <c r="U112" s="310" t="n"/>
      <c r="V112" s="310" t="n"/>
      <c r="W112" s="310" t="n"/>
      <c r="X112" s="310" t="n"/>
      <c r="Y112" s="310" t="n"/>
      <c r="Z112" s="310" t="n"/>
      <c r="AA112" s="310" t="n"/>
      <c r="AB112" s="310" t="n"/>
      <c r="AC112" s="310" t="n"/>
      <c r="AD112" s="310" t="n"/>
      <c r="AE112" s="310" t="n"/>
      <c r="AF112" s="310" t="n"/>
      <c r="AG112" s="310" t="n"/>
      <c r="AH112" s="310" t="n"/>
      <c r="AI112" s="310" t="n"/>
      <c r="AJ112" s="310" t="n"/>
      <c r="AK112" s="310" t="n"/>
      <c r="AL112" s="310" t="n"/>
      <c r="AM112" s="310" t="n"/>
      <c r="AN112" s="310" t="n"/>
      <c r="AO112" s="310" t="n"/>
      <c r="AP112" s="334" t="n"/>
      <c r="AQ112" s="333" t="n"/>
      <c r="AR112" s="334" t="n"/>
      <c r="AS112" s="333" t="n"/>
      <c r="AT112" s="334" t="n"/>
      <c r="AU112" s="332" t="n"/>
      <c r="AV112" s="332" t="n"/>
      <c r="AW112" s="332" t="n"/>
    </row>
    <row r="113" ht="38.25" customHeight="1">
      <c r="D113" s="390" t="inlineStr">
        <is>
          <t>Documento controlado por el Sistema de Gestión de la Calidad
Asegúrese que corresponde a la última versión consultando el Portal Institucional</t>
        </is>
      </c>
      <c r="AW113" s="332" t="n"/>
    </row>
  </sheetData>
  <sheetProtection selectLockedCells="1" selectUnlockedCells="0" algorithmName="SHA-512" sheet="1" objects="0" insertRows="0" insertHyperlinks="0" autoFilter="0" scenarios="0" formatColumns="0" deleteColumns="0" insertColumns="0" pivotTables="0" deleteRows="0" formatCells="0" saltValue="uGJGy57aMCmY/xDcNUA/Cw==" formatRows="0" sort="0" spinCount="100000" hashValue="LkcQ50DIU/rNB7rxdf94CV7aRg1grEFHAAbHjY/1Eo7CDwNqZ6NgHOhy991xngysKZscsPrFwcDXGcQcfQga6w=="/>
  <mergeCells count="16">
    <mergeCell ref="F3:AT4"/>
    <mergeCell ref="D113:AV113"/>
    <mergeCell ref="AI8:AV8"/>
    <mergeCell ref="AE8:AH8"/>
    <mergeCell ref="N8:AD8"/>
    <mergeCell ref="AU3:AV3"/>
    <mergeCell ref="D8:G8"/>
    <mergeCell ref="D111:AV111"/>
    <mergeCell ref="D1:E4"/>
    <mergeCell ref="AU2:AV2"/>
    <mergeCell ref="F1:AT1"/>
    <mergeCell ref="H8:M8"/>
    <mergeCell ref="AU1:AV1"/>
    <mergeCell ref="B1:B4"/>
    <mergeCell ref="F2:AT2"/>
    <mergeCell ref="AU4:AV4"/>
  </mergeCells>
  <conditionalFormatting sqref="L13:L16">
    <cfRule type="cellIs" priority="47" operator="equal" dxfId="2">
      <formula>"BAJO"</formula>
    </cfRule>
    <cfRule type="cellIs" priority="48" operator="equal" dxfId="3">
      <formula>"MODERADO"</formula>
    </cfRule>
    <cfRule type="cellIs" priority="49" operator="equal" dxfId="1">
      <formula>"ALTO"</formula>
    </cfRule>
    <cfRule type="cellIs" priority="50" operator="equal" dxfId="0">
      <formula>"EXTREMO"</formula>
    </cfRule>
  </conditionalFormatting>
  <conditionalFormatting sqref="AH10:AH109">
    <cfRule type="cellIs" priority="39" operator="equal" dxfId="2">
      <formula>"BAJO"</formula>
    </cfRule>
    <cfRule type="cellIs" priority="40" operator="equal" dxfId="3">
      <formula>"MODERADO"</formula>
    </cfRule>
    <cfRule type="cellIs" priority="41" operator="equal" dxfId="1">
      <formula>"FAVORABLE"</formula>
    </cfRule>
    <cfRule type="cellIs" priority="42" operator="equal" dxfId="0" stopIfTrue="1">
      <formula>"ALTO"</formula>
    </cfRule>
  </conditionalFormatting>
  <conditionalFormatting sqref="K10:K109">
    <cfRule type="cellIs" priority="31" operator="equal" dxfId="2">
      <formula>"BAJO"</formula>
    </cfRule>
    <cfRule type="cellIs" priority="32" operator="equal" dxfId="3">
      <formula>"MODERADO"</formula>
    </cfRule>
    <cfRule type="cellIs" priority="33" operator="equal" dxfId="1">
      <formula>"FAVORABLE"</formula>
    </cfRule>
    <cfRule type="cellIs" priority="34" operator="equal" dxfId="0" stopIfTrue="1">
      <formula>"ALTO"</formula>
    </cfRule>
  </conditionalFormatting>
  <conditionalFormatting sqref="L12">
    <cfRule type="cellIs" priority="19" operator="equal" dxfId="2">
      <formula>"BAJO"</formula>
    </cfRule>
    <cfRule type="cellIs" priority="20" operator="equal" dxfId="3">
      <formula>"MODERADO"</formula>
    </cfRule>
    <cfRule type="cellIs" priority="21" operator="equal" dxfId="1">
      <formula>"ALTO"</formula>
    </cfRule>
    <cfRule type="cellIs" priority="22" operator="equal" dxfId="0">
      <formula>"EXTREMO"</formula>
    </cfRule>
  </conditionalFormatting>
  <conditionalFormatting sqref="G15:G109">
    <cfRule type="cellIs" priority="23" operator="equal" dxfId="2">
      <formula>"BAJO"</formula>
    </cfRule>
    <cfRule type="cellIs" priority="24" operator="equal" dxfId="3">
      <formula>"MODERADO"</formula>
    </cfRule>
    <cfRule type="cellIs" priority="25" operator="equal" dxfId="1">
      <formula>"ALTO"</formula>
    </cfRule>
    <cfRule type="cellIs" priority="26" operator="equal" dxfId="0">
      <formula>"EXTREMO"</formula>
    </cfRule>
  </conditionalFormatting>
  <conditionalFormatting sqref="T10:T11 T12:X109">
    <cfRule type="cellIs" priority="18" operator="equal" dxfId="8">
      <formula>0</formula>
    </cfRule>
  </conditionalFormatting>
  <conditionalFormatting sqref="AE13:AF13">
    <cfRule type="cellIs" priority="9" operator="equal" dxfId="8">
      <formula>0</formula>
    </cfRule>
  </conditionalFormatting>
  <conditionalFormatting sqref="L11">
    <cfRule type="cellIs" priority="5" operator="equal" dxfId="2">
      <formula>"BAJO"</formula>
    </cfRule>
    <cfRule type="cellIs" priority="6" operator="equal" dxfId="3">
      <formula>"MODERADO"</formula>
    </cfRule>
    <cfRule type="cellIs" priority="7" operator="equal" dxfId="1">
      <formula>"ALTO"</formula>
    </cfRule>
    <cfRule type="cellIs" priority="8" operator="equal" dxfId="0">
      <formula>"EXTREMO"</formula>
    </cfRule>
  </conditionalFormatting>
  <conditionalFormatting sqref="U10:U11">
    <cfRule type="cellIs" priority="4" operator="equal" dxfId="8">
      <formula>0</formula>
    </cfRule>
  </conditionalFormatting>
  <conditionalFormatting sqref="V10:X11">
    <cfRule type="cellIs" priority="3" operator="equal" dxfId="8">
      <formula>0</formula>
    </cfRule>
  </conditionalFormatting>
  <conditionalFormatting sqref="Y12:AD109">
    <cfRule type="cellIs" priority="2" operator="equal" dxfId="8">
      <formula>0</formula>
    </cfRule>
  </conditionalFormatting>
  <conditionalFormatting sqref="Y10:AD11">
    <cfRule type="cellIs" priority="1" operator="equal" dxfId="8">
      <formula>0</formula>
    </cfRule>
  </conditionalFormatting>
  <dataValidations count="3">
    <dataValidation sqref="J10:K109 L11:L16 AF10:AH10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10:O110 N114:O1048576" showDropDown="0" showInputMessage="0" showErrorMessage="0" allowBlank="1"/>
    <dataValidation sqref="AE10:AE109" showDropDown="0" showInputMessage="0" showErrorMessage="0" allowBlank="1" errorStyle="warning"/>
  </dataValidations>
  <hyperlinks>
    <hyperlink ref="E5" location="'IDENTIFICACIÓN DOFA'!A1" display="REGRESAR"/>
  </hyperlinks>
  <pageMargins left="0.7" right="0.7" top="0.75" bottom="0.75" header="0.3" footer="0.3"/>
  <pageSetup orientation="landscape" paperSize="5" scale="10"/>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6">
    <tabColor rgb="FFEDE395"/>
    <outlinePr summaryBelow="1" summaryRight="1"/>
    <pageSetUpPr/>
  </sheetPr>
  <dimension ref="A1:BJ205"/>
  <sheetViews>
    <sheetView showGridLines="0" showRowColHeaders="0" zoomScaleNormal="100" zoomScaleSheetLayoutView="85" workbookViewId="0">
      <selection activeCell="A1" sqref="A1"/>
    </sheetView>
  </sheetViews>
  <sheetFormatPr baseColWidth="10" defaultColWidth="11.42578125" defaultRowHeight="15"/>
  <cols>
    <col width="11.42578125" customWidth="1" style="12" min="1" max="1"/>
    <col width="8.42578125" customWidth="1" style="12" min="2" max="2"/>
    <col width="25.28515625" customWidth="1" style="12" min="3" max="3"/>
    <col width="27.28515625" customWidth="1" style="12" min="4" max="6"/>
    <col width="13.42578125" customWidth="1" style="12" min="7" max="10"/>
    <col width="11.7109375" bestFit="1" customWidth="1" style="13" min="11" max="11"/>
    <col width="11.42578125" customWidth="1" style="13" min="12" max="12"/>
    <col width="11.42578125" customWidth="1" style="14" min="13" max="13"/>
    <col hidden="1" width="11.7109375" customWidth="1" style="14" min="14" max="14"/>
    <col hidden="1" style="14" min="15" max="62"/>
    <col width="11.42578125" customWidth="1" style="13" min="63" max="68"/>
    <col width="11.42578125" customWidth="1" style="12" min="69" max="16384"/>
  </cols>
  <sheetData>
    <row r="1">
      <c r="A1" s="330" t="n"/>
      <c r="B1" s="361" t="n"/>
      <c r="C1" s="619" t="n"/>
      <c r="D1" s="362" t="inlineStr">
        <is>
          <t>MACROPROCESO ESTRATÉGICO</t>
        </is>
      </c>
      <c r="E1" s="620" t="n"/>
      <c r="F1" s="620" t="n"/>
      <c r="G1" s="620" t="n"/>
      <c r="H1" s="621" t="n"/>
      <c r="I1" s="362" t="inlineStr">
        <is>
          <t>CÓDIGO: ESGr028</t>
        </is>
      </c>
      <c r="J1" s="621" t="n"/>
      <c r="K1" s="331" t="n"/>
    </row>
    <row r="2">
      <c r="A2" s="330" t="n"/>
      <c r="B2" s="622" t="n"/>
      <c r="C2" s="623" t="n"/>
      <c r="D2" s="362" t="inlineStr">
        <is>
          <t>PROCESO GESTIÓN SISTEMAS INTEGRADOS - CALIDAD</t>
        </is>
      </c>
      <c r="E2" s="620" t="n"/>
      <c r="F2" s="620" t="n"/>
      <c r="G2" s="620" t="n"/>
      <c r="H2" s="621" t="n"/>
      <c r="I2" s="362" t="inlineStr">
        <is>
          <t>VERSIÓN: 18</t>
        </is>
      </c>
      <c r="J2" s="621" t="n"/>
      <c r="K2" s="331" t="n"/>
    </row>
    <row r="3" ht="15" customHeight="1">
      <c r="A3" s="330" t="n"/>
      <c r="B3" s="622" t="n"/>
      <c r="C3" s="623" t="n"/>
      <c r="D3" s="362" t="inlineStr">
        <is>
          <t>GESTIÓN DEL RIESGO Y LAS OPORTUNIDADES</t>
        </is>
      </c>
      <c r="E3" s="624" t="n"/>
      <c r="F3" s="624" t="n"/>
      <c r="G3" s="624" t="n"/>
      <c r="H3" s="619" t="n"/>
      <c r="I3" s="362" t="inlineStr">
        <is>
          <t>VIGENCIA: 2025-04-11</t>
        </is>
      </c>
      <c r="J3" s="621" t="n"/>
      <c r="K3" s="331" t="n"/>
    </row>
    <row r="4">
      <c r="A4" s="330" t="n"/>
      <c r="B4" s="625" t="n"/>
      <c r="C4" s="626" t="n"/>
      <c r="D4" s="625" t="n"/>
      <c r="E4" s="627" t="n"/>
      <c r="F4" s="627" t="n"/>
      <c r="G4" s="627" t="n"/>
      <c r="H4" s="626" t="n"/>
      <c r="I4" s="362" t="inlineStr">
        <is>
          <t>PÁGINA: 10 de 11</t>
        </is>
      </c>
      <c r="J4" s="621" t="n"/>
      <c r="K4" s="331" t="n"/>
    </row>
    <row r="5">
      <c r="A5" s="330" t="n"/>
      <c r="B5" s="330" t="n"/>
      <c r="C5" s="330" t="n"/>
      <c r="D5" s="330" t="n"/>
      <c r="E5" s="330" t="n"/>
      <c r="F5" s="330" t="n"/>
      <c r="G5" s="330" t="n"/>
      <c r="H5" s="330" t="n"/>
      <c r="I5" s="330" t="n"/>
      <c r="J5" s="330" t="n"/>
      <c r="K5" s="331" t="n"/>
    </row>
    <row r="6" ht="14.65" customHeight="1">
      <c r="A6" s="329" t="inlineStr">
        <is>
          <t>REGRESAR</t>
        </is>
      </c>
      <c r="B6" s="549" t="inlineStr">
        <is>
          <t>MAPA DE OPORTUNIDADES DE LA UNIVERSIDAD DE CUNDINAMARCA</t>
        </is>
      </c>
      <c r="C6" s="677" t="n"/>
      <c r="D6" s="677" t="n"/>
      <c r="E6" s="677" t="n"/>
      <c r="F6" s="677" t="n"/>
      <c r="G6" s="677" t="n"/>
      <c r="H6" s="677" t="n"/>
      <c r="I6" s="677" t="n"/>
      <c r="J6" s="678" t="n"/>
      <c r="K6" s="331" t="n"/>
    </row>
    <row r="7" ht="15" customHeight="1">
      <c r="A7" s="330" t="n"/>
      <c r="B7" s="679" t="n"/>
      <c r="C7" s="680" t="n"/>
      <c r="D7" s="680" t="n"/>
      <c r="E7" s="680" t="n"/>
      <c r="F7" s="680" t="n"/>
      <c r="G7" s="680" t="n"/>
      <c r="H7" s="680" t="n"/>
      <c r="I7" s="680" t="n"/>
      <c r="J7" s="681" t="n"/>
      <c r="K7" s="331" t="n"/>
    </row>
    <row r="8" ht="18" customHeight="1">
      <c r="A8" s="330" t="n"/>
      <c r="B8" s="551" t="inlineStr">
        <is>
          <t>IMPACTO</t>
        </is>
      </c>
      <c r="C8" s="678" t="n"/>
      <c r="D8" s="682" t="inlineStr">
        <is>
          <t>Insignificante 20% (1)</t>
        </is>
      </c>
      <c r="E8" s="682" t="inlineStr">
        <is>
          <t>Menor 40% (2)</t>
        </is>
      </c>
      <c r="F8" s="682" t="inlineStr">
        <is>
          <t>Moderado 60% (3)</t>
        </is>
      </c>
      <c r="G8" s="682" t="inlineStr">
        <is>
          <t>Mayor 80% (4)</t>
        </is>
      </c>
      <c r="H8" s="678" t="n"/>
      <c r="I8" s="682" t="inlineStr">
        <is>
          <t>Excelente 100% (5)</t>
        </is>
      </c>
      <c r="J8" s="678" t="n"/>
      <c r="K8" s="331" t="n"/>
      <c r="N8" s="14">
        <f>IF(N9&lt;&gt;""," -O","")</f>
        <v/>
      </c>
      <c r="P8" s="14">
        <f>IF(P9&lt;&gt;""," -O","")</f>
        <v/>
      </c>
      <c r="R8" s="14">
        <f>IF(R9&lt;&gt;""," -O","")</f>
        <v/>
      </c>
      <c r="T8" s="14">
        <f>IF(T9&lt;&gt;""," -O","")</f>
        <v/>
      </c>
      <c r="V8" s="14">
        <f>IF(V9&lt;&gt;""," -O","")</f>
        <v/>
      </c>
      <c r="X8" s="14">
        <f>IF(X9&lt;&gt;""," -O","")</f>
        <v/>
      </c>
      <c r="Z8" s="14">
        <f>IF(Z9&lt;&gt;""," -O","")</f>
        <v/>
      </c>
      <c r="AB8" s="14">
        <f>IF(AB9&lt;&gt;""," -O","")</f>
        <v/>
      </c>
      <c r="AD8" s="14">
        <f>IF(AD9&lt;&gt;""," -O","")</f>
        <v/>
      </c>
      <c r="AF8" s="14">
        <f>IF(AF9&lt;&gt;""," -O","")</f>
        <v/>
      </c>
      <c r="AH8" s="14">
        <f>IF(AH9&lt;&gt;""," -O","")</f>
        <v/>
      </c>
      <c r="AJ8" s="14">
        <f>IF(AJ9&lt;&gt;""," -O","")</f>
        <v/>
      </c>
      <c r="AL8" s="14">
        <f>IF(AL9&lt;&gt;""," -O","")</f>
        <v/>
      </c>
      <c r="AN8" s="14">
        <f>IF(AN9&lt;&gt;""," -O","")</f>
        <v/>
      </c>
      <c r="AP8" s="14">
        <f>IF(AP9&lt;&gt;""," -O","")</f>
        <v/>
      </c>
      <c r="AR8" s="14">
        <f>IF(AR9&lt;&gt;""," -O","")</f>
        <v/>
      </c>
      <c r="AT8" s="14">
        <f>IF(AT9&lt;&gt;""," -O","")</f>
        <v/>
      </c>
      <c r="AV8" s="14">
        <f>IF(AV9&lt;&gt;""," -O","")</f>
        <v/>
      </c>
      <c r="AX8" s="14">
        <f>IF(AX9&lt;&gt;""," -O","")</f>
        <v/>
      </c>
      <c r="AZ8" s="14">
        <f>IF(AZ9&lt;&gt;""," -O","")</f>
        <v/>
      </c>
      <c r="BB8" s="14">
        <f>IF(BB9&lt;&gt;""," -O","")</f>
        <v/>
      </c>
      <c r="BD8" s="14">
        <f>IF(BD9&lt;&gt;""," -O","")</f>
        <v/>
      </c>
      <c r="BF8" s="14">
        <f>IF(BF9&lt;&gt;""," -O","")</f>
        <v/>
      </c>
      <c r="BH8" s="14">
        <f>IF(BH9&lt;&gt;""," -O","")</f>
        <v/>
      </c>
      <c r="BJ8" s="14">
        <f>IF(BJ9&lt;&gt;""," -O","")</f>
        <v/>
      </c>
    </row>
    <row r="9" ht="24.75" customHeight="1">
      <c r="A9" s="330" t="n"/>
      <c r="B9" s="552" t="inlineStr">
        <is>
          <t>PROBABILIDAD</t>
        </is>
      </c>
      <c r="C9" s="681" t="n"/>
      <c r="D9" s="683" t="n"/>
      <c r="E9" s="683" t="n"/>
      <c r="F9" s="683" t="n"/>
      <c r="G9" s="679" t="n"/>
      <c r="H9" s="681" t="n"/>
      <c r="I9" s="679" t="n"/>
      <c r="J9" s="681" t="n"/>
      <c r="K9" s="331" t="n"/>
      <c r="M9" s="14" t="n">
        <v>1.01</v>
      </c>
      <c r="N9" s="14">
        <f>IFERROR(VLOOKUP(M9,'CRUCE OPORTUNIDADES'!$C$10:$D$109,2,FALSE),"")</f>
        <v/>
      </c>
      <c r="O9" s="14" t="n">
        <v>2.01</v>
      </c>
      <c r="P9" s="14">
        <f>IFERROR(VLOOKUP(O9,'CRUCE OPORTUNIDADES'!$C$10:$D$109,2,FALSE),"")</f>
        <v/>
      </c>
      <c r="Q9" s="14" t="n">
        <v>3.01</v>
      </c>
      <c r="R9" s="14">
        <f>IFERROR(VLOOKUP(Q9,'CRUCE OPORTUNIDADES'!$C$10:$D$109,2,FALSE),"")</f>
        <v/>
      </c>
      <c r="S9" s="14" t="n">
        <v>4.01</v>
      </c>
      <c r="T9" s="14">
        <f>IFERROR(VLOOKUP(S9,'CRUCE OPORTUNIDADES'!$C$10:$D$109,2,FALSE),"")</f>
        <v/>
      </c>
      <c r="U9" s="14" t="n">
        <v>5.01</v>
      </c>
      <c r="V9" s="14">
        <f>IFERROR(VLOOKUP(U9,'CRUCE OPORTUNIDADES'!$C$10:$D$109,2,FALSE),"")</f>
        <v/>
      </c>
      <c r="W9" s="14" t="n">
        <v>6.01</v>
      </c>
      <c r="X9" s="14">
        <f>IFERROR(VLOOKUP(W9,'CRUCE OPORTUNIDADES'!$C$10:$D$109,2,FALSE),"")</f>
        <v/>
      </c>
      <c r="Y9" s="14" t="n">
        <v>7.01</v>
      </c>
      <c r="Z9" s="14">
        <f>IFERROR(VLOOKUP(Y9,'CRUCE OPORTUNIDADES'!$C$10:$D$109,2,FALSE),"")</f>
        <v/>
      </c>
      <c r="AA9" s="14" t="n">
        <v>8.01</v>
      </c>
      <c r="AB9" s="14">
        <f>IFERROR(VLOOKUP(AA9,'CRUCE OPORTUNIDADES'!$C$10:$D$109,2,FALSE),"")</f>
        <v/>
      </c>
      <c r="AC9" s="14" t="n">
        <v>9.01</v>
      </c>
      <c r="AD9" s="14">
        <f>IFERROR(VLOOKUP(AC9,'CRUCE OPORTUNIDADES'!$C$10:$D$109,2,FALSE),"")</f>
        <v/>
      </c>
      <c r="AE9" s="14" t="n">
        <v>10.01</v>
      </c>
      <c r="AF9" s="14">
        <f>IFERROR(VLOOKUP(AE9,'CRUCE OPORTUNIDADES'!$C$10:$D$109,2,FALSE),"")</f>
        <v/>
      </c>
      <c r="AG9" s="14" t="n">
        <v>11.01</v>
      </c>
      <c r="AH9" s="14">
        <f>IFERROR(VLOOKUP(AG9,'CRUCE OPORTUNIDADES'!$C$10:$D$109,2,FALSE),"")</f>
        <v/>
      </c>
      <c r="AI9" s="14" t="n">
        <v>12.01</v>
      </c>
      <c r="AJ9" s="14">
        <f>IFERROR(VLOOKUP(AI9,'CRUCE OPORTUNIDADES'!$C$10:$D$109,2,FALSE),"")</f>
        <v/>
      </c>
      <c r="AK9" s="14" t="n">
        <v>13.01</v>
      </c>
      <c r="AL9" s="14">
        <f>IFERROR(VLOOKUP(AK9,'CRUCE OPORTUNIDADES'!$C$10:$D$109,2,FALSE),"")</f>
        <v/>
      </c>
      <c r="AM9" s="14" t="n">
        <v>14.01</v>
      </c>
      <c r="AN9" s="14">
        <f>IFERROR(VLOOKUP(AM9,'CRUCE OPORTUNIDADES'!$C$10:$D$109,2,FALSE),"")</f>
        <v/>
      </c>
      <c r="AO9" s="14" t="n">
        <v>15.01</v>
      </c>
      <c r="AP9" s="14">
        <f>IFERROR(VLOOKUP(AO9,'CRUCE OPORTUNIDADES'!$C$10:$D$109,2,FALSE),"")</f>
        <v/>
      </c>
      <c r="AQ9" s="14" t="n">
        <v>16.01</v>
      </c>
      <c r="AR9" s="14">
        <f>IFERROR(VLOOKUP(AQ9,'CRUCE OPORTUNIDADES'!$C$10:$D$109,2,FALSE),"")</f>
        <v/>
      </c>
      <c r="AS9" s="14" t="n">
        <v>17.01</v>
      </c>
      <c r="AT9" s="14">
        <f>IFERROR(VLOOKUP(AS9,'CRUCE OPORTUNIDADES'!$C$10:$D$109,2,FALSE),"")</f>
        <v/>
      </c>
      <c r="AU9" s="14" t="n">
        <v>18.01</v>
      </c>
      <c r="AV9" s="14">
        <f>IFERROR(VLOOKUP(AU9,'CRUCE OPORTUNIDADES'!$C$10:$D$109,2,FALSE),"")</f>
        <v/>
      </c>
      <c r="AW9" s="14" t="n">
        <v>19.01</v>
      </c>
      <c r="AX9" s="14">
        <f>IFERROR(VLOOKUP(AW9,'CRUCE OPORTUNIDADES'!$C$10:$D$109,2,FALSE),"")</f>
        <v/>
      </c>
      <c r="AY9" s="14" t="n">
        <v>20.01</v>
      </c>
      <c r="AZ9" s="14">
        <f>IFERROR(VLOOKUP(AY9,'CRUCE OPORTUNIDADES'!$C$10:$D$109,2,FALSE),"")</f>
        <v/>
      </c>
      <c r="BA9" s="14" t="n">
        <v>21.01</v>
      </c>
      <c r="BB9" s="14">
        <f>IFERROR(VLOOKUP(BA9,'CRUCE OPORTUNIDADES'!$C$10:$D$109,2,FALSE),"")</f>
        <v/>
      </c>
      <c r="BC9" s="14" t="n">
        <v>22.01</v>
      </c>
      <c r="BD9" s="14">
        <f>IFERROR(VLOOKUP(BC9,'CRUCE OPORTUNIDADES'!$C$10:$D$109,2,FALSE),"")</f>
        <v/>
      </c>
      <c r="BE9" s="14" t="n">
        <v>23.01</v>
      </c>
      <c r="BF9" s="14">
        <f>IFERROR(VLOOKUP(BE9,'CRUCE OPORTUNIDADES'!$C$10:$D$109,2,FALSE),"")</f>
        <v/>
      </c>
      <c r="BG9" s="14" t="n">
        <v>24.01</v>
      </c>
      <c r="BH9" s="14">
        <f>IFERROR(VLOOKUP(BG9,'CRUCE OPORTUNIDADES'!$C$10:$D$109,2,FALSE),"")</f>
        <v/>
      </c>
      <c r="BI9" s="14" t="n">
        <v>25.01</v>
      </c>
      <c r="BJ9" s="14">
        <f>IFERROR(VLOOKUP(BI9,'CRUCE OPORTUNIDADES'!$C$10:$D$109,2,FALSE),"")</f>
        <v/>
      </c>
    </row>
    <row r="10" ht="50.25" customHeight="1">
      <c r="A10" s="330" t="n"/>
      <c r="B10" s="550" t="inlineStr">
        <is>
          <t>Raro 20% (1)</t>
        </is>
      </c>
      <c r="C10" s="684" t="n"/>
      <c r="D10" s="18">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587">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587">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587">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84" t="n"/>
      <c r="I10" s="587">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84" t="n"/>
      <c r="K10" s="331" t="n"/>
      <c r="N10" s="14">
        <f>IF(N11&lt;&gt;""," -O","")</f>
        <v/>
      </c>
      <c r="P10" s="14">
        <f>IF(P11&lt;&gt;""," -O","")</f>
        <v/>
      </c>
      <c r="R10" s="14">
        <f>IF(R11&lt;&gt;""," -O","")</f>
        <v/>
      </c>
      <c r="T10" s="14">
        <f>IF(T11&lt;&gt;""," -O","")</f>
        <v/>
      </c>
      <c r="V10" s="14">
        <f>IF(V11&lt;&gt;""," -O","")</f>
        <v/>
      </c>
      <c r="X10" s="14">
        <f>IF(X11&lt;&gt;""," -O","")</f>
        <v/>
      </c>
      <c r="Z10" s="14">
        <f>IF(Z11&lt;&gt;""," -O","")</f>
        <v/>
      </c>
      <c r="AB10" s="14">
        <f>IF(AB11&lt;&gt;""," -O","")</f>
        <v/>
      </c>
      <c r="AD10" s="14">
        <f>IF(AD11&lt;&gt;""," -O","")</f>
        <v/>
      </c>
      <c r="AF10" s="14">
        <f>IF(AF11&lt;&gt;""," -O","")</f>
        <v/>
      </c>
      <c r="AH10" s="14">
        <f>IF(AH11&lt;&gt;""," -O","")</f>
        <v/>
      </c>
      <c r="AJ10" s="14">
        <f>IF(AJ11&lt;&gt;""," -O","")</f>
        <v/>
      </c>
      <c r="AL10" s="14">
        <f>IF(AL11&lt;&gt;""," -O","")</f>
        <v/>
      </c>
      <c r="AN10" s="14">
        <f>IF(AN11&lt;&gt;""," -O","")</f>
        <v/>
      </c>
      <c r="AP10" s="14">
        <f>IF(AP11&lt;&gt;""," -O","")</f>
        <v/>
      </c>
      <c r="AR10" s="14">
        <f>IF(AR11&lt;&gt;""," -O","")</f>
        <v/>
      </c>
      <c r="AT10" s="14">
        <f>IF(AT11&lt;&gt;""," -O","")</f>
        <v/>
      </c>
      <c r="AV10" s="14">
        <f>IF(AV11&lt;&gt;""," -O","")</f>
        <v/>
      </c>
      <c r="AX10" s="14">
        <f>IF(AX11&lt;&gt;""," -O","")</f>
        <v/>
      </c>
      <c r="AZ10" s="14">
        <f>IF(AZ11&lt;&gt;""," -O","")</f>
        <v/>
      </c>
      <c r="BB10" s="14">
        <f>IF(BB11&lt;&gt;""," -O","")</f>
        <v/>
      </c>
      <c r="BD10" s="14">
        <f>IF(BD11&lt;&gt;""," -O","")</f>
        <v/>
      </c>
      <c r="BF10" s="14">
        <f>IF(BF11&lt;&gt;""," -O","")</f>
        <v/>
      </c>
      <c r="BH10" s="14">
        <f>IF(BH11&lt;&gt;""," -O","")</f>
        <v/>
      </c>
      <c r="BJ10" s="14">
        <f>IF(BJ11&lt;&gt;""," -O","")</f>
        <v/>
      </c>
    </row>
    <row r="11" ht="50.25" customHeight="1">
      <c r="A11" s="330" t="n"/>
      <c r="B11" s="550" t="inlineStr">
        <is>
          <t>Improbable 40% (2)</t>
        </is>
      </c>
      <c r="C11" s="684" t="n"/>
      <c r="D11" s="18">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587">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587">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576">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84" t="n"/>
      <c r="I11" s="576">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84" t="n"/>
      <c r="K11" s="331" t="n"/>
      <c r="M11" s="14" t="n">
        <v>1.02</v>
      </c>
      <c r="N11" s="14">
        <f>IFERROR(VLOOKUP(M11,'CRUCE OPORTUNIDADES'!$C$10:$D$109,2,FALSE),"")</f>
        <v/>
      </c>
      <c r="O11" s="14" t="n">
        <v>2.02</v>
      </c>
      <c r="P11" s="14">
        <f>IFERROR(VLOOKUP(O11,'CRUCE OPORTUNIDADES'!$C$10:$D$109,2,FALSE),"")</f>
        <v/>
      </c>
      <c r="Q11" s="14" t="n">
        <v>3.02</v>
      </c>
      <c r="R11" s="14">
        <f>IFERROR(VLOOKUP(Q11,'CRUCE OPORTUNIDADES'!$C$10:$D$109,2,FALSE),"")</f>
        <v/>
      </c>
      <c r="S11" s="14" t="n">
        <v>4.02</v>
      </c>
      <c r="T11" s="14">
        <f>IFERROR(VLOOKUP(S11,'CRUCE OPORTUNIDADES'!$C$10:$D$109,2,FALSE),"")</f>
        <v/>
      </c>
      <c r="U11" s="14" t="n">
        <v>5.02</v>
      </c>
      <c r="V11" s="14">
        <f>IFERROR(VLOOKUP(U11,'CRUCE OPORTUNIDADES'!$C$10:$D$109,2,FALSE),"")</f>
        <v/>
      </c>
      <c r="W11" s="14" t="n">
        <v>6.02</v>
      </c>
      <c r="X11" s="14">
        <f>IFERROR(VLOOKUP(W11,'CRUCE OPORTUNIDADES'!$C$10:$D$109,2,FALSE),"")</f>
        <v/>
      </c>
      <c r="Y11" s="14" t="n">
        <v>7.02</v>
      </c>
      <c r="Z11" s="14">
        <f>IFERROR(VLOOKUP(Y11,'CRUCE OPORTUNIDADES'!$C$10:$D$109,2,FALSE),"")</f>
        <v/>
      </c>
      <c r="AA11" s="14" t="n">
        <v>8.02</v>
      </c>
      <c r="AB11" s="14">
        <f>IFERROR(VLOOKUP(AA11,'CRUCE OPORTUNIDADES'!$C$10:$D$109,2,FALSE),"")</f>
        <v/>
      </c>
      <c r="AC11" s="14" t="n">
        <v>9.02</v>
      </c>
      <c r="AD11" s="14">
        <f>IFERROR(VLOOKUP(AC11,'CRUCE OPORTUNIDADES'!$C$10:$D$109,2,FALSE),"")</f>
        <v/>
      </c>
      <c r="AE11" s="14" t="n">
        <v>10.02</v>
      </c>
      <c r="AF11" s="14">
        <f>IFERROR(VLOOKUP(AE11,'CRUCE OPORTUNIDADES'!$C$10:$D$109,2,FALSE),"")</f>
        <v/>
      </c>
      <c r="AG11" s="14" t="n">
        <v>11.02</v>
      </c>
      <c r="AH11" s="14">
        <f>IFERROR(VLOOKUP(AG11,'CRUCE OPORTUNIDADES'!$C$10:$D$109,2,FALSE),"")</f>
        <v/>
      </c>
      <c r="AI11" s="14" t="n">
        <v>12.02</v>
      </c>
      <c r="AJ11" s="14">
        <f>IFERROR(VLOOKUP(AI11,'CRUCE OPORTUNIDADES'!$C$10:$D$109,2,FALSE),"")</f>
        <v/>
      </c>
      <c r="AK11" s="14" t="n">
        <v>13.02</v>
      </c>
      <c r="AL11" s="14">
        <f>IFERROR(VLOOKUP(AK11,'CRUCE OPORTUNIDADES'!$C$10:$D$109,2,FALSE),"")</f>
        <v/>
      </c>
      <c r="AM11" s="14" t="n">
        <v>14.02</v>
      </c>
      <c r="AN11" s="14">
        <f>IFERROR(VLOOKUP(AM11,'CRUCE OPORTUNIDADES'!$C$10:$D$109,2,FALSE),"")</f>
        <v/>
      </c>
      <c r="AO11" s="14" t="n">
        <v>15.02</v>
      </c>
      <c r="AP11" s="14">
        <f>IFERROR(VLOOKUP(AO11,'CRUCE OPORTUNIDADES'!$C$10:$D$109,2,FALSE),"")</f>
        <v/>
      </c>
      <c r="AQ11" s="14" t="n">
        <v>16.02</v>
      </c>
      <c r="AR11" s="14">
        <f>IFERROR(VLOOKUP(AQ11,'CRUCE OPORTUNIDADES'!$C$10:$D$109,2,FALSE),"")</f>
        <v/>
      </c>
      <c r="AS11" s="14" t="n">
        <v>17.02</v>
      </c>
      <c r="AT11" s="14">
        <f>IFERROR(VLOOKUP(AS11,'CRUCE OPORTUNIDADES'!$C$10:$D$109,2,FALSE),"")</f>
        <v/>
      </c>
      <c r="AU11" s="14" t="n">
        <v>18.02</v>
      </c>
      <c r="AV11" s="14">
        <f>IFERROR(VLOOKUP(AU11,'CRUCE OPORTUNIDADES'!$C$10:$D$109,2,FALSE),"")</f>
        <v/>
      </c>
      <c r="AW11" s="14" t="n">
        <v>19.02</v>
      </c>
      <c r="AX11" s="14">
        <f>IFERROR(VLOOKUP(AW11,'CRUCE OPORTUNIDADES'!$C$10:$D$109,2,FALSE),"")</f>
        <v/>
      </c>
      <c r="AY11" s="14" t="n">
        <v>20.02</v>
      </c>
      <c r="AZ11" s="14">
        <f>IFERROR(VLOOKUP(AY11,'CRUCE OPORTUNIDADES'!$C$10:$D$109,2,FALSE),"")</f>
        <v/>
      </c>
      <c r="BA11" s="14" t="n">
        <v>21.02</v>
      </c>
      <c r="BB11" s="14">
        <f>IFERROR(VLOOKUP(BA11,'CRUCE OPORTUNIDADES'!$C$10:$D$109,2,FALSE),"")</f>
        <v/>
      </c>
      <c r="BC11" s="14" t="n">
        <v>22.02</v>
      </c>
      <c r="BD11" s="14">
        <f>IFERROR(VLOOKUP(BC11,'CRUCE OPORTUNIDADES'!$C$10:$D$109,2,FALSE),"")</f>
        <v/>
      </c>
      <c r="BE11" s="14" t="n">
        <v>23.02</v>
      </c>
      <c r="BF11" s="14">
        <f>IFERROR(VLOOKUP(BE11,'CRUCE OPORTUNIDADES'!$C$10:$D$109,2,FALSE),"")</f>
        <v/>
      </c>
      <c r="BG11" s="14" t="n">
        <v>24.02</v>
      </c>
      <c r="BH11" s="14">
        <f>IFERROR(VLOOKUP(BG11,'CRUCE OPORTUNIDADES'!$C$10:$D$109,2,FALSE),"")</f>
        <v/>
      </c>
      <c r="BI11" s="14" t="n">
        <v>25.02</v>
      </c>
      <c r="BJ11" s="14">
        <f>IFERROR(VLOOKUP(BI11,'CRUCE OPORTUNIDADES'!$C$10:$D$109,2,FALSE),"")</f>
        <v/>
      </c>
    </row>
    <row r="12" ht="50.25" customHeight="1">
      <c r="A12" s="330" t="n"/>
      <c r="B12" s="550" t="inlineStr">
        <is>
          <t>Posible 60% (3)</t>
        </is>
      </c>
      <c r="C12" s="684" t="n"/>
      <c r="D12" s="18">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68">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576">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576">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84" t="n"/>
      <c r="I12" s="576">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84" t="n"/>
      <c r="K12" s="331" t="n"/>
      <c r="N12" s="14">
        <f>IF(N13&lt;&gt;""," -O","")</f>
        <v/>
      </c>
      <c r="P12" s="14">
        <f>IF(P13&lt;&gt;""," -O","")</f>
        <v/>
      </c>
      <c r="R12" s="14">
        <f>IF(R13&lt;&gt;""," -O","")</f>
        <v/>
      </c>
      <c r="T12" s="14">
        <f>IF(T13&lt;&gt;""," -O","")</f>
        <v/>
      </c>
      <c r="V12" s="14">
        <f>IF(V13&lt;&gt;""," -O","")</f>
        <v/>
      </c>
      <c r="X12" s="14">
        <f>IF(X13&lt;&gt;""," -O","")</f>
        <v/>
      </c>
      <c r="Z12" s="14">
        <f>IF(Z13&lt;&gt;""," -O","")</f>
        <v/>
      </c>
      <c r="AB12" s="14">
        <f>IF(AB13&lt;&gt;""," -O","")</f>
        <v/>
      </c>
      <c r="AD12" s="14">
        <f>IF(AD13&lt;&gt;""," -O","")</f>
        <v/>
      </c>
      <c r="AF12" s="14">
        <f>IF(AF13&lt;&gt;""," -O","")</f>
        <v/>
      </c>
      <c r="AH12" s="14">
        <f>IF(AH13&lt;&gt;""," -O","")</f>
        <v/>
      </c>
      <c r="AJ12" s="14">
        <f>IF(AJ13&lt;&gt;""," -O","")</f>
        <v/>
      </c>
      <c r="AL12" s="14">
        <f>IF(AL13&lt;&gt;""," -O","")</f>
        <v/>
      </c>
      <c r="AN12" s="14">
        <f>IF(AN13&lt;&gt;""," -O","")</f>
        <v/>
      </c>
      <c r="AP12" s="14">
        <f>IF(AP13&lt;&gt;""," -O","")</f>
        <v/>
      </c>
      <c r="AR12" s="14">
        <f>IF(AR13&lt;&gt;""," -O","")</f>
        <v/>
      </c>
      <c r="AT12" s="14">
        <f>IF(AT13&lt;&gt;""," -O","")</f>
        <v/>
      </c>
      <c r="AV12" s="14">
        <f>IF(AV13&lt;&gt;""," -O","")</f>
        <v/>
      </c>
      <c r="AX12" s="14">
        <f>IF(AX13&lt;&gt;""," -O","")</f>
        <v/>
      </c>
      <c r="AZ12" s="14">
        <f>IF(AZ13&lt;&gt;""," -O","")</f>
        <v/>
      </c>
      <c r="BB12" s="14">
        <f>IF(BB13&lt;&gt;""," -O","")</f>
        <v/>
      </c>
      <c r="BD12" s="14">
        <f>IF(BD13&lt;&gt;""," -O","")</f>
        <v/>
      </c>
      <c r="BF12" s="14">
        <f>IF(BF13&lt;&gt;""," -O","")</f>
        <v/>
      </c>
      <c r="BH12" s="14">
        <f>IF(BH13&lt;&gt;""," -O","")</f>
        <v/>
      </c>
      <c r="BJ12" s="14">
        <f>IF(BJ13&lt;&gt;""," -O","")</f>
        <v/>
      </c>
    </row>
    <row r="13" ht="50.25" customHeight="1">
      <c r="A13" s="330" t="n"/>
      <c r="B13" s="550" t="inlineStr">
        <is>
          <t>Probable 80% (4)</t>
        </is>
      </c>
      <c r="C13" s="684" t="n"/>
      <c r="D13" s="18">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587">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576">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576">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84" t="n"/>
      <c r="I13" s="577">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84" t="n"/>
      <c r="K13" s="331" t="n"/>
      <c r="M13" s="14" t="n">
        <v>1.03</v>
      </c>
      <c r="N13" s="14">
        <f>IFERROR(VLOOKUP(M13,'CRUCE OPORTUNIDADES'!$C$10:$D$109,2,FALSE),"")</f>
        <v/>
      </c>
      <c r="O13" s="14" t="n">
        <v>2.03</v>
      </c>
      <c r="P13" s="14">
        <f>IFERROR(VLOOKUP(O13,'CRUCE OPORTUNIDADES'!$C$10:$D$109,2,FALSE),"")</f>
        <v/>
      </c>
      <c r="Q13" s="14" t="n">
        <v>3.03</v>
      </c>
      <c r="R13" s="14">
        <f>IFERROR(VLOOKUP(Q13,'CRUCE OPORTUNIDADES'!$C$10:$D$109,2,FALSE),"")</f>
        <v/>
      </c>
      <c r="S13" s="14" t="n">
        <v>4.03</v>
      </c>
      <c r="T13" s="14">
        <f>IFERROR(VLOOKUP(S13,'CRUCE OPORTUNIDADES'!$C$10:$D$109,2,FALSE),"")</f>
        <v/>
      </c>
      <c r="U13" s="14" t="n">
        <v>5.03</v>
      </c>
      <c r="V13" s="14">
        <f>IFERROR(VLOOKUP(U13,'CRUCE OPORTUNIDADES'!$C$10:$D$109,2,FALSE),"")</f>
        <v/>
      </c>
      <c r="W13" s="14" t="n">
        <v>6.03</v>
      </c>
      <c r="X13" s="14">
        <f>IFERROR(VLOOKUP(W13,'CRUCE OPORTUNIDADES'!$C$10:$D$109,2,FALSE),"")</f>
        <v/>
      </c>
      <c r="Y13" s="14" t="n">
        <v>7.03</v>
      </c>
      <c r="Z13" s="14">
        <f>IFERROR(VLOOKUP(Y13,'CRUCE OPORTUNIDADES'!$C$10:$D$109,2,FALSE),"")</f>
        <v/>
      </c>
      <c r="AA13" s="14" t="n">
        <v>8.029999999999999</v>
      </c>
      <c r="AB13" s="14">
        <f>IFERROR(VLOOKUP(AA13,'CRUCE OPORTUNIDADES'!$C$10:$D$109,2,FALSE),"")</f>
        <v/>
      </c>
      <c r="AC13" s="14" t="n">
        <v>9.029999999999999</v>
      </c>
      <c r="AD13" s="14">
        <f>IFERROR(VLOOKUP(AC13,'CRUCE OPORTUNIDADES'!$C$10:$D$109,2,FALSE),"")</f>
        <v/>
      </c>
      <c r="AE13" s="14" t="n">
        <v>10.03</v>
      </c>
      <c r="AF13" s="14">
        <f>IFERROR(VLOOKUP(AE13,'CRUCE OPORTUNIDADES'!$C$10:$D$109,2,FALSE),"")</f>
        <v/>
      </c>
      <c r="AG13" s="14" t="n">
        <v>11.03</v>
      </c>
      <c r="AH13" s="14">
        <f>IFERROR(VLOOKUP(AG13,'CRUCE OPORTUNIDADES'!$C$10:$D$109,2,FALSE),"")</f>
        <v/>
      </c>
      <c r="AI13" s="14" t="n">
        <v>12.03</v>
      </c>
      <c r="AJ13" s="14">
        <f>IFERROR(VLOOKUP(AI13,'CRUCE OPORTUNIDADES'!$C$10:$D$109,2,FALSE),"")</f>
        <v/>
      </c>
      <c r="AK13" s="14" t="n">
        <v>13.03</v>
      </c>
      <c r="AL13" s="14">
        <f>IFERROR(VLOOKUP(AK13,'CRUCE OPORTUNIDADES'!$C$10:$D$109,2,FALSE),"")</f>
        <v/>
      </c>
      <c r="AM13" s="14" t="n">
        <v>14.03</v>
      </c>
      <c r="AN13" s="14">
        <f>IFERROR(VLOOKUP(AM13,'CRUCE OPORTUNIDADES'!$C$10:$D$109,2,FALSE),"")</f>
        <v/>
      </c>
      <c r="AO13" s="14" t="n">
        <v>15.03</v>
      </c>
      <c r="AP13" s="14">
        <f>IFERROR(VLOOKUP(AO13,'CRUCE OPORTUNIDADES'!$C$10:$D$109,2,FALSE),"")</f>
        <v/>
      </c>
      <c r="AQ13" s="14" t="n">
        <v>16.03</v>
      </c>
      <c r="AR13" s="14">
        <f>IFERROR(VLOOKUP(AQ13,'CRUCE OPORTUNIDADES'!$C$10:$D$109,2,FALSE),"")</f>
        <v/>
      </c>
      <c r="AS13" s="14" t="n">
        <v>17.03</v>
      </c>
      <c r="AT13" s="14">
        <f>IFERROR(VLOOKUP(AS13,'CRUCE OPORTUNIDADES'!$C$10:$D$109,2,FALSE),"")</f>
        <v/>
      </c>
      <c r="AU13" s="14" t="n">
        <v>18.03</v>
      </c>
      <c r="AV13" s="14">
        <f>IFERROR(VLOOKUP(AU13,'CRUCE OPORTUNIDADES'!$C$10:$D$109,2,FALSE),"")</f>
        <v/>
      </c>
      <c r="AW13" s="14" t="n">
        <v>19.03</v>
      </c>
      <c r="AX13" s="14">
        <f>IFERROR(VLOOKUP(AW13,'CRUCE OPORTUNIDADES'!$C$10:$D$109,2,FALSE),"")</f>
        <v/>
      </c>
      <c r="AY13" s="14" t="n">
        <v>20.03</v>
      </c>
      <c r="AZ13" s="14">
        <f>IFERROR(VLOOKUP(AY13,'CRUCE OPORTUNIDADES'!$C$10:$D$109,2,FALSE),"")</f>
        <v/>
      </c>
      <c r="BA13" s="14" t="n">
        <v>21.03</v>
      </c>
      <c r="BB13" s="14">
        <f>IFERROR(VLOOKUP(BA13,'CRUCE OPORTUNIDADES'!$C$10:$D$109,2,FALSE),"")</f>
        <v/>
      </c>
      <c r="BC13" s="14" t="n">
        <v>22.03</v>
      </c>
      <c r="BD13" s="14">
        <f>IFERROR(VLOOKUP(BC13,'CRUCE OPORTUNIDADES'!$C$10:$D$109,2,FALSE),"")</f>
        <v/>
      </c>
      <c r="BE13" s="14" t="n">
        <v>23.03</v>
      </c>
      <c r="BF13" s="14">
        <f>IFERROR(VLOOKUP(BE13,'CRUCE OPORTUNIDADES'!$C$10:$D$109,2,FALSE),"")</f>
        <v/>
      </c>
      <c r="BG13" s="14" t="n">
        <v>24.03</v>
      </c>
      <c r="BH13" s="14">
        <f>IFERROR(VLOOKUP(BG13,'CRUCE OPORTUNIDADES'!$C$10:$D$109,2,FALSE),"")</f>
        <v/>
      </c>
      <c r="BI13" s="14" t="n">
        <v>25.03</v>
      </c>
      <c r="BJ13" s="14">
        <f>IFERROR(VLOOKUP(BI13,'CRUCE OPORTUNIDADES'!$C$10:$D$109,2,FALSE),"")</f>
        <v/>
      </c>
    </row>
    <row r="14" ht="50.25" customHeight="1">
      <c r="A14" s="330" t="n"/>
      <c r="B14" s="550" t="inlineStr">
        <is>
          <t>Casi seguro 100% (5)</t>
        </is>
      </c>
      <c r="C14" s="684" t="n"/>
      <c r="D14" s="18">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587">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576">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577">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84" t="n"/>
      <c r="I14" s="577">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84" t="n"/>
      <c r="K14" s="331" t="n"/>
      <c r="N14" s="14">
        <f>IF(N15&lt;&gt;""," -O","")</f>
        <v/>
      </c>
      <c r="P14" s="14">
        <f>IF(P15&lt;&gt;""," -O","")</f>
        <v/>
      </c>
      <c r="R14" s="14">
        <f>IF(R15&lt;&gt;""," -O","")</f>
        <v/>
      </c>
      <c r="T14" s="14">
        <f>IF(T15&lt;&gt;""," -O","")</f>
        <v/>
      </c>
      <c r="V14" s="14">
        <f>IF(V15&lt;&gt;""," -O","")</f>
        <v/>
      </c>
      <c r="X14" s="14">
        <f>IF(X15&lt;&gt;""," -O","")</f>
        <v/>
      </c>
      <c r="Z14" s="14">
        <f>IF(Z15&lt;&gt;""," -O","")</f>
        <v/>
      </c>
      <c r="AB14" s="14">
        <f>IF(AB15&lt;&gt;""," -O","")</f>
        <v/>
      </c>
      <c r="AD14" s="14">
        <f>IF(AD15&lt;&gt;""," -O","")</f>
        <v/>
      </c>
      <c r="AF14" s="14">
        <f>IF(AF15&lt;&gt;""," -O","")</f>
        <v/>
      </c>
      <c r="AH14" s="14">
        <f>IF(AH15&lt;&gt;""," -O","")</f>
        <v/>
      </c>
      <c r="AJ14" s="14">
        <f>IF(AJ15&lt;&gt;""," -O","")</f>
        <v/>
      </c>
      <c r="AL14" s="14">
        <f>IF(AL15&lt;&gt;""," -O","")</f>
        <v/>
      </c>
      <c r="AN14" s="14">
        <f>IF(AN15&lt;&gt;""," -O","")</f>
        <v/>
      </c>
      <c r="AP14" s="14">
        <f>IF(AP15&lt;&gt;""," -O","")</f>
        <v/>
      </c>
      <c r="AR14" s="14">
        <f>IF(AR15&lt;&gt;""," -O","")</f>
        <v/>
      </c>
      <c r="AT14" s="14">
        <f>IF(AT15&lt;&gt;""," -O","")</f>
        <v/>
      </c>
      <c r="AV14" s="14">
        <f>IF(AV15&lt;&gt;""," -O","")</f>
        <v/>
      </c>
      <c r="AX14" s="14">
        <f>IF(AX15&lt;&gt;""," -O","")</f>
        <v/>
      </c>
      <c r="AZ14" s="14">
        <f>IF(AZ15&lt;&gt;""," -O","")</f>
        <v/>
      </c>
      <c r="BB14" s="14">
        <f>IF(BB15&lt;&gt;""," -O","")</f>
        <v/>
      </c>
      <c r="BD14" s="14">
        <f>IF(BD15&lt;&gt;""," -O","")</f>
        <v/>
      </c>
      <c r="BF14" s="14">
        <f>IF(BF15&lt;&gt;""," -O","")</f>
        <v/>
      </c>
      <c r="BH14" s="14">
        <f>IF(BH15&lt;&gt;""," -O","")</f>
        <v/>
      </c>
      <c r="BJ14" s="14">
        <f>IF(BJ15&lt;&gt;""," -O","")</f>
        <v/>
      </c>
    </row>
    <row r="15" ht="22.5" customHeight="1">
      <c r="A15" s="330" t="n"/>
      <c r="B15" s="103" t="inlineStr">
        <is>
          <t>COLOR</t>
        </is>
      </c>
      <c r="C15" s="547" t="inlineStr">
        <is>
          <t>INTERPRETACIÓN DE LA ZONA</t>
        </is>
      </c>
      <c r="D15" s="685" t="n"/>
      <c r="E15" s="684" t="n"/>
      <c r="F15" s="101" t="inlineStr">
        <is>
          <t>CANTIDAD DE OPORTUNIDADES POR ZONA</t>
        </is>
      </c>
      <c r="G15" s="547" t="inlineStr">
        <is>
          <t>PROMEDIO DE OPORTUNIDADES DEL PROCESO</t>
        </is>
      </c>
      <c r="H15" s="685" t="n"/>
      <c r="I15" s="685" t="n"/>
      <c r="J15" s="684" t="n"/>
      <c r="K15" s="331" t="n"/>
      <c r="M15" s="14" t="n">
        <v>1.04</v>
      </c>
      <c r="N15" s="14">
        <f>IFERROR(VLOOKUP(M15,'CRUCE OPORTUNIDADES'!$C$10:$D$109,2,FALSE),"")</f>
        <v/>
      </c>
      <c r="O15" s="14" t="n">
        <v>2.04</v>
      </c>
      <c r="P15" s="14">
        <f>IFERROR(VLOOKUP(O15,'CRUCE OPORTUNIDADES'!$C$10:$D$109,2,FALSE),"")</f>
        <v/>
      </c>
      <c r="Q15" s="14" t="n">
        <v>3.04</v>
      </c>
      <c r="R15" s="14">
        <f>IFERROR(VLOOKUP(Q15,'CRUCE OPORTUNIDADES'!$C$10:$D$109,2,FALSE),"")</f>
        <v/>
      </c>
      <c r="S15" s="14" t="n">
        <v>4.04</v>
      </c>
      <c r="T15" s="14">
        <f>IFERROR(VLOOKUP(S15,'CRUCE OPORTUNIDADES'!$C$10:$D$109,2,FALSE),"")</f>
        <v/>
      </c>
      <c r="U15" s="14" t="n">
        <v>5.04</v>
      </c>
      <c r="V15" s="14">
        <f>IFERROR(VLOOKUP(U15,'CRUCE OPORTUNIDADES'!$C$10:$D$109,2,FALSE),"")</f>
        <v/>
      </c>
      <c r="W15" s="14" t="n">
        <v>6.04</v>
      </c>
      <c r="X15" s="14">
        <f>IFERROR(VLOOKUP(W15,'CRUCE OPORTUNIDADES'!$C$10:$D$109,2,FALSE),"")</f>
        <v/>
      </c>
      <c r="Y15" s="14" t="n">
        <v>7.04</v>
      </c>
      <c r="Z15" s="14">
        <f>IFERROR(VLOOKUP(Y15,'CRUCE OPORTUNIDADES'!$C$10:$D$109,2,FALSE),"")</f>
        <v/>
      </c>
      <c r="AA15" s="14" t="n">
        <v>8.039999999999999</v>
      </c>
      <c r="AB15" s="14">
        <f>IFERROR(VLOOKUP(AA15,'CRUCE OPORTUNIDADES'!$C$10:$D$109,2,FALSE),"")</f>
        <v/>
      </c>
      <c r="AC15" s="14" t="n">
        <v>9.039999999999999</v>
      </c>
      <c r="AD15" s="14">
        <f>IFERROR(VLOOKUP(AC15,'CRUCE OPORTUNIDADES'!$C$10:$D$109,2,FALSE),"")</f>
        <v/>
      </c>
      <c r="AE15" s="14" t="n">
        <v>10.04</v>
      </c>
      <c r="AF15" s="14">
        <f>IFERROR(VLOOKUP(AE15,'CRUCE OPORTUNIDADES'!$C$10:$D$109,2,FALSE),"")</f>
        <v/>
      </c>
      <c r="AG15" s="14" t="n">
        <v>11.04</v>
      </c>
      <c r="AH15" s="14">
        <f>IFERROR(VLOOKUP(AG15,'CRUCE OPORTUNIDADES'!$C$10:$D$109,2,FALSE),"")</f>
        <v/>
      </c>
      <c r="AI15" s="14" t="n">
        <v>12.04</v>
      </c>
      <c r="AJ15" s="14">
        <f>IFERROR(VLOOKUP(AI15,'CRUCE OPORTUNIDADES'!$C$10:$D$109,2,FALSE),"")</f>
        <v/>
      </c>
      <c r="AK15" s="14" t="n">
        <v>13.04</v>
      </c>
      <c r="AL15" s="14">
        <f>IFERROR(VLOOKUP(AK15,'CRUCE OPORTUNIDADES'!$C$10:$D$109,2,FALSE),"")</f>
        <v/>
      </c>
      <c r="AM15" s="14" t="n">
        <v>14.04</v>
      </c>
      <c r="AN15" s="14">
        <f>IFERROR(VLOOKUP(AM15,'CRUCE OPORTUNIDADES'!$C$10:$D$109,2,FALSE),"")</f>
        <v/>
      </c>
      <c r="AO15" s="14" t="n">
        <v>15.04</v>
      </c>
      <c r="AP15" s="14">
        <f>IFERROR(VLOOKUP(AO15,'CRUCE OPORTUNIDADES'!$C$10:$D$109,2,FALSE),"")</f>
        <v/>
      </c>
      <c r="AQ15" s="14" t="n">
        <v>16.04</v>
      </c>
      <c r="AR15" s="14">
        <f>IFERROR(VLOOKUP(AQ15,'CRUCE OPORTUNIDADES'!$C$10:$D$109,2,FALSE),"")</f>
        <v/>
      </c>
      <c r="AS15" s="14" t="n">
        <v>17.04</v>
      </c>
      <c r="AT15" s="14">
        <f>IFERROR(VLOOKUP(AS15,'CRUCE OPORTUNIDADES'!$C$10:$D$109,2,FALSE),"")</f>
        <v/>
      </c>
      <c r="AU15" s="14" t="n">
        <v>18.04</v>
      </c>
      <c r="AV15" s="14">
        <f>IFERROR(VLOOKUP(AU15,'CRUCE OPORTUNIDADES'!$C$10:$D$109,2,FALSE),"")</f>
        <v/>
      </c>
      <c r="AW15" s="14" t="n">
        <v>19.04</v>
      </c>
      <c r="AX15" s="14">
        <f>IFERROR(VLOOKUP(AW15,'CRUCE OPORTUNIDADES'!$C$10:$D$109,2,FALSE),"")</f>
        <v/>
      </c>
      <c r="AY15" s="14" t="n">
        <v>20.04</v>
      </c>
      <c r="AZ15" s="14">
        <f>IFERROR(VLOOKUP(AY15,'CRUCE OPORTUNIDADES'!$C$10:$D$109,2,FALSE),"")</f>
        <v/>
      </c>
      <c r="BA15" s="14" t="n">
        <v>21.04</v>
      </c>
      <c r="BB15" s="14">
        <f>IFERROR(VLOOKUP(BA15,'CRUCE OPORTUNIDADES'!$C$10:$D$109,2,FALSE),"")</f>
        <v/>
      </c>
      <c r="BC15" s="14" t="n">
        <v>22.04</v>
      </c>
      <c r="BD15" s="14">
        <f>IFERROR(VLOOKUP(BC15,'CRUCE OPORTUNIDADES'!$C$10:$D$109,2,FALSE),"")</f>
        <v/>
      </c>
      <c r="BE15" s="14" t="n">
        <v>23.04</v>
      </c>
      <c r="BF15" s="14">
        <f>IFERROR(VLOOKUP(BE15,'CRUCE OPORTUNIDADES'!$C$10:$D$109,2,FALSE),"")</f>
        <v/>
      </c>
      <c r="BG15" s="14" t="n">
        <v>24.04</v>
      </c>
      <c r="BH15" s="14">
        <f>IFERROR(VLOOKUP(BG15,'CRUCE OPORTUNIDADES'!$C$10:$D$109,2,FALSE),"")</f>
        <v/>
      </c>
      <c r="BI15" s="14" t="n">
        <v>25.04</v>
      </c>
      <c r="BJ15" s="14">
        <f>IFERROR(VLOOKUP(BI15,'CRUCE OPORTUNIDADES'!$C$10:$D$109,2,FALSE),"")</f>
        <v/>
      </c>
    </row>
    <row r="16" ht="15" customHeight="1">
      <c r="A16" s="330" t="n"/>
      <c r="B16" s="11" t="n"/>
      <c r="C16" s="571" t="inlineStr">
        <is>
          <t xml:space="preserve"> Zona de oportunidad baja: Monitorear los eventos.</t>
        </is>
      </c>
      <c r="D16" s="685" t="n"/>
      <c r="E16" s="684" t="n"/>
      <c r="F16" s="84">
        <f>COUNTIF('CRUCE OPORTUNIDADES'!$AH$10:$AH$109,"BAJO")</f>
        <v/>
      </c>
      <c r="G16" s="547" t="inlineStr">
        <is>
          <t>PROBABILIDAD</t>
        </is>
      </c>
      <c r="H16" s="547" t="inlineStr">
        <is>
          <t>IMPACTO</t>
        </is>
      </c>
      <c r="I16" s="686" t="inlineStr">
        <is>
          <t>VALORACIÓN</t>
        </is>
      </c>
      <c r="J16" s="684" t="n"/>
      <c r="K16" s="331" t="n"/>
      <c r="N16" s="14">
        <f>IF(N17&lt;&gt;""," -O","")</f>
        <v/>
      </c>
      <c r="P16" s="14">
        <f>IF(P17&lt;&gt;""," -O","")</f>
        <v/>
      </c>
      <c r="R16" s="14">
        <f>IF(R17&lt;&gt;""," -O","")</f>
        <v/>
      </c>
      <c r="T16" s="14">
        <f>IF(T17&lt;&gt;""," -O","")</f>
        <v/>
      </c>
      <c r="V16" s="14">
        <f>IF(V17&lt;&gt;""," -O","")</f>
        <v/>
      </c>
      <c r="X16" s="14">
        <f>IF(X17&lt;&gt;""," -O","")</f>
        <v/>
      </c>
      <c r="Z16" s="14">
        <f>IF(Z17&lt;&gt;""," -O","")</f>
        <v/>
      </c>
      <c r="AB16" s="14">
        <f>IF(AB17&lt;&gt;""," -O","")</f>
        <v/>
      </c>
      <c r="AD16" s="14">
        <f>IF(AD17&lt;&gt;""," -O","")</f>
        <v/>
      </c>
      <c r="AF16" s="14">
        <f>IF(AF17&lt;&gt;""," -O","")</f>
        <v/>
      </c>
      <c r="AH16" s="14">
        <f>IF(AH17&lt;&gt;""," -O","")</f>
        <v/>
      </c>
      <c r="AJ16" s="14">
        <f>IF(AJ17&lt;&gt;""," -O","")</f>
        <v/>
      </c>
      <c r="AL16" s="14">
        <f>IF(AL17&lt;&gt;""," -O","")</f>
        <v/>
      </c>
      <c r="AN16" s="14">
        <f>IF(AN17&lt;&gt;""," -O","")</f>
        <v/>
      </c>
      <c r="AP16" s="14">
        <f>IF(AP17&lt;&gt;""," -O","")</f>
        <v/>
      </c>
      <c r="AR16" s="14">
        <f>IF(AR17&lt;&gt;""," -O","")</f>
        <v/>
      </c>
      <c r="AT16" s="14">
        <f>IF(AT17&lt;&gt;""," -O","")</f>
        <v/>
      </c>
      <c r="AV16" s="14">
        <f>IF(AV17&lt;&gt;""," -O","")</f>
        <v/>
      </c>
      <c r="AX16" s="14">
        <f>IF(AX17&lt;&gt;""," -O","")</f>
        <v/>
      </c>
      <c r="AZ16" s="14">
        <f>IF(AZ17&lt;&gt;""," -O","")</f>
        <v/>
      </c>
      <c r="BB16" s="14">
        <f>IF(BB17&lt;&gt;""," -O","")</f>
        <v/>
      </c>
      <c r="BD16" s="14">
        <f>IF(BD17&lt;&gt;""," -O","")</f>
        <v/>
      </c>
      <c r="BF16" s="14">
        <f>IF(BF17&lt;&gt;""," -O","")</f>
        <v/>
      </c>
      <c r="BH16" s="14">
        <f>IF(BH17&lt;&gt;""," -O","")</f>
        <v/>
      </c>
      <c r="BJ16" s="14">
        <f>IF(BJ17&lt;&gt;""," -O","")</f>
        <v/>
      </c>
    </row>
    <row r="17" ht="15" customHeight="1">
      <c r="A17" s="330" t="n"/>
      <c r="B17" s="10" t="n"/>
      <c r="C17" s="571" t="inlineStr">
        <is>
          <t xml:space="preserve"> Zona de oportunidad moderada: Monitorear los eventos.</t>
        </is>
      </c>
      <c r="D17" s="685" t="n"/>
      <c r="E17" s="684" t="n"/>
      <c r="F17" s="84">
        <f>COUNTIF('CRUCE OPORTUNIDADES'!$AH$10:$AH$109,"MODERADO")</f>
        <v/>
      </c>
      <c r="G17" s="570">
        <f>AVERAGE('CRUCE OPORTUNIDADES'!AE10:AE109)</f>
        <v/>
      </c>
      <c r="H17" s="570">
        <f>AVERAGE('CRUCE OPORTUNIDADES'!AF10:AF109)</f>
        <v/>
      </c>
      <c r="I17" s="570">
        <f>ROUND(G17,0)*ROUND(H17,0)</f>
        <v/>
      </c>
      <c r="J17" s="678" t="n"/>
      <c r="K17" s="331" t="n"/>
      <c r="M17" s="14" t="n">
        <v>1.05</v>
      </c>
      <c r="N17" s="14">
        <f>IFERROR(VLOOKUP(M17,'CRUCE OPORTUNIDADES'!$C$10:$D$109,2,FALSE),"")</f>
        <v/>
      </c>
      <c r="O17" s="14" t="n">
        <v>2.05</v>
      </c>
      <c r="P17" s="14">
        <f>IFERROR(VLOOKUP(O17,'CRUCE OPORTUNIDADES'!$C$10:$D$109,2,FALSE),"")</f>
        <v/>
      </c>
      <c r="Q17" s="14" t="n">
        <v>3.05</v>
      </c>
      <c r="R17" s="14">
        <f>IFERROR(VLOOKUP(Q17,'CRUCE OPORTUNIDADES'!$C$10:$D$109,2,FALSE),"")</f>
        <v/>
      </c>
      <c r="S17" s="14" t="n">
        <v>4.05</v>
      </c>
      <c r="T17" s="14">
        <f>IFERROR(VLOOKUP(S17,'CRUCE OPORTUNIDADES'!$C$10:$D$109,2,FALSE),"")</f>
        <v/>
      </c>
      <c r="U17" s="14" t="n">
        <v>5.05</v>
      </c>
      <c r="V17" s="14">
        <f>IFERROR(VLOOKUP(U17,'CRUCE OPORTUNIDADES'!$C$10:$D$109,2,FALSE),"")</f>
        <v/>
      </c>
      <c r="W17" s="14" t="n">
        <v>6.05</v>
      </c>
      <c r="X17" s="14">
        <f>IFERROR(VLOOKUP(W17,'CRUCE OPORTUNIDADES'!$C$10:$D$109,2,FALSE),"")</f>
        <v/>
      </c>
      <c r="Y17" s="14" t="n">
        <v>7.05</v>
      </c>
      <c r="Z17" s="14">
        <f>IFERROR(VLOOKUP(Y17,'CRUCE OPORTUNIDADES'!$C$10:$D$109,2,FALSE),"")</f>
        <v/>
      </c>
      <c r="AA17" s="14" t="n">
        <v>8.050000000000001</v>
      </c>
      <c r="AB17" s="14">
        <f>IFERROR(VLOOKUP(AA17,'CRUCE OPORTUNIDADES'!$C$10:$D$109,2,FALSE),"")</f>
        <v/>
      </c>
      <c r="AC17" s="14" t="n">
        <v>9.050000000000001</v>
      </c>
      <c r="AD17" s="14">
        <f>IFERROR(VLOOKUP(AC17,'CRUCE OPORTUNIDADES'!$C$10:$D$109,2,FALSE),"")</f>
        <v/>
      </c>
      <c r="AE17" s="14" t="n">
        <v>10.05</v>
      </c>
      <c r="AF17" s="14">
        <f>IFERROR(VLOOKUP(AE17,'CRUCE OPORTUNIDADES'!$C$10:$D$109,2,FALSE),"")</f>
        <v/>
      </c>
      <c r="AG17" s="14" t="n">
        <v>11.05</v>
      </c>
      <c r="AH17" s="14">
        <f>IFERROR(VLOOKUP(AG17,'CRUCE OPORTUNIDADES'!$C$10:$D$109,2,FALSE),"")</f>
        <v/>
      </c>
      <c r="AI17" s="14" t="n">
        <v>12.05</v>
      </c>
      <c r="AJ17" s="14">
        <f>IFERROR(VLOOKUP(AI17,'CRUCE OPORTUNIDADES'!$C$10:$D$109,2,FALSE),"")</f>
        <v/>
      </c>
      <c r="AK17" s="14" t="n">
        <v>13.05</v>
      </c>
      <c r="AL17" s="14">
        <f>IFERROR(VLOOKUP(AK17,'CRUCE OPORTUNIDADES'!$C$10:$D$109,2,FALSE),"")</f>
        <v/>
      </c>
      <c r="AM17" s="14" t="n">
        <v>14.05</v>
      </c>
      <c r="AN17" s="14">
        <f>IFERROR(VLOOKUP(AM17,'CRUCE OPORTUNIDADES'!$C$10:$D$109,2,FALSE),"")</f>
        <v/>
      </c>
      <c r="AO17" s="14" t="n">
        <v>15.05</v>
      </c>
      <c r="AP17" s="14">
        <f>IFERROR(VLOOKUP(AO17,'CRUCE OPORTUNIDADES'!$C$10:$D$109,2,FALSE),"")</f>
        <v/>
      </c>
      <c r="AQ17" s="14" t="n">
        <v>16.05</v>
      </c>
      <c r="AR17" s="14">
        <f>IFERROR(VLOOKUP(AQ17,'CRUCE OPORTUNIDADES'!$C$10:$D$109,2,FALSE),"")</f>
        <v/>
      </c>
      <c r="AS17" s="14" t="n">
        <v>17.05</v>
      </c>
      <c r="AT17" s="14">
        <f>IFERROR(VLOOKUP(AS17,'CRUCE OPORTUNIDADES'!$C$10:$D$109,2,FALSE),"")</f>
        <v/>
      </c>
      <c r="AU17" s="14" t="n">
        <v>18.05</v>
      </c>
      <c r="AV17" s="14">
        <f>IFERROR(VLOOKUP(AU17,'CRUCE OPORTUNIDADES'!$C$10:$D$109,2,FALSE),"")</f>
        <v/>
      </c>
      <c r="AW17" s="14" t="n">
        <v>19.05</v>
      </c>
      <c r="AX17" s="14">
        <f>IFERROR(VLOOKUP(AW17,'CRUCE OPORTUNIDADES'!$C$10:$D$109,2,FALSE),"")</f>
        <v/>
      </c>
      <c r="AY17" s="14" t="n">
        <v>20.05</v>
      </c>
      <c r="AZ17" s="14">
        <f>IFERROR(VLOOKUP(AY17,'CRUCE OPORTUNIDADES'!$C$10:$D$109,2,FALSE),"")</f>
        <v/>
      </c>
      <c r="BA17" s="14" t="n">
        <v>21.05</v>
      </c>
      <c r="BB17" s="14">
        <f>IFERROR(VLOOKUP(BA17,'CRUCE OPORTUNIDADES'!$C$10:$D$109,2,FALSE),"")</f>
        <v/>
      </c>
      <c r="BC17" s="14" t="n">
        <v>22.05</v>
      </c>
      <c r="BD17" s="14">
        <f>IFERROR(VLOOKUP(BC17,'CRUCE OPORTUNIDADES'!$C$10:$D$109,2,FALSE),"")</f>
        <v/>
      </c>
      <c r="BE17" s="14" t="n">
        <v>23.05</v>
      </c>
      <c r="BF17" s="14">
        <f>IFERROR(VLOOKUP(BE17,'CRUCE OPORTUNIDADES'!$C$10:$D$109,2,FALSE),"")</f>
        <v/>
      </c>
      <c r="BG17" s="14" t="n">
        <v>24.05</v>
      </c>
      <c r="BH17" s="14">
        <f>IFERROR(VLOOKUP(BG17,'CRUCE OPORTUNIDADES'!$C$10:$D$109,2,FALSE),"")</f>
        <v/>
      </c>
      <c r="BI17" s="14" t="n">
        <v>25.05</v>
      </c>
      <c r="BJ17" s="14">
        <f>IFERROR(VLOOKUP(BI17,'CRUCE OPORTUNIDADES'!$C$10:$D$109,2,FALSE),"")</f>
        <v/>
      </c>
    </row>
    <row r="18" ht="15.75" customHeight="1">
      <c r="A18" s="330" t="n"/>
      <c r="B18" s="9" t="n"/>
      <c r="C18" s="571" t="inlineStr">
        <is>
          <t xml:space="preserve"> Zona de oportunidad favorable: Potencializar la oportunidad.</t>
        </is>
      </c>
      <c r="D18" s="685" t="n"/>
      <c r="E18" s="684" t="n"/>
      <c r="F18" s="84">
        <f>COUNTIF('CRUCE OPORTUNIDADES'!$AH$10:$AH$109,"FAVORABLE")</f>
        <v/>
      </c>
      <c r="G18" s="687" t="n"/>
      <c r="H18" s="687" t="n"/>
      <c r="I18" s="688" t="n"/>
      <c r="J18" s="689" t="n"/>
      <c r="K18" s="331" t="n"/>
      <c r="N18" s="14">
        <f>IF(N19&lt;&gt;""," -O","")</f>
        <v/>
      </c>
      <c r="P18" s="14">
        <f>IF(P19&lt;&gt;""," -O","")</f>
        <v/>
      </c>
      <c r="R18" s="14">
        <f>IF(R19&lt;&gt;""," -O","")</f>
        <v/>
      </c>
      <c r="T18" s="14">
        <f>IF(T19&lt;&gt;""," -O","")</f>
        <v/>
      </c>
      <c r="V18" s="14">
        <f>IF(V19&lt;&gt;""," -O","")</f>
        <v/>
      </c>
      <c r="X18" s="14">
        <f>IF(X19&lt;&gt;""," -O","")</f>
        <v/>
      </c>
      <c r="Z18" s="14">
        <f>IF(Z19&lt;&gt;""," -O","")</f>
        <v/>
      </c>
      <c r="AB18" s="14">
        <f>IF(AB19&lt;&gt;""," -O","")</f>
        <v/>
      </c>
      <c r="AD18" s="14">
        <f>IF(AD19&lt;&gt;""," -O","")</f>
        <v/>
      </c>
      <c r="AF18" s="14">
        <f>IF(AF19&lt;&gt;""," -O","")</f>
        <v/>
      </c>
      <c r="AH18" s="14">
        <f>IF(AH19&lt;&gt;""," -O","")</f>
        <v/>
      </c>
      <c r="AJ18" s="14">
        <f>IF(AJ19&lt;&gt;""," -O","")</f>
        <v/>
      </c>
      <c r="AL18" s="14">
        <f>IF(AL19&lt;&gt;""," -O","")</f>
        <v/>
      </c>
      <c r="AN18" s="14">
        <f>IF(AN19&lt;&gt;""," -O","")</f>
        <v/>
      </c>
      <c r="AP18" s="14">
        <f>IF(AP19&lt;&gt;""," -O","")</f>
        <v/>
      </c>
      <c r="AR18" s="14">
        <f>IF(AR19&lt;&gt;""," -O","")</f>
        <v/>
      </c>
      <c r="AT18" s="14">
        <f>IF(AT19&lt;&gt;""," -O","")</f>
        <v/>
      </c>
      <c r="AV18" s="14">
        <f>IF(AV19&lt;&gt;""," -O","")</f>
        <v/>
      </c>
      <c r="AX18" s="14">
        <f>IF(AX19&lt;&gt;""," -O","")</f>
        <v/>
      </c>
      <c r="AZ18" s="14">
        <f>IF(AZ19&lt;&gt;""," -O","")</f>
        <v/>
      </c>
      <c r="BB18" s="14">
        <f>IF(BB19&lt;&gt;""," -O","")</f>
        <v/>
      </c>
      <c r="BD18" s="14">
        <f>IF(BD19&lt;&gt;""," -O","")</f>
        <v/>
      </c>
      <c r="BF18" s="14">
        <f>IF(BF19&lt;&gt;""," -O","")</f>
        <v/>
      </c>
      <c r="BH18" s="14">
        <f>IF(BH19&lt;&gt;""," -O","")</f>
        <v/>
      </c>
      <c r="BJ18" s="14">
        <f>IF(BJ19&lt;&gt;""," -O","")</f>
        <v/>
      </c>
    </row>
    <row r="19" ht="15.75" customHeight="1">
      <c r="A19" s="330" t="n"/>
      <c r="B19" s="8" t="n"/>
      <c r="C19" s="571" t="inlineStr">
        <is>
          <t xml:space="preserve"> Zona de oportunidad alta: Potencializar la oportunidad.</t>
        </is>
      </c>
      <c r="D19" s="685" t="n"/>
      <c r="E19" s="684" t="n"/>
      <c r="F19" s="84">
        <f>COUNTIF('CRUCE OPORTUNIDADES'!$AH$10:$AH$109,"ALTO")</f>
        <v/>
      </c>
      <c r="G19" s="683" t="n"/>
      <c r="H19" s="683" t="n"/>
      <c r="I19" s="679" t="n"/>
      <c r="J19" s="681" t="n"/>
      <c r="K19" s="331" t="n"/>
      <c r="M19" s="14" t="n">
        <v>1.06</v>
      </c>
      <c r="N19" s="14">
        <f>IFERROR(VLOOKUP(M19,'CRUCE OPORTUNIDADES'!$C$10:$D$109,2,FALSE),"")</f>
        <v/>
      </c>
      <c r="O19" s="14" t="n">
        <v>2.06</v>
      </c>
      <c r="P19" s="14">
        <f>IFERROR(VLOOKUP(O19,'CRUCE OPORTUNIDADES'!$C$10:$D$109,2,FALSE),"")</f>
        <v/>
      </c>
      <c r="Q19" s="14" t="n">
        <v>3.06</v>
      </c>
      <c r="R19" s="14">
        <f>IFERROR(VLOOKUP(Q19,'CRUCE OPORTUNIDADES'!$C$10:$D$109,2,FALSE),"")</f>
        <v/>
      </c>
      <c r="S19" s="14" t="n">
        <v>4.06</v>
      </c>
      <c r="T19" s="14">
        <f>IFERROR(VLOOKUP(S19,'CRUCE OPORTUNIDADES'!$C$10:$D$109,2,FALSE),"")</f>
        <v/>
      </c>
      <c r="U19" s="14" t="n">
        <v>5.06</v>
      </c>
      <c r="V19" s="14">
        <f>IFERROR(VLOOKUP(U19,'CRUCE OPORTUNIDADES'!$C$10:$D$109,2,FALSE),"")</f>
        <v/>
      </c>
      <c r="W19" s="14" t="n">
        <v>6.06</v>
      </c>
      <c r="X19" s="14">
        <f>IFERROR(VLOOKUP(W19,'CRUCE OPORTUNIDADES'!$C$10:$D$109,2,FALSE),"")</f>
        <v/>
      </c>
      <c r="Y19" s="14" t="n">
        <v>7.06</v>
      </c>
      <c r="Z19" s="14">
        <f>IFERROR(VLOOKUP(Y19,'CRUCE OPORTUNIDADES'!$C$10:$D$109,2,FALSE),"")</f>
        <v/>
      </c>
      <c r="AA19" s="14" t="n">
        <v>8.06</v>
      </c>
      <c r="AB19" s="14">
        <f>IFERROR(VLOOKUP(AA19,'CRUCE OPORTUNIDADES'!$C$10:$D$109,2,FALSE),"")</f>
        <v/>
      </c>
      <c r="AC19" s="14" t="n">
        <v>9.06</v>
      </c>
      <c r="AD19" s="14">
        <f>IFERROR(VLOOKUP(AC19,'CRUCE OPORTUNIDADES'!$C$10:$D$109,2,FALSE),"")</f>
        <v/>
      </c>
      <c r="AE19" s="14" t="n">
        <v>10.06</v>
      </c>
      <c r="AF19" s="14">
        <f>IFERROR(VLOOKUP(AE19,'CRUCE OPORTUNIDADES'!$C$10:$D$109,2,FALSE),"")</f>
        <v/>
      </c>
      <c r="AG19" s="14" t="n">
        <v>11.06</v>
      </c>
      <c r="AH19" s="14">
        <f>IFERROR(VLOOKUP(AG19,'CRUCE OPORTUNIDADES'!$C$10:$D$109,2,FALSE),"")</f>
        <v/>
      </c>
      <c r="AI19" s="14" t="n">
        <v>12.06</v>
      </c>
      <c r="AJ19" s="14">
        <f>IFERROR(VLOOKUP(AI19,'CRUCE OPORTUNIDADES'!$C$10:$D$109,2,FALSE),"")</f>
        <v/>
      </c>
      <c r="AK19" s="14" t="n">
        <v>13.06</v>
      </c>
      <c r="AL19" s="14">
        <f>IFERROR(VLOOKUP(AK19,'CRUCE OPORTUNIDADES'!$C$10:$D$109,2,FALSE),"")</f>
        <v/>
      </c>
      <c r="AM19" s="14" t="n">
        <v>14.06</v>
      </c>
      <c r="AN19" s="14">
        <f>IFERROR(VLOOKUP(AM19,'CRUCE OPORTUNIDADES'!$C$10:$D$109,2,FALSE),"")</f>
        <v/>
      </c>
      <c r="AO19" s="14" t="n">
        <v>15.06</v>
      </c>
      <c r="AP19" s="14">
        <f>IFERROR(VLOOKUP(AO19,'CRUCE OPORTUNIDADES'!$C$10:$D$109,2,FALSE),"")</f>
        <v/>
      </c>
      <c r="AQ19" s="14" t="n">
        <v>16.06</v>
      </c>
      <c r="AR19" s="14">
        <f>IFERROR(VLOOKUP(AQ19,'CRUCE OPORTUNIDADES'!$C$10:$D$109,2,FALSE),"")</f>
        <v/>
      </c>
      <c r="AS19" s="14" t="n">
        <v>17.06</v>
      </c>
      <c r="AT19" s="14">
        <f>IFERROR(VLOOKUP(AS19,'CRUCE OPORTUNIDADES'!$C$10:$D$109,2,FALSE),"")</f>
        <v/>
      </c>
      <c r="AU19" s="14" t="n">
        <v>18.06</v>
      </c>
      <c r="AV19" s="14">
        <f>IFERROR(VLOOKUP(AU19,'CRUCE OPORTUNIDADES'!$C$10:$D$109,2,FALSE),"")</f>
        <v/>
      </c>
      <c r="AW19" s="14" t="n">
        <v>19.06</v>
      </c>
      <c r="AX19" s="14">
        <f>IFERROR(VLOOKUP(AW19,'CRUCE OPORTUNIDADES'!$C$10:$D$109,2,FALSE),"")</f>
        <v/>
      </c>
      <c r="AY19" s="14" t="n">
        <v>20.06</v>
      </c>
      <c r="AZ19" s="14">
        <f>IFERROR(VLOOKUP(AY19,'CRUCE OPORTUNIDADES'!$C$10:$D$109,2,FALSE),"")</f>
        <v/>
      </c>
      <c r="BA19" s="14" t="n">
        <v>21.06</v>
      </c>
      <c r="BB19" s="14">
        <f>IFERROR(VLOOKUP(BA19,'CRUCE OPORTUNIDADES'!$C$10:$D$109,2,FALSE),"")</f>
        <v/>
      </c>
      <c r="BC19" s="14" t="n">
        <v>22.06</v>
      </c>
      <c r="BD19" s="14">
        <f>IFERROR(VLOOKUP(BC19,'CRUCE OPORTUNIDADES'!$C$10:$D$109,2,FALSE),"")</f>
        <v/>
      </c>
      <c r="BE19" s="14" t="n">
        <v>23.06</v>
      </c>
      <c r="BF19" s="14">
        <f>IFERROR(VLOOKUP(BE19,'CRUCE OPORTUNIDADES'!$C$10:$D$109,2,FALSE),"")</f>
        <v/>
      </c>
      <c r="BG19" s="14" t="n">
        <v>24.06</v>
      </c>
      <c r="BH19" s="14">
        <f>IFERROR(VLOOKUP(BG19,'CRUCE OPORTUNIDADES'!$C$10:$D$109,2,FALSE),"")</f>
        <v/>
      </c>
      <c r="BI19" s="14" t="n">
        <v>25.06</v>
      </c>
      <c r="BJ19" s="14">
        <f>IFERROR(VLOOKUP(BI19,'CRUCE OPORTUNIDADES'!$C$10:$D$109,2,FALSE),"")</f>
        <v/>
      </c>
    </row>
    <row r="20">
      <c r="A20" s="330" t="n"/>
      <c r="B20" s="330" t="n"/>
      <c r="C20" s="330" t="n"/>
      <c r="D20" s="330" t="n"/>
      <c r="E20" s="330" t="n"/>
      <c r="F20" s="330" t="n"/>
      <c r="G20" s="330" t="n"/>
      <c r="H20" s="330" t="n"/>
      <c r="I20" s="330" t="n"/>
      <c r="J20" s="330" t="n"/>
      <c r="K20" s="331" t="n"/>
      <c r="N20" s="14">
        <f>IF(N21&lt;&gt;""," -O","")</f>
        <v/>
      </c>
      <c r="P20" s="14">
        <f>IF(P21&lt;&gt;""," -O","")</f>
        <v/>
      </c>
      <c r="R20" s="14">
        <f>IF(R21&lt;&gt;""," -O","")</f>
        <v/>
      </c>
      <c r="T20" s="14">
        <f>IF(T21&lt;&gt;""," -O","")</f>
        <v/>
      </c>
      <c r="V20" s="14">
        <f>IF(V21&lt;&gt;""," -O","")</f>
        <v/>
      </c>
      <c r="X20" s="14">
        <f>IF(X21&lt;&gt;""," -O","")</f>
        <v/>
      </c>
      <c r="Z20" s="14">
        <f>IF(Z21&lt;&gt;""," -O","")</f>
        <v/>
      </c>
      <c r="AB20" s="14">
        <f>IF(AB21&lt;&gt;""," -O","")</f>
        <v/>
      </c>
      <c r="AD20" s="14">
        <f>IF(AD21&lt;&gt;""," -O","")</f>
        <v/>
      </c>
      <c r="AF20" s="14">
        <f>IF(AF21&lt;&gt;""," -O","")</f>
        <v/>
      </c>
      <c r="AH20" s="14">
        <f>IF(AH21&lt;&gt;""," -O","")</f>
        <v/>
      </c>
      <c r="AJ20" s="14">
        <f>IF(AJ21&lt;&gt;""," -O","")</f>
        <v/>
      </c>
      <c r="AL20" s="14">
        <f>IF(AL21&lt;&gt;""," -O","")</f>
        <v/>
      </c>
      <c r="AN20" s="14">
        <f>IF(AN21&lt;&gt;""," -O","")</f>
        <v/>
      </c>
      <c r="AP20" s="14">
        <f>IF(AP21&lt;&gt;""," -O","")</f>
        <v/>
      </c>
      <c r="AR20" s="14">
        <f>IF(AR21&lt;&gt;""," -O","")</f>
        <v/>
      </c>
      <c r="AT20" s="14">
        <f>IF(AT21&lt;&gt;""," -O","")</f>
        <v/>
      </c>
      <c r="AV20" s="14">
        <f>IF(AV21&lt;&gt;""," -O","")</f>
        <v/>
      </c>
      <c r="AX20" s="14">
        <f>IF(AX21&lt;&gt;""," -O","")</f>
        <v/>
      </c>
      <c r="AZ20" s="14">
        <f>IF(AZ21&lt;&gt;""," -O","")</f>
        <v/>
      </c>
      <c r="BB20" s="14">
        <f>IF(BB21&lt;&gt;""," -O","")</f>
        <v/>
      </c>
      <c r="BD20" s="14">
        <f>IF(BD21&lt;&gt;""," -O","")</f>
        <v/>
      </c>
      <c r="BF20" s="14">
        <f>IF(BF21&lt;&gt;""," -O","")</f>
        <v/>
      </c>
      <c r="BH20" s="14">
        <f>IF(BH21&lt;&gt;""," -O","")</f>
        <v/>
      </c>
      <c r="BJ20" s="14">
        <f>IF(BJ21&lt;&gt;""," -O","")</f>
        <v/>
      </c>
    </row>
    <row r="21" ht="66" customHeight="1">
      <c r="A21" s="330" t="n"/>
      <c r="B21" s="568" t="inlineStr">
        <is>
          <t>Diagonal 18 No. 20-29 Fusagasugá – Cundinamarca
Teléfono (601) 8281483 Línea Gratuita 018000180414
www.ucundinamarca.edu.co   E-mail: info@ucundinamarca.edu.co
NIT: 890.680.062-2</t>
        </is>
      </c>
      <c r="K21" s="330" t="n"/>
      <c r="M21" s="14" t="n">
        <v>1.07</v>
      </c>
      <c r="N21" s="14">
        <f>IFERROR(VLOOKUP(M21,'CRUCE OPORTUNIDADES'!$C$10:$D$109,2,FALSE),"")</f>
        <v/>
      </c>
      <c r="O21" s="14" t="n">
        <v>2.07</v>
      </c>
      <c r="P21" s="14">
        <f>IFERROR(VLOOKUP(O21,'CRUCE OPORTUNIDADES'!$C$10:$D$109,2,FALSE),"")</f>
        <v/>
      </c>
      <c r="Q21" s="14" t="n">
        <v>3.07</v>
      </c>
      <c r="R21" s="14">
        <f>IFERROR(VLOOKUP(Q21,'CRUCE OPORTUNIDADES'!$C$10:$D$109,2,FALSE),"")</f>
        <v/>
      </c>
      <c r="S21" s="14" t="n">
        <v>4.07</v>
      </c>
      <c r="T21" s="14">
        <f>IFERROR(VLOOKUP(S21,'CRUCE OPORTUNIDADES'!$C$10:$D$109,2,FALSE),"")</f>
        <v/>
      </c>
      <c r="U21" s="14" t="n">
        <v>5.07</v>
      </c>
      <c r="V21" s="14">
        <f>IFERROR(VLOOKUP(U21,'CRUCE OPORTUNIDADES'!$C$10:$D$109,2,FALSE),"")</f>
        <v/>
      </c>
      <c r="W21" s="14" t="n">
        <v>6.07</v>
      </c>
      <c r="X21" s="14">
        <f>IFERROR(VLOOKUP(W21,'CRUCE OPORTUNIDADES'!$C$10:$D$109,2,FALSE),"")</f>
        <v/>
      </c>
      <c r="Y21" s="14" t="n">
        <v>7.07</v>
      </c>
      <c r="Z21" s="14">
        <f>IFERROR(VLOOKUP(Y21,'CRUCE OPORTUNIDADES'!$C$10:$D$109,2,FALSE),"")</f>
        <v/>
      </c>
      <c r="AA21" s="14" t="n">
        <v>8.07</v>
      </c>
      <c r="AB21" s="14">
        <f>IFERROR(VLOOKUP(AA21,'CRUCE OPORTUNIDADES'!$C$10:$D$109,2,FALSE),"")</f>
        <v/>
      </c>
      <c r="AC21" s="14" t="n">
        <v>9.07</v>
      </c>
      <c r="AD21" s="14">
        <f>IFERROR(VLOOKUP(AC21,'CRUCE OPORTUNIDADES'!$C$10:$D$109,2,FALSE),"")</f>
        <v/>
      </c>
      <c r="AE21" s="14" t="n">
        <v>10.07</v>
      </c>
      <c r="AF21" s="14">
        <f>IFERROR(VLOOKUP(AE21,'CRUCE OPORTUNIDADES'!$C$10:$D$109,2,FALSE),"")</f>
        <v/>
      </c>
      <c r="AG21" s="14" t="n">
        <v>11.07</v>
      </c>
      <c r="AH21" s="14">
        <f>IFERROR(VLOOKUP(AG21,'CRUCE OPORTUNIDADES'!$C$10:$D$109,2,FALSE),"")</f>
        <v/>
      </c>
      <c r="AI21" s="14" t="n">
        <v>12.07</v>
      </c>
      <c r="AJ21" s="14">
        <f>IFERROR(VLOOKUP(AI21,'CRUCE OPORTUNIDADES'!$C$10:$D$109,2,FALSE),"")</f>
        <v/>
      </c>
      <c r="AK21" s="14" t="n">
        <v>13.07</v>
      </c>
      <c r="AL21" s="14">
        <f>IFERROR(VLOOKUP(AK21,'CRUCE OPORTUNIDADES'!$C$10:$D$109,2,FALSE),"")</f>
        <v/>
      </c>
      <c r="AM21" s="14" t="n">
        <v>14.07</v>
      </c>
      <c r="AN21" s="14">
        <f>IFERROR(VLOOKUP(AM21,'CRUCE OPORTUNIDADES'!$C$10:$D$109,2,FALSE),"")</f>
        <v/>
      </c>
      <c r="AO21" s="14" t="n">
        <v>15.07</v>
      </c>
      <c r="AP21" s="14">
        <f>IFERROR(VLOOKUP(AO21,'CRUCE OPORTUNIDADES'!$C$10:$D$109,2,FALSE),"")</f>
        <v/>
      </c>
      <c r="AQ21" s="14" t="n">
        <v>16.07</v>
      </c>
      <c r="AR21" s="14">
        <f>IFERROR(VLOOKUP(AQ21,'CRUCE OPORTUNIDADES'!$C$10:$D$109,2,FALSE),"")</f>
        <v/>
      </c>
      <c r="AS21" s="14" t="n">
        <v>17.07</v>
      </c>
      <c r="AT21" s="14">
        <f>IFERROR(VLOOKUP(AS21,'CRUCE OPORTUNIDADES'!$C$10:$D$109,2,FALSE),"")</f>
        <v/>
      </c>
      <c r="AU21" s="14" t="n">
        <v>18.07</v>
      </c>
      <c r="AV21" s="14">
        <f>IFERROR(VLOOKUP(AU21,'CRUCE OPORTUNIDADES'!$C$10:$D$109,2,FALSE),"")</f>
        <v/>
      </c>
      <c r="AW21" s="14" t="n">
        <v>19.07</v>
      </c>
      <c r="AX21" s="14">
        <f>IFERROR(VLOOKUP(AW21,'CRUCE OPORTUNIDADES'!$C$10:$D$109,2,FALSE),"")</f>
        <v/>
      </c>
      <c r="AY21" s="14" t="n">
        <v>20.07</v>
      </c>
      <c r="AZ21" s="14">
        <f>IFERROR(VLOOKUP(AY21,'CRUCE OPORTUNIDADES'!$C$10:$D$109,2,FALSE),"")</f>
        <v/>
      </c>
      <c r="BA21" s="14" t="n">
        <v>21.07</v>
      </c>
      <c r="BB21" s="14">
        <f>IFERROR(VLOOKUP(BA21,'CRUCE OPORTUNIDADES'!$C$10:$D$109,2,FALSE),"")</f>
        <v/>
      </c>
      <c r="BC21" s="14" t="n">
        <v>22.07</v>
      </c>
      <c r="BD21" s="14">
        <f>IFERROR(VLOOKUP(BC21,'CRUCE OPORTUNIDADES'!$C$10:$D$109,2,FALSE),"")</f>
        <v/>
      </c>
      <c r="BE21" s="14" t="n">
        <v>23.07</v>
      </c>
      <c r="BF21" s="14">
        <f>IFERROR(VLOOKUP(BE21,'CRUCE OPORTUNIDADES'!$C$10:$D$109,2,FALSE),"")</f>
        <v/>
      </c>
      <c r="BG21" s="14" t="n">
        <v>24.07</v>
      </c>
      <c r="BH21" s="14">
        <f>IFERROR(VLOOKUP(BG21,'CRUCE OPORTUNIDADES'!$C$10:$D$109,2,FALSE),"")</f>
        <v/>
      </c>
      <c r="BI21" s="14" t="n">
        <v>25.07</v>
      </c>
      <c r="BJ21" s="14">
        <f>IFERROR(VLOOKUP(BI21,'CRUCE OPORTUNIDADES'!$C$10:$D$109,2,FALSE),"")</f>
        <v/>
      </c>
    </row>
    <row r="22">
      <c r="A22" s="330" t="n"/>
      <c r="B22" s="307" t="n"/>
      <c r="C22" s="307" t="n"/>
      <c r="D22" s="307" t="n"/>
      <c r="E22" s="307" t="n"/>
      <c r="F22" s="307" t="n"/>
      <c r="G22" s="307" t="n"/>
      <c r="H22" s="307" t="n"/>
      <c r="I22" s="307" t="n"/>
      <c r="J22" s="307" t="n"/>
      <c r="K22" s="330" t="n"/>
      <c r="N22" s="14">
        <f>IF(N23&lt;&gt;""," -O","")</f>
        <v/>
      </c>
      <c r="P22" s="14">
        <f>IF(P23&lt;&gt;""," -O","")</f>
        <v/>
      </c>
      <c r="R22" s="14">
        <f>IF(R23&lt;&gt;""," -O","")</f>
        <v/>
      </c>
      <c r="T22" s="14">
        <f>IF(T23&lt;&gt;""," -O","")</f>
        <v/>
      </c>
      <c r="V22" s="14">
        <f>IF(V23&lt;&gt;""," -O","")</f>
        <v/>
      </c>
      <c r="X22" s="14">
        <f>IF(X23&lt;&gt;""," -O","")</f>
        <v/>
      </c>
      <c r="Z22" s="14">
        <f>IF(Z23&lt;&gt;""," -O","")</f>
        <v/>
      </c>
      <c r="AB22" s="14">
        <f>IF(AB23&lt;&gt;""," -O","")</f>
        <v/>
      </c>
      <c r="AD22" s="14">
        <f>IF(AD23&lt;&gt;""," -O","")</f>
        <v/>
      </c>
      <c r="AF22" s="14">
        <f>IF(AF23&lt;&gt;""," -O","")</f>
        <v/>
      </c>
      <c r="AH22" s="14">
        <f>IF(AH23&lt;&gt;""," -O","")</f>
        <v/>
      </c>
      <c r="AJ22" s="14">
        <f>IF(AJ23&lt;&gt;""," -O","")</f>
        <v/>
      </c>
      <c r="AL22" s="14">
        <f>IF(AL23&lt;&gt;""," -O","")</f>
        <v/>
      </c>
      <c r="AN22" s="14">
        <f>IF(AN23&lt;&gt;""," -O","")</f>
        <v/>
      </c>
      <c r="AP22" s="14">
        <f>IF(AP23&lt;&gt;""," -O","")</f>
        <v/>
      </c>
      <c r="AR22" s="14">
        <f>IF(AR23&lt;&gt;""," -O","")</f>
        <v/>
      </c>
      <c r="AT22" s="14">
        <f>IF(AT23&lt;&gt;""," -O","")</f>
        <v/>
      </c>
      <c r="AV22" s="14">
        <f>IF(AV23&lt;&gt;""," -O","")</f>
        <v/>
      </c>
      <c r="AX22" s="14">
        <f>IF(AX23&lt;&gt;""," -O","")</f>
        <v/>
      </c>
      <c r="AZ22" s="14">
        <f>IF(AZ23&lt;&gt;""," -O","")</f>
        <v/>
      </c>
      <c r="BB22" s="14">
        <f>IF(BB23&lt;&gt;""," -O","")</f>
        <v/>
      </c>
      <c r="BD22" s="14">
        <f>IF(BD23&lt;&gt;""," -O","")</f>
        <v/>
      </c>
      <c r="BF22" s="14">
        <f>IF(BF23&lt;&gt;""," -O","")</f>
        <v/>
      </c>
      <c r="BH22" s="14">
        <f>IF(BH23&lt;&gt;""," -O","")</f>
        <v/>
      </c>
      <c r="BJ22" s="14">
        <f>IF(BJ23&lt;&gt;""," -O","")</f>
        <v/>
      </c>
    </row>
    <row r="23" ht="37.5" customHeight="1">
      <c r="A23" s="330" t="n"/>
      <c r="B23" s="307" t="n"/>
      <c r="C23" s="569" t="inlineStr">
        <is>
          <t>Documento controlado por el Sistema de Gestión de la Calidad 
Asegúrese que corresponde a la última versión consultando el Portal Institucional</t>
        </is>
      </c>
      <c r="K23" s="330" t="n"/>
      <c r="M23" s="14" t="n">
        <v>1.08</v>
      </c>
      <c r="N23" s="14">
        <f>IFERROR(VLOOKUP(M23,'CRUCE OPORTUNIDADES'!$C$10:$D$109,2,FALSE),"")</f>
        <v/>
      </c>
      <c r="O23" s="14" t="n">
        <v>2.08</v>
      </c>
      <c r="P23" s="14">
        <f>IFERROR(VLOOKUP(O23,'CRUCE OPORTUNIDADES'!$C$10:$D$109,2,FALSE),"")</f>
        <v/>
      </c>
      <c r="Q23" s="14" t="n">
        <v>3.08</v>
      </c>
      <c r="R23" s="14">
        <f>IFERROR(VLOOKUP(Q23,'CRUCE OPORTUNIDADES'!$C$10:$D$109,2,FALSE),"")</f>
        <v/>
      </c>
      <c r="S23" s="14" t="n">
        <v>4.08</v>
      </c>
      <c r="T23" s="14">
        <f>IFERROR(VLOOKUP(S23,'CRUCE OPORTUNIDADES'!$C$10:$D$109,2,FALSE),"")</f>
        <v/>
      </c>
      <c r="U23" s="14" t="n">
        <v>5.08</v>
      </c>
      <c r="V23" s="14">
        <f>IFERROR(VLOOKUP(U23,'CRUCE OPORTUNIDADES'!$C$10:$D$109,2,FALSE),"")</f>
        <v/>
      </c>
      <c r="W23" s="14" t="n">
        <v>6.08</v>
      </c>
      <c r="X23" s="14">
        <f>IFERROR(VLOOKUP(W23,'CRUCE OPORTUNIDADES'!$C$10:$D$109,2,FALSE),"")</f>
        <v/>
      </c>
      <c r="Y23" s="14" t="n">
        <v>7.08</v>
      </c>
      <c r="Z23" s="14">
        <f>IFERROR(VLOOKUP(Y23,'CRUCE OPORTUNIDADES'!$C$10:$D$109,2,FALSE),"")</f>
        <v/>
      </c>
      <c r="AA23" s="14" t="n">
        <v>8.08</v>
      </c>
      <c r="AB23" s="14">
        <f>IFERROR(VLOOKUP(AA23,'CRUCE OPORTUNIDADES'!$C$10:$D$109,2,FALSE),"")</f>
        <v/>
      </c>
      <c r="AC23" s="14" t="n">
        <v>9.08</v>
      </c>
      <c r="AD23" s="14">
        <f>IFERROR(VLOOKUP(AC23,'CRUCE OPORTUNIDADES'!$C$10:$D$109,2,FALSE),"")</f>
        <v/>
      </c>
      <c r="AE23" s="14" t="n">
        <v>10.08</v>
      </c>
      <c r="AF23" s="14">
        <f>IFERROR(VLOOKUP(AE23,'CRUCE OPORTUNIDADES'!$C$10:$D$109,2,FALSE),"")</f>
        <v/>
      </c>
      <c r="AG23" s="14" t="n">
        <v>11.08</v>
      </c>
      <c r="AH23" s="14">
        <f>IFERROR(VLOOKUP(AG23,'CRUCE OPORTUNIDADES'!$C$10:$D$109,2,FALSE),"")</f>
        <v/>
      </c>
      <c r="AI23" s="14" t="n">
        <v>12.08</v>
      </c>
      <c r="AJ23" s="14">
        <f>IFERROR(VLOOKUP(AI23,'CRUCE OPORTUNIDADES'!$C$10:$D$109,2,FALSE),"")</f>
        <v/>
      </c>
      <c r="AK23" s="14" t="n">
        <v>13.08</v>
      </c>
      <c r="AL23" s="14">
        <f>IFERROR(VLOOKUP(AK23,'CRUCE OPORTUNIDADES'!$C$10:$D$109,2,FALSE),"")</f>
        <v/>
      </c>
      <c r="AM23" s="14" t="n">
        <v>14.08</v>
      </c>
      <c r="AN23" s="14">
        <f>IFERROR(VLOOKUP(AM23,'CRUCE OPORTUNIDADES'!$C$10:$D$109,2,FALSE),"")</f>
        <v/>
      </c>
      <c r="AO23" s="14" t="n">
        <v>15.08</v>
      </c>
      <c r="AP23" s="14">
        <f>IFERROR(VLOOKUP(AO23,'CRUCE OPORTUNIDADES'!$C$10:$D$109,2,FALSE),"")</f>
        <v/>
      </c>
      <c r="AQ23" s="14" t="n">
        <v>16.08</v>
      </c>
      <c r="AR23" s="14">
        <f>IFERROR(VLOOKUP(AQ23,'CRUCE OPORTUNIDADES'!$C$10:$D$109,2,FALSE),"")</f>
        <v/>
      </c>
      <c r="AS23" s="14" t="n">
        <v>17.08</v>
      </c>
      <c r="AT23" s="14">
        <f>IFERROR(VLOOKUP(AS23,'CRUCE OPORTUNIDADES'!$C$10:$D$109,2,FALSE),"")</f>
        <v/>
      </c>
      <c r="AU23" s="14" t="n">
        <v>18.08</v>
      </c>
      <c r="AV23" s="14">
        <f>IFERROR(VLOOKUP(AU23,'CRUCE OPORTUNIDADES'!$C$10:$D$109,2,FALSE),"")</f>
        <v/>
      </c>
      <c r="AW23" s="14" t="n">
        <v>19.08</v>
      </c>
      <c r="AX23" s="14">
        <f>IFERROR(VLOOKUP(AW23,'CRUCE OPORTUNIDADES'!$C$10:$D$109,2,FALSE),"")</f>
        <v/>
      </c>
      <c r="AY23" s="14" t="n">
        <v>20.08</v>
      </c>
      <c r="AZ23" s="14">
        <f>IFERROR(VLOOKUP(AY23,'CRUCE OPORTUNIDADES'!$C$10:$D$109,2,FALSE),"")</f>
        <v/>
      </c>
      <c r="BA23" s="14" t="n">
        <v>21.08</v>
      </c>
      <c r="BB23" s="14">
        <f>IFERROR(VLOOKUP(BA23,'CRUCE OPORTUNIDADES'!$C$10:$D$109,2,FALSE),"")</f>
        <v/>
      </c>
      <c r="BC23" s="14" t="n">
        <v>22.08</v>
      </c>
      <c r="BD23" s="14">
        <f>IFERROR(VLOOKUP(BC23,'CRUCE OPORTUNIDADES'!$C$10:$D$109,2,FALSE),"")</f>
        <v/>
      </c>
      <c r="BE23" s="14" t="n">
        <v>23.08</v>
      </c>
      <c r="BF23" s="14">
        <f>IFERROR(VLOOKUP(BE23,'CRUCE OPORTUNIDADES'!$C$10:$D$109,2,FALSE),"")</f>
        <v/>
      </c>
      <c r="BG23" s="14" t="n">
        <v>24.08</v>
      </c>
      <c r="BH23" s="14">
        <f>IFERROR(VLOOKUP(BG23,'CRUCE OPORTUNIDADES'!$C$10:$D$109,2,FALSE),"")</f>
        <v/>
      </c>
      <c r="BI23" s="14" t="n">
        <v>25.08</v>
      </c>
      <c r="BJ23" s="14">
        <f>IFERROR(VLOOKUP(BI23,'CRUCE OPORTUNIDADES'!$C$10:$D$109,2,FALSE),"")</f>
        <v/>
      </c>
    </row>
    <row r="24">
      <c r="D24" s="12">
        <f>CONCATENATE(AR19,AR20,AR21,AR22,AR23,AR24,AR25,AR27,AR28,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f>
        <v/>
      </c>
      <c r="E24" s="12">
        <f>CONCATENATE(AT19,AT20,AT21,AT22,AT23,AT24,AT25,AT27,AT28,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f>
        <v/>
      </c>
      <c r="F24" s="12">
        <f>CONCATENATE(AV19,AV20,AV21,AV22,AV23,AV24,AV25,AV27,AV28,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f>
        <v/>
      </c>
      <c r="G24" s="12">
        <f>CONCATENATE(AX19,AX20,AX21,AX22,AX23,AX24,AX25,AX27,AX28,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f>
        <v/>
      </c>
      <c r="I24" s="12">
        <f>CONCATENATE(AZ19,AZ20,AZ21,AZ22,AZ23,AZ24,AZ25,AZ27,AZ28,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f>
        <v/>
      </c>
      <c r="K24" s="12" t="n"/>
      <c r="N24" s="14">
        <f>IF(N25&lt;&gt;""," -O","")</f>
        <v/>
      </c>
      <c r="P24" s="14">
        <f>IF(P25&lt;&gt;""," -O","")</f>
        <v/>
      </c>
      <c r="R24" s="14">
        <f>IF(R25&lt;&gt;""," -O","")</f>
        <v/>
      </c>
      <c r="T24" s="14">
        <f>IF(T25&lt;&gt;""," -O","")</f>
        <v/>
      </c>
      <c r="V24" s="14">
        <f>IF(V25&lt;&gt;""," -O","")</f>
        <v/>
      </c>
      <c r="X24" s="14">
        <f>IF(X25&lt;&gt;""," -O","")</f>
        <v/>
      </c>
      <c r="Z24" s="14">
        <f>IF(Z25&lt;&gt;""," -O","")</f>
        <v/>
      </c>
      <c r="AB24" s="14">
        <f>IF(AB25&lt;&gt;""," -O","")</f>
        <v/>
      </c>
      <c r="AD24" s="14">
        <f>IF(AD25&lt;&gt;""," -O","")</f>
        <v/>
      </c>
      <c r="AF24" s="14">
        <f>IF(AF25&lt;&gt;""," -O","")</f>
        <v/>
      </c>
      <c r="AH24" s="14">
        <f>IF(AH25&lt;&gt;""," -O","")</f>
        <v/>
      </c>
      <c r="AJ24" s="14">
        <f>IF(AJ25&lt;&gt;""," -O","")</f>
        <v/>
      </c>
      <c r="AL24" s="14">
        <f>IF(AL25&lt;&gt;""," -O","")</f>
        <v/>
      </c>
      <c r="AN24" s="14">
        <f>IF(AN25&lt;&gt;""," -O","")</f>
        <v/>
      </c>
      <c r="AP24" s="14">
        <f>IF(AP25&lt;&gt;""," -O","")</f>
        <v/>
      </c>
      <c r="AR24" s="14">
        <f>IF(AR25&lt;&gt;""," -O","")</f>
        <v/>
      </c>
      <c r="AT24" s="14">
        <f>IF(AT25&lt;&gt;""," -O","")</f>
        <v/>
      </c>
      <c r="AV24" s="14">
        <f>IF(AV25&lt;&gt;""," -O","")</f>
        <v/>
      </c>
      <c r="AX24" s="14">
        <f>IF(AX25&lt;&gt;""," -O","")</f>
        <v/>
      </c>
      <c r="AZ24" s="14">
        <f>IF(AZ25&lt;&gt;""," -O","")</f>
        <v/>
      </c>
      <c r="BB24" s="14">
        <f>IF(BB25&lt;&gt;""," -O","")</f>
        <v/>
      </c>
      <c r="BD24" s="14">
        <f>IF(BD25&lt;&gt;""," -O","")</f>
        <v/>
      </c>
      <c r="BF24" s="14">
        <f>IF(BF25&lt;&gt;""," -O","")</f>
        <v/>
      </c>
      <c r="BH24" s="14">
        <f>IF(BH25&lt;&gt;""," -O","")</f>
        <v/>
      </c>
      <c r="BJ24" s="14">
        <f>IF(BJ25&lt;&gt;""," -O","")</f>
        <v/>
      </c>
    </row>
    <row r="25">
      <c r="D25" s="12">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2">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2">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2">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2">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2" t="n"/>
      <c r="M25" s="14" t="n">
        <v>1.09</v>
      </c>
      <c r="N25" s="14">
        <f>IFERROR(VLOOKUP(M25,'CRUCE OPORTUNIDADES'!$C$10:$D$109,2,FALSE),"")</f>
        <v/>
      </c>
      <c r="O25" s="14" t="n">
        <v>2.09</v>
      </c>
      <c r="P25" s="14">
        <f>IFERROR(VLOOKUP(O25,'CRUCE OPORTUNIDADES'!$C$10:$D$109,2,FALSE),"")</f>
        <v/>
      </c>
      <c r="Q25" s="14" t="n">
        <v>3.09</v>
      </c>
      <c r="R25" s="14">
        <f>IFERROR(VLOOKUP(Q25,'CRUCE OPORTUNIDADES'!$C$10:$D$109,2,FALSE),"")</f>
        <v/>
      </c>
      <c r="S25" s="14" t="n">
        <v>4.09</v>
      </c>
      <c r="T25" s="14">
        <f>IFERROR(VLOOKUP(S25,'CRUCE OPORTUNIDADES'!$C$10:$D$109,2,FALSE),"")</f>
        <v/>
      </c>
      <c r="U25" s="14" t="n">
        <v>5.09</v>
      </c>
      <c r="V25" s="14">
        <f>IFERROR(VLOOKUP(U25,'CRUCE OPORTUNIDADES'!$C$10:$D$109,2,FALSE),"")</f>
        <v/>
      </c>
      <c r="W25" s="14" t="n">
        <v>6.09</v>
      </c>
      <c r="X25" s="14">
        <f>IFERROR(VLOOKUP(W25,'CRUCE OPORTUNIDADES'!$C$10:$D$109,2,FALSE),"")</f>
        <v/>
      </c>
      <c r="Y25" s="14" t="n">
        <v>7.09</v>
      </c>
      <c r="Z25" s="14">
        <f>IFERROR(VLOOKUP(Y25,'CRUCE OPORTUNIDADES'!$C$10:$D$109,2,FALSE),"")</f>
        <v/>
      </c>
      <c r="AA25" s="14" t="n">
        <v>8.09</v>
      </c>
      <c r="AB25" s="14">
        <f>IFERROR(VLOOKUP(AA25,'CRUCE OPORTUNIDADES'!$C$10:$D$109,2,FALSE),"")</f>
        <v/>
      </c>
      <c r="AC25" s="14" t="n">
        <v>9.09</v>
      </c>
      <c r="AD25" s="14">
        <f>IFERROR(VLOOKUP(AC25,'CRUCE OPORTUNIDADES'!$C$10:$D$109,2,FALSE),"")</f>
        <v/>
      </c>
      <c r="AE25" s="14" t="n">
        <v>10.09</v>
      </c>
      <c r="AF25" s="14">
        <f>IFERROR(VLOOKUP(AE25,'CRUCE OPORTUNIDADES'!$C$10:$D$109,2,FALSE),"")</f>
        <v/>
      </c>
      <c r="AG25" s="14" t="n">
        <v>11.09</v>
      </c>
      <c r="AH25" s="14">
        <f>IFERROR(VLOOKUP(AG25,'CRUCE OPORTUNIDADES'!$C$10:$D$109,2,FALSE),"")</f>
        <v/>
      </c>
      <c r="AI25" s="14" t="n">
        <v>12.09</v>
      </c>
      <c r="AJ25" s="14">
        <f>IFERROR(VLOOKUP(AI25,'CRUCE OPORTUNIDADES'!$C$10:$D$109,2,FALSE),"")</f>
        <v/>
      </c>
      <c r="AK25" s="14" t="n">
        <v>13.09</v>
      </c>
      <c r="AL25" s="14">
        <f>IFERROR(VLOOKUP(AK25,'CRUCE OPORTUNIDADES'!$C$10:$D$109,2,FALSE),"")</f>
        <v/>
      </c>
      <c r="AM25" s="14" t="n">
        <v>14.09</v>
      </c>
      <c r="AN25" s="14">
        <f>IFERROR(VLOOKUP(AM25,'CRUCE OPORTUNIDADES'!$C$10:$D$109,2,FALSE),"")</f>
        <v/>
      </c>
      <c r="AO25" s="14" t="n">
        <v>15.09</v>
      </c>
      <c r="AP25" s="14">
        <f>IFERROR(VLOOKUP(AO25,'CRUCE OPORTUNIDADES'!$C$10:$D$109,2,FALSE),"")</f>
        <v/>
      </c>
      <c r="AQ25" s="14" t="n">
        <v>16.09</v>
      </c>
      <c r="AR25" s="14">
        <f>IFERROR(VLOOKUP(AQ25,'CRUCE OPORTUNIDADES'!$C$10:$D$109,2,FALSE),"")</f>
        <v/>
      </c>
      <c r="AS25" s="14" t="n">
        <v>17.09</v>
      </c>
      <c r="AT25" s="14">
        <f>IFERROR(VLOOKUP(AS25,'CRUCE OPORTUNIDADES'!$C$10:$D$109,2,FALSE),"")</f>
        <v/>
      </c>
      <c r="AU25" s="14" t="n">
        <v>18.09</v>
      </c>
      <c r="AV25" s="14">
        <f>IFERROR(VLOOKUP(AU25,'CRUCE OPORTUNIDADES'!$C$10:$D$109,2,FALSE),"")</f>
        <v/>
      </c>
      <c r="AW25" s="14" t="n">
        <v>19.09</v>
      </c>
      <c r="AX25" s="14">
        <f>IFERROR(VLOOKUP(AW25,'CRUCE OPORTUNIDADES'!$C$10:$D$109,2,FALSE),"")</f>
        <v/>
      </c>
      <c r="AY25" s="14" t="n">
        <v>20.09</v>
      </c>
      <c r="AZ25" s="14">
        <f>IFERROR(VLOOKUP(AY25,'CRUCE OPORTUNIDADES'!$C$10:$D$109,2,FALSE),"")</f>
        <v/>
      </c>
      <c r="BA25" s="14" t="n">
        <v>21.09</v>
      </c>
      <c r="BB25" s="14">
        <f>IFERROR(VLOOKUP(BA25,'CRUCE OPORTUNIDADES'!$C$10:$D$109,2,FALSE),"")</f>
        <v/>
      </c>
      <c r="BC25" s="14" t="n">
        <v>22.09</v>
      </c>
      <c r="BD25" s="14">
        <f>IFERROR(VLOOKUP(BC25,'CRUCE OPORTUNIDADES'!$C$10:$D$109,2,FALSE),"")</f>
        <v/>
      </c>
      <c r="BE25" s="14" t="n">
        <v>23.09</v>
      </c>
      <c r="BF25" s="14">
        <f>IFERROR(VLOOKUP(BE25,'CRUCE OPORTUNIDADES'!$C$10:$D$109,2,FALSE),"")</f>
        <v/>
      </c>
      <c r="BG25" s="14" t="n">
        <v>24.09</v>
      </c>
      <c r="BH25" s="14">
        <f>IFERROR(VLOOKUP(BG25,'CRUCE OPORTUNIDADES'!$C$10:$D$109,2,FALSE),"")</f>
        <v/>
      </c>
      <c r="BI25" s="14" t="n">
        <v>25.09</v>
      </c>
      <c r="BJ25" s="14">
        <f>IFERROR(VLOOKUP(BI25,'CRUCE OPORTUNIDADES'!$C$10:$D$109,2,FALSE),"")</f>
        <v/>
      </c>
    </row>
    <row r="26">
      <c r="K26" s="12" t="n"/>
      <c r="N26" s="14">
        <f>IF(N27&lt;&gt;""," -O","")</f>
        <v/>
      </c>
      <c r="P26" s="14">
        <f>IF(P27&lt;&gt;""," -O","")</f>
        <v/>
      </c>
      <c r="R26" s="14">
        <f>IF(R27&lt;&gt;""," -O","")</f>
        <v/>
      </c>
      <c r="T26" s="14">
        <f>IF(T27&lt;&gt;""," -O","")</f>
        <v/>
      </c>
      <c r="V26" s="14">
        <f>IF(V27&lt;&gt;""," -O","")</f>
        <v/>
      </c>
      <c r="X26" s="14">
        <f>IF(X27&lt;&gt;""," -O","")</f>
        <v/>
      </c>
      <c r="Z26" s="14">
        <f>IF(Z27&lt;&gt;""," -O","")</f>
        <v/>
      </c>
      <c r="AB26" s="14">
        <f>IF(AB27&lt;&gt;""," -O","")</f>
        <v/>
      </c>
      <c r="AD26" s="14">
        <f>IF(AD27&lt;&gt;""," -O","")</f>
        <v/>
      </c>
      <c r="AF26" s="14">
        <f>IF(AF27&lt;&gt;""," -O","")</f>
        <v/>
      </c>
      <c r="AH26" s="14">
        <f>IF(AH27&lt;&gt;""," -O","")</f>
        <v/>
      </c>
      <c r="AJ26" s="14">
        <f>IF(AJ27&lt;&gt;""," -O","")</f>
        <v/>
      </c>
      <c r="AL26" s="14">
        <f>IF(AL27&lt;&gt;""," -O","")</f>
        <v/>
      </c>
      <c r="AN26" s="14">
        <f>IF(AN27&lt;&gt;""," -O","")</f>
        <v/>
      </c>
      <c r="AP26" s="14">
        <f>IF(AP27&lt;&gt;""," -O","")</f>
        <v/>
      </c>
      <c r="AR26" s="14">
        <f>IF(AR27&lt;&gt;""," -O","")</f>
        <v/>
      </c>
      <c r="AT26" s="14">
        <f>IF(AT27&lt;&gt;""," -O","")</f>
        <v/>
      </c>
      <c r="AV26" s="14">
        <f>IF(AV27&lt;&gt;""," -O","")</f>
        <v/>
      </c>
      <c r="AX26" s="14">
        <f>IF(AX27&lt;&gt;""," -O","")</f>
        <v/>
      </c>
      <c r="AZ26" s="14">
        <f>IF(AZ27&lt;&gt;""," -O","")</f>
        <v/>
      </c>
      <c r="BB26" s="14">
        <f>IF(BB27&lt;&gt;""," -O","")</f>
        <v/>
      </c>
      <c r="BD26" s="14">
        <f>IF(BD27&lt;&gt;""," -O","")</f>
        <v/>
      </c>
      <c r="BF26" s="14">
        <f>IF(BF27&lt;&gt;""," -O","")</f>
        <v/>
      </c>
      <c r="BH26" s="14">
        <f>IF(BH27&lt;&gt;""," -O","")</f>
        <v/>
      </c>
      <c r="BJ26" s="14">
        <f>IF(BJ27&lt;&gt;""," -O","")</f>
        <v/>
      </c>
    </row>
    <row r="27">
      <c r="K27" s="12" t="n"/>
      <c r="M27" s="14" t="n">
        <v>1.1</v>
      </c>
      <c r="N27" s="14">
        <f>IFERROR(VLOOKUP(M27,'CRUCE OPORTUNIDADES'!$C$10:$D$109,2,FALSE),"")</f>
        <v/>
      </c>
      <c r="O27" s="14" t="n">
        <v>2.1</v>
      </c>
      <c r="P27" s="14">
        <f>IFERROR(VLOOKUP(O27,'CRUCE OPORTUNIDADES'!$C$10:$D$109,2,FALSE),"")</f>
        <v/>
      </c>
      <c r="Q27" s="14" t="n">
        <v>3.1</v>
      </c>
      <c r="R27" s="14">
        <f>IFERROR(VLOOKUP(Q27,'CRUCE OPORTUNIDADES'!$C$10:$D$109,2,FALSE),"")</f>
        <v/>
      </c>
      <c r="S27" s="14" t="n">
        <v>4.1</v>
      </c>
      <c r="T27" s="14">
        <f>IFERROR(VLOOKUP(S27,'CRUCE OPORTUNIDADES'!$C$10:$D$109,2,FALSE),"")</f>
        <v/>
      </c>
      <c r="U27" s="14" t="n">
        <v>5.1</v>
      </c>
      <c r="V27" s="14">
        <f>IFERROR(VLOOKUP(U27,'CRUCE OPORTUNIDADES'!$C$10:$D$109,2,FALSE),"")</f>
        <v/>
      </c>
      <c r="W27" s="14" t="n">
        <v>6.1</v>
      </c>
      <c r="X27" s="14">
        <f>IFERROR(VLOOKUP(W27,'CRUCE OPORTUNIDADES'!$C$10:$D$109,2,FALSE),"")</f>
        <v/>
      </c>
      <c r="Y27" s="14" t="n">
        <v>7.1</v>
      </c>
      <c r="Z27" s="14">
        <f>IFERROR(VLOOKUP(Y27,'CRUCE OPORTUNIDADES'!$C$10:$D$109,2,FALSE),"")</f>
        <v/>
      </c>
      <c r="AA27" s="14" t="n">
        <v>8.1</v>
      </c>
      <c r="AB27" s="14">
        <f>IFERROR(VLOOKUP(AA27,'CRUCE OPORTUNIDADES'!$C$10:$D$109,2,FALSE),"")</f>
        <v/>
      </c>
      <c r="AC27" s="14" t="n">
        <v>9.1</v>
      </c>
      <c r="AD27" s="14">
        <f>IFERROR(VLOOKUP(AC27,'CRUCE OPORTUNIDADES'!$C$10:$D$109,2,FALSE),"")</f>
        <v/>
      </c>
      <c r="AE27" s="14" t="n">
        <v>10.1</v>
      </c>
      <c r="AF27" s="14">
        <f>IFERROR(VLOOKUP(AE27,'CRUCE OPORTUNIDADES'!$C$10:$D$109,2,FALSE),"")</f>
        <v/>
      </c>
      <c r="AG27" s="14" t="n">
        <v>11.1</v>
      </c>
      <c r="AH27" s="14">
        <f>IFERROR(VLOOKUP(AG27,'CRUCE OPORTUNIDADES'!$C$10:$D$109,2,FALSE),"")</f>
        <v/>
      </c>
      <c r="AI27" s="14" t="n">
        <v>12.1</v>
      </c>
      <c r="AJ27" s="14">
        <f>IFERROR(VLOOKUP(AI27,'CRUCE OPORTUNIDADES'!$C$10:$D$109,2,FALSE),"")</f>
        <v/>
      </c>
      <c r="AK27" s="14" t="n">
        <v>13.1</v>
      </c>
      <c r="AL27" s="14">
        <f>IFERROR(VLOOKUP(AK27,'CRUCE OPORTUNIDADES'!$C$10:$D$109,2,FALSE),"")</f>
        <v/>
      </c>
      <c r="AM27" s="14" t="n">
        <v>14.1</v>
      </c>
      <c r="AN27" s="14">
        <f>IFERROR(VLOOKUP(AM27,'CRUCE OPORTUNIDADES'!$C$10:$D$109,2,FALSE),"")</f>
        <v/>
      </c>
      <c r="AO27" s="14" t="n">
        <v>15.1</v>
      </c>
      <c r="AP27" s="14">
        <f>IFERROR(VLOOKUP(AO27,'CRUCE OPORTUNIDADES'!$C$10:$D$109,2,FALSE),"")</f>
        <v/>
      </c>
      <c r="AQ27" s="14" t="n">
        <v>16.1</v>
      </c>
      <c r="AR27" s="14">
        <f>IFERROR(VLOOKUP(AQ27,'CRUCE OPORTUNIDADES'!$C$10:$D$109,2,FALSE),"")</f>
        <v/>
      </c>
      <c r="AS27" s="14" t="n">
        <v>17.1</v>
      </c>
      <c r="AT27" s="14">
        <f>IFERROR(VLOOKUP(AS27,'CRUCE OPORTUNIDADES'!$C$10:$D$109,2,FALSE),"")</f>
        <v/>
      </c>
      <c r="AU27" s="14" t="n">
        <v>18.1</v>
      </c>
      <c r="AV27" s="14">
        <f>IFERROR(VLOOKUP(AU27,'CRUCE OPORTUNIDADES'!$C$10:$D$109,2,FALSE),"")</f>
        <v/>
      </c>
      <c r="AW27" s="14" t="n">
        <v>19.1</v>
      </c>
      <c r="AX27" s="14">
        <f>IFERROR(VLOOKUP(AW27,'CRUCE OPORTUNIDADES'!$C$10:$D$109,2,FALSE),"")</f>
        <v/>
      </c>
      <c r="AY27" s="14" t="n">
        <v>20.1</v>
      </c>
      <c r="AZ27" s="14">
        <f>IFERROR(VLOOKUP(AY27,'CRUCE OPORTUNIDADES'!$C$10:$D$109,2,FALSE),"")</f>
        <v/>
      </c>
      <c r="BA27" s="14" t="n">
        <v>21.1</v>
      </c>
      <c r="BB27" s="14">
        <f>IFERROR(VLOOKUP(BA27,'CRUCE OPORTUNIDADES'!$C$10:$D$109,2,FALSE),"")</f>
        <v/>
      </c>
      <c r="BC27" s="14" t="n">
        <v>22.1</v>
      </c>
      <c r="BD27" s="14">
        <f>IFERROR(VLOOKUP(BC27,'CRUCE OPORTUNIDADES'!$C$10:$D$109,2,FALSE),"")</f>
        <v/>
      </c>
      <c r="BE27" s="14" t="n">
        <v>23.1</v>
      </c>
      <c r="BF27" s="14">
        <f>IFERROR(VLOOKUP(BE27,'CRUCE OPORTUNIDADES'!$C$10:$D$109,2,FALSE),"")</f>
        <v/>
      </c>
      <c r="BG27" s="14" t="n">
        <v>24.1</v>
      </c>
      <c r="BH27" s="14">
        <f>IFERROR(VLOOKUP(BG27,'CRUCE OPORTUNIDADES'!$C$10:$D$109,2,FALSE),"")</f>
        <v/>
      </c>
      <c r="BI27" s="14" t="n">
        <v>25.1</v>
      </c>
      <c r="BJ27" s="14">
        <f>IFERROR(VLOOKUP(BI27,'CRUCE OPORTUNIDADES'!$C$10:$D$109,2,FALSE),"")</f>
        <v/>
      </c>
    </row>
    <row r="28">
      <c r="N28" s="14">
        <f>IF(N29&lt;&gt;""," -O","")</f>
        <v/>
      </c>
      <c r="P28" s="14">
        <f>IF(P29&lt;&gt;""," -O","")</f>
        <v/>
      </c>
      <c r="R28" s="14">
        <f>IF(R29&lt;&gt;""," -O","")</f>
        <v/>
      </c>
      <c r="T28" s="14">
        <f>IF(T29&lt;&gt;""," -O","")</f>
        <v/>
      </c>
      <c r="V28" s="14">
        <f>IF(V29&lt;&gt;""," -O","")</f>
        <v/>
      </c>
      <c r="X28" s="14">
        <f>IF(X29&lt;&gt;""," -O","")</f>
        <v/>
      </c>
      <c r="Z28" s="14">
        <f>IF(Z29&lt;&gt;""," -O","")</f>
        <v/>
      </c>
      <c r="AB28" s="14">
        <f>IF(AB29&lt;&gt;""," -O","")</f>
        <v/>
      </c>
      <c r="AD28" s="14">
        <f>IF(AD29&lt;&gt;""," -O","")</f>
        <v/>
      </c>
      <c r="AF28" s="14">
        <f>IF(AF29&lt;&gt;""," -O","")</f>
        <v/>
      </c>
      <c r="AH28" s="14">
        <f>IF(AH29&lt;&gt;""," -O","")</f>
        <v/>
      </c>
      <c r="AJ28" s="14">
        <f>IF(AJ29&lt;&gt;""," -O","")</f>
        <v/>
      </c>
      <c r="AL28" s="14">
        <f>IF(AL29&lt;&gt;""," -O","")</f>
        <v/>
      </c>
      <c r="AN28" s="14">
        <f>IF(AN29&lt;&gt;""," -O","")</f>
        <v/>
      </c>
      <c r="AP28" s="14">
        <f>IF(AP29&lt;&gt;""," -O","")</f>
        <v/>
      </c>
      <c r="AR28" s="14">
        <f>IF(AR29&lt;&gt;""," -O","")</f>
        <v/>
      </c>
      <c r="AT28" s="14">
        <f>IF(AT29&lt;&gt;""," -O","")</f>
        <v/>
      </c>
      <c r="AV28" s="14">
        <f>IF(AV29&lt;&gt;""," -O","")</f>
        <v/>
      </c>
      <c r="AX28" s="14">
        <f>IF(AX29&lt;&gt;""," -O","")</f>
        <v/>
      </c>
      <c r="AZ28" s="14">
        <f>IF(AZ29&lt;&gt;""," -O","")</f>
        <v/>
      </c>
      <c r="BB28" s="14">
        <f>IF(BB29&lt;&gt;""," -O","")</f>
        <v/>
      </c>
      <c r="BD28" s="14">
        <f>IF(BD29&lt;&gt;""," -O","")</f>
        <v/>
      </c>
      <c r="BF28" s="14">
        <f>IF(BF29&lt;&gt;""," -O","")</f>
        <v/>
      </c>
      <c r="BH28" s="14">
        <f>IF(BH29&lt;&gt;""," -O","")</f>
        <v/>
      </c>
      <c r="BJ28" s="14">
        <f>IF(BJ29&lt;&gt;""," -O","")</f>
        <v/>
      </c>
    </row>
    <row r="29">
      <c r="M29" s="14" t="n">
        <v>1.11</v>
      </c>
      <c r="N29" s="14">
        <f>IFERROR(VLOOKUP(M29,'CRUCE OPORTUNIDADES'!$C$10:$D$109,2,FALSE),"")</f>
        <v/>
      </c>
      <c r="O29" s="14" t="n">
        <v>2.11</v>
      </c>
      <c r="P29" s="14">
        <f>IFERROR(VLOOKUP(O29,'CRUCE OPORTUNIDADES'!$C$10:$D$109,2,FALSE),"")</f>
        <v/>
      </c>
      <c r="Q29" s="14" t="n">
        <v>3.11</v>
      </c>
      <c r="R29" s="14">
        <f>IFERROR(VLOOKUP(Q29,'CRUCE OPORTUNIDADES'!$C$10:$D$109,2,FALSE),"")</f>
        <v/>
      </c>
      <c r="S29" s="14" t="n">
        <v>4.11</v>
      </c>
      <c r="T29" s="14">
        <f>IFERROR(VLOOKUP(S29,'CRUCE OPORTUNIDADES'!$C$10:$D$109,2,FALSE),"")</f>
        <v/>
      </c>
      <c r="U29" s="14" t="n">
        <v>5.11</v>
      </c>
      <c r="V29" s="14">
        <f>IFERROR(VLOOKUP(U29,'CRUCE OPORTUNIDADES'!$C$10:$D$109,2,FALSE),"")</f>
        <v/>
      </c>
      <c r="W29" s="14" t="n">
        <v>6.11</v>
      </c>
      <c r="X29" s="14">
        <f>IFERROR(VLOOKUP(W29,'CRUCE OPORTUNIDADES'!$C$10:$D$109,2,FALSE),"")</f>
        <v/>
      </c>
      <c r="Y29" s="14" t="n">
        <v>7.11</v>
      </c>
      <c r="Z29" s="14">
        <f>IFERROR(VLOOKUP(Y29,'CRUCE OPORTUNIDADES'!$C$10:$D$109,2,FALSE),"")</f>
        <v/>
      </c>
      <c r="AA29" s="14" t="n">
        <v>8.109999999999999</v>
      </c>
      <c r="AB29" s="14">
        <f>IFERROR(VLOOKUP(AA29,'CRUCE OPORTUNIDADES'!$C$10:$D$109,2,FALSE),"")</f>
        <v/>
      </c>
      <c r="AC29" s="14" t="n">
        <v>9.109999999999999</v>
      </c>
      <c r="AD29" s="14">
        <f>IFERROR(VLOOKUP(AC29,'CRUCE OPORTUNIDADES'!$C$10:$D$109,2,FALSE),"")</f>
        <v/>
      </c>
      <c r="AE29" s="14" t="n">
        <v>10.11</v>
      </c>
      <c r="AF29" s="14">
        <f>IFERROR(VLOOKUP(AE29,'CRUCE OPORTUNIDADES'!$C$10:$D$109,2,FALSE),"")</f>
        <v/>
      </c>
      <c r="AG29" s="14" t="n">
        <v>11.11</v>
      </c>
      <c r="AH29" s="14">
        <f>IFERROR(VLOOKUP(AG29,'CRUCE OPORTUNIDADES'!$C$10:$D$109,2,FALSE),"")</f>
        <v/>
      </c>
      <c r="AI29" s="14" t="n">
        <v>12.11</v>
      </c>
      <c r="AJ29" s="14">
        <f>IFERROR(VLOOKUP(AI29,'CRUCE OPORTUNIDADES'!$C$10:$D$109,2,FALSE),"")</f>
        <v/>
      </c>
      <c r="AK29" s="14" t="n">
        <v>13.11</v>
      </c>
      <c r="AL29" s="14">
        <f>IFERROR(VLOOKUP(AK29,'CRUCE OPORTUNIDADES'!$C$10:$D$109,2,FALSE),"")</f>
        <v/>
      </c>
      <c r="AM29" s="14" t="n">
        <v>14.11</v>
      </c>
      <c r="AN29" s="14">
        <f>IFERROR(VLOOKUP(AM29,'CRUCE OPORTUNIDADES'!$C$10:$D$109,2,FALSE),"")</f>
        <v/>
      </c>
      <c r="AO29" s="14" t="n">
        <v>15.11</v>
      </c>
      <c r="AP29" s="14">
        <f>IFERROR(VLOOKUP(AO29,'CRUCE OPORTUNIDADES'!$C$10:$D$109,2,FALSE),"")</f>
        <v/>
      </c>
      <c r="AQ29" s="14" t="n">
        <v>16.11</v>
      </c>
      <c r="AR29" s="14">
        <f>IFERROR(VLOOKUP(AQ29,'CRUCE OPORTUNIDADES'!$C$10:$D$109,2,FALSE),"")</f>
        <v/>
      </c>
      <c r="AS29" s="14" t="n">
        <v>17.11</v>
      </c>
      <c r="AT29" s="14">
        <f>IFERROR(VLOOKUP(AS29,'CRUCE OPORTUNIDADES'!$C$10:$D$109,2,FALSE),"")</f>
        <v/>
      </c>
      <c r="AU29" s="14" t="n">
        <v>18.11</v>
      </c>
      <c r="AV29" s="14">
        <f>IFERROR(VLOOKUP(AU29,'CRUCE OPORTUNIDADES'!$C$10:$D$109,2,FALSE),"")</f>
        <v/>
      </c>
      <c r="AW29" s="14" t="n">
        <v>19.11</v>
      </c>
      <c r="AX29" s="14">
        <f>IFERROR(VLOOKUP(AW29,'CRUCE OPORTUNIDADES'!$C$10:$D$109,2,FALSE),"")</f>
        <v/>
      </c>
      <c r="AY29" s="14" t="n">
        <v>20.11</v>
      </c>
      <c r="AZ29" s="14">
        <f>IFERROR(VLOOKUP(AY29,'CRUCE OPORTUNIDADES'!$C$10:$D$109,2,FALSE),"")</f>
        <v/>
      </c>
      <c r="BA29" s="14" t="n">
        <v>21.11</v>
      </c>
      <c r="BB29" s="14">
        <f>IFERROR(VLOOKUP(BA29,'CRUCE OPORTUNIDADES'!$C$10:$D$109,2,FALSE),"")</f>
        <v/>
      </c>
      <c r="BC29" s="14" t="n">
        <v>22.11</v>
      </c>
      <c r="BD29" s="14">
        <f>IFERROR(VLOOKUP(BC29,'CRUCE OPORTUNIDADES'!$C$10:$D$109,2,FALSE),"")</f>
        <v/>
      </c>
      <c r="BE29" s="14" t="n">
        <v>23.11</v>
      </c>
      <c r="BF29" s="14">
        <f>IFERROR(VLOOKUP(BE29,'CRUCE OPORTUNIDADES'!$C$10:$D$109,2,FALSE),"")</f>
        <v/>
      </c>
      <c r="BG29" s="14" t="n">
        <v>24.11</v>
      </c>
      <c r="BH29" s="14">
        <f>IFERROR(VLOOKUP(BG29,'CRUCE OPORTUNIDADES'!$C$10:$D$109,2,FALSE),"")</f>
        <v/>
      </c>
      <c r="BI29" s="14" t="n">
        <v>25.11</v>
      </c>
      <c r="BJ29" s="14">
        <f>IFERROR(VLOOKUP(BI29,'CRUCE OPORTUNIDADES'!$C$10:$D$109,2,FALSE),"")</f>
        <v/>
      </c>
    </row>
    <row r="30">
      <c r="N30" s="14">
        <f>IF(N31&lt;&gt;""," -O","")</f>
        <v/>
      </c>
      <c r="P30" s="14">
        <f>IF(P31&lt;&gt;""," -O","")</f>
        <v/>
      </c>
      <c r="R30" s="14">
        <f>IF(R31&lt;&gt;""," -O","")</f>
        <v/>
      </c>
      <c r="T30" s="14">
        <f>IF(T31&lt;&gt;""," -O","")</f>
        <v/>
      </c>
      <c r="V30" s="14">
        <f>IF(V31&lt;&gt;""," -O","")</f>
        <v/>
      </c>
      <c r="X30" s="14">
        <f>IF(X31&lt;&gt;""," -O","")</f>
        <v/>
      </c>
      <c r="Z30" s="14">
        <f>IF(Z31&lt;&gt;""," -O","")</f>
        <v/>
      </c>
      <c r="AB30" s="14">
        <f>IF(AB31&lt;&gt;""," -O","")</f>
        <v/>
      </c>
      <c r="AD30" s="14">
        <f>IF(AD31&lt;&gt;""," -O","")</f>
        <v/>
      </c>
      <c r="AF30" s="14">
        <f>IF(AF31&lt;&gt;""," -O","")</f>
        <v/>
      </c>
      <c r="AH30" s="14">
        <f>IF(AH31&lt;&gt;""," -O","")</f>
        <v/>
      </c>
      <c r="AJ30" s="14">
        <f>IF(AJ31&lt;&gt;""," -O","")</f>
        <v/>
      </c>
      <c r="AL30" s="14">
        <f>IF(AL31&lt;&gt;""," -O","")</f>
        <v/>
      </c>
      <c r="AN30" s="14">
        <f>IF(AN31&lt;&gt;""," -O","")</f>
        <v/>
      </c>
      <c r="AP30" s="14">
        <f>IF(AP31&lt;&gt;""," -O","")</f>
        <v/>
      </c>
      <c r="AR30" s="14">
        <f>IF(AR31&lt;&gt;""," -O","")</f>
        <v/>
      </c>
      <c r="AT30" s="14">
        <f>IF(AT31&lt;&gt;""," -O","")</f>
        <v/>
      </c>
      <c r="AV30" s="14">
        <f>IF(AV31&lt;&gt;""," -O","")</f>
        <v/>
      </c>
      <c r="AX30" s="14">
        <f>IF(AX31&lt;&gt;""," -O","")</f>
        <v/>
      </c>
      <c r="AZ30" s="14">
        <f>IF(AZ31&lt;&gt;""," -O","")</f>
        <v/>
      </c>
      <c r="BB30" s="14">
        <f>IF(BB31&lt;&gt;""," -O","")</f>
        <v/>
      </c>
      <c r="BD30" s="14">
        <f>IF(BD31&lt;&gt;""," -O","")</f>
        <v/>
      </c>
      <c r="BF30" s="14">
        <f>IF(BF31&lt;&gt;""," -O","")</f>
        <v/>
      </c>
      <c r="BH30" s="14">
        <f>IF(BH31&lt;&gt;""," -O","")</f>
        <v/>
      </c>
      <c r="BJ30" s="14">
        <f>IF(BJ31&lt;&gt;""," -O","")</f>
        <v/>
      </c>
    </row>
    <row r="31">
      <c r="M31" s="14" t="n">
        <v>1.12</v>
      </c>
      <c r="N31" s="14">
        <f>IFERROR(VLOOKUP(M31,'CRUCE OPORTUNIDADES'!$C$10:$D$109,2,FALSE),"")</f>
        <v/>
      </c>
      <c r="O31" s="14" t="n">
        <v>2.12</v>
      </c>
      <c r="P31" s="14">
        <f>IFERROR(VLOOKUP(O31,'CRUCE OPORTUNIDADES'!$C$10:$D$109,2,FALSE),"")</f>
        <v/>
      </c>
      <c r="Q31" s="14" t="n">
        <v>3.12</v>
      </c>
      <c r="R31" s="14">
        <f>IFERROR(VLOOKUP(Q31,'CRUCE OPORTUNIDADES'!$C$10:$D$109,2,FALSE),"")</f>
        <v/>
      </c>
      <c r="S31" s="14" t="n">
        <v>4.12</v>
      </c>
      <c r="T31" s="14">
        <f>IFERROR(VLOOKUP(S31,'CRUCE OPORTUNIDADES'!$C$10:$D$109,2,FALSE),"")</f>
        <v/>
      </c>
      <c r="U31" s="14" t="n">
        <v>5.12</v>
      </c>
      <c r="V31" s="14">
        <f>IFERROR(VLOOKUP(U31,'CRUCE OPORTUNIDADES'!$C$10:$D$109,2,FALSE),"")</f>
        <v/>
      </c>
      <c r="W31" s="14" t="n">
        <v>6.12</v>
      </c>
      <c r="X31" s="14">
        <f>IFERROR(VLOOKUP(W31,'CRUCE OPORTUNIDADES'!$C$10:$D$109,2,FALSE),"")</f>
        <v/>
      </c>
      <c r="Y31" s="14" t="n">
        <v>7.12</v>
      </c>
      <c r="Z31" s="14">
        <f>IFERROR(VLOOKUP(Y31,'CRUCE OPORTUNIDADES'!$C$10:$D$109,2,FALSE),"")</f>
        <v/>
      </c>
      <c r="AA31" s="14" t="n">
        <v>8.119999999999999</v>
      </c>
      <c r="AB31" s="14">
        <f>IFERROR(VLOOKUP(AA31,'CRUCE OPORTUNIDADES'!$C$10:$D$109,2,FALSE),"")</f>
        <v/>
      </c>
      <c r="AC31" s="14" t="n">
        <v>9.119999999999999</v>
      </c>
      <c r="AD31" s="14">
        <f>IFERROR(VLOOKUP(AC31,'CRUCE OPORTUNIDADES'!$C$10:$D$109,2,FALSE),"")</f>
        <v/>
      </c>
      <c r="AE31" s="14" t="n">
        <v>10.12</v>
      </c>
      <c r="AF31" s="14">
        <f>IFERROR(VLOOKUP(AE31,'CRUCE OPORTUNIDADES'!$C$10:$D$109,2,FALSE),"")</f>
        <v/>
      </c>
      <c r="AG31" s="14" t="n">
        <v>11.12</v>
      </c>
      <c r="AH31" s="14">
        <f>IFERROR(VLOOKUP(AG31,'CRUCE OPORTUNIDADES'!$C$10:$D$109,2,FALSE),"")</f>
        <v/>
      </c>
      <c r="AI31" s="14" t="n">
        <v>12.12</v>
      </c>
      <c r="AJ31" s="14">
        <f>IFERROR(VLOOKUP(AI31,'CRUCE OPORTUNIDADES'!$C$10:$D$109,2,FALSE),"")</f>
        <v/>
      </c>
      <c r="AK31" s="14" t="n">
        <v>13.12</v>
      </c>
      <c r="AL31" s="14">
        <f>IFERROR(VLOOKUP(AK31,'CRUCE OPORTUNIDADES'!$C$10:$D$109,2,FALSE),"")</f>
        <v/>
      </c>
      <c r="AM31" s="14" t="n">
        <v>14.12</v>
      </c>
      <c r="AN31" s="14">
        <f>IFERROR(VLOOKUP(AM31,'CRUCE OPORTUNIDADES'!$C$10:$D$109,2,FALSE),"")</f>
        <v/>
      </c>
      <c r="AO31" s="14" t="n">
        <v>15.12</v>
      </c>
      <c r="AP31" s="14">
        <f>IFERROR(VLOOKUP(AO31,'CRUCE OPORTUNIDADES'!$C$10:$D$109,2,FALSE),"")</f>
        <v/>
      </c>
      <c r="AQ31" s="14" t="n">
        <v>16.12</v>
      </c>
      <c r="AR31" s="14">
        <f>IFERROR(VLOOKUP(AQ31,'CRUCE OPORTUNIDADES'!$C$10:$D$109,2,FALSE),"")</f>
        <v/>
      </c>
      <c r="AS31" s="14" t="n">
        <v>17.12</v>
      </c>
      <c r="AT31" s="14">
        <f>IFERROR(VLOOKUP(AS31,'CRUCE OPORTUNIDADES'!$C$10:$D$109,2,FALSE),"")</f>
        <v/>
      </c>
      <c r="AU31" s="14" t="n">
        <v>18.12</v>
      </c>
      <c r="AV31" s="14">
        <f>IFERROR(VLOOKUP(AU31,'CRUCE OPORTUNIDADES'!$C$10:$D$109,2,FALSE),"")</f>
        <v/>
      </c>
      <c r="AW31" s="14" t="n">
        <v>19.12</v>
      </c>
      <c r="AX31" s="14">
        <f>IFERROR(VLOOKUP(AW31,'CRUCE OPORTUNIDADES'!$C$10:$D$109,2,FALSE),"")</f>
        <v/>
      </c>
      <c r="AY31" s="14" t="n">
        <v>20.12</v>
      </c>
      <c r="AZ31" s="14">
        <f>IFERROR(VLOOKUP(AY31,'CRUCE OPORTUNIDADES'!$C$10:$D$109,2,FALSE),"")</f>
        <v/>
      </c>
      <c r="BA31" s="14" t="n">
        <v>21.12</v>
      </c>
      <c r="BB31" s="14">
        <f>IFERROR(VLOOKUP(BA31,'CRUCE OPORTUNIDADES'!$C$10:$D$109,2,FALSE),"")</f>
        <v/>
      </c>
      <c r="BC31" s="14" t="n">
        <v>22.12</v>
      </c>
      <c r="BD31" s="14">
        <f>IFERROR(VLOOKUP(BC31,'CRUCE OPORTUNIDADES'!$C$10:$D$109,2,FALSE),"")</f>
        <v/>
      </c>
      <c r="BE31" s="14" t="n">
        <v>23.12</v>
      </c>
      <c r="BF31" s="14">
        <f>IFERROR(VLOOKUP(BE31,'CRUCE OPORTUNIDADES'!$C$10:$D$109,2,FALSE),"")</f>
        <v/>
      </c>
      <c r="BG31" s="14" t="n">
        <v>24.12</v>
      </c>
      <c r="BH31" s="14">
        <f>IFERROR(VLOOKUP(BG31,'CRUCE OPORTUNIDADES'!$C$10:$D$109,2,FALSE),"")</f>
        <v/>
      </c>
      <c r="BI31" s="14" t="n">
        <v>25.12</v>
      </c>
      <c r="BJ31" s="14">
        <f>IFERROR(VLOOKUP(BI31,'CRUCE OPORTUNIDADES'!$C$10:$D$109,2,FALSE),"")</f>
        <v/>
      </c>
    </row>
    <row r="32">
      <c r="N32" s="14">
        <f>IF(N33&lt;&gt;""," -O","")</f>
        <v/>
      </c>
      <c r="P32" s="14">
        <f>IF(P33&lt;&gt;""," -O","")</f>
        <v/>
      </c>
      <c r="R32" s="14">
        <f>IF(R33&lt;&gt;""," -O","")</f>
        <v/>
      </c>
      <c r="T32" s="14">
        <f>IF(T33&lt;&gt;""," -O","")</f>
        <v/>
      </c>
      <c r="V32" s="14">
        <f>IF(V33&lt;&gt;""," -O","")</f>
        <v/>
      </c>
      <c r="X32" s="14">
        <f>IF(X33&lt;&gt;""," -O","")</f>
        <v/>
      </c>
      <c r="Z32" s="14">
        <f>IF(Z33&lt;&gt;""," -O","")</f>
        <v/>
      </c>
      <c r="AB32" s="14">
        <f>IF(AB33&lt;&gt;""," -O","")</f>
        <v/>
      </c>
      <c r="AD32" s="14">
        <f>IF(AD33&lt;&gt;""," -O","")</f>
        <v/>
      </c>
      <c r="AF32" s="14">
        <f>IF(AF33&lt;&gt;""," -O","")</f>
        <v/>
      </c>
      <c r="AH32" s="14">
        <f>IF(AH33&lt;&gt;""," -O","")</f>
        <v/>
      </c>
      <c r="AJ32" s="14">
        <f>IF(AJ33&lt;&gt;""," -O","")</f>
        <v/>
      </c>
      <c r="AL32" s="14">
        <f>IF(AL33&lt;&gt;""," -O","")</f>
        <v/>
      </c>
      <c r="AN32" s="14">
        <f>IF(AN33&lt;&gt;""," -O","")</f>
        <v/>
      </c>
      <c r="AP32" s="14">
        <f>IF(AP33&lt;&gt;""," -O","")</f>
        <v/>
      </c>
      <c r="AR32" s="14">
        <f>IF(AR33&lt;&gt;""," -O","")</f>
        <v/>
      </c>
      <c r="AT32" s="14">
        <f>IF(AT33&lt;&gt;""," -O","")</f>
        <v/>
      </c>
      <c r="AV32" s="14">
        <f>IF(AV33&lt;&gt;""," -O","")</f>
        <v/>
      </c>
      <c r="AX32" s="14">
        <f>IF(AX33&lt;&gt;""," -O","")</f>
        <v/>
      </c>
      <c r="AZ32" s="14">
        <f>IF(AZ33&lt;&gt;""," -O","")</f>
        <v/>
      </c>
      <c r="BB32" s="14">
        <f>IF(BB33&lt;&gt;""," -O","")</f>
        <v/>
      </c>
      <c r="BD32" s="14">
        <f>IF(BD33&lt;&gt;""," -O","")</f>
        <v/>
      </c>
      <c r="BF32" s="14">
        <f>IF(BF33&lt;&gt;""," -O","")</f>
        <v/>
      </c>
      <c r="BH32" s="14">
        <f>IF(BH33&lt;&gt;""," -O","")</f>
        <v/>
      </c>
      <c r="BJ32" s="14">
        <f>IF(BJ33&lt;&gt;""," -O","")</f>
        <v/>
      </c>
    </row>
    <row r="33">
      <c r="M33" s="14" t="n">
        <v>1.13</v>
      </c>
      <c r="N33" s="14">
        <f>IFERROR(VLOOKUP(M33,'CRUCE OPORTUNIDADES'!$C$10:$D$109,2,FALSE),"")</f>
        <v/>
      </c>
      <c r="O33" s="14" t="n">
        <v>2.13</v>
      </c>
      <c r="P33" s="14">
        <f>IFERROR(VLOOKUP(O33,'CRUCE OPORTUNIDADES'!$C$10:$D$109,2,FALSE),"")</f>
        <v/>
      </c>
      <c r="Q33" s="14" t="n">
        <v>3.13</v>
      </c>
      <c r="R33" s="14">
        <f>IFERROR(VLOOKUP(Q33,'CRUCE OPORTUNIDADES'!$C$10:$D$109,2,FALSE),"")</f>
        <v/>
      </c>
      <c r="S33" s="14" t="n">
        <v>4.13</v>
      </c>
      <c r="T33" s="14">
        <f>IFERROR(VLOOKUP(S33,'CRUCE OPORTUNIDADES'!$C$10:$D$109,2,FALSE),"")</f>
        <v/>
      </c>
      <c r="U33" s="14" t="n">
        <v>5.13</v>
      </c>
      <c r="V33" s="14">
        <f>IFERROR(VLOOKUP(U33,'CRUCE OPORTUNIDADES'!$C$10:$D$109,2,FALSE),"")</f>
        <v/>
      </c>
      <c r="W33" s="14" t="n">
        <v>6.13</v>
      </c>
      <c r="X33" s="14">
        <f>IFERROR(VLOOKUP(W33,'CRUCE OPORTUNIDADES'!$C$10:$D$109,2,FALSE),"")</f>
        <v/>
      </c>
      <c r="Y33" s="14" t="n">
        <v>7.13</v>
      </c>
      <c r="Z33" s="14">
        <f>IFERROR(VLOOKUP(Y33,'CRUCE OPORTUNIDADES'!$C$10:$D$109,2,FALSE),"")</f>
        <v/>
      </c>
      <c r="AA33" s="14" t="n">
        <v>8.130000000000001</v>
      </c>
      <c r="AB33" s="14">
        <f>IFERROR(VLOOKUP(AA33,'CRUCE OPORTUNIDADES'!$C$10:$D$109,2,FALSE),"")</f>
        <v/>
      </c>
      <c r="AC33" s="14" t="n">
        <v>9.130000000000001</v>
      </c>
      <c r="AD33" s="14">
        <f>IFERROR(VLOOKUP(AC33,'CRUCE OPORTUNIDADES'!$C$10:$D$109,2,FALSE),"")</f>
        <v/>
      </c>
      <c r="AE33" s="14" t="n">
        <v>10.13</v>
      </c>
      <c r="AF33" s="14">
        <f>IFERROR(VLOOKUP(AE33,'CRUCE OPORTUNIDADES'!$C$10:$D$109,2,FALSE),"")</f>
        <v/>
      </c>
      <c r="AG33" s="14" t="n">
        <v>11.13</v>
      </c>
      <c r="AH33" s="14">
        <f>IFERROR(VLOOKUP(AG33,'CRUCE OPORTUNIDADES'!$C$10:$D$109,2,FALSE),"")</f>
        <v/>
      </c>
      <c r="AI33" s="14" t="n">
        <v>12.13</v>
      </c>
      <c r="AJ33" s="14">
        <f>IFERROR(VLOOKUP(AI33,'CRUCE OPORTUNIDADES'!$C$10:$D$109,2,FALSE),"")</f>
        <v/>
      </c>
      <c r="AK33" s="14" t="n">
        <v>13.13</v>
      </c>
      <c r="AL33" s="14">
        <f>IFERROR(VLOOKUP(AK33,'CRUCE OPORTUNIDADES'!$C$10:$D$109,2,FALSE),"")</f>
        <v/>
      </c>
      <c r="AM33" s="14" t="n">
        <v>14.13</v>
      </c>
      <c r="AN33" s="14">
        <f>IFERROR(VLOOKUP(AM33,'CRUCE OPORTUNIDADES'!$C$10:$D$109,2,FALSE),"")</f>
        <v/>
      </c>
      <c r="AO33" s="14" t="n">
        <v>15.13</v>
      </c>
      <c r="AP33" s="14">
        <f>IFERROR(VLOOKUP(AO33,'CRUCE OPORTUNIDADES'!$C$10:$D$109,2,FALSE),"")</f>
        <v/>
      </c>
      <c r="AQ33" s="14" t="n">
        <v>16.13</v>
      </c>
      <c r="AR33" s="14">
        <f>IFERROR(VLOOKUP(AQ33,'CRUCE OPORTUNIDADES'!$C$10:$D$109,2,FALSE),"")</f>
        <v/>
      </c>
      <c r="AS33" s="14" t="n">
        <v>17.13</v>
      </c>
      <c r="AT33" s="14">
        <f>IFERROR(VLOOKUP(AS33,'CRUCE OPORTUNIDADES'!$C$10:$D$109,2,FALSE),"")</f>
        <v/>
      </c>
      <c r="AU33" s="14" t="n">
        <v>18.13</v>
      </c>
      <c r="AV33" s="14">
        <f>IFERROR(VLOOKUP(AU33,'CRUCE OPORTUNIDADES'!$C$10:$D$109,2,FALSE),"")</f>
        <v/>
      </c>
      <c r="AW33" s="14" t="n">
        <v>19.13</v>
      </c>
      <c r="AX33" s="14">
        <f>IFERROR(VLOOKUP(AW33,'CRUCE OPORTUNIDADES'!$C$10:$D$109,2,FALSE),"")</f>
        <v/>
      </c>
      <c r="AY33" s="14" t="n">
        <v>20.13</v>
      </c>
      <c r="AZ33" s="14">
        <f>IFERROR(VLOOKUP(AY33,'CRUCE OPORTUNIDADES'!$C$10:$D$109,2,FALSE),"")</f>
        <v/>
      </c>
      <c r="BA33" s="14" t="n">
        <v>21.13</v>
      </c>
      <c r="BB33" s="14">
        <f>IFERROR(VLOOKUP(BA33,'CRUCE OPORTUNIDADES'!$C$10:$D$109,2,FALSE),"")</f>
        <v/>
      </c>
      <c r="BC33" s="14" t="n">
        <v>22.13</v>
      </c>
      <c r="BD33" s="14">
        <f>IFERROR(VLOOKUP(BC33,'CRUCE OPORTUNIDADES'!$C$10:$D$109,2,FALSE),"")</f>
        <v/>
      </c>
      <c r="BE33" s="14" t="n">
        <v>23.13</v>
      </c>
      <c r="BF33" s="14">
        <f>IFERROR(VLOOKUP(BE33,'CRUCE OPORTUNIDADES'!$C$10:$D$109,2,FALSE),"")</f>
        <v/>
      </c>
      <c r="BG33" s="14" t="n">
        <v>24.13</v>
      </c>
      <c r="BH33" s="14">
        <f>IFERROR(VLOOKUP(BG33,'CRUCE OPORTUNIDADES'!$C$10:$D$109,2,FALSE),"")</f>
        <v/>
      </c>
      <c r="BI33" s="14" t="n">
        <v>25.13</v>
      </c>
      <c r="BJ33" s="14">
        <f>IFERROR(VLOOKUP(BI33,'CRUCE OPORTUNIDADES'!$C$10:$D$109,2,FALSE),"")</f>
        <v/>
      </c>
    </row>
    <row r="34">
      <c r="N34" s="14">
        <f>IF(N35&lt;&gt;""," -O","")</f>
        <v/>
      </c>
      <c r="P34" s="14">
        <f>IF(P35&lt;&gt;""," -O","")</f>
        <v/>
      </c>
      <c r="R34" s="14">
        <f>IF(R35&lt;&gt;""," -O","")</f>
        <v/>
      </c>
      <c r="T34" s="14">
        <f>IF(T35&lt;&gt;""," -O","")</f>
        <v/>
      </c>
      <c r="V34" s="14">
        <f>IF(V35&lt;&gt;""," -O","")</f>
        <v/>
      </c>
      <c r="X34" s="14">
        <f>IF(X35&lt;&gt;""," -O","")</f>
        <v/>
      </c>
      <c r="Z34" s="14">
        <f>IF(Z35&lt;&gt;""," -O","")</f>
        <v/>
      </c>
      <c r="AB34" s="14">
        <f>IF(AB35&lt;&gt;""," -O","")</f>
        <v/>
      </c>
      <c r="AD34" s="14">
        <f>IF(AD35&lt;&gt;""," -O","")</f>
        <v/>
      </c>
      <c r="AF34" s="14">
        <f>IF(AF35&lt;&gt;""," -O","")</f>
        <v/>
      </c>
      <c r="AH34" s="14">
        <f>IF(AH35&lt;&gt;""," -O","")</f>
        <v/>
      </c>
      <c r="AJ34" s="14">
        <f>IF(AJ35&lt;&gt;""," -O","")</f>
        <v/>
      </c>
      <c r="AL34" s="14">
        <f>IF(AL35&lt;&gt;""," -O","")</f>
        <v/>
      </c>
      <c r="AN34" s="14">
        <f>IF(AN35&lt;&gt;""," -O","")</f>
        <v/>
      </c>
      <c r="AP34" s="14">
        <f>IF(AP35&lt;&gt;""," -O","")</f>
        <v/>
      </c>
      <c r="AR34" s="14">
        <f>IF(AR35&lt;&gt;""," -O","")</f>
        <v/>
      </c>
      <c r="AT34" s="14">
        <f>IF(AT35&lt;&gt;""," -O","")</f>
        <v/>
      </c>
      <c r="AV34" s="14">
        <f>IF(AV35&lt;&gt;""," -O","")</f>
        <v/>
      </c>
      <c r="AX34" s="14">
        <f>IF(AX35&lt;&gt;""," -O","")</f>
        <v/>
      </c>
      <c r="AZ34" s="14">
        <f>IF(AZ35&lt;&gt;""," -O","")</f>
        <v/>
      </c>
      <c r="BB34" s="14">
        <f>IF(BB35&lt;&gt;""," -O","")</f>
        <v/>
      </c>
      <c r="BD34" s="14">
        <f>IF(BD35&lt;&gt;""," -O","")</f>
        <v/>
      </c>
      <c r="BF34" s="14">
        <f>IF(BF35&lt;&gt;""," -O","")</f>
        <v/>
      </c>
      <c r="BH34" s="14">
        <f>IF(BH35&lt;&gt;""," -O","")</f>
        <v/>
      </c>
      <c r="BJ34" s="14">
        <f>IF(BJ35&lt;&gt;""," -O","")</f>
        <v/>
      </c>
    </row>
    <row r="35">
      <c r="M35" s="14" t="n">
        <v>1.14</v>
      </c>
      <c r="N35" s="14">
        <f>IFERROR(VLOOKUP(M35,'CRUCE OPORTUNIDADES'!$C$10:$D$109,2,FALSE),"")</f>
        <v/>
      </c>
      <c r="O35" s="14" t="n">
        <v>2.14</v>
      </c>
      <c r="P35" s="14">
        <f>IFERROR(VLOOKUP(O35,'CRUCE OPORTUNIDADES'!$C$10:$D$109,2,FALSE),"")</f>
        <v/>
      </c>
      <c r="Q35" s="14" t="n">
        <v>3.14</v>
      </c>
      <c r="R35" s="14">
        <f>IFERROR(VLOOKUP(Q35,'CRUCE OPORTUNIDADES'!$C$10:$D$109,2,FALSE),"")</f>
        <v/>
      </c>
      <c r="S35" s="14" t="n">
        <v>4.14</v>
      </c>
      <c r="T35" s="14">
        <f>IFERROR(VLOOKUP(S35,'CRUCE OPORTUNIDADES'!$C$10:$D$109,2,FALSE),"")</f>
        <v/>
      </c>
      <c r="U35" s="14" t="n">
        <v>5.14</v>
      </c>
      <c r="V35" s="14">
        <f>IFERROR(VLOOKUP(U35,'CRUCE OPORTUNIDADES'!$C$10:$D$109,2,FALSE),"")</f>
        <v/>
      </c>
      <c r="W35" s="14" t="n">
        <v>6.14</v>
      </c>
      <c r="X35" s="14">
        <f>IFERROR(VLOOKUP(W35,'CRUCE OPORTUNIDADES'!$C$10:$D$109,2,FALSE),"")</f>
        <v/>
      </c>
      <c r="Y35" s="14" t="n">
        <v>7.14</v>
      </c>
      <c r="Z35" s="14">
        <f>IFERROR(VLOOKUP(Y35,'CRUCE OPORTUNIDADES'!$C$10:$D$109,2,FALSE),"")</f>
        <v/>
      </c>
      <c r="AA35" s="14" t="n">
        <v>8.140000000000001</v>
      </c>
      <c r="AB35" s="14">
        <f>IFERROR(VLOOKUP(AA35,'CRUCE OPORTUNIDADES'!$C$10:$D$109,2,FALSE),"")</f>
        <v/>
      </c>
      <c r="AC35" s="14" t="n">
        <v>9.140000000000001</v>
      </c>
      <c r="AD35" s="14">
        <f>IFERROR(VLOOKUP(AC35,'CRUCE OPORTUNIDADES'!$C$10:$D$109,2,FALSE),"")</f>
        <v/>
      </c>
      <c r="AE35" s="14" t="n">
        <v>10.14</v>
      </c>
      <c r="AF35" s="14">
        <f>IFERROR(VLOOKUP(AE35,'CRUCE OPORTUNIDADES'!$C$10:$D$109,2,FALSE),"")</f>
        <v/>
      </c>
      <c r="AG35" s="14" t="n">
        <v>11.14</v>
      </c>
      <c r="AH35" s="14">
        <f>IFERROR(VLOOKUP(AG35,'CRUCE OPORTUNIDADES'!$C$10:$D$109,2,FALSE),"")</f>
        <v/>
      </c>
      <c r="AI35" s="14" t="n">
        <v>12.14</v>
      </c>
      <c r="AJ35" s="14">
        <f>IFERROR(VLOOKUP(AI35,'CRUCE OPORTUNIDADES'!$C$10:$D$109,2,FALSE),"")</f>
        <v/>
      </c>
      <c r="AK35" s="14" t="n">
        <v>13.14</v>
      </c>
      <c r="AL35" s="14">
        <f>IFERROR(VLOOKUP(AK35,'CRUCE OPORTUNIDADES'!$C$10:$D$109,2,FALSE),"")</f>
        <v/>
      </c>
      <c r="AM35" s="14" t="n">
        <v>14.14</v>
      </c>
      <c r="AN35" s="14">
        <f>IFERROR(VLOOKUP(AM35,'CRUCE OPORTUNIDADES'!$C$10:$D$109,2,FALSE),"")</f>
        <v/>
      </c>
      <c r="AO35" s="14" t="n">
        <v>15.14</v>
      </c>
      <c r="AP35" s="14">
        <f>IFERROR(VLOOKUP(AO35,'CRUCE OPORTUNIDADES'!$C$10:$D$109,2,FALSE),"")</f>
        <v/>
      </c>
      <c r="AQ35" s="14" t="n">
        <v>16.14</v>
      </c>
      <c r="AR35" s="14">
        <f>IFERROR(VLOOKUP(AQ35,'CRUCE OPORTUNIDADES'!$C$10:$D$109,2,FALSE),"")</f>
        <v/>
      </c>
      <c r="AS35" s="14" t="n">
        <v>17.14</v>
      </c>
      <c r="AT35" s="14">
        <f>IFERROR(VLOOKUP(AS35,'CRUCE OPORTUNIDADES'!$C$10:$D$109,2,FALSE),"")</f>
        <v/>
      </c>
      <c r="AU35" s="14" t="n">
        <v>18.14</v>
      </c>
      <c r="AV35" s="14">
        <f>IFERROR(VLOOKUP(AU35,'CRUCE OPORTUNIDADES'!$C$10:$D$109,2,FALSE),"")</f>
        <v/>
      </c>
      <c r="AW35" s="14" t="n">
        <v>19.14</v>
      </c>
      <c r="AX35" s="14">
        <f>IFERROR(VLOOKUP(AW35,'CRUCE OPORTUNIDADES'!$C$10:$D$109,2,FALSE),"")</f>
        <v/>
      </c>
      <c r="AY35" s="14" t="n">
        <v>20.14</v>
      </c>
      <c r="AZ35" s="14">
        <f>IFERROR(VLOOKUP(AY35,'CRUCE OPORTUNIDADES'!$C$10:$D$109,2,FALSE),"")</f>
        <v/>
      </c>
      <c r="BA35" s="14" t="n">
        <v>21.14</v>
      </c>
      <c r="BB35" s="14">
        <f>IFERROR(VLOOKUP(BA35,'CRUCE OPORTUNIDADES'!$C$10:$D$109,2,FALSE),"")</f>
        <v/>
      </c>
      <c r="BC35" s="14" t="n">
        <v>22.14</v>
      </c>
      <c r="BD35" s="14">
        <f>IFERROR(VLOOKUP(BC35,'CRUCE OPORTUNIDADES'!$C$10:$D$109,2,FALSE),"")</f>
        <v/>
      </c>
      <c r="BE35" s="14" t="n">
        <v>23.14</v>
      </c>
      <c r="BF35" s="14">
        <f>IFERROR(VLOOKUP(BE35,'CRUCE OPORTUNIDADES'!$C$10:$D$109,2,FALSE),"")</f>
        <v/>
      </c>
      <c r="BG35" s="14" t="n">
        <v>24.14</v>
      </c>
      <c r="BH35" s="14">
        <f>IFERROR(VLOOKUP(BG35,'CRUCE OPORTUNIDADES'!$C$10:$D$109,2,FALSE),"")</f>
        <v/>
      </c>
      <c r="BI35" s="14" t="n">
        <v>25.14</v>
      </c>
      <c r="BJ35" s="14">
        <f>IFERROR(VLOOKUP(BI35,'CRUCE OPORTUNIDADES'!$C$10:$D$109,2,FALSE),"")</f>
        <v/>
      </c>
    </row>
    <row r="36">
      <c r="N36" s="14">
        <f>IF(N37&lt;&gt;""," -O","")</f>
        <v/>
      </c>
      <c r="P36" s="14">
        <f>IF(P37&lt;&gt;""," -O","")</f>
        <v/>
      </c>
      <c r="R36" s="14">
        <f>IF(R37&lt;&gt;""," -O","")</f>
        <v/>
      </c>
      <c r="T36" s="14">
        <f>IF(T37&lt;&gt;""," -O","")</f>
        <v/>
      </c>
      <c r="V36" s="14">
        <f>IF(V37&lt;&gt;""," -O","")</f>
        <v/>
      </c>
      <c r="X36" s="14">
        <f>IF(X37&lt;&gt;""," -O","")</f>
        <v/>
      </c>
      <c r="Z36" s="14">
        <f>IF(Z37&lt;&gt;""," -O","")</f>
        <v/>
      </c>
      <c r="AB36" s="14">
        <f>IF(AB37&lt;&gt;""," -O","")</f>
        <v/>
      </c>
      <c r="AD36" s="14">
        <f>IF(AD37&lt;&gt;""," -O","")</f>
        <v/>
      </c>
      <c r="AF36" s="14">
        <f>IF(AF37&lt;&gt;""," -O","")</f>
        <v/>
      </c>
      <c r="AH36" s="14">
        <f>IF(AH37&lt;&gt;""," -O","")</f>
        <v/>
      </c>
      <c r="AJ36" s="14">
        <f>IF(AJ37&lt;&gt;""," -O","")</f>
        <v/>
      </c>
      <c r="AL36" s="14">
        <f>IF(AL37&lt;&gt;""," -O","")</f>
        <v/>
      </c>
      <c r="AN36" s="14">
        <f>IF(AN37&lt;&gt;""," -O","")</f>
        <v/>
      </c>
      <c r="AP36" s="14">
        <f>IF(AP37&lt;&gt;""," -O","")</f>
        <v/>
      </c>
      <c r="AR36" s="14">
        <f>IF(AR37&lt;&gt;""," -O","")</f>
        <v/>
      </c>
      <c r="AT36" s="14">
        <f>IF(AT37&lt;&gt;""," -O","")</f>
        <v/>
      </c>
      <c r="AV36" s="14">
        <f>IF(AV37&lt;&gt;""," -O","")</f>
        <v/>
      </c>
      <c r="AX36" s="14">
        <f>IF(AX37&lt;&gt;""," -O","")</f>
        <v/>
      </c>
      <c r="AZ36" s="14">
        <f>IF(AZ37&lt;&gt;""," -O","")</f>
        <v/>
      </c>
      <c r="BB36" s="14">
        <f>IF(BB37&lt;&gt;""," -O","")</f>
        <v/>
      </c>
      <c r="BD36" s="14">
        <f>IF(BD37&lt;&gt;""," -O","")</f>
        <v/>
      </c>
      <c r="BF36" s="14">
        <f>IF(BF37&lt;&gt;""," -O","")</f>
        <v/>
      </c>
      <c r="BH36" s="14">
        <f>IF(BH37&lt;&gt;""," -O","")</f>
        <v/>
      </c>
      <c r="BJ36" s="14">
        <f>IF(BJ37&lt;&gt;""," -O","")</f>
        <v/>
      </c>
    </row>
    <row r="37">
      <c r="M37" s="14" t="n">
        <v>1.15</v>
      </c>
      <c r="N37" s="14">
        <f>IFERROR(VLOOKUP(M37,'CRUCE OPORTUNIDADES'!$C$10:$D$109,2,FALSE),"")</f>
        <v/>
      </c>
      <c r="O37" s="14" t="n">
        <v>2.15</v>
      </c>
      <c r="P37" s="14">
        <f>IFERROR(VLOOKUP(O37,'CRUCE OPORTUNIDADES'!$C$10:$D$109,2,FALSE),"")</f>
        <v/>
      </c>
      <c r="Q37" s="14" t="n">
        <v>3.15</v>
      </c>
      <c r="R37" s="14">
        <f>IFERROR(VLOOKUP(Q37,'CRUCE OPORTUNIDADES'!$C$10:$D$109,2,FALSE),"")</f>
        <v/>
      </c>
      <c r="S37" s="14" t="n">
        <v>4.15</v>
      </c>
      <c r="T37" s="14">
        <f>IFERROR(VLOOKUP(S37,'CRUCE OPORTUNIDADES'!$C$10:$D$109,2,FALSE),"")</f>
        <v/>
      </c>
      <c r="U37" s="14" t="n">
        <v>5.15</v>
      </c>
      <c r="V37" s="14">
        <f>IFERROR(VLOOKUP(U37,'CRUCE OPORTUNIDADES'!$C$10:$D$109,2,FALSE),"")</f>
        <v/>
      </c>
      <c r="W37" s="14" t="n">
        <v>6.15</v>
      </c>
      <c r="X37" s="14">
        <f>IFERROR(VLOOKUP(W37,'CRUCE OPORTUNIDADES'!$C$10:$D$109,2,FALSE),"")</f>
        <v/>
      </c>
      <c r="Y37" s="14" t="n">
        <v>7.15</v>
      </c>
      <c r="Z37" s="14">
        <f>IFERROR(VLOOKUP(Y37,'CRUCE OPORTUNIDADES'!$C$10:$D$109,2,FALSE),"")</f>
        <v/>
      </c>
      <c r="AA37" s="14" t="n">
        <v>8.15</v>
      </c>
      <c r="AB37" s="14">
        <f>IFERROR(VLOOKUP(AA37,'CRUCE OPORTUNIDADES'!$C$10:$D$109,2,FALSE),"")</f>
        <v/>
      </c>
      <c r="AC37" s="14" t="n">
        <v>9.15</v>
      </c>
      <c r="AD37" s="14">
        <f>IFERROR(VLOOKUP(AC37,'CRUCE OPORTUNIDADES'!$C$10:$D$109,2,FALSE),"")</f>
        <v/>
      </c>
      <c r="AE37" s="14" t="n">
        <v>10.15</v>
      </c>
      <c r="AF37" s="14">
        <f>IFERROR(VLOOKUP(AE37,'CRUCE OPORTUNIDADES'!$C$10:$D$109,2,FALSE),"")</f>
        <v/>
      </c>
      <c r="AG37" s="14" t="n">
        <v>11.15</v>
      </c>
      <c r="AH37" s="14">
        <f>IFERROR(VLOOKUP(AG37,'CRUCE OPORTUNIDADES'!$C$10:$D$109,2,FALSE),"")</f>
        <v/>
      </c>
      <c r="AI37" s="14" t="n">
        <v>12.15</v>
      </c>
      <c r="AJ37" s="14">
        <f>IFERROR(VLOOKUP(AI37,'CRUCE OPORTUNIDADES'!$C$10:$D$109,2,FALSE),"")</f>
        <v/>
      </c>
      <c r="AK37" s="14" t="n">
        <v>13.15</v>
      </c>
      <c r="AL37" s="14">
        <f>IFERROR(VLOOKUP(AK37,'CRUCE OPORTUNIDADES'!$C$10:$D$109,2,FALSE),"")</f>
        <v/>
      </c>
      <c r="AM37" s="14" t="n">
        <v>14.15</v>
      </c>
      <c r="AN37" s="14">
        <f>IFERROR(VLOOKUP(AM37,'CRUCE OPORTUNIDADES'!$C$10:$D$109,2,FALSE),"")</f>
        <v/>
      </c>
      <c r="AO37" s="14" t="n">
        <v>15.15</v>
      </c>
      <c r="AP37" s="14">
        <f>IFERROR(VLOOKUP(AO37,'CRUCE OPORTUNIDADES'!$C$10:$D$109,2,FALSE),"")</f>
        <v/>
      </c>
      <c r="AQ37" s="14" t="n">
        <v>16.15</v>
      </c>
      <c r="AR37" s="14">
        <f>IFERROR(VLOOKUP(AQ37,'CRUCE OPORTUNIDADES'!$C$10:$D$109,2,FALSE),"")</f>
        <v/>
      </c>
      <c r="AS37" s="14" t="n">
        <v>17.15</v>
      </c>
      <c r="AT37" s="14">
        <f>IFERROR(VLOOKUP(AS37,'CRUCE OPORTUNIDADES'!$C$10:$D$109,2,FALSE),"")</f>
        <v/>
      </c>
      <c r="AU37" s="14" t="n">
        <v>18.15</v>
      </c>
      <c r="AV37" s="14">
        <f>IFERROR(VLOOKUP(AU37,'CRUCE OPORTUNIDADES'!$C$10:$D$109,2,FALSE),"")</f>
        <v/>
      </c>
      <c r="AW37" s="14" t="n">
        <v>19.15</v>
      </c>
      <c r="AX37" s="14">
        <f>IFERROR(VLOOKUP(AW37,'CRUCE OPORTUNIDADES'!$C$10:$D$109,2,FALSE),"")</f>
        <v/>
      </c>
      <c r="AY37" s="14" t="n">
        <v>20.15</v>
      </c>
      <c r="AZ37" s="14">
        <f>IFERROR(VLOOKUP(AY37,'CRUCE OPORTUNIDADES'!$C$10:$D$109,2,FALSE),"")</f>
        <v/>
      </c>
      <c r="BA37" s="14" t="n">
        <v>21.15</v>
      </c>
      <c r="BB37" s="14">
        <f>IFERROR(VLOOKUP(BA37,'CRUCE OPORTUNIDADES'!$C$10:$D$109,2,FALSE),"")</f>
        <v/>
      </c>
      <c r="BC37" s="14" t="n">
        <v>22.15</v>
      </c>
      <c r="BD37" s="14">
        <f>IFERROR(VLOOKUP(BC37,'CRUCE OPORTUNIDADES'!$C$10:$D$109,2,FALSE),"")</f>
        <v/>
      </c>
      <c r="BE37" s="14" t="n">
        <v>23.15</v>
      </c>
      <c r="BF37" s="14">
        <f>IFERROR(VLOOKUP(BE37,'CRUCE OPORTUNIDADES'!$C$10:$D$109,2,FALSE),"")</f>
        <v/>
      </c>
      <c r="BG37" s="14" t="n">
        <v>24.15</v>
      </c>
      <c r="BH37" s="14">
        <f>IFERROR(VLOOKUP(BG37,'CRUCE OPORTUNIDADES'!$C$10:$D$109,2,FALSE),"")</f>
        <v/>
      </c>
      <c r="BI37" s="14" t="n">
        <v>25.15</v>
      </c>
      <c r="BJ37" s="14">
        <f>IFERROR(VLOOKUP(BI37,'CRUCE OPORTUNIDADES'!$C$10:$D$109,2,FALSE),"")</f>
        <v/>
      </c>
    </row>
    <row r="38">
      <c r="N38" s="14">
        <f>IF(N39&lt;&gt;""," -O","")</f>
        <v/>
      </c>
      <c r="P38" s="14">
        <f>IF(P39&lt;&gt;""," -O","")</f>
        <v/>
      </c>
      <c r="R38" s="14">
        <f>IF(R39&lt;&gt;""," -O","")</f>
        <v/>
      </c>
      <c r="T38" s="14">
        <f>IF(T39&lt;&gt;""," -O","")</f>
        <v/>
      </c>
      <c r="V38" s="14">
        <f>IF(V39&lt;&gt;""," -O","")</f>
        <v/>
      </c>
      <c r="X38" s="14">
        <f>IF(X39&lt;&gt;""," -O","")</f>
        <v/>
      </c>
      <c r="Z38" s="14">
        <f>IF(Z39&lt;&gt;""," -O","")</f>
        <v/>
      </c>
      <c r="AB38" s="14">
        <f>IF(AB39&lt;&gt;""," -O","")</f>
        <v/>
      </c>
      <c r="AD38" s="14">
        <f>IF(AD39&lt;&gt;""," -O","")</f>
        <v/>
      </c>
      <c r="AF38" s="14">
        <f>IF(AF39&lt;&gt;""," -O","")</f>
        <v/>
      </c>
      <c r="AH38" s="14">
        <f>IF(AH39&lt;&gt;""," -O","")</f>
        <v/>
      </c>
      <c r="AJ38" s="14">
        <f>IF(AJ39&lt;&gt;""," -O","")</f>
        <v/>
      </c>
      <c r="AL38" s="14">
        <f>IF(AL39&lt;&gt;""," -O","")</f>
        <v/>
      </c>
      <c r="AN38" s="14">
        <f>IF(AN39&lt;&gt;""," -O","")</f>
        <v/>
      </c>
      <c r="AP38" s="14">
        <f>IF(AP39&lt;&gt;""," -O","")</f>
        <v/>
      </c>
      <c r="AR38" s="14">
        <f>IF(AR39&lt;&gt;""," -O","")</f>
        <v/>
      </c>
      <c r="AT38" s="14">
        <f>IF(AT39&lt;&gt;""," -O","")</f>
        <v/>
      </c>
      <c r="AV38" s="14">
        <f>IF(AV39&lt;&gt;""," -O","")</f>
        <v/>
      </c>
      <c r="AX38" s="14">
        <f>IF(AX39&lt;&gt;""," -O","")</f>
        <v/>
      </c>
      <c r="AZ38" s="14">
        <f>IF(AZ39&lt;&gt;""," -O","")</f>
        <v/>
      </c>
      <c r="BB38" s="14">
        <f>IF(BB39&lt;&gt;""," -O","")</f>
        <v/>
      </c>
      <c r="BD38" s="14">
        <f>IF(BD39&lt;&gt;""," -O","")</f>
        <v/>
      </c>
      <c r="BF38" s="14">
        <f>IF(BF39&lt;&gt;""," -O","")</f>
        <v/>
      </c>
      <c r="BH38" s="14">
        <f>IF(BH39&lt;&gt;""," -O","")</f>
        <v/>
      </c>
      <c r="BJ38" s="14">
        <f>IF(BJ39&lt;&gt;""," -O","")</f>
        <v/>
      </c>
    </row>
    <row r="39">
      <c r="M39" s="14" t="n">
        <v>1.16</v>
      </c>
      <c r="N39" s="14">
        <f>IFERROR(VLOOKUP(M39,'CRUCE OPORTUNIDADES'!$C$10:$D$109,2,FALSE),"")</f>
        <v/>
      </c>
      <c r="O39" s="14" t="n">
        <v>2.16</v>
      </c>
      <c r="P39" s="14">
        <f>IFERROR(VLOOKUP(O39,'CRUCE OPORTUNIDADES'!$C$10:$D$109,2,FALSE),"")</f>
        <v/>
      </c>
      <c r="Q39" s="14" t="n">
        <v>3.16</v>
      </c>
      <c r="R39" s="14">
        <f>IFERROR(VLOOKUP(Q39,'CRUCE OPORTUNIDADES'!$C$10:$D$109,2,FALSE),"")</f>
        <v/>
      </c>
      <c r="S39" s="14" t="n">
        <v>4.16</v>
      </c>
      <c r="T39" s="14">
        <f>IFERROR(VLOOKUP(S39,'CRUCE OPORTUNIDADES'!$C$10:$D$109,2,FALSE),"")</f>
        <v/>
      </c>
      <c r="U39" s="14" t="n">
        <v>5.16</v>
      </c>
      <c r="V39" s="14">
        <f>IFERROR(VLOOKUP(U39,'CRUCE OPORTUNIDADES'!$C$10:$D$109,2,FALSE),"")</f>
        <v/>
      </c>
      <c r="W39" s="14" t="n">
        <v>6.16</v>
      </c>
      <c r="X39" s="14">
        <f>IFERROR(VLOOKUP(W39,'CRUCE OPORTUNIDADES'!$C$10:$D$109,2,FALSE),"")</f>
        <v/>
      </c>
      <c r="Y39" s="14" t="n">
        <v>7.16</v>
      </c>
      <c r="Z39" s="14">
        <f>IFERROR(VLOOKUP(Y39,'CRUCE OPORTUNIDADES'!$C$10:$D$109,2,FALSE),"")</f>
        <v/>
      </c>
      <c r="AA39" s="14" t="n">
        <v>8.16</v>
      </c>
      <c r="AB39" s="14">
        <f>IFERROR(VLOOKUP(AA39,'CRUCE OPORTUNIDADES'!$C$10:$D$109,2,FALSE),"")</f>
        <v/>
      </c>
      <c r="AC39" s="14" t="n">
        <v>9.16</v>
      </c>
      <c r="AD39" s="14">
        <f>IFERROR(VLOOKUP(AC39,'CRUCE OPORTUNIDADES'!$C$10:$D$109,2,FALSE),"")</f>
        <v/>
      </c>
      <c r="AE39" s="14" t="n">
        <v>10.16</v>
      </c>
      <c r="AF39" s="14">
        <f>IFERROR(VLOOKUP(AE39,'CRUCE OPORTUNIDADES'!$C$10:$D$109,2,FALSE),"")</f>
        <v/>
      </c>
      <c r="AG39" s="14" t="n">
        <v>11.16</v>
      </c>
      <c r="AH39" s="14">
        <f>IFERROR(VLOOKUP(AG39,'CRUCE OPORTUNIDADES'!$C$10:$D$109,2,FALSE),"")</f>
        <v/>
      </c>
      <c r="AI39" s="14" t="n">
        <v>12.16</v>
      </c>
      <c r="AJ39" s="14">
        <f>IFERROR(VLOOKUP(AI39,'CRUCE OPORTUNIDADES'!$C$10:$D$109,2,FALSE),"")</f>
        <v/>
      </c>
      <c r="AK39" s="14" t="n">
        <v>13.16</v>
      </c>
      <c r="AL39" s="14">
        <f>IFERROR(VLOOKUP(AK39,'CRUCE OPORTUNIDADES'!$C$10:$D$109,2,FALSE),"")</f>
        <v/>
      </c>
      <c r="AM39" s="14" t="n">
        <v>14.16</v>
      </c>
      <c r="AN39" s="14">
        <f>IFERROR(VLOOKUP(AM39,'CRUCE OPORTUNIDADES'!$C$10:$D$109,2,FALSE),"")</f>
        <v/>
      </c>
      <c r="AO39" s="14" t="n">
        <v>15.16</v>
      </c>
      <c r="AP39" s="14">
        <f>IFERROR(VLOOKUP(AO39,'CRUCE OPORTUNIDADES'!$C$10:$D$109,2,FALSE),"")</f>
        <v/>
      </c>
      <c r="AQ39" s="14" t="n">
        <v>16.16</v>
      </c>
      <c r="AR39" s="14">
        <f>IFERROR(VLOOKUP(AQ39,'CRUCE OPORTUNIDADES'!$C$10:$D$109,2,FALSE),"")</f>
        <v/>
      </c>
      <c r="AS39" s="14" t="n">
        <v>17.16</v>
      </c>
      <c r="AT39" s="14">
        <f>IFERROR(VLOOKUP(AS39,'CRUCE OPORTUNIDADES'!$C$10:$D$109,2,FALSE),"")</f>
        <v/>
      </c>
      <c r="AU39" s="14" t="n">
        <v>18.16</v>
      </c>
      <c r="AV39" s="14">
        <f>IFERROR(VLOOKUP(AU39,'CRUCE OPORTUNIDADES'!$C$10:$D$109,2,FALSE),"")</f>
        <v/>
      </c>
      <c r="AW39" s="14" t="n">
        <v>19.16</v>
      </c>
      <c r="AX39" s="14">
        <f>IFERROR(VLOOKUP(AW39,'CRUCE OPORTUNIDADES'!$C$10:$D$109,2,FALSE),"")</f>
        <v/>
      </c>
      <c r="AY39" s="14" t="n">
        <v>20.16</v>
      </c>
      <c r="AZ39" s="14">
        <f>IFERROR(VLOOKUP(AY39,'CRUCE OPORTUNIDADES'!$C$10:$D$109,2,FALSE),"")</f>
        <v/>
      </c>
      <c r="BA39" s="14" t="n">
        <v>21.16</v>
      </c>
      <c r="BB39" s="14">
        <f>IFERROR(VLOOKUP(BA39,'CRUCE OPORTUNIDADES'!$C$10:$D$109,2,FALSE),"")</f>
        <v/>
      </c>
      <c r="BC39" s="14" t="n">
        <v>22.16</v>
      </c>
      <c r="BD39" s="14">
        <f>IFERROR(VLOOKUP(BC39,'CRUCE OPORTUNIDADES'!$C$10:$D$109,2,FALSE),"")</f>
        <v/>
      </c>
      <c r="BE39" s="14" t="n">
        <v>23.16</v>
      </c>
      <c r="BF39" s="14">
        <f>IFERROR(VLOOKUP(BE39,'CRUCE OPORTUNIDADES'!$C$10:$D$109,2,FALSE),"")</f>
        <v/>
      </c>
      <c r="BG39" s="14" t="n">
        <v>24.16</v>
      </c>
      <c r="BH39" s="14">
        <f>IFERROR(VLOOKUP(BG39,'CRUCE OPORTUNIDADES'!$C$10:$D$109,2,FALSE),"")</f>
        <v/>
      </c>
      <c r="BI39" s="14" t="n">
        <v>25.16</v>
      </c>
      <c r="BJ39" s="14">
        <f>IFERROR(VLOOKUP(BI39,'CRUCE OPORTUNIDADES'!$C$10:$D$109,2,FALSE),"")</f>
        <v/>
      </c>
    </row>
    <row r="40">
      <c r="N40" s="14">
        <f>IF(N41&lt;&gt;""," -O","")</f>
        <v/>
      </c>
      <c r="P40" s="14">
        <f>IF(P41&lt;&gt;""," -O","")</f>
        <v/>
      </c>
      <c r="R40" s="14">
        <f>IF(R41&lt;&gt;""," -O","")</f>
        <v/>
      </c>
      <c r="T40" s="14">
        <f>IF(T41&lt;&gt;""," -O","")</f>
        <v/>
      </c>
      <c r="V40" s="14">
        <f>IF(V41&lt;&gt;""," -O","")</f>
        <v/>
      </c>
      <c r="X40" s="14">
        <f>IF(X41&lt;&gt;""," -O","")</f>
        <v/>
      </c>
      <c r="Z40" s="14">
        <f>IF(Z41&lt;&gt;""," -O","")</f>
        <v/>
      </c>
      <c r="AB40" s="14">
        <f>IF(AB41&lt;&gt;""," -O","")</f>
        <v/>
      </c>
      <c r="AD40" s="14">
        <f>IF(AD41&lt;&gt;""," -O","")</f>
        <v/>
      </c>
      <c r="AF40" s="14">
        <f>IF(AF41&lt;&gt;""," -O","")</f>
        <v/>
      </c>
      <c r="AH40" s="14">
        <f>IF(AH41&lt;&gt;""," -O","")</f>
        <v/>
      </c>
      <c r="AJ40" s="14">
        <f>IF(AJ41&lt;&gt;""," -O","")</f>
        <v/>
      </c>
      <c r="AL40" s="14">
        <f>IF(AL41&lt;&gt;""," -O","")</f>
        <v/>
      </c>
      <c r="AN40" s="14">
        <f>IF(AN41&lt;&gt;""," -O","")</f>
        <v/>
      </c>
      <c r="AP40" s="14">
        <f>IF(AP41&lt;&gt;""," -O","")</f>
        <v/>
      </c>
      <c r="AR40" s="14">
        <f>IF(AR41&lt;&gt;""," -O","")</f>
        <v/>
      </c>
      <c r="AT40" s="14">
        <f>IF(AT41&lt;&gt;""," -O","")</f>
        <v/>
      </c>
      <c r="AV40" s="14">
        <f>IF(AV41&lt;&gt;""," -O","")</f>
        <v/>
      </c>
      <c r="AX40" s="14">
        <f>IF(AX41&lt;&gt;""," -O","")</f>
        <v/>
      </c>
      <c r="AZ40" s="14">
        <f>IF(AZ41&lt;&gt;""," -O","")</f>
        <v/>
      </c>
      <c r="BB40" s="14">
        <f>IF(BB41&lt;&gt;""," -O","")</f>
        <v/>
      </c>
      <c r="BD40" s="14">
        <f>IF(BD41&lt;&gt;""," -O","")</f>
        <v/>
      </c>
      <c r="BF40" s="14">
        <f>IF(BF41&lt;&gt;""," -O","")</f>
        <v/>
      </c>
      <c r="BH40" s="14">
        <f>IF(BH41&lt;&gt;""," -O","")</f>
        <v/>
      </c>
      <c r="BJ40" s="14">
        <f>IF(BJ41&lt;&gt;""," -O","")</f>
        <v/>
      </c>
    </row>
    <row r="41">
      <c r="M41" s="14" t="n">
        <v>1.17</v>
      </c>
      <c r="N41" s="14">
        <f>IFERROR(VLOOKUP(M41,'CRUCE OPORTUNIDADES'!$C$10:$D$109,2,FALSE),"")</f>
        <v/>
      </c>
      <c r="O41" s="14" t="n">
        <v>2.17</v>
      </c>
      <c r="P41" s="14">
        <f>IFERROR(VLOOKUP(O41,'CRUCE OPORTUNIDADES'!$C$10:$D$109,2,FALSE),"")</f>
        <v/>
      </c>
      <c r="Q41" s="14" t="n">
        <v>3.17</v>
      </c>
      <c r="R41" s="14">
        <f>IFERROR(VLOOKUP(Q41,'CRUCE OPORTUNIDADES'!$C$10:$D$109,2,FALSE),"")</f>
        <v/>
      </c>
      <c r="S41" s="14" t="n">
        <v>4.17</v>
      </c>
      <c r="T41" s="14">
        <f>IFERROR(VLOOKUP(S41,'CRUCE OPORTUNIDADES'!$C$10:$D$109,2,FALSE),"")</f>
        <v/>
      </c>
      <c r="U41" s="14" t="n">
        <v>5.17</v>
      </c>
      <c r="V41" s="14">
        <f>IFERROR(VLOOKUP(U41,'CRUCE OPORTUNIDADES'!$C$10:$D$109,2,FALSE),"")</f>
        <v/>
      </c>
      <c r="W41" s="14" t="n">
        <v>6.17</v>
      </c>
      <c r="X41" s="14">
        <f>IFERROR(VLOOKUP(W41,'CRUCE OPORTUNIDADES'!$C$10:$D$109,2,FALSE),"")</f>
        <v/>
      </c>
      <c r="Y41" s="14" t="n">
        <v>7.17</v>
      </c>
      <c r="Z41" s="14">
        <f>IFERROR(VLOOKUP(Y41,'CRUCE OPORTUNIDADES'!$C$10:$D$109,2,FALSE),"")</f>
        <v/>
      </c>
      <c r="AA41" s="14" t="n">
        <v>8.17</v>
      </c>
      <c r="AB41" s="14">
        <f>IFERROR(VLOOKUP(AA41,'CRUCE OPORTUNIDADES'!$C$10:$D$109,2,FALSE),"")</f>
        <v/>
      </c>
      <c r="AC41" s="14" t="n">
        <v>9.17</v>
      </c>
      <c r="AD41" s="14">
        <f>IFERROR(VLOOKUP(AC41,'CRUCE OPORTUNIDADES'!$C$10:$D$109,2,FALSE),"")</f>
        <v/>
      </c>
      <c r="AE41" s="14" t="n">
        <v>10.17</v>
      </c>
      <c r="AF41" s="14">
        <f>IFERROR(VLOOKUP(AE41,'CRUCE OPORTUNIDADES'!$C$10:$D$109,2,FALSE),"")</f>
        <v/>
      </c>
      <c r="AG41" s="14" t="n">
        <v>11.17</v>
      </c>
      <c r="AH41" s="14">
        <f>IFERROR(VLOOKUP(AG41,'CRUCE OPORTUNIDADES'!$C$10:$D$109,2,FALSE),"")</f>
        <v/>
      </c>
      <c r="AI41" s="14" t="n">
        <v>12.17</v>
      </c>
      <c r="AJ41" s="14">
        <f>IFERROR(VLOOKUP(AI41,'CRUCE OPORTUNIDADES'!$C$10:$D$109,2,FALSE),"")</f>
        <v/>
      </c>
      <c r="AK41" s="14" t="n">
        <v>13.17</v>
      </c>
      <c r="AL41" s="14">
        <f>IFERROR(VLOOKUP(AK41,'CRUCE OPORTUNIDADES'!$C$10:$D$109,2,FALSE),"")</f>
        <v/>
      </c>
      <c r="AM41" s="14" t="n">
        <v>14.17</v>
      </c>
      <c r="AN41" s="14">
        <f>IFERROR(VLOOKUP(AM41,'CRUCE OPORTUNIDADES'!$C$10:$D$109,2,FALSE),"")</f>
        <v/>
      </c>
      <c r="AO41" s="14" t="n">
        <v>15.17</v>
      </c>
      <c r="AP41" s="14">
        <f>IFERROR(VLOOKUP(AO41,'CRUCE OPORTUNIDADES'!$C$10:$D$109,2,FALSE),"")</f>
        <v/>
      </c>
      <c r="AQ41" s="14" t="n">
        <v>16.17</v>
      </c>
      <c r="AR41" s="14">
        <f>IFERROR(VLOOKUP(AQ41,'CRUCE OPORTUNIDADES'!$C$10:$D$109,2,FALSE),"")</f>
        <v/>
      </c>
      <c r="AS41" s="14" t="n">
        <v>17.17</v>
      </c>
      <c r="AT41" s="14">
        <f>IFERROR(VLOOKUP(AS41,'CRUCE OPORTUNIDADES'!$C$10:$D$109,2,FALSE),"")</f>
        <v/>
      </c>
      <c r="AU41" s="14" t="n">
        <v>18.17</v>
      </c>
      <c r="AV41" s="14">
        <f>IFERROR(VLOOKUP(AU41,'CRUCE OPORTUNIDADES'!$C$10:$D$109,2,FALSE),"")</f>
        <v/>
      </c>
      <c r="AW41" s="14" t="n">
        <v>19.17</v>
      </c>
      <c r="AX41" s="14">
        <f>IFERROR(VLOOKUP(AW41,'CRUCE OPORTUNIDADES'!$C$10:$D$109,2,FALSE),"")</f>
        <v/>
      </c>
      <c r="AY41" s="14" t="n">
        <v>20.17</v>
      </c>
      <c r="AZ41" s="14">
        <f>IFERROR(VLOOKUP(AY41,'CRUCE OPORTUNIDADES'!$C$10:$D$109,2,FALSE),"")</f>
        <v/>
      </c>
      <c r="BA41" s="14" t="n">
        <v>21.17</v>
      </c>
      <c r="BB41" s="14">
        <f>IFERROR(VLOOKUP(BA41,'CRUCE OPORTUNIDADES'!$C$10:$D$109,2,FALSE),"")</f>
        <v/>
      </c>
      <c r="BC41" s="14" t="n">
        <v>22.17</v>
      </c>
      <c r="BD41" s="14">
        <f>IFERROR(VLOOKUP(BC41,'CRUCE OPORTUNIDADES'!$C$10:$D$109,2,FALSE),"")</f>
        <v/>
      </c>
      <c r="BE41" s="14" t="n">
        <v>23.17</v>
      </c>
      <c r="BF41" s="14">
        <f>IFERROR(VLOOKUP(BE41,'CRUCE OPORTUNIDADES'!$C$10:$D$109,2,FALSE),"")</f>
        <v/>
      </c>
      <c r="BG41" s="14" t="n">
        <v>24.17</v>
      </c>
      <c r="BH41" s="14">
        <f>IFERROR(VLOOKUP(BG41,'CRUCE OPORTUNIDADES'!$C$10:$D$109,2,FALSE),"")</f>
        <v/>
      </c>
      <c r="BI41" s="14" t="n">
        <v>25.17</v>
      </c>
      <c r="BJ41" s="14">
        <f>IFERROR(VLOOKUP(BI41,'CRUCE OPORTUNIDADES'!$C$10:$D$109,2,FALSE),"")</f>
        <v/>
      </c>
    </row>
    <row r="42">
      <c r="N42" s="14">
        <f>IF(N43&lt;&gt;""," -O","")</f>
        <v/>
      </c>
      <c r="P42" s="14">
        <f>IF(P43&lt;&gt;""," -O","")</f>
        <v/>
      </c>
      <c r="R42" s="14">
        <f>IF(R43&lt;&gt;""," -O","")</f>
        <v/>
      </c>
      <c r="T42" s="14">
        <f>IF(T43&lt;&gt;""," -O","")</f>
        <v/>
      </c>
      <c r="V42" s="14">
        <f>IF(V43&lt;&gt;""," -O","")</f>
        <v/>
      </c>
      <c r="X42" s="14">
        <f>IF(X43&lt;&gt;""," -O","")</f>
        <v/>
      </c>
      <c r="Z42" s="14">
        <f>IF(Z43&lt;&gt;""," -O","")</f>
        <v/>
      </c>
      <c r="AB42" s="14">
        <f>IF(AB43&lt;&gt;""," -O","")</f>
        <v/>
      </c>
      <c r="AD42" s="14">
        <f>IF(AD43&lt;&gt;""," -O","")</f>
        <v/>
      </c>
      <c r="AF42" s="14">
        <f>IF(AF43&lt;&gt;""," -O","")</f>
        <v/>
      </c>
      <c r="AH42" s="14">
        <f>IF(AH43&lt;&gt;""," -O","")</f>
        <v/>
      </c>
      <c r="AJ42" s="14">
        <f>IF(AJ43&lt;&gt;""," -O","")</f>
        <v/>
      </c>
      <c r="AL42" s="14">
        <f>IF(AL43&lt;&gt;""," -O","")</f>
        <v/>
      </c>
      <c r="AN42" s="14">
        <f>IF(AN43&lt;&gt;""," -O","")</f>
        <v/>
      </c>
      <c r="AP42" s="14">
        <f>IF(AP43&lt;&gt;""," -O","")</f>
        <v/>
      </c>
      <c r="AR42" s="14">
        <f>IF(AR43&lt;&gt;""," -O","")</f>
        <v/>
      </c>
      <c r="AT42" s="14">
        <f>IF(AT43&lt;&gt;""," -O","")</f>
        <v/>
      </c>
      <c r="AV42" s="14">
        <f>IF(AV43&lt;&gt;""," -O","")</f>
        <v/>
      </c>
      <c r="AX42" s="14">
        <f>IF(AX43&lt;&gt;""," -O","")</f>
        <v/>
      </c>
      <c r="AZ42" s="14">
        <f>IF(AZ43&lt;&gt;""," -O","")</f>
        <v/>
      </c>
      <c r="BB42" s="14">
        <f>IF(BB43&lt;&gt;""," -O","")</f>
        <v/>
      </c>
      <c r="BD42" s="14">
        <f>IF(BD43&lt;&gt;""," -O","")</f>
        <v/>
      </c>
      <c r="BF42" s="14">
        <f>IF(BF43&lt;&gt;""," -O","")</f>
        <v/>
      </c>
      <c r="BH42" s="14">
        <f>IF(BH43&lt;&gt;""," -O","")</f>
        <v/>
      </c>
      <c r="BJ42" s="14">
        <f>IF(BJ43&lt;&gt;""," -O","")</f>
        <v/>
      </c>
    </row>
    <row r="43">
      <c r="M43" s="14" t="n">
        <v>1.18</v>
      </c>
      <c r="N43" s="14">
        <f>IFERROR(VLOOKUP(M43,'CRUCE OPORTUNIDADES'!$C$10:$D$109,2,FALSE),"")</f>
        <v/>
      </c>
      <c r="O43" s="14" t="n">
        <v>2.18</v>
      </c>
      <c r="P43" s="14">
        <f>IFERROR(VLOOKUP(O43,'CRUCE OPORTUNIDADES'!$C$10:$D$109,2,FALSE),"")</f>
        <v/>
      </c>
      <c r="Q43" s="14" t="n">
        <v>3.18</v>
      </c>
      <c r="R43" s="14">
        <f>IFERROR(VLOOKUP(Q43,'CRUCE OPORTUNIDADES'!$C$10:$D$109,2,FALSE),"")</f>
        <v/>
      </c>
      <c r="S43" s="14" t="n">
        <v>4.18</v>
      </c>
      <c r="T43" s="14">
        <f>IFERROR(VLOOKUP(S43,'CRUCE OPORTUNIDADES'!$C$10:$D$109,2,FALSE),"")</f>
        <v/>
      </c>
      <c r="U43" s="14" t="n">
        <v>5.18</v>
      </c>
      <c r="V43" s="14">
        <f>IFERROR(VLOOKUP(U43,'CRUCE OPORTUNIDADES'!$C$10:$D$109,2,FALSE),"")</f>
        <v/>
      </c>
      <c r="W43" s="14" t="n">
        <v>6.18</v>
      </c>
      <c r="X43" s="14">
        <f>IFERROR(VLOOKUP(W43,'CRUCE OPORTUNIDADES'!$C$10:$D$109,2,FALSE),"")</f>
        <v/>
      </c>
      <c r="Y43" s="14" t="n">
        <v>7.18</v>
      </c>
      <c r="Z43" s="14">
        <f>IFERROR(VLOOKUP(Y43,'CRUCE OPORTUNIDADES'!$C$10:$D$109,2,FALSE),"")</f>
        <v/>
      </c>
      <c r="AA43" s="14" t="n">
        <v>8.18</v>
      </c>
      <c r="AB43" s="14">
        <f>IFERROR(VLOOKUP(AA43,'CRUCE OPORTUNIDADES'!$C$10:$D$109,2,FALSE),"")</f>
        <v/>
      </c>
      <c r="AC43" s="14" t="n">
        <v>9.18</v>
      </c>
      <c r="AD43" s="14">
        <f>IFERROR(VLOOKUP(AC43,'CRUCE OPORTUNIDADES'!$C$10:$D$109,2,FALSE),"")</f>
        <v/>
      </c>
      <c r="AE43" s="14" t="n">
        <v>10.18</v>
      </c>
      <c r="AF43" s="14">
        <f>IFERROR(VLOOKUP(AE43,'CRUCE OPORTUNIDADES'!$C$10:$D$109,2,FALSE),"")</f>
        <v/>
      </c>
      <c r="AG43" s="14" t="n">
        <v>11.18</v>
      </c>
      <c r="AH43" s="14">
        <f>IFERROR(VLOOKUP(AG43,'CRUCE OPORTUNIDADES'!$C$10:$D$109,2,FALSE),"")</f>
        <v/>
      </c>
      <c r="AI43" s="14" t="n">
        <v>12.18</v>
      </c>
      <c r="AJ43" s="14">
        <f>IFERROR(VLOOKUP(AI43,'CRUCE OPORTUNIDADES'!$C$10:$D$109,2,FALSE),"")</f>
        <v/>
      </c>
      <c r="AK43" s="14" t="n">
        <v>13.18</v>
      </c>
      <c r="AL43" s="14">
        <f>IFERROR(VLOOKUP(AK43,'CRUCE OPORTUNIDADES'!$C$10:$D$109,2,FALSE),"")</f>
        <v/>
      </c>
      <c r="AM43" s="14" t="n">
        <v>14.18</v>
      </c>
      <c r="AN43" s="14">
        <f>IFERROR(VLOOKUP(AM43,'CRUCE OPORTUNIDADES'!$C$10:$D$109,2,FALSE),"")</f>
        <v/>
      </c>
      <c r="AO43" s="14" t="n">
        <v>15.18</v>
      </c>
      <c r="AP43" s="14">
        <f>IFERROR(VLOOKUP(AO43,'CRUCE OPORTUNIDADES'!$C$10:$D$109,2,FALSE),"")</f>
        <v/>
      </c>
      <c r="AQ43" s="14" t="n">
        <v>16.18</v>
      </c>
      <c r="AR43" s="14">
        <f>IFERROR(VLOOKUP(AQ43,'CRUCE OPORTUNIDADES'!$C$10:$D$109,2,FALSE),"")</f>
        <v/>
      </c>
      <c r="AS43" s="14" t="n">
        <v>17.18</v>
      </c>
      <c r="AT43" s="14">
        <f>IFERROR(VLOOKUP(AS43,'CRUCE OPORTUNIDADES'!$C$10:$D$109,2,FALSE),"")</f>
        <v/>
      </c>
      <c r="AU43" s="14" t="n">
        <v>18.18</v>
      </c>
      <c r="AV43" s="14">
        <f>IFERROR(VLOOKUP(AU43,'CRUCE OPORTUNIDADES'!$C$10:$D$109,2,FALSE),"")</f>
        <v/>
      </c>
      <c r="AW43" s="14" t="n">
        <v>19.18</v>
      </c>
      <c r="AX43" s="14">
        <f>IFERROR(VLOOKUP(AW43,'CRUCE OPORTUNIDADES'!$C$10:$D$109,2,FALSE),"")</f>
        <v/>
      </c>
      <c r="AY43" s="14" t="n">
        <v>20.18</v>
      </c>
      <c r="AZ43" s="14">
        <f>IFERROR(VLOOKUP(AY43,'CRUCE OPORTUNIDADES'!$C$10:$D$109,2,FALSE),"")</f>
        <v/>
      </c>
      <c r="BA43" s="14" t="n">
        <v>21.18</v>
      </c>
      <c r="BB43" s="14">
        <f>IFERROR(VLOOKUP(BA43,'CRUCE OPORTUNIDADES'!$C$10:$D$109,2,FALSE),"")</f>
        <v/>
      </c>
      <c r="BC43" s="14" t="n">
        <v>22.18</v>
      </c>
      <c r="BD43" s="14">
        <f>IFERROR(VLOOKUP(BC43,'CRUCE OPORTUNIDADES'!$C$10:$D$109,2,FALSE),"")</f>
        <v/>
      </c>
      <c r="BE43" s="14" t="n">
        <v>23.18</v>
      </c>
      <c r="BF43" s="14">
        <f>IFERROR(VLOOKUP(BE43,'CRUCE OPORTUNIDADES'!$C$10:$D$109,2,FALSE),"")</f>
        <v/>
      </c>
      <c r="BG43" s="14" t="n">
        <v>24.18</v>
      </c>
      <c r="BH43" s="14">
        <f>IFERROR(VLOOKUP(BG43,'CRUCE OPORTUNIDADES'!$C$10:$D$109,2,FALSE),"")</f>
        <v/>
      </c>
      <c r="BI43" s="14" t="n">
        <v>25.18</v>
      </c>
      <c r="BJ43" s="14">
        <f>IFERROR(VLOOKUP(BI43,'CRUCE OPORTUNIDADES'!$C$10:$D$109,2,FALSE),"")</f>
        <v/>
      </c>
    </row>
    <row r="44">
      <c r="N44" s="14">
        <f>IF(N45&lt;&gt;""," -O","")</f>
        <v/>
      </c>
      <c r="P44" s="14">
        <f>IF(P45&lt;&gt;""," -O","")</f>
        <v/>
      </c>
      <c r="R44" s="14">
        <f>IF(R45&lt;&gt;""," -O","")</f>
        <v/>
      </c>
      <c r="T44" s="14">
        <f>IF(T45&lt;&gt;""," -O","")</f>
        <v/>
      </c>
      <c r="V44" s="14">
        <f>IF(V45&lt;&gt;""," -O","")</f>
        <v/>
      </c>
      <c r="X44" s="14">
        <f>IF(X45&lt;&gt;""," -O","")</f>
        <v/>
      </c>
      <c r="Z44" s="14">
        <f>IF(Z45&lt;&gt;""," -O","")</f>
        <v/>
      </c>
      <c r="AB44" s="14">
        <f>IF(AB45&lt;&gt;""," -O","")</f>
        <v/>
      </c>
      <c r="AD44" s="14">
        <f>IF(AD45&lt;&gt;""," -O","")</f>
        <v/>
      </c>
      <c r="AF44" s="14">
        <f>IF(AF45&lt;&gt;""," -O","")</f>
        <v/>
      </c>
      <c r="AH44" s="14">
        <f>IF(AH45&lt;&gt;""," -O","")</f>
        <v/>
      </c>
      <c r="AJ44" s="14">
        <f>IF(AJ45&lt;&gt;""," -O","")</f>
        <v/>
      </c>
      <c r="AL44" s="14">
        <f>IF(AL45&lt;&gt;""," -O","")</f>
        <v/>
      </c>
      <c r="AN44" s="14">
        <f>IF(AN45&lt;&gt;""," -O","")</f>
        <v/>
      </c>
      <c r="AP44" s="14">
        <f>IF(AP45&lt;&gt;""," -O","")</f>
        <v/>
      </c>
      <c r="AR44" s="14">
        <f>IF(AR45&lt;&gt;""," -O","")</f>
        <v/>
      </c>
      <c r="AT44" s="14">
        <f>IF(AT45&lt;&gt;""," -O","")</f>
        <v/>
      </c>
      <c r="AV44" s="14">
        <f>IF(AV45&lt;&gt;""," -O","")</f>
        <v/>
      </c>
      <c r="AX44" s="14">
        <f>IF(AX45&lt;&gt;""," -O","")</f>
        <v/>
      </c>
      <c r="AZ44" s="14">
        <f>IF(AZ45&lt;&gt;""," -O","")</f>
        <v/>
      </c>
      <c r="BB44" s="14">
        <f>IF(BB45&lt;&gt;""," -O","")</f>
        <v/>
      </c>
      <c r="BD44" s="14">
        <f>IF(BD45&lt;&gt;""," -O","")</f>
        <v/>
      </c>
      <c r="BF44" s="14">
        <f>IF(BF45&lt;&gt;""," -O","")</f>
        <v/>
      </c>
      <c r="BH44" s="14">
        <f>IF(BH45&lt;&gt;""," -O","")</f>
        <v/>
      </c>
      <c r="BJ44" s="14">
        <f>IF(BJ45&lt;&gt;""," -O","")</f>
        <v/>
      </c>
    </row>
    <row r="45">
      <c r="M45" s="14" t="n">
        <v>1.19</v>
      </c>
      <c r="N45" s="14">
        <f>IFERROR(VLOOKUP(M45,'CRUCE OPORTUNIDADES'!$C$10:$D$109,2,FALSE),"")</f>
        <v/>
      </c>
      <c r="O45" s="14" t="n">
        <v>2.19</v>
      </c>
      <c r="P45" s="14">
        <f>IFERROR(VLOOKUP(O45,'CRUCE OPORTUNIDADES'!$C$10:$D$109,2,FALSE),"")</f>
        <v/>
      </c>
      <c r="Q45" s="14" t="n">
        <v>3.19</v>
      </c>
      <c r="R45" s="14">
        <f>IFERROR(VLOOKUP(Q45,'CRUCE OPORTUNIDADES'!$C$10:$D$109,2,FALSE),"")</f>
        <v/>
      </c>
      <c r="S45" s="14" t="n">
        <v>4.19</v>
      </c>
      <c r="T45" s="14">
        <f>IFERROR(VLOOKUP(S45,'CRUCE OPORTUNIDADES'!$C$10:$D$109,2,FALSE),"")</f>
        <v/>
      </c>
      <c r="U45" s="14" t="n">
        <v>5.19</v>
      </c>
      <c r="V45" s="14">
        <f>IFERROR(VLOOKUP(U45,'CRUCE OPORTUNIDADES'!$C$10:$D$109,2,FALSE),"")</f>
        <v/>
      </c>
      <c r="W45" s="14" t="n">
        <v>6.19</v>
      </c>
      <c r="X45" s="14">
        <f>IFERROR(VLOOKUP(W45,'CRUCE OPORTUNIDADES'!$C$10:$D$109,2,FALSE),"")</f>
        <v/>
      </c>
      <c r="Y45" s="14" t="n">
        <v>7.19</v>
      </c>
      <c r="Z45" s="14">
        <f>IFERROR(VLOOKUP(Y45,'CRUCE OPORTUNIDADES'!$C$10:$D$109,2,FALSE),"")</f>
        <v/>
      </c>
      <c r="AA45" s="14" t="n">
        <v>8.19</v>
      </c>
      <c r="AB45" s="14">
        <f>IFERROR(VLOOKUP(AA45,'CRUCE OPORTUNIDADES'!$C$10:$D$109,2,FALSE),"")</f>
        <v/>
      </c>
      <c r="AC45" s="14" t="n">
        <v>9.19</v>
      </c>
      <c r="AD45" s="14">
        <f>IFERROR(VLOOKUP(AC45,'CRUCE OPORTUNIDADES'!$C$10:$D$109,2,FALSE),"")</f>
        <v/>
      </c>
      <c r="AE45" s="14" t="n">
        <v>10.19</v>
      </c>
      <c r="AF45" s="14">
        <f>IFERROR(VLOOKUP(AE45,'CRUCE OPORTUNIDADES'!$C$10:$D$109,2,FALSE),"")</f>
        <v/>
      </c>
      <c r="AG45" s="14" t="n">
        <v>11.19</v>
      </c>
      <c r="AH45" s="14">
        <f>IFERROR(VLOOKUP(AG45,'CRUCE OPORTUNIDADES'!$C$10:$D$109,2,FALSE),"")</f>
        <v/>
      </c>
      <c r="AI45" s="14" t="n">
        <v>12.19</v>
      </c>
      <c r="AJ45" s="14">
        <f>IFERROR(VLOOKUP(AI45,'CRUCE OPORTUNIDADES'!$C$10:$D$109,2,FALSE),"")</f>
        <v/>
      </c>
      <c r="AK45" s="14" t="n">
        <v>13.19</v>
      </c>
      <c r="AL45" s="14">
        <f>IFERROR(VLOOKUP(AK45,'CRUCE OPORTUNIDADES'!$C$10:$D$109,2,FALSE),"")</f>
        <v/>
      </c>
      <c r="AM45" s="14" t="n">
        <v>14.19</v>
      </c>
      <c r="AN45" s="14">
        <f>IFERROR(VLOOKUP(AM45,'CRUCE OPORTUNIDADES'!$C$10:$D$109,2,FALSE),"")</f>
        <v/>
      </c>
      <c r="AO45" s="14" t="n">
        <v>15.19</v>
      </c>
      <c r="AP45" s="14">
        <f>IFERROR(VLOOKUP(AO45,'CRUCE OPORTUNIDADES'!$C$10:$D$109,2,FALSE),"")</f>
        <v/>
      </c>
      <c r="AQ45" s="14" t="n">
        <v>16.19</v>
      </c>
      <c r="AR45" s="14">
        <f>IFERROR(VLOOKUP(AQ45,'CRUCE OPORTUNIDADES'!$C$10:$D$109,2,FALSE),"")</f>
        <v/>
      </c>
      <c r="AS45" s="14" t="n">
        <v>17.19</v>
      </c>
      <c r="AT45" s="14">
        <f>IFERROR(VLOOKUP(AS45,'CRUCE OPORTUNIDADES'!$C$10:$D$109,2,FALSE),"")</f>
        <v/>
      </c>
      <c r="AU45" s="14" t="n">
        <v>18.19</v>
      </c>
      <c r="AV45" s="14">
        <f>IFERROR(VLOOKUP(AU45,'CRUCE OPORTUNIDADES'!$C$10:$D$109,2,FALSE),"")</f>
        <v/>
      </c>
      <c r="AW45" s="14" t="n">
        <v>19.19</v>
      </c>
      <c r="AX45" s="14">
        <f>IFERROR(VLOOKUP(AW45,'CRUCE OPORTUNIDADES'!$C$10:$D$109,2,FALSE),"")</f>
        <v/>
      </c>
      <c r="AY45" s="14" t="n">
        <v>20.19</v>
      </c>
      <c r="AZ45" s="14">
        <f>IFERROR(VLOOKUP(AY45,'CRUCE OPORTUNIDADES'!$C$10:$D$109,2,FALSE),"")</f>
        <v/>
      </c>
      <c r="BA45" s="14" t="n">
        <v>21.19</v>
      </c>
      <c r="BB45" s="14">
        <f>IFERROR(VLOOKUP(BA45,'CRUCE OPORTUNIDADES'!$C$10:$D$109,2,FALSE),"")</f>
        <v/>
      </c>
      <c r="BC45" s="14" t="n">
        <v>22.19</v>
      </c>
      <c r="BD45" s="14">
        <f>IFERROR(VLOOKUP(BC45,'CRUCE OPORTUNIDADES'!$C$10:$D$109,2,FALSE),"")</f>
        <v/>
      </c>
      <c r="BE45" s="14" t="n">
        <v>23.19</v>
      </c>
      <c r="BF45" s="14">
        <f>IFERROR(VLOOKUP(BE45,'CRUCE OPORTUNIDADES'!$C$10:$D$109,2,FALSE),"")</f>
        <v/>
      </c>
      <c r="BG45" s="14" t="n">
        <v>24.19</v>
      </c>
      <c r="BH45" s="14">
        <f>IFERROR(VLOOKUP(BG45,'CRUCE OPORTUNIDADES'!$C$10:$D$109,2,FALSE),"")</f>
        <v/>
      </c>
      <c r="BI45" s="14" t="n">
        <v>25.19</v>
      </c>
      <c r="BJ45" s="14">
        <f>IFERROR(VLOOKUP(BI45,'CRUCE OPORTUNIDADES'!$C$10:$D$109,2,FALSE),"")</f>
        <v/>
      </c>
    </row>
    <row r="46">
      <c r="N46" s="14">
        <f>IF(N47&lt;&gt;""," -O","")</f>
        <v/>
      </c>
      <c r="P46" s="14">
        <f>IF(P47&lt;&gt;""," -O","")</f>
        <v/>
      </c>
      <c r="R46" s="14">
        <f>IF(R47&lt;&gt;""," -O","")</f>
        <v/>
      </c>
      <c r="T46" s="14">
        <f>IF(T47&lt;&gt;""," -O","")</f>
        <v/>
      </c>
      <c r="V46" s="14">
        <f>IF(V47&lt;&gt;""," -O","")</f>
        <v/>
      </c>
      <c r="X46" s="14">
        <f>IF(X47&lt;&gt;""," -O","")</f>
        <v/>
      </c>
      <c r="Z46" s="14">
        <f>IF(Z47&lt;&gt;""," -O","")</f>
        <v/>
      </c>
      <c r="AB46" s="14">
        <f>IF(AB47&lt;&gt;""," -O","")</f>
        <v/>
      </c>
      <c r="AD46" s="14">
        <f>IF(AD47&lt;&gt;""," -O","")</f>
        <v/>
      </c>
      <c r="AF46" s="14">
        <f>IF(AF47&lt;&gt;""," -O","")</f>
        <v/>
      </c>
      <c r="AH46" s="14">
        <f>IF(AH47&lt;&gt;""," -O","")</f>
        <v/>
      </c>
      <c r="AJ46" s="14">
        <f>IF(AJ47&lt;&gt;""," -O","")</f>
        <v/>
      </c>
      <c r="AL46" s="14">
        <f>IF(AL47&lt;&gt;""," -O","")</f>
        <v/>
      </c>
      <c r="AN46" s="14">
        <f>IF(AN47&lt;&gt;""," -O","")</f>
        <v/>
      </c>
      <c r="AP46" s="14">
        <f>IF(AP47&lt;&gt;""," -O","")</f>
        <v/>
      </c>
      <c r="AR46" s="14">
        <f>IF(AR47&lt;&gt;""," -O","")</f>
        <v/>
      </c>
      <c r="AT46" s="14">
        <f>IF(AT47&lt;&gt;""," -O","")</f>
        <v/>
      </c>
      <c r="AV46" s="14">
        <f>IF(AV47&lt;&gt;""," -O","")</f>
        <v/>
      </c>
      <c r="AX46" s="14">
        <f>IF(AX47&lt;&gt;""," -O","")</f>
        <v/>
      </c>
      <c r="AZ46" s="14">
        <f>IF(AZ47&lt;&gt;""," -O","")</f>
        <v/>
      </c>
      <c r="BB46" s="14">
        <f>IF(BB47&lt;&gt;""," -O","")</f>
        <v/>
      </c>
      <c r="BD46" s="14">
        <f>IF(BD47&lt;&gt;""," -O","")</f>
        <v/>
      </c>
      <c r="BF46" s="14">
        <f>IF(BF47&lt;&gt;""," -O","")</f>
        <v/>
      </c>
      <c r="BH46" s="14">
        <f>IF(BH47&lt;&gt;""," -O","")</f>
        <v/>
      </c>
      <c r="BJ46" s="14">
        <f>IF(BJ47&lt;&gt;""," -O","")</f>
        <v/>
      </c>
    </row>
    <row r="47">
      <c r="M47" s="14" t="n">
        <v>1.2</v>
      </c>
      <c r="N47" s="14">
        <f>IFERROR(VLOOKUP(M47,'CRUCE OPORTUNIDADES'!$C$10:$D$109,2,FALSE),"")</f>
        <v/>
      </c>
      <c r="O47" s="14" t="n">
        <v>2.2</v>
      </c>
      <c r="P47" s="14">
        <f>IFERROR(VLOOKUP(O47,'CRUCE OPORTUNIDADES'!$C$10:$D$109,2,FALSE),"")</f>
        <v/>
      </c>
      <c r="Q47" s="14" t="n">
        <v>3.2</v>
      </c>
      <c r="R47" s="14">
        <f>IFERROR(VLOOKUP(Q47,'CRUCE OPORTUNIDADES'!$C$10:$D$109,2,FALSE),"")</f>
        <v/>
      </c>
      <c r="S47" s="14" t="n">
        <v>4.2</v>
      </c>
      <c r="T47" s="14">
        <f>IFERROR(VLOOKUP(S47,'CRUCE OPORTUNIDADES'!$C$10:$D$109,2,FALSE),"")</f>
        <v/>
      </c>
      <c r="U47" s="14" t="n">
        <v>5.2</v>
      </c>
      <c r="V47" s="14">
        <f>IFERROR(VLOOKUP(U47,'CRUCE OPORTUNIDADES'!$C$10:$D$109,2,FALSE),"")</f>
        <v/>
      </c>
      <c r="W47" s="14" t="n">
        <v>6.2</v>
      </c>
      <c r="X47" s="14">
        <f>IFERROR(VLOOKUP(W47,'CRUCE OPORTUNIDADES'!$C$10:$D$109,2,FALSE),"")</f>
        <v/>
      </c>
      <c r="Y47" s="14" t="n">
        <v>7.2</v>
      </c>
      <c r="Z47" s="14">
        <f>IFERROR(VLOOKUP(Y47,'CRUCE OPORTUNIDADES'!$C$10:$D$109,2,FALSE),"")</f>
        <v/>
      </c>
      <c r="AA47" s="14" t="n">
        <v>8.199999999999999</v>
      </c>
      <c r="AB47" s="14">
        <f>IFERROR(VLOOKUP(AA47,'CRUCE OPORTUNIDADES'!$C$10:$D$109,2,FALSE),"")</f>
        <v/>
      </c>
      <c r="AC47" s="14" t="n">
        <v>9.199999999999999</v>
      </c>
      <c r="AD47" s="14">
        <f>IFERROR(VLOOKUP(AC47,'CRUCE OPORTUNIDADES'!$C$10:$D$109,2,FALSE),"")</f>
        <v/>
      </c>
      <c r="AE47" s="14" t="n">
        <v>10.2</v>
      </c>
      <c r="AF47" s="14">
        <f>IFERROR(VLOOKUP(AE47,'CRUCE OPORTUNIDADES'!$C$10:$D$109,2,FALSE),"")</f>
        <v/>
      </c>
      <c r="AG47" s="14" t="n">
        <v>11.2</v>
      </c>
      <c r="AH47" s="14">
        <f>IFERROR(VLOOKUP(AG47,'CRUCE OPORTUNIDADES'!$C$10:$D$109,2,FALSE),"")</f>
        <v/>
      </c>
      <c r="AI47" s="14" t="n">
        <v>12.2</v>
      </c>
      <c r="AJ47" s="14">
        <f>IFERROR(VLOOKUP(AI47,'CRUCE OPORTUNIDADES'!$C$10:$D$109,2,FALSE),"")</f>
        <v/>
      </c>
      <c r="AK47" s="14" t="n">
        <v>13.2</v>
      </c>
      <c r="AL47" s="14">
        <f>IFERROR(VLOOKUP(AK47,'CRUCE OPORTUNIDADES'!$C$10:$D$109,2,FALSE),"")</f>
        <v/>
      </c>
      <c r="AM47" s="14" t="n">
        <v>14.2</v>
      </c>
      <c r="AN47" s="14">
        <f>IFERROR(VLOOKUP(AM47,'CRUCE OPORTUNIDADES'!$C$10:$D$109,2,FALSE),"")</f>
        <v/>
      </c>
      <c r="AO47" s="14" t="n">
        <v>15.2</v>
      </c>
      <c r="AP47" s="14">
        <f>IFERROR(VLOOKUP(AO47,'CRUCE OPORTUNIDADES'!$C$10:$D$109,2,FALSE),"")</f>
        <v/>
      </c>
      <c r="AQ47" s="14" t="n">
        <v>16.2</v>
      </c>
      <c r="AR47" s="14">
        <f>IFERROR(VLOOKUP(AQ47,'CRUCE OPORTUNIDADES'!$C$10:$D$109,2,FALSE),"")</f>
        <v/>
      </c>
      <c r="AS47" s="14" t="n">
        <v>17.2</v>
      </c>
      <c r="AT47" s="14">
        <f>IFERROR(VLOOKUP(AS47,'CRUCE OPORTUNIDADES'!$C$10:$D$109,2,FALSE),"")</f>
        <v/>
      </c>
      <c r="AU47" s="14" t="n">
        <v>18.2</v>
      </c>
      <c r="AV47" s="14">
        <f>IFERROR(VLOOKUP(AU47,'CRUCE OPORTUNIDADES'!$C$10:$D$109,2,FALSE),"")</f>
        <v/>
      </c>
      <c r="AW47" s="14" t="n">
        <v>19.2</v>
      </c>
      <c r="AX47" s="14">
        <f>IFERROR(VLOOKUP(AW47,'CRUCE OPORTUNIDADES'!$C$10:$D$109,2,FALSE),"")</f>
        <v/>
      </c>
      <c r="AY47" s="14" t="n">
        <v>20.2</v>
      </c>
      <c r="AZ47" s="14">
        <f>IFERROR(VLOOKUP(AY47,'CRUCE OPORTUNIDADES'!$C$10:$D$109,2,FALSE),"")</f>
        <v/>
      </c>
      <c r="BA47" s="14" t="n">
        <v>21.2</v>
      </c>
      <c r="BB47" s="14">
        <f>IFERROR(VLOOKUP(BA47,'CRUCE OPORTUNIDADES'!$C$10:$D$109,2,FALSE),"")</f>
        <v/>
      </c>
      <c r="BC47" s="14" t="n">
        <v>22.2</v>
      </c>
      <c r="BD47" s="14">
        <f>IFERROR(VLOOKUP(BC47,'CRUCE OPORTUNIDADES'!$C$10:$D$109,2,FALSE),"")</f>
        <v/>
      </c>
      <c r="BE47" s="14" t="n">
        <v>23.2</v>
      </c>
      <c r="BF47" s="14">
        <f>IFERROR(VLOOKUP(BE47,'CRUCE OPORTUNIDADES'!$C$10:$D$109,2,FALSE),"")</f>
        <v/>
      </c>
      <c r="BG47" s="14" t="n">
        <v>24.2</v>
      </c>
      <c r="BH47" s="14">
        <f>IFERROR(VLOOKUP(BG47,'CRUCE OPORTUNIDADES'!$C$10:$D$109,2,FALSE),"")</f>
        <v/>
      </c>
      <c r="BI47" s="14" t="n">
        <v>25.2</v>
      </c>
      <c r="BJ47" s="14">
        <f>IFERROR(VLOOKUP(BI47,'CRUCE OPORTUNIDADES'!$C$10:$D$109,2,FALSE),"")</f>
        <v/>
      </c>
    </row>
    <row r="48">
      <c r="N48" s="14">
        <f>IF(N49&lt;&gt;""," -O","")</f>
        <v/>
      </c>
      <c r="P48" s="14">
        <f>IF(P49&lt;&gt;""," -O","")</f>
        <v/>
      </c>
      <c r="R48" s="14">
        <f>IF(R49&lt;&gt;""," -O","")</f>
        <v/>
      </c>
      <c r="T48" s="14">
        <f>IF(T49&lt;&gt;""," -O","")</f>
        <v/>
      </c>
      <c r="V48" s="14">
        <f>IF(V49&lt;&gt;""," -O","")</f>
        <v/>
      </c>
      <c r="X48" s="14">
        <f>IF(X49&lt;&gt;""," -O","")</f>
        <v/>
      </c>
      <c r="Z48" s="14">
        <f>IF(Z49&lt;&gt;""," -O","")</f>
        <v/>
      </c>
      <c r="AB48" s="14">
        <f>IF(AB49&lt;&gt;""," -O","")</f>
        <v/>
      </c>
      <c r="AD48" s="14">
        <f>IF(AD49&lt;&gt;""," -O","")</f>
        <v/>
      </c>
      <c r="AF48" s="14">
        <f>IF(AF49&lt;&gt;""," -O","")</f>
        <v/>
      </c>
      <c r="AH48" s="14">
        <f>IF(AH49&lt;&gt;""," -O","")</f>
        <v/>
      </c>
      <c r="AJ48" s="14">
        <f>IF(AJ49&lt;&gt;""," -O","")</f>
        <v/>
      </c>
      <c r="AL48" s="14">
        <f>IF(AL49&lt;&gt;""," -O","")</f>
        <v/>
      </c>
      <c r="AN48" s="14">
        <f>IF(AN49&lt;&gt;""," -O","")</f>
        <v/>
      </c>
      <c r="AP48" s="14">
        <f>IF(AP49&lt;&gt;""," -O","")</f>
        <v/>
      </c>
      <c r="AR48" s="14">
        <f>IF(AR49&lt;&gt;""," -O","")</f>
        <v/>
      </c>
      <c r="AT48" s="14">
        <f>IF(AT49&lt;&gt;""," -O","")</f>
        <v/>
      </c>
      <c r="AV48" s="14">
        <f>IF(AV49&lt;&gt;""," -O","")</f>
        <v/>
      </c>
      <c r="AX48" s="14">
        <f>IF(AX49&lt;&gt;""," -O","")</f>
        <v/>
      </c>
      <c r="AZ48" s="14">
        <f>IF(AZ49&lt;&gt;""," -O","")</f>
        <v/>
      </c>
      <c r="BB48" s="14">
        <f>IF(BB49&lt;&gt;""," -O","")</f>
        <v/>
      </c>
      <c r="BD48" s="14">
        <f>IF(BD49&lt;&gt;""," -O","")</f>
        <v/>
      </c>
      <c r="BF48" s="14">
        <f>IF(BF49&lt;&gt;""," -O","")</f>
        <v/>
      </c>
      <c r="BH48" s="14">
        <f>IF(BH49&lt;&gt;""," -O","")</f>
        <v/>
      </c>
      <c r="BJ48" s="14">
        <f>IF(BJ49&lt;&gt;""," -O","")</f>
        <v/>
      </c>
    </row>
    <row r="49">
      <c r="M49" s="14" t="n">
        <v>1.21</v>
      </c>
      <c r="N49" s="14">
        <f>IFERROR(VLOOKUP(M49,'CRUCE OPORTUNIDADES'!$C$10:$D$109,2,FALSE),"")</f>
        <v/>
      </c>
      <c r="O49" s="14" t="n">
        <v>2.21</v>
      </c>
      <c r="P49" s="14">
        <f>IFERROR(VLOOKUP(O49,'CRUCE OPORTUNIDADES'!$C$10:$D$109,2,FALSE),"")</f>
        <v/>
      </c>
      <c r="Q49" s="14" t="n">
        <v>3.21</v>
      </c>
      <c r="R49" s="14">
        <f>IFERROR(VLOOKUP(Q49,'CRUCE OPORTUNIDADES'!$C$10:$D$109,2,FALSE),"")</f>
        <v/>
      </c>
      <c r="S49" s="14" t="n">
        <v>4.21</v>
      </c>
      <c r="T49" s="14">
        <f>IFERROR(VLOOKUP(S49,'CRUCE OPORTUNIDADES'!$C$10:$D$109,2,FALSE),"")</f>
        <v/>
      </c>
      <c r="U49" s="14" t="n">
        <v>5.21</v>
      </c>
      <c r="V49" s="14">
        <f>IFERROR(VLOOKUP(U49,'CRUCE OPORTUNIDADES'!$C$10:$D$109,2,FALSE),"")</f>
        <v/>
      </c>
      <c r="W49" s="14" t="n">
        <v>6.21</v>
      </c>
      <c r="X49" s="14">
        <f>IFERROR(VLOOKUP(W49,'CRUCE OPORTUNIDADES'!$C$10:$D$109,2,FALSE),"")</f>
        <v/>
      </c>
      <c r="Y49" s="14" t="n">
        <v>7.21</v>
      </c>
      <c r="Z49" s="14">
        <f>IFERROR(VLOOKUP(Y49,'CRUCE OPORTUNIDADES'!$C$10:$D$109,2,FALSE),"")</f>
        <v/>
      </c>
      <c r="AA49" s="14" t="n">
        <v>8.210000000000001</v>
      </c>
      <c r="AB49" s="14">
        <f>IFERROR(VLOOKUP(AA49,'CRUCE OPORTUNIDADES'!$C$10:$D$109,2,FALSE),"")</f>
        <v/>
      </c>
      <c r="AC49" s="14" t="n">
        <v>9.210000000000001</v>
      </c>
      <c r="AD49" s="14">
        <f>IFERROR(VLOOKUP(AC49,'CRUCE OPORTUNIDADES'!$C$10:$D$109,2,FALSE),"")</f>
        <v/>
      </c>
      <c r="AE49" s="14" t="n">
        <v>10.21</v>
      </c>
      <c r="AF49" s="14">
        <f>IFERROR(VLOOKUP(AE49,'CRUCE OPORTUNIDADES'!$C$10:$D$109,2,FALSE),"")</f>
        <v/>
      </c>
      <c r="AG49" s="14" t="n">
        <v>11.21</v>
      </c>
      <c r="AH49" s="14">
        <f>IFERROR(VLOOKUP(AG49,'CRUCE OPORTUNIDADES'!$C$10:$D$109,2,FALSE),"")</f>
        <v/>
      </c>
      <c r="AI49" s="14" t="n">
        <v>12.21</v>
      </c>
      <c r="AJ49" s="14">
        <f>IFERROR(VLOOKUP(AI49,'CRUCE OPORTUNIDADES'!$C$10:$D$109,2,FALSE),"")</f>
        <v/>
      </c>
      <c r="AK49" s="14" t="n">
        <v>13.21</v>
      </c>
      <c r="AL49" s="14">
        <f>IFERROR(VLOOKUP(AK49,'CRUCE OPORTUNIDADES'!$C$10:$D$109,2,FALSE),"")</f>
        <v/>
      </c>
      <c r="AM49" s="14" t="n">
        <v>14.21</v>
      </c>
      <c r="AN49" s="14">
        <f>IFERROR(VLOOKUP(AM49,'CRUCE OPORTUNIDADES'!$C$10:$D$109,2,FALSE),"")</f>
        <v/>
      </c>
      <c r="AO49" s="14" t="n">
        <v>15.21</v>
      </c>
      <c r="AP49" s="14">
        <f>IFERROR(VLOOKUP(AO49,'CRUCE OPORTUNIDADES'!$C$10:$D$109,2,FALSE),"")</f>
        <v/>
      </c>
      <c r="AQ49" s="14" t="n">
        <v>16.21</v>
      </c>
      <c r="AR49" s="14">
        <f>IFERROR(VLOOKUP(AQ49,'CRUCE OPORTUNIDADES'!$C$10:$D$109,2,FALSE),"")</f>
        <v/>
      </c>
      <c r="AS49" s="14" t="n">
        <v>17.21</v>
      </c>
      <c r="AT49" s="14">
        <f>IFERROR(VLOOKUP(AS49,'CRUCE OPORTUNIDADES'!$C$10:$D$109,2,FALSE),"")</f>
        <v/>
      </c>
      <c r="AU49" s="14" t="n">
        <v>18.21</v>
      </c>
      <c r="AV49" s="14">
        <f>IFERROR(VLOOKUP(AU49,'CRUCE OPORTUNIDADES'!$C$10:$D$109,2,FALSE),"")</f>
        <v/>
      </c>
      <c r="AW49" s="14" t="n">
        <v>19.21</v>
      </c>
      <c r="AX49" s="14">
        <f>IFERROR(VLOOKUP(AW49,'CRUCE OPORTUNIDADES'!$C$10:$D$109,2,FALSE),"")</f>
        <v/>
      </c>
      <c r="AY49" s="14" t="n">
        <v>20.21</v>
      </c>
      <c r="AZ49" s="14">
        <f>IFERROR(VLOOKUP(AY49,'CRUCE OPORTUNIDADES'!$C$10:$D$109,2,FALSE),"")</f>
        <v/>
      </c>
      <c r="BA49" s="14" t="n">
        <v>21.21</v>
      </c>
      <c r="BB49" s="14">
        <f>IFERROR(VLOOKUP(BA49,'CRUCE OPORTUNIDADES'!$C$10:$D$109,2,FALSE),"")</f>
        <v/>
      </c>
      <c r="BC49" s="14" t="n">
        <v>22.21</v>
      </c>
      <c r="BD49" s="14">
        <f>IFERROR(VLOOKUP(BC49,'CRUCE OPORTUNIDADES'!$C$10:$D$109,2,FALSE),"")</f>
        <v/>
      </c>
      <c r="BE49" s="14" t="n">
        <v>23.21</v>
      </c>
      <c r="BF49" s="14">
        <f>IFERROR(VLOOKUP(BE49,'CRUCE OPORTUNIDADES'!$C$10:$D$109,2,FALSE),"")</f>
        <v/>
      </c>
      <c r="BG49" s="14" t="n">
        <v>24.21</v>
      </c>
      <c r="BH49" s="14">
        <f>IFERROR(VLOOKUP(BG49,'CRUCE OPORTUNIDADES'!$C$10:$D$109,2,FALSE),"")</f>
        <v/>
      </c>
      <c r="BI49" s="14" t="n">
        <v>25.21</v>
      </c>
      <c r="BJ49" s="14">
        <f>IFERROR(VLOOKUP(BI49,'CRUCE OPORTUNIDADES'!$C$10:$D$109,2,FALSE),"")</f>
        <v/>
      </c>
    </row>
    <row r="50">
      <c r="N50" s="14">
        <f>IF(N51&lt;&gt;""," -O","")</f>
        <v/>
      </c>
      <c r="P50" s="14">
        <f>IF(P51&lt;&gt;""," -O","")</f>
        <v/>
      </c>
      <c r="R50" s="14">
        <f>IF(R51&lt;&gt;""," -O","")</f>
        <v/>
      </c>
      <c r="T50" s="14">
        <f>IF(T51&lt;&gt;""," -O","")</f>
        <v/>
      </c>
      <c r="V50" s="14">
        <f>IF(V51&lt;&gt;""," -O","")</f>
        <v/>
      </c>
      <c r="X50" s="14">
        <f>IF(X51&lt;&gt;""," -O","")</f>
        <v/>
      </c>
      <c r="Z50" s="14">
        <f>IF(Z51&lt;&gt;""," -O","")</f>
        <v/>
      </c>
      <c r="AB50" s="14">
        <f>IF(AB51&lt;&gt;""," -O","")</f>
        <v/>
      </c>
      <c r="AD50" s="14">
        <f>IF(AD51&lt;&gt;""," -O","")</f>
        <v/>
      </c>
      <c r="AF50" s="14">
        <f>IF(AF51&lt;&gt;""," -O","")</f>
        <v/>
      </c>
      <c r="AH50" s="14">
        <f>IF(AH51&lt;&gt;""," -O","")</f>
        <v/>
      </c>
      <c r="AJ50" s="14">
        <f>IF(AJ51&lt;&gt;""," -O","")</f>
        <v/>
      </c>
      <c r="AL50" s="14">
        <f>IF(AL51&lt;&gt;""," -O","")</f>
        <v/>
      </c>
      <c r="AN50" s="14">
        <f>IF(AN51&lt;&gt;""," -O","")</f>
        <v/>
      </c>
      <c r="AP50" s="14">
        <f>IF(AP51&lt;&gt;""," -O","")</f>
        <v/>
      </c>
      <c r="AR50" s="14">
        <f>IF(AR51&lt;&gt;""," -O","")</f>
        <v/>
      </c>
      <c r="AT50" s="14">
        <f>IF(AT51&lt;&gt;""," -O","")</f>
        <v/>
      </c>
      <c r="AV50" s="14">
        <f>IF(AV51&lt;&gt;""," -O","")</f>
        <v/>
      </c>
      <c r="AX50" s="14">
        <f>IF(AX51&lt;&gt;""," -O","")</f>
        <v/>
      </c>
      <c r="AZ50" s="14">
        <f>IF(AZ51&lt;&gt;""," -O","")</f>
        <v/>
      </c>
      <c r="BB50" s="14">
        <f>IF(BB51&lt;&gt;""," -O","")</f>
        <v/>
      </c>
      <c r="BD50" s="14">
        <f>IF(BD51&lt;&gt;""," -O","")</f>
        <v/>
      </c>
      <c r="BF50" s="14">
        <f>IF(BF51&lt;&gt;""," -O","")</f>
        <v/>
      </c>
      <c r="BH50" s="14">
        <f>IF(BH51&lt;&gt;""," -O","")</f>
        <v/>
      </c>
      <c r="BJ50" s="14">
        <f>IF(BJ51&lt;&gt;""," -O","")</f>
        <v/>
      </c>
    </row>
    <row r="51">
      <c r="M51" s="14" t="n">
        <v>1.22</v>
      </c>
      <c r="N51" s="14">
        <f>IFERROR(VLOOKUP(M51,'CRUCE OPORTUNIDADES'!$C$10:$D$109,2,FALSE),"")</f>
        <v/>
      </c>
      <c r="O51" s="14" t="n">
        <v>2.22</v>
      </c>
      <c r="P51" s="14">
        <f>IFERROR(VLOOKUP(O51,'CRUCE OPORTUNIDADES'!$C$10:$D$109,2,FALSE),"")</f>
        <v/>
      </c>
      <c r="Q51" s="14" t="n">
        <v>3.22</v>
      </c>
      <c r="R51" s="14">
        <f>IFERROR(VLOOKUP(Q51,'CRUCE OPORTUNIDADES'!$C$10:$D$109,2,FALSE),"")</f>
        <v/>
      </c>
      <c r="S51" s="14" t="n">
        <v>4.22</v>
      </c>
      <c r="T51" s="14">
        <f>IFERROR(VLOOKUP(S51,'CRUCE OPORTUNIDADES'!$C$10:$D$109,2,FALSE),"")</f>
        <v/>
      </c>
      <c r="U51" s="14" t="n">
        <v>5.22</v>
      </c>
      <c r="V51" s="14">
        <f>IFERROR(VLOOKUP(U51,'CRUCE OPORTUNIDADES'!$C$10:$D$109,2,FALSE),"")</f>
        <v/>
      </c>
      <c r="W51" s="14" t="n">
        <v>6.22</v>
      </c>
      <c r="X51" s="14">
        <f>IFERROR(VLOOKUP(W51,'CRUCE OPORTUNIDADES'!$C$10:$D$109,2,FALSE),"")</f>
        <v/>
      </c>
      <c r="Y51" s="14" t="n">
        <v>7.22</v>
      </c>
      <c r="Z51" s="14">
        <f>IFERROR(VLOOKUP(Y51,'CRUCE OPORTUNIDADES'!$C$10:$D$109,2,FALSE),"")</f>
        <v/>
      </c>
      <c r="AA51" s="14" t="n">
        <v>8.220000000000001</v>
      </c>
      <c r="AB51" s="14">
        <f>IFERROR(VLOOKUP(AA51,'CRUCE OPORTUNIDADES'!$C$10:$D$109,2,FALSE),"")</f>
        <v/>
      </c>
      <c r="AC51" s="14" t="n">
        <v>9.220000000000001</v>
      </c>
      <c r="AD51" s="14">
        <f>IFERROR(VLOOKUP(AC51,'CRUCE OPORTUNIDADES'!$C$10:$D$109,2,FALSE),"")</f>
        <v/>
      </c>
      <c r="AE51" s="14" t="n">
        <v>10.22</v>
      </c>
      <c r="AF51" s="14">
        <f>IFERROR(VLOOKUP(AE51,'CRUCE OPORTUNIDADES'!$C$10:$D$109,2,FALSE),"")</f>
        <v/>
      </c>
      <c r="AG51" s="14" t="n">
        <v>11.22</v>
      </c>
      <c r="AH51" s="14">
        <f>IFERROR(VLOOKUP(AG51,'CRUCE OPORTUNIDADES'!$C$10:$D$109,2,FALSE),"")</f>
        <v/>
      </c>
      <c r="AI51" s="14" t="n">
        <v>12.22</v>
      </c>
      <c r="AJ51" s="14">
        <f>IFERROR(VLOOKUP(AI51,'CRUCE OPORTUNIDADES'!$C$10:$D$109,2,FALSE),"")</f>
        <v/>
      </c>
      <c r="AK51" s="14" t="n">
        <v>13.22</v>
      </c>
      <c r="AL51" s="14">
        <f>IFERROR(VLOOKUP(AK51,'CRUCE OPORTUNIDADES'!$C$10:$D$109,2,FALSE),"")</f>
        <v/>
      </c>
      <c r="AM51" s="14" t="n">
        <v>14.22</v>
      </c>
      <c r="AN51" s="14">
        <f>IFERROR(VLOOKUP(AM51,'CRUCE OPORTUNIDADES'!$C$10:$D$109,2,FALSE),"")</f>
        <v/>
      </c>
      <c r="AO51" s="14" t="n">
        <v>15.22</v>
      </c>
      <c r="AP51" s="14">
        <f>IFERROR(VLOOKUP(AO51,'CRUCE OPORTUNIDADES'!$C$10:$D$109,2,FALSE),"")</f>
        <v/>
      </c>
      <c r="AQ51" s="14" t="n">
        <v>16.22</v>
      </c>
      <c r="AR51" s="14">
        <f>IFERROR(VLOOKUP(AQ51,'CRUCE OPORTUNIDADES'!$C$10:$D$109,2,FALSE),"")</f>
        <v/>
      </c>
      <c r="AS51" s="14" t="n">
        <v>17.22</v>
      </c>
      <c r="AT51" s="14">
        <f>IFERROR(VLOOKUP(AS51,'CRUCE OPORTUNIDADES'!$C$10:$D$109,2,FALSE),"")</f>
        <v/>
      </c>
      <c r="AU51" s="14" t="n">
        <v>18.22</v>
      </c>
      <c r="AV51" s="14">
        <f>IFERROR(VLOOKUP(AU51,'CRUCE OPORTUNIDADES'!$C$10:$D$109,2,FALSE),"")</f>
        <v/>
      </c>
      <c r="AW51" s="14" t="n">
        <v>19.22</v>
      </c>
      <c r="AX51" s="14">
        <f>IFERROR(VLOOKUP(AW51,'CRUCE OPORTUNIDADES'!$C$10:$D$109,2,FALSE),"")</f>
        <v/>
      </c>
      <c r="AY51" s="14" t="n">
        <v>20.22</v>
      </c>
      <c r="AZ51" s="14">
        <f>IFERROR(VLOOKUP(AY51,'CRUCE OPORTUNIDADES'!$C$10:$D$109,2,FALSE),"")</f>
        <v/>
      </c>
      <c r="BA51" s="14" t="n">
        <v>21.22</v>
      </c>
      <c r="BB51" s="14">
        <f>IFERROR(VLOOKUP(BA51,'CRUCE OPORTUNIDADES'!$C$10:$D$109,2,FALSE),"")</f>
        <v/>
      </c>
      <c r="BC51" s="14" t="n">
        <v>22.22</v>
      </c>
      <c r="BD51" s="14">
        <f>IFERROR(VLOOKUP(BC51,'CRUCE OPORTUNIDADES'!$C$10:$D$109,2,FALSE),"")</f>
        <v/>
      </c>
      <c r="BE51" s="14" t="n">
        <v>23.22</v>
      </c>
      <c r="BF51" s="14">
        <f>IFERROR(VLOOKUP(BE51,'CRUCE OPORTUNIDADES'!$C$10:$D$109,2,FALSE),"")</f>
        <v/>
      </c>
      <c r="BG51" s="14" t="n">
        <v>24.22</v>
      </c>
      <c r="BH51" s="14">
        <f>IFERROR(VLOOKUP(BG51,'CRUCE OPORTUNIDADES'!$C$10:$D$109,2,FALSE),"")</f>
        <v/>
      </c>
      <c r="BI51" s="14" t="n">
        <v>25.22</v>
      </c>
      <c r="BJ51" s="14">
        <f>IFERROR(VLOOKUP(BI51,'CRUCE OPORTUNIDADES'!$C$10:$D$109,2,FALSE),"")</f>
        <v/>
      </c>
    </row>
    <row r="52">
      <c r="N52" s="14">
        <f>IF(N53&lt;&gt;""," -O","")</f>
        <v/>
      </c>
      <c r="P52" s="14">
        <f>IF(P53&lt;&gt;""," -O","")</f>
        <v/>
      </c>
      <c r="R52" s="14">
        <f>IF(R53&lt;&gt;""," -O","")</f>
        <v/>
      </c>
      <c r="T52" s="14">
        <f>IF(T53&lt;&gt;""," -O","")</f>
        <v/>
      </c>
      <c r="V52" s="14">
        <f>IF(V53&lt;&gt;""," -O","")</f>
        <v/>
      </c>
      <c r="X52" s="14">
        <f>IF(X53&lt;&gt;""," -O","")</f>
        <v/>
      </c>
      <c r="Z52" s="14">
        <f>IF(Z53&lt;&gt;""," -O","")</f>
        <v/>
      </c>
      <c r="AB52" s="14">
        <f>IF(AB53&lt;&gt;""," -O","")</f>
        <v/>
      </c>
      <c r="AD52" s="14">
        <f>IF(AD53&lt;&gt;""," -O","")</f>
        <v/>
      </c>
      <c r="AF52" s="14">
        <f>IF(AF53&lt;&gt;""," -O","")</f>
        <v/>
      </c>
      <c r="AH52" s="14">
        <f>IF(AH53&lt;&gt;""," -O","")</f>
        <v/>
      </c>
      <c r="AJ52" s="14">
        <f>IF(AJ53&lt;&gt;""," -O","")</f>
        <v/>
      </c>
      <c r="AL52" s="14">
        <f>IF(AL53&lt;&gt;""," -O","")</f>
        <v/>
      </c>
      <c r="AN52" s="14">
        <f>IF(AN53&lt;&gt;""," -O","")</f>
        <v/>
      </c>
      <c r="AP52" s="14">
        <f>IF(AP53&lt;&gt;""," -O","")</f>
        <v/>
      </c>
      <c r="AR52" s="14">
        <f>IF(AR53&lt;&gt;""," -O","")</f>
        <v/>
      </c>
      <c r="AT52" s="14">
        <f>IF(AT53&lt;&gt;""," -O","")</f>
        <v/>
      </c>
      <c r="AV52" s="14">
        <f>IF(AV53&lt;&gt;""," -O","")</f>
        <v/>
      </c>
      <c r="AX52" s="14">
        <f>IF(AX53&lt;&gt;""," -O","")</f>
        <v/>
      </c>
      <c r="AZ52" s="14">
        <f>IF(AZ53&lt;&gt;""," -O","")</f>
        <v/>
      </c>
      <c r="BB52" s="14">
        <f>IF(BB53&lt;&gt;""," -O","")</f>
        <v/>
      </c>
      <c r="BD52" s="14">
        <f>IF(BD53&lt;&gt;""," -O","")</f>
        <v/>
      </c>
      <c r="BF52" s="14">
        <f>IF(BF53&lt;&gt;""," -O","")</f>
        <v/>
      </c>
      <c r="BH52" s="14">
        <f>IF(BH53&lt;&gt;""," -O","")</f>
        <v/>
      </c>
      <c r="BJ52" s="14">
        <f>IF(BJ53&lt;&gt;""," -O","")</f>
        <v/>
      </c>
    </row>
    <row r="53">
      <c r="M53" s="14" t="n">
        <v>1.23</v>
      </c>
      <c r="N53" s="14">
        <f>IFERROR(VLOOKUP(M53,'CRUCE OPORTUNIDADES'!$C$10:$D$109,2,FALSE),"")</f>
        <v/>
      </c>
      <c r="O53" s="14" t="n">
        <v>2.23</v>
      </c>
      <c r="P53" s="14">
        <f>IFERROR(VLOOKUP(O53,'CRUCE OPORTUNIDADES'!$C$10:$D$109,2,FALSE),"")</f>
        <v/>
      </c>
      <c r="Q53" s="14" t="n">
        <v>3.23</v>
      </c>
      <c r="R53" s="14">
        <f>IFERROR(VLOOKUP(Q53,'CRUCE OPORTUNIDADES'!$C$10:$D$109,2,FALSE),"")</f>
        <v/>
      </c>
      <c r="S53" s="14" t="n">
        <v>4.23</v>
      </c>
      <c r="T53" s="14">
        <f>IFERROR(VLOOKUP(S53,'CRUCE OPORTUNIDADES'!$C$10:$D$109,2,FALSE),"")</f>
        <v/>
      </c>
      <c r="U53" s="14" t="n">
        <v>5.23</v>
      </c>
      <c r="V53" s="14">
        <f>IFERROR(VLOOKUP(U53,'CRUCE OPORTUNIDADES'!$C$10:$D$109,2,FALSE),"")</f>
        <v/>
      </c>
      <c r="W53" s="14" t="n">
        <v>6.23</v>
      </c>
      <c r="X53" s="14">
        <f>IFERROR(VLOOKUP(W53,'CRUCE OPORTUNIDADES'!$C$10:$D$109,2,FALSE),"")</f>
        <v/>
      </c>
      <c r="Y53" s="14" t="n">
        <v>7.23</v>
      </c>
      <c r="Z53" s="14">
        <f>IFERROR(VLOOKUP(Y53,'CRUCE OPORTUNIDADES'!$C$10:$D$109,2,FALSE),"")</f>
        <v/>
      </c>
      <c r="AA53" s="14" t="n">
        <v>8.23</v>
      </c>
      <c r="AB53" s="14">
        <f>IFERROR(VLOOKUP(AA53,'CRUCE OPORTUNIDADES'!$C$10:$D$109,2,FALSE),"")</f>
        <v/>
      </c>
      <c r="AC53" s="14" t="n">
        <v>9.23</v>
      </c>
      <c r="AD53" s="14">
        <f>IFERROR(VLOOKUP(AC53,'CRUCE OPORTUNIDADES'!$C$10:$D$109,2,FALSE),"")</f>
        <v/>
      </c>
      <c r="AE53" s="14" t="n">
        <v>10.23</v>
      </c>
      <c r="AF53" s="14">
        <f>IFERROR(VLOOKUP(AE53,'CRUCE OPORTUNIDADES'!$C$10:$D$109,2,FALSE),"")</f>
        <v/>
      </c>
      <c r="AG53" s="14" t="n">
        <v>11.23</v>
      </c>
      <c r="AH53" s="14">
        <f>IFERROR(VLOOKUP(AG53,'CRUCE OPORTUNIDADES'!$C$10:$D$109,2,FALSE),"")</f>
        <v/>
      </c>
      <c r="AI53" s="14" t="n">
        <v>12.23</v>
      </c>
      <c r="AJ53" s="14">
        <f>IFERROR(VLOOKUP(AI53,'CRUCE OPORTUNIDADES'!$C$10:$D$109,2,FALSE),"")</f>
        <v/>
      </c>
      <c r="AK53" s="14" t="n">
        <v>13.23</v>
      </c>
      <c r="AL53" s="14">
        <f>IFERROR(VLOOKUP(AK53,'CRUCE OPORTUNIDADES'!$C$10:$D$109,2,FALSE),"")</f>
        <v/>
      </c>
      <c r="AM53" s="14" t="n">
        <v>14.23</v>
      </c>
      <c r="AN53" s="14">
        <f>IFERROR(VLOOKUP(AM53,'CRUCE OPORTUNIDADES'!$C$10:$D$109,2,FALSE),"")</f>
        <v/>
      </c>
      <c r="AO53" s="14" t="n">
        <v>15.23</v>
      </c>
      <c r="AP53" s="14">
        <f>IFERROR(VLOOKUP(AO53,'CRUCE OPORTUNIDADES'!$C$10:$D$109,2,FALSE),"")</f>
        <v/>
      </c>
      <c r="AQ53" s="14" t="n">
        <v>16.23</v>
      </c>
      <c r="AR53" s="14">
        <f>IFERROR(VLOOKUP(AQ53,'CRUCE OPORTUNIDADES'!$C$10:$D$109,2,FALSE),"")</f>
        <v/>
      </c>
      <c r="AS53" s="14" t="n">
        <v>17.23</v>
      </c>
      <c r="AT53" s="14">
        <f>IFERROR(VLOOKUP(AS53,'CRUCE OPORTUNIDADES'!$C$10:$D$109,2,FALSE),"")</f>
        <v/>
      </c>
      <c r="AU53" s="14" t="n">
        <v>18.23</v>
      </c>
      <c r="AV53" s="14">
        <f>IFERROR(VLOOKUP(AU53,'CRUCE OPORTUNIDADES'!$C$10:$D$109,2,FALSE),"")</f>
        <v/>
      </c>
      <c r="AW53" s="14" t="n">
        <v>19.23</v>
      </c>
      <c r="AX53" s="14">
        <f>IFERROR(VLOOKUP(AW53,'CRUCE OPORTUNIDADES'!$C$10:$D$109,2,FALSE),"")</f>
        <v/>
      </c>
      <c r="AY53" s="14" t="n">
        <v>20.23</v>
      </c>
      <c r="AZ53" s="14">
        <f>IFERROR(VLOOKUP(AY53,'CRUCE OPORTUNIDADES'!$C$10:$D$109,2,FALSE),"")</f>
        <v/>
      </c>
      <c r="BA53" s="14" t="n">
        <v>21.23</v>
      </c>
      <c r="BB53" s="14">
        <f>IFERROR(VLOOKUP(BA53,'CRUCE OPORTUNIDADES'!$C$10:$D$109,2,FALSE),"")</f>
        <v/>
      </c>
      <c r="BC53" s="14" t="n">
        <v>22.23</v>
      </c>
      <c r="BD53" s="14">
        <f>IFERROR(VLOOKUP(BC53,'CRUCE OPORTUNIDADES'!$C$10:$D$109,2,FALSE),"")</f>
        <v/>
      </c>
      <c r="BE53" s="14" t="n">
        <v>23.23</v>
      </c>
      <c r="BF53" s="14">
        <f>IFERROR(VLOOKUP(BE53,'CRUCE OPORTUNIDADES'!$C$10:$D$109,2,FALSE),"")</f>
        <v/>
      </c>
      <c r="BG53" s="14" t="n">
        <v>24.23</v>
      </c>
      <c r="BH53" s="14">
        <f>IFERROR(VLOOKUP(BG53,'CRUCE OPORTUNIDADES'!$C$10:$D$109,2,FALSE),"")</f>
        <v/>
      </c>
      <c r="BI53" s="14" t="n">
        <v>25.23</v>
      </c>
      <c r="BJ53" s="14">
        <f>IFERROR(VLOOKUP(BI53,'CRUCE OPORTUNIDADES'!$C$10:$D$109,2,FALSE),"")</f>
        <v/>
      </c>
    </row>
    <row r="54">
      <c r="N54" s="14">
        <f>IF(N55&lt;&gt;""," -O","")</f>
        <v/>
      </c>
      <c r="P54" s="14">
        <f>IF(P55&lt;&gt;""," -O","")</f>
        <v/>
      </c>
      <c r="R54" s="14">
        <f>IF(R55&lt;&gt;""," -O","")</f>
        <v/>
      </c>
      <c r="T54" s="14">
        <f>IF(T55&lt;&gt;""," -O","")</f>
        <v/>
      </c>
      <c r="V54" s="14">
        <f>IF(V55&lt;&gt;""," -O","")</f>
        <v/>
      </c>
      <c r="X54" s="14">
        <f>IF(X55&lt;&gt;""," -O","")</f>
        <v/>
      </c>
      <c r="Z54" s="14">
        <f>IF(Z55&lt;&gt;""," -O","")</f>
        <v/>
      </c>
      <c r="AB54" s="14">
        <f>IF(AB55&lt;&gt;""," -O","")</f>
        <v/>
      </c>
      <c r="AD54" s="14">
        <f>IF(AD55&lt;&gt;""," -O","")</f>
        <v/>
      </c>
      <c r="AF54" s="14">
        <f>IF(AF55&lt;&gt;""," -O","")</f>
        <v/>
      </c>
      <c r="AH54" s="14">
        <f>IF(AH55&lt;&gt;""," -O","")</f>
        <v/>
      </c>
      <c r="AJ54" s="14">
        <f>IF(AJ55&lt;&gt;""," -O","")</f>
        <v/>
      </c>
      <c r="AL54" s="14">
        <f>IF(AL55&lt;&gt;""," -O","")</f>
        <v/>
      </c>
      <c r="AN54" s="14">
        <f>IF(AN55&lt;&gt;""," -O","")</f>
        <v/>
      </c>
      <c r="AP54" s="14">
        <f>IF(AP55&lt;&gt;""," -O","")</f>
        <v/>
      </c>
      <c r="AR54" s="14">
        <f>IF(AR55&lt;&gt;""," -O","")</f>
        <v/>
      </c>
      <c r="AT54" s="14">
        <f>IF(AT55&lt;&gt;""," -O","")</f>
        <v/>
      </c>
      <c r="AV54" s="14">
        <f>IF(AV55&lt;&gt;""," -O","")</f>
        <v/>
      </c>
      <c r="AX54" s="14">
        <f>IF(AX55&lt;&gt;""," -O","")</f>
        <v/>
      </c>
      <c r="AZ54" s="14">
        <f>IF(AZ55&lt;&gt;""," -O","")</f>
        <v/>
      </c>
      <c r="BB54" s="14">
        <f>IF(BB55&lt;&gt;""," -O","")</f>
        <v/>
      </c>
      <c r="BD54" s="14">
        <f>IF(BD55&lt;&gt;""," -O","")</f>
        <v/>
      </c>
      <c r="BF54" s="14">
        <f>IF(BF55&lt;&gt;""," -O","")</f>
        <v/>
      </c>
      <c r="BH54" s="14">
        <f>IF(BH55&lt;&gt;""," -O","")</f>
        <v/>
      </c>
      <c r="BJ54" s="14">
        <f>IF(BJ55&lt;&gt;""," -O","")</f>
        <v/>
      </c>
    </row>
    <row r="55">
      <c r="M55" s="14" t="n">
        <v>1.24</v>
      </c>
      <c r="N55" s="14">
        <f>IFERROR(VLOOKUP(M55,'CRUCE OPORTUNIDADES'!$C$10:$D$109,2,FALSE),"")</f>
        <v/>
      </c>
      <c r="O55" s="14" t="n">
        <v>2.24</v>
      </c>
      <c r="P55" s="14">
        <f>IFERROR(VLOOKUP(O55,'CRUCE OPORTUNIDADES'!$C$10:$D$109,2,FALSE),"")</f>
        <v/>
      </c>
      <c r="Q55" s="14" t="n">
        <v>3.24</v>
      </c>
      <c r="R55" s="14">
        <f>IFERROR(VLOOKUP(Q55,'CRUCE OPORTUNIDADES'!$C$10:$D$109,2,FALSE),"")</f>
        <v/>
      </c>
      <c r="S55" s="14" t="n">
        <v>4.24</v>
      </c>
      <c r="T55" s="14">
        <f>IFERROR(VLOOKUP(S55,'CRUCE OPORTUNIDADES'!$C$10:$D$109,2,FALSE),"")</f>
        <v/>
      </c>
      <c r="U55" s="14" t="n">
        <v>5.24</v>
      </c>
      <c r="V55" s="14">
        <f>IFERROR(VLOOKUP(U55,'CRUCE OPORTUNIDADES'!$C$10:$D$109,2,FALSE),"")</f>
        <v/>
      </c>
      <c r="W55" s="14" t="n">
        <v>6.24</v>
      </c>
      <c r="X55" s="14">
        <f>IFERROR(VLOOKUP(W55,'CRUCE OPORTUNIDADES'!$C$10:$D$109,2,FALSE),"")</f>
        <v/>
      </c>
      <c r="Y55" s="14" t="n">
        <v>7.24</v>
      </c>
      <c r="Z55" s="14">
        <f>IFERROR(VLOOKUP(Y55,'CRUCE OPORTUNIDADES'!$C$10:$D$109,2,FALSE),"")</f>
        <v/>
      </c>
      <c r="AA55" s="14" t="n">
        <v>8.24</v>
      </c>
      <c r="AB55" s="14">
        <f>IFERROR(VLOOKUP(AA55,'CRUCE OPORTUNIDADES'!$C$10:$D$109,2,FALSE),"")</f>
        <v/>
      </c>
      <c r="AC55" s="14" t="n">
        <v>9.24</v>
      </c>
      <c r="AD55" s="14">
        <f>IFERROR(VLOOKUP(AC55,'CRUCE OPORTUNIDADES'!$C$10:$D$109,2,FALSE),"")</f>
        <v/>
      </c>
      <c r="AE55" s="14" t="n">
        <v>10.24</v>
      </c>
      <c r="AF55" s="14">
        <f>IFERROR(VLOOKUP(AE55,'CRUCE OPORTUNIDADES'!$C$10:$D$109,2,FALSE),"")</f>
        <v/>
      </c>
      <c r="AG55" s="14" t="n">
        <v>11.24</v>
      </c>
      <c r="AH55" s="14">
        <f>IFERROR(VLOOKUP(AG55,'CRUCE OPORTUNIDADES'!$C$10:$D$109,2,FALSE),"")</f>
        <v/>
      </c>
      <c r="AI55" s="14" t="n">
        <v>12.24</v>
      </c>
      <c r="AJ55" s="14">
        <f>IFERROR(VLOOKUP(AI55,'CRUCE OPORTUNIDADES'!$C$10:$D$109,2,FALSE),"")</f>
        <v/>
      </c>
      <c r="AK55" s="14" t="n">
        <v>13.24</v>
      </c>
      <c r="AL55" s="14">
        <f>IFERROR(VLOOKUP(AK55,'CRUCE OPORTUNIDADES'!$C$10:$D$109,2,FALSE),"")</f>
        <v/>
      </c>
      <c r="AM55" s="14" t="n">
        <v>14.24</v>
      </c>
      <c r="AN55" s="14">
        <f>IFERROR(VLOOKUP(AM55,'CRUCE OPORTUNIDADES'!$C$10:$D$109,2,FALSE),"")</f>
        <v/>
      </c>
      <c r="AO55" s="14" t="n">
        <v>15.24</v>
      </c>
      <c r="AP55" s="14">
        <f>IFERROR(VLOOKUP(AO55,'CRUCE OPORTUNIDADES'!$C$10:$D$109,2,FALSE),"")</f>
        <v/>
      </c>
      <c r="AQ55" s="14" t="n">
        <v>16.24</v>
      </c>
      <c r="AR55" s="14">
        <f>IFERROR(VLOOKUP(AQ55,'CRUCE OPORTUNIDADES'!$C$10:$D$109,2,FALSE),"")</f>
        <v/>
      </c>
      <c r="AS55" s="14" t="n">
        <v>17.24</v>
      </c>
      <c r="AT55" s="14">
        <f>IFERROR(VLOOKUP(AS55,'CRUCE OPORTUNIDADES'!$C$10:$D$109,2,FALSE),"")</f>
        <v/>
      </c>
      <c r="AU55" s="14" t="n">
        <v>18.24</v>
      </c>
      <c r="AV55" s="14">
        <f>IFERROR(VLOOKUP(AU55,'CRUCE OPORTUNIDADES'!$C$10:$D$109,2,FALSE),"")</f>
        <v/>
      </c>
      <c r="AW55" s="14" t="n">
        <v>19.24</v>
      </c>
      <c r="AX55" s="14">
        <f>IFERROR(VLOOKUP(AW55,'CRUCE OPORTUNIDADES'!$C$10:$D$109,2,FALSE),"")</f>
        <v/>
      </c>
      <c r="AY55" s="14" t="n">
        <v>20.24</v>
      </c>
      <c r="AZ55" s="14">
        <f>IFERROR(VLOOKUP(AY55,'CRUCE OPORTUNIDADES'!$C$10:$D$109,2,FALSE),"")</f>
        <v/>
      </c>
      <c r="BA55" s="14" t="n">
        <v>21.24</v>
      </c>
      <c r="BB55" s="14">
        <f>IFERROR(VLOOKUP(BA55,'CRUCE OPORTUNIDADES'!$C$10:$D$109,2,FALSE),"")</f>
        <v/>
      </c>
      <c r="BC55" s="14" t="n">
        <v>22.24</v>
      </c>
      <c r="BD55" s="14">
        <f>IFERROR(VLOOKUP(BC55,'CRUCE OPORTUNIDADES'!$C$10:$D$109,2,FALSE),"")</f>
        <v/>
      </c>
      <c r="BE55" s="14" t="n">
        <v>23.24</v>
      </c>
      <c r="BF55" s="14">
        <f>IFERROR(VLOOKUP(BE55,'CRUCE OPORTUNIDADES'!$C$10:$D$109,2,FALSE),"")</f>
        <v/>
      </c>
      <c r="BG55" s="14" t="n">
        <v>24.24</v>
      </c>
      <c r="BH55" s="14">
        <f>IFERROR(VLOOKUP(BG55,'CRUCE OPORTUNIDADES'!$C$10:$D$109,2,FALSE),"")</f>
        <v/>
      </c>
      <c r="BI55" s="14" t="n">
        <v>25.24</v>
      </c>
      <c r="BJ55" s="14">
        <f>IFERROR(VLOOKUP(BI55,'CRUCE OPORTUNIDADES'!$C$10:$D$109,2,FALSE),"")</f>
        <v/>
      </c>
    </row>
    <row r="56">
      <c r="N56" s="14">
        <f>IF(N57&lt;&gt;""," -O","")</f>
        <v/>
      </c>
      <c r="P56" s="14">
        <f>IF(P57&lt;&gt;""," -O","")</f>
        <v/>
      </c>
      <c r="R56" s="14">
        <f>IF(R57&lt;&gt;""," -O","")</f>
        <v/>
      </c>
      <c r="T56" s="14">
        <f>IF(T57&lt;&gt;""," -O","")</f>
        <v/>
      </c>
      <c r="V56" s="14">
        <f>IF(V57&lt;&gt;""," -O","")</f>
        <v/>
      </c>
      <c r="X56" s="14">
        <f>IF(X57&lt;&gt;""," -O","")</f>
        <v/>
      </c>
      <c r="Z56" s="14">
        <f>IF(Z57&lt;&gt;""," -O","")</f>
        <v/>
      </c>
      <c r="AB56" s="14">
        <f>IF(AB57&lt;&gt;""," -O","")</f>
        <v/>
      </c>
      <c r="AD56" s="14">
        <f>IF(AD57&lt;&gt;""," -O","")</f>
        <v/>
      </c>
      <c r="AF56" s="14">
        <f>IF(AF57&lt;&gt;""," -O","")</f>
        <v/>
      </c>
      <c r="AH56" s="14">
        <f>IF(AH57&lt;&gt;""," -O","")</f>
        <v/>
      </c>
      <c r="AJ56" s="14">
        <f>IF(AJ57&lt;&gt;""," -O","")</f>
        <v/>
      </c>
      <c r="AL56" s="14">
        <f>IF(AL57&lt;&gt;""," -O","")</f>
        <v/>
      </c>
      <c r="AN56" s="14">
        <f>IF(AN57&lt;&gt;""," -O","")</f>
        <v/>
      </c>
      <c r="AP56" s="14">
        <f>IF(AP57&lt;&gt;""," -O","")</f>
        <v/>
      </c>
      <c r="AR56" s="14">
        <f>IF(AR57&lt;&gt;""," -O","")</f>
        <v/>
      </c>
      <c r="AT56" s="14">
        <f>IF(AT57&lt;&gt;""," -O","")</f>
        <v/>
      </c>
      <c r="AV56" s="14">
        <f>IF(AV57&lt;&gt;""," -O","")</f>
        <v/>
      </c>
      <c r="AX56" s="14">
        <f>IF(AX57&lt;&gt;""," -O","")</f>
        <v/>
      </c>
      <c r="AZ56" s="14">
        <f>IF(AZ57&lt;&gt;""," -O","")</f>
        <v/>
      </c>
      <c r="BB56" s="14">
        <f>IF(BB57&lt;&gt;""," -O","")</f>
        <v/>
      </c>
      <c r="BD56" s="14">
        <f>IF(BD57&lt;&gt;""," -O","")</f>
        <v/>
      </c>
      <c r="BF56" s="14">
        <f>IF(BF57&lt;&gt;""," -O","")</f>
        <v/>
      </c>
      <c r="BH56" s="14">
        <f>IF(BH57&lt;&gt;""," -O","")</f>
        <v/>
      </c>
      <c r="BJ56" s="14">
        <f>IF(BJ57&lt;&gt;""," -O","")</f>
        <v/>
      </c>
    </row>
    <row r="57">
      <c r="M57" s="14" t="n">
        <v>1.25</v>
      </c>
      <c r="N57" s="14">
        <f>IFERROR(VLOOKUP(M57,'CRUCE OPORTUNIDADES'!$C$10:$D$109,2,FALSE),"")</f>
        <v/>
      </c>
      <c r="O57" s="14" t="n">
        <v>2.25</v>
      </c>
      <c r="P57" s="14">
        <f>IFERROR(VLOOKUP(O57,'CRUCE OPORTUNIDADES'!$C$10:$D$109,2,FALSE),"")</f>
        <v/>
      </c>
      <c r="Q57" s="14" t="n">
        <v>3.25</v>
      </c>
      <c r="R57" s="14">
        <f>IFERROR(VLOOKUP(Q57,'CRUCE OPORTUNIDADES'!$C$10:$D$109,2,FALSE),"")</f>
        <v/>
      </c>
      <c r="S57" s="14" t="n">
        <v>4.25</v>
      </c>
      <c r="T57" s="14">
        <f>IFERROR(VLOOKUP(S57,'CRUCE OPORTUNIDADES'!$C$10:$D$109,2,FALSE),"")</f>
        <v/>
      </c>
      <c r="U57" s="14" t="n">
        <v>5.25</v>
      </c>
      <c r="V57" s="14">
        <f>IFERROR(VLOOKUP(U57,'CRUCE OPORTUNIDADES'!$C$10:$D$109,2,FALSE),"")</f>
        <v/>
      </c>
      <c r="W57" s="14" t="n">
        <v>6.25</v>
      </c>
      <c r="X57" s="14">
        <f>IFERROR(VLOOKUP(W57,'CRUCE OPORTUNIDADES'!$C$10:$D$109,2,FALSE),"")</f>
        <v/>
      </c>
      <c r="Y57" s="14" t="n">
        <v>7.25</v>
      </c>
      <c r="Z57" s="14">
        <f>IFERROR(VLOOKUP(Y57,'CRUCE OPORTUNIDADES'!$C$10:$D$109,2,FALSE),"")</f>
        <v/>
      </c>
      <c r="AA57" s="14" t="n">
        <v>8.25</v>
      </c>
      <c r="AB57" s="14">
        <f>IFERROR(VLOOKUP(AA57,'CRUCE OPORTUNIDADES'!$C$10:$D$109,2,FALSE),"")</f>
        <v/>
      </c>
      <c r="AC57" s="14" t="n">
        <v>9.25</v>
      </c>
      <c r="AD57" s="14">
        <f>IFERROR(VLOOKUP(AC57,'CRUCE OPORTUNIDADES'!$C$10:$D$109,2,FALSE),"")</f>
        <v/>
      </c>
      <c r="AE57" s="14" t="n">
        <v>10.25</v>
      </c>
      <c r="AF57" s="14">
        <f>IFERROR(VLOOKUP(AE57,'CRUCE OPORTUNIDADES'!$C$10:$D$109,2,FALSE),"")</f>
        <v/>
      </c>
      <c r="AG57" s="14" t="n">
        <v>11.25</v>
      </c>
      <c r="AH57" s="14">
        <f>IFERROR(VLOOKUP(AG57,'CRUCE OPORTUNIDADES'!$C$10:$D$109,2,FALSE),"")</f>
        <v/>
      </c>
      <c r="AI57" s="14" t="n">
        <v>12.25</v>
      </c>
      <c r="AJ57" s="14">
        <f>IFERROR(VLOOKUP(AI57,'CRUCE OPORTUNIDADES'!$C$10:$D$109,2,FALSE),"")</f>
        <v/>
      </c>
      <c r="AK57" s="14" t="n">
        <v>13.25</v>
      </c>
      <c r="AL57" s="14">
        <f>IFERROR(VLOOKUP(AK57,'CRUCE OPORTUNIDADES'!$C$10:$D$109,2,FALSE),"")</f>
        <v/>
      </c>
      <c r="AM57" s="14" t="n">
        <v>14.25</v>
      </c>
      <c r="AN57" s="14">
        <f>IFERROR(VLOOKUP(AM57,'CRUCE OPORTUNIDADES'!$C$10:$D$109,2,FALSE),"")</f>
        <v/>
      </c>
      <c r="AO57" s="14" t="n">
        <v>15.25</v>
      </c>
      <c r="AP57" s="14">
        <f>IFERROR(VLOOKUP(AO57,'CRUCE OPORTUNIDADES'!$C$10:$D$109,2,FALSE),"")</f>
        <v/>
      </c>
      <c r="AQ57" s="14" t="n">
        <v>16.25</v>
      </c>
      <c r="AR57" s="14">
        <f>IFERROR(VLOOKUP(AQ57,'CRUCE OPORTUNIDADES'!$C$10:$D$109,2,FALSE),"")</f>
        <v/>
      </c>
      <c r="AS57" s="14" t="n">
        <v>17.25</v>
      </c>
      <c r="AT57" s="14">
        <f>IFERROR(VLOOKUP(AS57,'CRUCE OPORTUNIDADES'!$C$10:$D$109,2,FALSE),"")</f>
        <v/>
      </c>
      <c r="AU57" s="14" t="n">
        <v>18.25</v>
      </c>
      <c r="AV57" s="14">
        <f>IFERROR(VLOOKUP(AU57,'CRUCE OPORTUNIDADES'!$C$10:$D$109,2,FALSE),"")</f>
        <v/>
      </c>
      <c r="AW57" s="14" t="n">
        <v>19.25</v>
      </c>
      <c r="AX57" s="14">
        <f>IFERROR(VLOOKUP(AW57,'CRUCE OPORTUNIDADES'!$C$10:$D$109,2,FALSE),"")</f>
        <v/>
      </c>
      <c r="AY57" s="14" t="n">
        <v>20.25</v>
      </c>
      <c r="AZ57" s="14">
        <f>IFERROR(VLOOKUP(AY57,'CRUCE OPORTUNIDADES'!$C$10:$D$109,2,FALSE),"")</f>
        <v/>
      </c>
      <c r="BA57" s="14" t="n">
        <v>21.25</v>
      </c>
      <c r="BB57" s="14">
        <f>IFERROR(VLOOKUP(BA57,'CRUCE OPORTUNIDADES'!$C$10:$D$109,2,FALSE),"")</f>
        <v/>
      </c>
      <c r="BC57" s="14" t="n">
        <v>22.25</v>
      </c>
      <c r="BD57" s="14">
        <f>IFERROR(VLOOKUP(BC57,'CRUCE OPORTUNIDADES'!$C$10:$D$109,2,FALSE),"")</f>
        <v/>
      </c>
      <c r="BE57" s="14" t="n">
        <v>23.25</v>
      </c>
      <c r="BF57" s="14">
        <f>IFERROR(VLOOKUP(BE57,'CRUCE OPORTUNIDADES'!$C$10:$D$109,2,FALSE),"")</f>
        <v/>
      </c>
      <c r="BG57" s="14" t="n">
        <v>24.25</v>
      </c>
      <c r="BH57" s="14">
        <f>IFERROR(VLOOKUP(BG57,'CRUCE OPORTUNIDADES'!$C$10:$D$109,2,FALSE),"")</f>
        <v/>
      </c>
      <c r="BI57" s="14" t="n">
        <v>25.25</v>
      </c>
      <c r="BJ57" s="14">
        <f>IFERROR(VLOOKUP(BI57,'CRUCE OPORTUNIDADES'!$C$10:$D$109,2,FALSE),"")</f>
        <v/>
      </c>
    </row>
    <row r="58">
      <c r="N58" s="14">
        <f>IF(N59&lt;&gt;""," -O","")</f>
        <v/>
      </c>
      <c r="P58" s="14">
        <f>IF(P59&lt;&gt;""," -O","")</f>
        <v/>
      </c>
      <c r="R58" s="14">
        <f>IF(R59&lt;&gt;""," -O","")</f>
        <v/>
      </c>
      <c r="T58" s="14">
        <f>IF(T59&lt;&gt;""," -O","")</f>
        <v/>
      </c>
      <c r="V58" s="14">
        <f>IF(V59&lt;&gt;""," -O","")</f>
        <v/>
      </c>
      <c r="X58" s="14">
        <f>IF(X59&lt;&gt;""," -O","")</f>
        <v/>
      </c>
      <c r="Z58" s="14">
        <f>IF(Z59&lt;&gt;""," -O","")</f>
        <v/>
      </c>
      <c r="AB58" s="14">
        <f>IF(AB59&lt;&gt;""," -O","")</f>
        <v/>
      </c>
      <c r="AD58" s="14">
        <f>IF(AD59&lt;&gt;""," -O","")</f>
        <v/>
      </c>
      <c r="AF58" s="14">
        <f>IF(AF59&lt;&gt;""," -O","")</f>
        <v/>
      </c>
      <c r="AH58" s="14">
        <f>IF(AH59&lt;&gt;""," -O","")</f>
        <v/>
      </c>
      <c r="AJ58" s="14">
        <f>IF(AJ59&lt;&gt;""," -O","")</f>
        <v/>
      </c>
      <c r="AL58" s="14">
        <f>IF(AL59&lt;&gt;""," -O","")</f>
        <v/>
      </c>
      <c r="AN58" s="14">
        <f>IF(AN59&lt;&gt;""," -O","")</f>
        <v/>
      </c>
      <c r="AP58" s="14">
        <f>IF(AP59&lt;&gt;""," -O","")</f>
        <v/>
      </c>
      <c r="AR58" s="14">
        <f>IF(AR59&lt;&gt;""," -O","")</f>
        <v/>
      </c>
      <c r="AT58" s="14">
        <f>IF(AT59&lt;&gt;""," -O","")</f>
        <v/>
      </c>
      <c r="AV58" s="14">
        <f>IF(AV59&lt;&gt;""," -O","")</f>
        <v/>
      </c>
      <c r="AX58" s="14">
        <f>IF(AX59&lt;&gt;""," -O","")</f>
        <v/>
      </c>
      <c r="AZ58" s="14">
        <f>IF(AZ59&lt;&gt;""," -O","")</f>
        <v/>
      </c>
      <c r="BB58" s="14">
        <f>IF(BB59&lt;&gt;""," -O","")</f>
        <v/>
      </c>
      <c r="BD58" s="14">
        <f>IF(BD59&lt;&gt;""," -O","")</f>
        <v/>
      </c>
      <c r="BF58" s="14">
        <f>IF(BF59&lt;&gt;""," -O","")</f>
        <v/>
      </c>
      <c r="BH58" s="14">
        <f>IF(BH59&lt;&gt;""," -O","")</f>
        <v/>
      </c>
      <c r="BJ58" s="14">
        <f>IF(BJ59&lt;&gt;""," -O","")</f>
        <v/>
      </c>
    </row>
    <row r="59">
      <c r="M59" s="14" t="n">
        <v>1.26</v>
      </c>
      <c r="N59" s="14">
        <f>IFERROR(VLOOKUP(M59,'CRUCE OPORTUNIDADES'!$C$10:$D$109,2,FALSE),"")</f>
        <v/>
      </c>
      <c r="O59" s="14" t="n">
        <v>2.26</v>
      </c>
      <c r="P59" s="14">
        <f>IFERROR(VLOOKUP(O59,'CRUCE OPORTUNIDADES'!$C$10:$D$109,2,FALSE),"")</f>
        <v/>
      </c>
      <c r="Q59" s="14" t="n">
        <v>3.26</v>
      </c>
      <c r="R59" s="14">
        <f>IFERROR(VLOOKUP(Q59,'CRUCE OPORTUNIDADES'!$C$10:$D$109,2,FALSE),"")</f>
        <v/>
      </c>
      <c r="S59" s="14" t="n">
        <v>4.26</v>
      </c>
      <c r="T59" s="14">
        <f>IFERROR(VLOOKUP(S59,'CRUCE OPORTUNIDADES'!$C$10:$D$109,2,FALSE),"")</f>
        <v/>
      </c>
      <c r="U59" s="14" t="n">
        <v>5.26</v>
      </c>
      <c r="V59" s="14">
        <f>IFERROR(VLOOKUP(U59,'CRUCE OPORTUNIDADES'!$C$10:$D$109,2,FALSE),"")</f>
        <v/>
      </c>
      <c r="W59" s="14" t="n">
        <v>6.26</v>
      </c>
      <c r="X59" s="14">
        <f>IFERROR(VLOOKUP(W59,'CRUCE OPORTUNIDADES'!$C$10:$D$109,2,FALSE),"")</f>
        <v/>
      </c>
      <c r="Y59" s="14" t="n">
        <v>7.26</v>
      </c>
      <c r="Z59" s="14">
        <f>IFERROR(VLOOKUP(Y59,'CRUCE OPORTUNIDADES'!$C$10:$D$109,2,FALSE),"")</f>
        <v/>
      </c>
      <c r="AA59" s="14" t="n">
        <v>8.26</v>
      </c>
      <c r="AB59" s="14">
        <f>IFERROR(VLOOKUP(AA59,'CRUCE OPORTUNIDADES'!$C$10:$D$109,2,FALSE),"")</f>
        <v/>
      </c>
      <c r="AC59" s="14" t="n">
        <v>9.26</v>
      </c>
      <c r="AD59" s="14">
        <f>IFERROR(VLOOKUP(AC59,'CRUCE OPORTUNIDADES'!$C$10:$D$109,2,FALSE),"")</f>
        <v/>
      </c>
      <c r="AE59" s="14" t="n">
        <v>10.26</v>
      </c>
      <c r="AF59" s="14">
        <f>IFERROR(VLOOKUP(AE59,'CRUCE OPORTUNIDADES'!$C$10:$D$109,2,FALSE),"")</f>
        <v/>
      </c>
      <c r="AG59" s="14" t="n">
        <v>11.26</v>
      </c>
      <c r="AH59" s="14">
        <f>IFERROR(VLOOKUP(AG59,'CRUCE OPORTUNIDADES'!$C$10:$D$109,2,FALSE),"")</f>
        <v/>
      </c>
      <c r="AI59" s="14" t="n">
        <v>12.26</v>
      </c>
      <c r="AJ59" s="14">
        <f>IFERROR(VLOOKUP(AI59,'CRUCE OPORTUNIDADES'!$C$10:$D$109,2,FALSE),"")</f>
        <v/>
      </c>
      <c r="AK59" s="14" t="n">
        <v>13.26</v>
      </c>
      <c r="AL59" s="14">
        <f>IFERROR(VLOOKUP(AK59,'CRUCE OPORTUNIDADES'!$C$10:$D$109,2,FALSE),"")</f>
        <v/>
      </c>
      <c r="AM59" s="14" t="n">
        <v>14.26</v>
      </c>
      <c r="AN59" s="14">
        <f>IFERROR(VLOOKUP(AM59,'CRUCE OPORTUNIDADES'!$C$10:$D$109,2,FALSE),"")</f>
        <v/>
      </c>
      <c r="AO59" s="14" t="n">
        <v>15.26</v>
      </c>
      <c r="AP59" s="14">
        <f>IFERROR(VLOOKUP(AO59,'CRUCE OPORTUNIDADES'!$C$10:$D$109,2,FALSE),"")</f>
        <v/>
      </c>
      <c r="AQ59" s="14" t="n">
        <v>16.26</v>
      </c>
      <c r="AR59" s="14">
        <f>IFERROR(VLOOKUP(AQ59,'CRUCE OPORTUNIDADES'!$C$10:$D$109,2,FALSE),"")</f>
        <v/>
      </c>
      <c r="AS59" s="14" t="n">
        <v>17.26</v>
      </c>
      <c r="AT59" s="14">
        <f>IFERROR(VLOOKUP(AS59,'CRUCE OPORTUNIDADES'!$C$10:$D$109,2,FALSE),"")</f>
        <v/>
      </c>
      <c r="AU59" s="14" t="n">
        <v>18.26</v>
      </c>
      <c r="AV59" s="14">
        <f>IFERROR(VLOOKUP(AU59,'CRUCE OPORTUNIDADES'!$C$10:$D$109,2,FALSE),"")</f>
        <v/>
      </c>
      <c r="AW59" s="14" t="n">
        <v>19.26</v>
      </c>
      <c r="AX59" s="14">
        <f>IFERROR(VLOOKUP(AW59,'CRUCE OPORTUNIDADES'!$C$10:$D$109,2,FALSE),"")</f>
        <v/>
      </c>
      <c r="AY59" s="14" t="n">
        <v>20.26</v>
      </c>
      <c r="AZ59" s="14">
        <f>IFERROR(VLOOKUP(AY59,'CRUCE OPORTUNIDADES'!$C$10:$D$109,2,FALSE),"")</f>
        <v/>
      </c>
      <c r="BA59" s="14" t="n">
        <v>21.26</v>
      </c>
      <c r="BB59" s="14">
        <f>IFERROR(VLOOKUP(BA59,'CRUCE OPORTUNIDADES'!$C$10:$D$109,2,FALSE),"")</f>
        <v/>
      </c>
      <c r="BC59" s="14" t="n">
        <v>22.26</v>
      </c>
      <c r="BD59" s="14">
        <f>IFERROR(VLOOKUP(BC59,'CRUCE OPORTUNIDADES'!$C$10:$D$109,2,FALSE),"")</f>
        <v/>
      </c>
      <c r="BE59" s="14" t="n">
        <v>23.26</v>
      </c>
      <c r="BF59" s="14">
        <f>IFERROR(VLOOKUP(BE59,'CRUCE OPORTUNIDADES'!$C$10:$D$109,2,FALSE),"")</f>
        <v/>
      </c>
      <c r="BG59" s="14" t="n">
        <v>24.26</v>
      </c>
      <c r="BH59" s="14">
        <f>IFERROR(VLOOKUP(BG59,'CRUCE OPORTUNIDADES'!$C$10:$D$109,2,FALSE),"")</f>
        <v/>
      </c>
      <c r="BI59" s="14" t="n">
        <v>25.26</v>
      </c>
      <c r="BJ59" s="14">
        <f>IFERROR(VLOOKUP(BI59,'CRUCE OPORTUNIDADES'!$C$10:$D$109,2,FALSE),"")</f>
        <v/>
      </c>
    </row>
    <row r="60">
      <c r="N60" s="14">
        <f>IF(N61&lt;&gt;""," -O","")</f>
        <v/>
      </c>
      <c r="P60" s="14">
        <f>IF(P61&lt;&gt;""," -O","")</f>
        <v/>
      </c>
      <c r="R60" s="14">
        <f>IF(R61&lt;&gt;""," -O","")</f>
        <v/>
      </c>
      <c r="T60" s="14">
        <f>IF(T61&lt;&gt;""," -O","")</f>
        <v/>
      </c>
      <c r="V60" s="14">
        <f>IF(V61&lt;&gt;""," -O","")</f>
        <v/>
      </c>
      <c r="X60" s="14">
        <f>IF(X61&lt;&gt;""," -O","")</f>
        <v/>
      </c>
      <c r="Z60" s="14">
        <f>IF(Z61&lt;&gt;""," -O","")</f>
        <v/>
      </c>
      <c r="AB60" s="14">
        <f>IF(AB61&lt;&gt;""," -O","")</f>
        <v/>
      </c>
      <c r="AD60" s="14">
        <f>IF(AD61&lt;&gt;""," -O","")</f>
        <v/>
      </c>
      <c r="AF60" s="14">
        <f>IF(AF61&lt;&gt;""," -O","")</f>
        <v/>
      </c>
      <c r="AH60" s="14">
        <f>IF(AH61&lt;&gt;""," -O","")</f>
        <v/>
      </c>
      <c r="AJ60" s="14">
        <f>IF(AJ61&lt;&gt;""," -O","")</f>
        <v/>
      </c>
      <c r="AL60" s="14">
        <f>IF(AL61&lt;&gt;""," -O","")</f>
        <v/>
      </c>
      <c r="AN60" s="14">
        <f>IF(AN61&lt;&gt;""," -O","")</f>
        <v/>
      </c>
      <c r="AP60" s="14">
        <f>IF(AP61&lt;&gt;""," -O","")</f>
        <v/>
      </c>
      <c r="AR60" s="14">
        <f>IF(AR61&lt;&gt;""," -O","")</f>
        <v/>
      </c>
      <c r="AT60" s="14">
        <f>IF(AT61&lt;&gt;""," -O","")</f>
        <v/>
      </c>
      <c r="AV60" s="14">
        <f>IF(AV61&lt;&gt;""," -O","")</f>
        <v/>
      </c>
      <c r="AX60" s="14">
        <f>IF(AX61&lt;&gt;""," -O","")</f>
        <v/>
      </c>
      <c r="AZ60" s="14">
        <f>IF(AZ61&lt;&gt;""," -O","")</f>
        <v/>
      </c>
      <c r="BB60" s="14">
        <f>IF(BB61&lt;&gt;""," -O","")</f>
        <v/>
      </c>
      <c r="BD60" s="14">
        <f>IF(BD61&lt;&gt;""," -O","")</f>
        <v/>
      </c>
      <c r="BF60" s="14">
        <f>IF(BF61&lt;&gt;""," -O","")</f>
        <v/>
      </c>
      <c r="BH60" s="14">
        <f>IF(BH61&lt;&gt;""," -O","")</f>
        <v/>
      </c>
      <c r="BJ60" s="14">
        <f>IF(BJ61&lt;&gt;""," -O","")</f>
        <v/>
      </c>
    </row>
    <row r="61">
      <c r="M61" s="14" t="n">
        <v>1.27</v>
      </c>
      <c r="N61" s="14">
        <f>IFERROR(VLOOKUP(M61,'CRUCE OPORTUNIDADES'!$C$10:$D$109,2,FALSE),"")</f>
        <v/>
      </c>
      <c r="O61" s="14" t="n">
        <v>2.27000000000001</v>
      </c>
      <c r="P61" s="14">
        <f>IFERROR(VLOOKUP(O61,'CRUCE OPORTUNIDADES'!$C$10:$D$109,2,FALSE),"")</f>
        <v/>
      </c>
      <c r="Q61" s="14" t="n">
        <v>3.27000000000002</v>
      </c>
      <c r="R61" s="14">
        <f>IFERROR(VLOOKUP(Q61,'CRUCE OPORTUNIDADES'!$C$10:$D$109,2,FALSE),"")</f>
        <v/>
      </c>
      <c r="S61" s="14" t="n">
        <v>4.27000000000003</v>
      </c>
      <c r="T61" s="14">
        <f>IFERROR(VLOOKUP(S61,'CRUCE OPORTUNIDADES'!$C$10:$D$109,2,FALSE),"")</f>
        <v/>
      </c>
      <c r="U61" s="14" t="n">
        <v>5.27000000000004</v>
      </c>
      <c r="V61" s="14">
        <f>IFERROR(VLOOKUP(U61,'CRUCE OPORTUNIDADES'!$C$10:$D$109,2,FALSE),"")</f>
        <v/>
      </c>
      <c r="W61" s="14" t="n">
        <v>6.27000000000005</v>
      </c>
      <c r="X61" s="14">
        <f>IFERROR(VLOOKUP(W61,'CRUCE OPORTUNIDADES'!$C$10:$D$109,2,FALSE),"")</f>
        <v/>
      </c>
      <c r="Y61" s="14" t="n">
        <v>7.27000000000006</v>
      </c>
      <c r="Z61" s="14">
        <f>IFERROR(VLOOKUP(Y61,'CRUCE OPORTUNIDADES'!$C$10:$D$109,2,FALSE),"")</f>
        <v/>
      </c>
      <c r="AA61" s="14" t="n">
        <v>8.270000000000071</v>
      </c>
      <c r="AB61" s="14">
        <f>IFERROR(VLOOKUP(AA61,'CRUCE OPORTUNIDADES'!$C$10:$D$109,2,FALSE),"")</f>
        <v/>
      </c>
      <c r="AC61" s="14" t="n">
        <v>9.27000000000008</v>
      </c>
      <c r="AD61" s="14">
        <f>IFERROR(VLOOKUP(AC61,'CRUCE OPORTUNIDADES'!$C$10:$D$109,2,FALSE),"")</f>
        <v/>
      </c>
      <c r="AE61" s="14" t="n">
        <v>10.2700000000001</v>
      </c>
      <c r="AF61" s="14">
        <f>IFERROR(VLOOKUP(AE61,'CRUCE OPORTUNIDADES'!$C$10:$D$109,2,FALSE),"")</f>
        <v/>
      </c>
      <c r="AG61" s="14" t="n">
        <v>11.2700000000001</v>
      </c>
      <c r="AH61" s="14">
        <f>IFERROR(VLOOKUP(AG61,'CRUCE OPORTUNIDADES'!$C$10:$D$109,2,FALSE),"")</f>
        <v/>
      </c>
      <c r="AI61" s="14" t="n">
        <v>12.2700000000001</v>
      </c>
      <c r="AJ61" s="14">
        <f>IFERROR(VLOOKUP(AI61,'CRUCE OPORTUNIDADES'!$C$10:$D$109,2,FALSE),"")</f>
        <v/>
      </c>
      <c r="AK61" s="14" t="n">
        <v>13.2700000000001</v>
      </c>
      <c r="AL61" s="14">
        <f>IFERROR(VLOOKUP(AK61,'CRUCE OPORTUNIDADES'!$C$10:$D$109,2,FALSE),"")</f>
        <v/>
      </c>
      <c r="AM61" s="14" t="n">
        <v>14.2700000000001</v>
      </c>
      <c r="AN61" s="14">
        <f>IFERROR(VLOOKUP(AM61,'CRUCE OPORTUNIDADES'!$C$10:$D$109,2,FALSE),"")</f>
        <v/>
      </c>
      <c r="AO61" s="14" t="n">
        <v>15.2700000000001</v>
      </c>
      <c r="AP61" s="14">
        <f>IFERROR(VLOOKUP(AO61,'CRUCE OPORTUNIDADES'!$C$10:$D$109,2,FALSE),"")</f>
        <v/>
      </c>
      <c r="AQ61" s="14" t="n">
        <v>16.2700000000001</v>
      </c>
      <c r="AR61" s="14">
        <f>IFERROR(VLOOKUP(AQ61,'CRUCE OPORTUNIDADES'!$C$10:$D$109,2,FALSE),"")</f>
        <v/>
      </c>
      <c r="AS61" s="14" t="n">
        <v>17.2700000000002</v>
      </c>
      <c r="AT61" s="14">
        <f>IFERROR(VLOOKUP(AS61,'CRUCE OPORTUNIDADES'!$C$10:$D$109,2,FALSE),"")</f>
        <v/>
      </c>
      <c r="AU61" s="14" t="n">
        <v>18.2700000000002</v>
      </c>
      <c r="AV61" s="14">
        <f>IFERROR(VLOOKUP(AU61,'CRUCE OPORTUNIDADES'!$C$10:$D$109,2,FALSE),"")</f>
        <v/>
      </c>
      <c r="AW61" s="14" t="n">
        <v>19.2700000000002</v>
      </c>
      <c r="AX61" s="14">
        <f>IFERROR(VLOOKUP(AW61,'CRUCE OPORTUNIDADES'!$C$10:$D$109,2,FALSE),"")</f>
        <v/>
      </c>
      <c r="AY61" s="14" t="n">
        <v>20.2700000000002</v>
      </c>
      <c r="AZ61" s="14">
        <f>IFERROR(VLOOKUP(AY61,'CRUCE OPORTUNIDADES'!$C$10:$D$109,2,FALSE),"")</f>
        <v/>
      </c>
      <c r="BA61" s="14" t="n">
        <v>21.2700000000002</v>
      </c>
      <c r="BB61" s="14">
        <f>IFERROR(VLOOKUP(BA61,'CRUCE OPORTUNIDADES'!$C$10:$D$109,2,FALSE),"")</f>
        <v/>
      </c>
      <c r="BC61" s="14" t="n">
        <v>22.2700000000002</v>
      </c>
      <c r="BD61" s="14">
        <f>IFERROR(VLOOKUP(BC61,'CRUCE OPORTUNIDADES'!$C$10:$D$109,2,FALSE),"")</f>
        <v/>
      </c>
      <c r="BE61" s="14" t="n">
        <v>23.2700000000002</v>
      </c>
      <c r="BF61" s="14">
        <f>IFERROR(VLOOKUP(BE61,'CRUCE OPORTUNIDADES'!$C$10:$D$109,2,FALSE),"")</f>
        <v/>
      </c>
      <c r="BG61" s="14" t="n">
        <v>24.2700000000002</v>
      </c>
      <c r="BH61" s="14">
        <f>IFERROR(VLOOKUP(BG61,'CRUCE OPORTUNIDADES'!$C$10:$D$109,2,FALSE),"")</f>
        <v/>
      </c>
      <c r="BI61" s="14" t="n">
        <v>25.2700000000002</v>
      </c>
      <c r="BJ61" s="14">
        <f>IFERROR(VLOOKUP(BI61,'CRUCE OPORTUNIDADES'!$C$10:$D$109,2,FALSE),"")</f>
        <v/>
      </c>
    </row>
    <row r="62">
      <c r="N62" s="14">
        <f>IF(N63&lt;&gt;""," -O","")</f>
        <v/>
      </c>
      <c r="P62" s="14">
        <f>IF(P63&lt;&gt;""," -O","")</f>
        <v/>
      </c>
      <c r="R62" s="14">
        <f>IF(R63&lt;&gt;""," -O","")</f>
        <v/>
      </c>
      <c r="T62" s="14">
        <f>IF(T63&lt;&gt;""," -O","")</f>
        <v/>
      </c>
      <c r="V62" s="14">
        <f>IF(V63&lt;&gt;""," -O","")</f>
        <v/>
      </c>
      <c r="X62" s="14">
        <f>IF(X63&lt;&gt;""," -O","")</f>
        <v/>
      </c>
      <c r="Z62" s="14">
        <f>IF(Z63&lt;&gt;""," -O","")</f>
        <v/>
      </c>
      <c r="AB62" s="14">
        <f>IF(AB63&lt;&gt;""," -O","")</f>
        <v/>
      </c>
      <c r="AD62" s="14">
        <f>IF(AD63&lt;&gt;""," -O","")</f>
        <v/>
      </c>
      <c r="AF62" s="14">
        <f>IF(AF63&lt;&gt;""," -O","")</f>
        <v/>
      </c>
      <c r="AH62" s="14">
        <f>IF(AH63&lt;&gt;""," -O","")</f>
        <v/>
      </c>
      <c r="AJ62" s="14">
        <f>IF(AJ63&lt;&gt;""," -O","")</f>
        <v/>
      </c>
      <c r="AL62" s="14">
        <f>IF(AL63&lt;&gt;""," -O","")</f>
        <v/>
      </c>
      <c r="AN62" s="14">
        <f>IF(AN63&lt;&gt;""," -O","")</f>
        <v/>
      </c>
      <c r="AP62" s="14">
        <f>IF(AP63&lt;&gt;""," -O","")</f>
        <v/>
      </c>
      <c r="AR62" s="14">
        <f>IF(AR63&lt;&gt;""," -O","")</f>
        <v/>
      </c>
      <c r="AT62" s="14">
        <f>IF(AT63&lt;&gt;""," -O","")</f>
        <v/>
      </c>
      <c r="AV62" s="14">
        <f>IF(AV63&lt;&gt;""," -O","")</f>
        <v/>
      </c>
      <c r="AX62" s="14">
        <f>IF(AX63&lt;&gt;""," -O","")</f>
        <v/>
      </c>
      <c r="AZ62" s="14">
        <f>IF(AZ63&lt;&gt;""," -O","")</f>
        <v/>
      </c>
      <c r="BB62" s="14">
        <f>IF(BB63&lt;&gt;""," -O","")</f>
        <v/>
      </c>
      <c r="BD62" s="14">
        <f>IF(BD63&lt;&gt;""," -O","")</f>
        <v/>
      </c>
      <c r="BF62" s="14">
        <f>IF(BF63&lt;&gt;""," -O","")</f>
        <v/>
      </c>
      <c r="BH62" s="14">
        <f>IF(BH63&lt;&gt;""," -O","")</f>
        <v/>
      </c>
      <c r="BJ62" s="14">
        <f>IF(BJ63&lt;&gt;""," -O","")</f>
        <v/>
      </c>
    </row>
    <row r="63">
      <c r="M63" s="14" t="n">
        <v>1.28</v>
      </c>
      <c r="N63" s="14">
        <f>IFERROR(VLOOKUP(M63,'CRUCE OPORTUNIDADES'!$C$10:$D$109,2,FALSE),"")</f>
        <v/>
      </c>
      <c r="O63" s="14" t="n">
        <v>2.28000000000001</v>
      </c>
      <c r="P63" s="14">
        <f>IFERROR(VLOOKUP(O63,'CRUCE OPORTUNIDADES'!$C$10:$D$109,2,FALSE),"")</f>
        <v/>
      </c>
      <c r="Q63" s="14" t="n">
        <v>3.28000000000002</v>
      </c>
      <c r="R63" s="14">
        <f>IFERROR(VLOOKUP(Q63,'CRUCE OPORTUNIDADES'!$C$10:$D$109,2,FALSE),"")</f>
        <v/>
      </c>
      <c r="S63" s="14" t="n">
        <v>4.28000000000003</v>
      </c>
      <c r="T63" s="14">
        <f>IFERROR(VLOOKUP(S63,'CRUCE OPORTUNIDADES'!$C$10:$D$109,2,FALSE),"")</f>
        <v/>
      </c>
      <c r="U63" s="14" t="n">
        <v>5.28000000000004</v>
      </c>
      <c r="V63" s="14">
        <f>IFERROR(VLOOKUP(U63,'CRUCE OPORTUNIDADES'!$C$10:$D$109,2,FALSE),"")</f>
        <v/>
      </c>
      <c r="W63" s="14" t="n">
        <v>6.28000000000005</v>
      </c>
      <c r="X63" s="14">
        <f>IFERROR(VLOOKUP(W63,'CRUCE OPORTUNIDADES'!$C$10:$D$109,2,FALSE),"")</f>
        <v/>
      </c>
      <c r="Y63" s="14" t="n">
        <v>7.28000000000006</v>
      </c>
      <c r="Z63" s="14">
        <f>IFERROR(VLOOKUP(Y63,'CRUCE OPORTUNIDADES'!$C$10:$D$109,2,FALSE),"")</f>
        <v/>
      </c>
      <c r="AA63" s="14" t="n">
        <v>8.28000000000007</v>
      </c>
      <c r="AB63" s="14">
        <f>IFERROR(VLOOKUP(AA63,'CRUCE OPORTUNIDADES'!$C$10:$D$109,2,FALSE),"")</f>
        <v/>
      </c>
      <c r="AC63" s="14" t="n">
        <v>9.280000000000079</v>
      </c>
      <c r="AD63" s="14">
        <f>IFERROR(VLOOKUP(AC63,'CRUCE OPORTUNIDADES'!$C$10:$D$109,2,FALSE),"")</f>
        <v/>
      </c>
      <c r="AE63" s="14" t="n">
        <v>10.2800000000001</v>
      </c>
      <c r="AF63" s="14">
        <f>IFERROR(VLOOKUP(AE63,'CRUCE OPORTUNIDADES'!$C$10:$D$109,2,FALSE),"")</f>
        <v/>
      </c>
      <c r="AG63" s="14" t="n">
        <v>11.2800000000001</v>
      </c>
      <c r="AH63" s="14">
        <f>IFERROR(VLOOKUP(AG63,'CRUCE OPORTUNIDADES'!$C$10:$D$109,2,FALSE),"")</f>
        <v/>
      </c>
      <c r="AI63" s="14" t="n">
        <v>12.2800000000001</v>
      </c>
      <c r="AJ63" s="14">
        <f>IFERROR(VLOOKUP(AI63,'CRUCE OPORTUNIDADES'!$C$10:$D$109,2,FALSE),"")</f>
        <v/>
      </c>
      <c r="AK63" s="14" t="n">
        <v>13.2800000000001</v>
      </c>
      <c r="AL63" s="14">
        <f>IFERROR(VLOOKUP(AK63,'CRUCE OPORTUNIDADES'!$C$10:$D$109,2,FALSE),"")</f>
        <v/>
      </c>
      <c r="AM63" s="14" t="n">
        <v>14.2800000000001</v>
      </c>
      <c r="AN63" s="14">
        <f>IFERROR(VLOOKUP(AM63,'CRUCE OPORTUNIDADES'!$C$10:$D$109,2,FALSE),"")</f>
        <v/>
      </c>
      <c r="AO63" s="14" t="n">
        <v>15.2800000000001</v>
      </c>
      <c r="AP63" s="14">
        <f>IFERROR(VLOOKUP(AO63,'CRUCE OPORTUNIDADES'!$C$10:$D$109,2,FALSE),"")</f>
        <v/>
      </c>
      <c r="AQ63" s="14" t="n">
        <v>16.2800000000001</v>
      </c>
      <c r="AR63" s="14">
        <f>IFERROR(VLOOKUP(AQ63,'CRUCE OPORTUNIDADES'!$C$10:$D$109,2,FALSE),"")</f>
        <v/>
      </c>
      <c r="AS63" s="14" t="n">
        <v>17.2800000000002</v>
      </c>
      <c r="AT63" s="14">
        <f>IFERROR(VLOOKUP(AS63,'CRUCE OPORTUNIDADES'!$C$10:$D$109,2,FALSE),"")</f>
        <v/>
      </c>
      <c r="AU63" s="14" t="n">
        <v>18.2800000000002</v>
      </c>
      <c r="AV63" s="14">
        <f>IFERROR(VLOOKUP(AU63,'CRUCE OPORTUNIDADES'!$C$10:$D$109,2,FALSE),"")</f>
        <v/>
      </c>
      <c r="AW63" s="14" t="n">
        <v>19.2800000000002</v>
      </c>
      <c r="AX63" s="14">
        <f>IFERROR(VLOOKUP(AW63,'CRUCE OPORTUNIDADES'!$C$10:$D$109,2,FALSE),"")</f>
        <v/>
      </c>
      <c r="AY63" s="14" t="n">
        <v>20.2800000000002</v>
      </c>
      <c r="AZ63" s="14">
        <f>IFERROR(VLOOKUP(AY63,'CRUCE OPORTUNIDADES'!$C$10:$D$109,2,FALSE),"")</f>
        <v/>
      </c>
      <c r="BA63" s="14" t="n">
        <v>21.2800000000002</v>
      </c>
      <c r="BB63" s="14">
        <f>IFERROR(VLOOKUP(BA63,'CRUCE OPORTUNIDADES'!$C$10:$D$109,2,FALSE),"")</f>
        <v/>
      </c>
      <c r="BC63" s="14" t="n">
        <v>22.2800000000002</v>
      </c>
      <c r="BD63" s="14">
        <f>IFERROR(VLOOKUP(BC63,'CRUCE OPORTUNIDADES'!$C$10:$D$109,2,FALSE),"")</f>
        <v/>
      </c>
      <c r="BE63" s="14" t="n">
        <v>23.2800000000002</v>
      </c>
      <c r="BF63" s="14">
        <f>IFERROR(VLOOKUP(BE63,'CRUCE OPORTUNIDADES'!$C$10:$D$109,2,FALSE),"")</f>
        <v/>
      </c>
      <c r="BG63" s="14" t="n">
        <v>24.2800000000002</v>
      </c>
      <c r="BH63" s="14">
        <f>IFERROR(VLOOKUP(BG63,'CRUCE OPORTUNIDADES'!$C$10:$D$109,2,FALSE),"")</f>
        <v/>
      </c>
      <c r="BI63" s="14" t="n">
        <v>25.2800000000002</v>
      </c>
      <c r="BJ63" s="14">
        <f>IFERROR(VLOOKUP(BI63,'CRUCE OPORTUNIDADES'!$C$10:$D$109,2,FALSE),"")</f>
        <v/>
      </c>
    </row>
    <row r="64">
      <c r="N64" s="14">
        <f>IF(N65&lt;&gt;""," -O","")</f>
        <v/>
      </c>
      <c r="P64" s="14">
        <f>IF(P65&lt;&gt;""," -O","")</f>
        <v/>
      </c>
      <c r="R64" s="14">
        <f>IF(R65&lt;&gt;""," -O","")</f>
        <v/>
      </c>
      <c r="T64" s="14">
        <f>IF(T65&lt;&gt;""," -O","")</f>
        <v/>
      </c>
      <c r="V64" s="14">
        <f>IF(V65&lt;&gt;""," -O","")</f>
        <v/>
      </c>
      <c r="X64" s="14">
        <f>IF(X65&lt;&gt;""," -O","")</f>
        <v/>
      </c>
      <c r="Z64" s="14">
        <f>IF(Z65&lt;&gt;""," -O","")</f>
        <v/>
      </c>
      <c r="AB64" s="14">
        <f>IF(AB65&lt;&gt;""," -O","")</f>
        <v/>
      </c>
      <c r="AD64" s="14">
        <f>IF(AD65&lt;&gt;""," -O","")</f>
        <v/>
      </c>
      <c r="AF64" s="14">
        <f>IF(AF65&lt;&gt;""," -O","")</f>
        <v/>
      </c>
      <c r="AH64" s="14">
        <f>IF(AH65&lt;&gt;""," -O","")</f>
        <v/>
      </c>
      <c r="AJ64" s="14">
        <f>IF(AJ65&lt;&gt;""," -O","")</f>
        <v/>
      </c>
      <c r="AL64" s="14">
        <f>IF(AL65&lt;&gt;""," -O","")</f>
        <v/>
      </c>
      <c r="AN64" s="14">
        <f>IF(AN65&lt;&gt;""," -O","")</f>
        <v/>
      </c>
      <c r="AP64" s="14">
        <f>IF(AP65&lt;&gt;""," -O","")</f>
        <v/>
      </c>
      <c r="AR64" s="14">
        <f>IF(AR65&lt;&gt;""," -O","")</f>
        <v/>
      </c>
      <c r="AT64" s="14">
        <f>IF(AT65&lt;&gt;""," -O","")</f>
        <v/>
      </c>
      <c r="AV64" s="14">
        <f>IF(AV65&lt;&gt;""," -O","")</f>
        <v/>
      </c>
      <c r="AX64" s="14">
        <f>IF(AX65&lt;&gt;""," -O","")</f>
        <v/>
      </c>
      <c r="AZ64" s="14">
        <f>IF(AZ65&lt;&gt;""," -O","")</f>
        <v/>
      </c>
      <c r="BB64" s="14">
        <f>IF(BB65&lt;&gt;""," -O","")</f>
        <v/>
      </c>
      <c r="BD64" s="14">
        <f>IF(BD65&lt;&gt;""," -O","")</f>
        <v/>
      </c>
      <c r="BF64" s="14">
        <f>IF(BF65&lt;&gt;""," -O","")</f>
        <v/>
      </c>
      <c r="BH64" s="14">
        <f>IF(BH65&lt;&gt;""," -O","")</f>
        <v/>
      </c>
      <c r="BJ64" s="14">
        <f>IF(BJ65&lt;&gt;""," -O","")</f>
        <v/>
      </c>
    </row>
    <row r="65">
      <c r="M65" s="14" t="n">
        <v>1.29</v>
      </c>
      <c r="N65" s="14">
        <f>IFERROR(VLOOKUP(M65,'CRUCE OPORTUNIDADES'!$C$10:$D$109,2,FALSE),"")</f>
        <v/>
      </c>
      <c r="O65" s="14" t="n">
        <v>2.29000000000001</v>
      </c>
      <c r="P65" s="14">
        <f>IFERROR(VLOOKUP(O65,'CRUCE OPORTUNIDADES'!$C$10:$D$109,2,FALSE),"")</f>
        <v/>
      </c>
      <c r="Q65" s="14" t="n">
        <v>3.29000000000002</v>
      </c>
      <c r="R65" s="14">
        <f>IFERROR(VLOOKUP(Q65,'CRUCE OPORTUNIDADES'!$C$10:$D$109,2,FALSE),"")</f>
        <v/>
      </c>
      <c r="S65" s="14" t="n">
        <v>4.29000000000003</v>
      </c>
      <c r="T65" s="14">
        <f>IFERROR(VLOOKUP(S65,'CRUCE OPORTUNIDADES'!$C$10:$D$109,2,FALSE),"")</f>
        <v/>
      </c>
      <c r="U65" s="14" t="n">
        <v>5.29000000000004</v>
      </c>
      <c r="V65" s="14">
        <f>IFERROR(VLOOKUP(U65,'CRUCE OPORTUNIDADES'!$C$10:$D$109,2,FALSE),"")</f>
        <v/>
      </c>
      <c r="W65" s="14" t="n">
        <v>6.29000000000005</v>
      </c>
      <c r="X65" s="14">
        <f>IFERROR(VLOOKUP(W65,'CRUCE OPORTUNIDADES'!$C$10:$D$109,2,FALSE),"")</f>
        <v/>
      </c>
      <c r="Y65" s="14" t="n">
        <v>7.29000000000006</v>
      </c>
      <c r="Z65" s="14">
        <f>IFERROR(VLOOKUP(Y65,'CRUCE OPORTUNIDADES'!$C$10:$D$109,2,FALSE),"")</f>
        <v/>
      </c>
      <c r="AA65" s="14" t="n">
        <v>8.29000000000007</v>
      </c>
      <c r="AB65" s="14">
        <f>IFERROR(VLOOKUP(AA65,'CRUCE OPORTUNIDADES'!$C$10:$D$109,2,FALSE),"")</f>
        <v/>
      </c>
      <c r="AC65" s="14" t="n">
        <v>9.290000000000081</v>
      </c>
      <c r="AD65" s="14">
        <f>IFERROR(VLOOKUP(AC65,'CRUCE OPORTUNIDADES'!$C$10:$D$109,2,FALSE),"")</f>
        <v/>
      </c>
      <c r="AE65" s="14" t="n">
        <v>10.2900000000001</v>
      </c>
      <c r="AF65" s="14">
        <f>IFERROR(VLOOKUP(AE65,'CRUCE OPORTUNIDADES'!$C$10:$D$109,2,FALSE),"")</f>
        <v/>
      </c>
      <c r="AG65" s="14" t="n">
        <v>11.2900000000001</v>
      </c>
      <c r="AH65" s="14">
        <f>IFERROR(VLOOKUP(AG65,'CRUCE OPORTUNIDADES'!$C$10:$D$109,2,FALSE),"")</f>
        <v/>
      </c>
      <c r="AI65" s="14" t="n">
        <v>12.2900000000001</v>
      </c>
      <c r="AJ65" s="14">
        <f>IFERROR(VLOOKUP(AI65,'CRUCE OPORTUNIDADES'!$C$10:$D$109,2,FALSE),"")</f>
        <v/>
      </c>
      <c r="AK65" s="14" t="n">
        <v>13.2900000000001</v>
      </c>
      <c r="AL65" s="14">
        <f>IFERROR(VLOOKUP(AK65,'CRUCE OPORTUNIDADES'!$C$10:$D$109,2,FALSE),"")</f>
        <v/>
      </c>
      <c r="AM65" s="14" t="n">
        <v>14.2900000000001</v>
      </c>
      <c r="AN65" s="14">
        <f>IFERROR(VLOOKUP(AM65,'CRUCE OPORTUNIDADES'!$C$10:$D$109,2,FALSE),"")</f>
        <v/>
      </c>
      <c r="AO65" s="14" t="n">
        <v>15.2900000000001</v>
      </c>
      <c r="AP65" s="14">
        <f>IFERROR(VLOOKUP(AO65,'CRUCE OPORTUNIDADES'!$C$10:$D$109,2,FALSE),"")</f>
        <v/>
      </c>
      <c r="AQ65" s="14" t="n">
        <v>16.2900000000001</v>
      </c>
      <c r="AR65" s="14">
        <f>IFERROR(VLOOKUP(AQ65,'CRUCE OPORTUNIDADES'!$C$10:$D$109,2,FALSE),"")</f>
        <v/>
      </c>
      <c r="AS65" s="14" t="n">
        <v>17.2900000000002</v>
      </c>
      <c r="AT65" s="14">
        <f>IFERROR(VLOOKUP(AS65,'CRUCE OPORTUNIDADES'!$C$10:$D$109,2,FALSE),"")</f>
        <v/>
      </c>
      <c r="AU65" s="14" t="n">
        <v>18.2900000000002</v>
      </c>
      <c r="AV65" s="14">
        <f>IFERROR(VLOOKUP(AU65,'CRUCE OPORTUNIDADES'!$C$10:$D$109,2,FALSE),"")</f>
        <v/>
      </c>
      <c r="AW65" s="14" t="n">
        <v>19.2900000000002</v>
      </c>
      <c r="AX65" s="14">
        <f>IFERROR(VLOOKUP(AW65,'CRUCE OPORTUNIDADES'!$C$10:$D$109,2,FALSE),"")</f>
        <v/>
      </c>
      <c r="AY65" s="14" t="n">
        <v>20.2900000000002</v>
      </c>
      <c r="AZ65" s="14">
        <f>IFERROR(VLOOKUP(AY65,'CRUCE OPORTUNIDADES'!$C$10:$D$109,2,FALSE),"")</f>
        <v/>
      </c>
      <c r="BA65" s="14" t="n">
        <v>21.2900000000002</v>
      </c>
      <c r="BB65" s="14">
        <f>IFERROR(VLOOKUP(BA65,'CRUCE OPORTUNIDADES'!$C$10:$D$109,2,FALSE),"")</f>
        <v/>
      </c>
      <c r="BC65" s="14" t="n">
        <v>22.2900000000002</v>
      </c>
      <c r="BD65" s="14">
        <f>IFERROR(VLOOKUP(BC65,'CRUCE OPORTUNIDADES'!$C$10:$D$109,2,FALSE),"")</f>
        <v/>
      </c>
      <c r="BE65" s="14" t="n">
        <v>23.2900000000002</v>
      </c>
      <c r="BF65" s="14">
        <f>IFERROR(VLOOKUP(BE65,'CRUCE OPORTUNIDADES'!$C$10:$D$109,2,FALSE),"")</f>
        <v/>
      </c>
      <c r="BG65" s="14" t="n">
        <v>24.2900000000002</v>
      </c>
      <c r="BH65" s="14">
        <f>IFERROR(VLOOKUP(BG65,'CRUCE OPORTUNIDADES'!$C$10:$D$109,2,FALSE),"")</f>
        <v/>
      </c>
      <c r="BI65" s="14" t="n">
        <v>25.2900000000002</v>
      </c>
      <c r="BJ65" s="14">
        <f>IFERROR(VLOOKUP(BI65,'CRUCE OPORTUNIDADES'!$C$10:$D$109,2,FALSE),"")</f>
        <v/>
      </c>
    </row>
    <row r="66">
      <c r="N66" s="14">
        <f>IF(N67&lt;&gt;""," -O","")</f>
        <v/>
      </c>
      <c r="P66" s="14">
        <f>IF(P67&lt;&gt;""," -O","")</f>
        <v/>
      </c>
      <c r="R66" s="14">
        <f>IF(R67&lt;&gt;""," -O","")</f>
        <v/>
      </c>
      <c r="T66" s="14">
        <f>IF(T67&lt;&gt;""," -O","")</f>
        <v/>
      </c>
      <c r="V66" s="14">
        <f>IF(V67&lt;&gt;""," -O","")</f>
        <v/>
      </c>
      <c r="X66" s="14">
        <f>IF(X67&lt;&gt;""," -O","")</f>
        <v/>
      </c>
      <c r="Z66" s="14">
        <f>IF(Z67&lt;&gt;""," -O","")</f>
        <v/>
      </c>
      <c r="AB66" s="14">
        <f>IF(AB67&lt;&gt;""," -O","")</f>
        <v/>
      </c>
      <c r="AD66" s="14">
        <f>IF(AD67&lt;&gt;""," -O","")</f>
        <v/>
      </c>
      <c r="AF66" s="14">
        <f>IF(AF67&lt;&gt;""," -O","")</f>
        <v/>
      </c>
      <c r="AH66" s="14">
        <f>IF(AH67&lt;&gt;""," -O","")</f>
        <v/>
      </c>
      <c r="AJ66" s="14">
        <f>IF(AJ67&lt;&gt;""," -O","")</f>
        <v/>
      </c>
      <c r="AL66" s="14">
        <f>IF(AL67&lt;&gt;""," -O","")</f>
        <v/>
      </c>
      <c r="AN66" s="14">
        <f>IF(AN67&lt;&gt;""," -O","")</f>
        <v/>
      </c>
      <c r="AP66" s="14">
        <f>IF(AP67&lt;&gt;""," -O","")</f>
        <v/>
      </c>
      <c r="AR66" s="14">
        <f>IF(AR67&lt;&gt;""," -O","")</f>
        <v/>
      </c>
      <c r="AT66" s="14">
        <f>IF(AT67&lt;&gt;""," -O","")</f>
        <v/>
      </c>
      <c r="AV66" s="14">
        <f>IF(AV67&lt;&gt;""," -O","")</f>
        <v/>
      </c>
      <c r="AX66" s="14">
        <f>IF(AX67&lt;&gt;""," -O","")</f>
        <v/>
      </c>
      <c r="AZ66" s="14">
        <f>IF(AZ67&lt;&gt;""," -O","")</f>
        <v/>
      </c>
      <c r="BB66" s="14">
        <f>IF(BB67&lt;&gt;""," -O","")</f>
        <v/>
      </c>
      <c r="BD66" s="14">
        <f>IF(BD67&lt;&gt;""," -O","")</f>
        <v/>
      </c>
      <c r="BF66" s="14">
        <f>IF(BF67&lt;&gt;""," -O","")</f>
        <v/>
      </c>
      <c r="BH66" s="14">
        <f>IF(BH67&lt;&gt;""," -O","")</f>
        <v/>
      </c>
      <c r="BJ66" s="14">
        <f>IF(BJ67&lt;&gt;""," -O","")</f>
        <v/>
      </c>
    </row>
    <row r="67">
      <c r="M67" s="14" t="n">
        <v>1.3</v>
      </c>
      <c r="N67" s="14">
        <f>IFERROR(VLOOKUP(M67,'CRUCE OPORTUNIDADES'!$C$10:$D$109,2,FALSE),"")</f>
        <v/>
      </c>
      <c r="O67" s="14" t="n">
        <v>2.30000000000001</v>
      </c>
      <c r="P67" s="14">
        <f>IFERROR(VLOOKUP(O67,'CRUCE OPORTUNIDADES'!$C$10:$D$109,2,FALSE),"")</f>
        <v/>
      </c>
      <c r="Q67" s="14" t="n">
        <v>3.30000000000002</v>
      </c>
      <c r="R67" s="14">
        <f>IFERROR(VLOOKUP(Q67,'CRUCE OPORTUNIDADES'!$C$10:$D$109,2,FALSE),"")</f>
        <v/>
      </c>
      <c r="S67" s="14" t="n">
        <v>4.30000000000003</v>
      </c>
      <c r="T67" s="14">
        <f>IFERROR(VLOOKUP(S67,'CRUCE OPORTUNIDADES'!$C$10:$D$109,2,FALSE),"")</f>
        <v/>
      </c>
      <c r="U67" s="14" t="n">
        <v>5.30000000000004</v>
      </c>
      <c r="V67" s="14">
        <f>IFERROR(VLOOKUP(U67,'CRUCE OPORTUNIDADES'!$C$10:$D$109,2,FALSE),"")</f>
        <v/>
      </c>
      <c r="W67" s="14" t="n">
        <v>6.30000000000005</v>
      </c>
      <c r="X67" s="14">
        <f>IFERROR(VLOOKUP(W67,'CRUCE OPORTUNIDADES'!$C$10:$D$109,2,FALSE),"")</f>
        <v/>
      </c>
      <c r="Y67" s="14" t="n">
        <v>7.30000000000006</v>
      </c>
      <c r="Z67" s="14">
        <f>IFERROR(VLOOKUP(Y67,'CRUCE OPORTUNIDADES'!$C$10:$D$109,2,FALSE),"")</f>
        <v/>
      </c>
      <c r="AA67" s="14" t="n">
        <v>8.30000000000007</v>
      </c>
      <c r="AB67" s="14">
        <f>IFERROR(VLOOKUP(AA67,'CRUCE OPORTUNIDADES'!$C$10:$D$109,2,FALSE),"")</f>
        <v/>
      </c>
      <c r="AC67" s="14" t="n">
        <v>9.300000000000081</v>
      </c>
      <c r="AD67" s="14">
        <f>IFERROR(VLOOKUP(AC67,'CRUCE OPORTUNIDADES'!$C$10:$D$109,2,FALSE),"")</f>
        <v/>
      </c>
      <c r="AE67" s="14" t="n">
        <v>10.3000000000001</v>
      </c>
      <c r="AF67" s="14">
        <f>IFERROR(VLOOKUP(AE67,'CRUCE OPORTUNIDADES'!$C$10:$D$109,2,FALSE),"")</f>
        <v/>
      </c>
      <c r="AG67" s="14" t="n">
        <v>11.3000000000001</v>
      </c>
      <c r="AH67" s="14">
        <f>IFERROR(VLOOKUP(AG67,'CRUCE OPORTUNIDADES'!$C$10:$D$109,2,FALSE),"")</f>
        <v/>
      </c>
      <c r="AI67" s="14" t="n">
        <v>12.3000000000001</v>
      </c>
      <c r="AJ67" s="14">
        <f>IFERROR(VLOOKUP(AI67,'CRUCE OPORTUNIDADES'!$C$10:$D$109,2,FALSE),"")</f>
        <v/>
      </c>
      <c r="AK67" s="14" t="n">
        <v>13.3000000000001</v>
      </c>
      <c r="AL67" s="14">
        <f>IFERROR(VLOOKUP(AK67,'CRUCE OPORTUNIDADES'!$C$10:$D$109,2,FALSE),"")</f>
        <v/>
      </c>
      <c r="AM67" s="14" t="n">
        <v>14.3000000000001</v>
      </c>
      <c r="AN67" s="14">
        <f>IFERROR(VLOOKUP(AM67,'CRUCE OPORTUNIDADES'!$C$10:$D$109,2,FALSE),"")</f>
        <v/>
      </c>
      <c r="AO67" s="14" t="n">
        <v>15.3000000000001</v>
      </c>
      <c r="AP67" s="14">
        <f>IFERROR(VLOOKUP(AO67,'CRUCE OPORTUNIDADES'!$C$10:$D$109,2,FALSE),"")</f>
        <v/>
      </c>
      <c r="AQ67" s="14" t="n">
        <v>16.3000000000001</v>
      </c>
      <c r="AR67" s="14">
        <f>IFERROR(VLOOKUP(AQ67,'CRUCE OPORTUNIDADES'!$C$10:$D$109,2,FALSE),"")</f>
        <v/>
      </c>
      <c r="AS67" s="14" t="n">
        <v>17.3000000000002</v>
      </c>
      <c r="AT67" s="14">
        <f>IFERROR(VLOOKUP(AS67,'CRUCE OPORTUNIDADES'!$C$10:$D$109,2,FALSE),"")</f>
        <v/>
      </c>
      <c r="AU67" s="14" t="n">
        <v>18.3000000000002</v>
      </c>
      <c r="AV67" s="14">
        <f>IFERROR(VLOOKUP(AU67,'CRUCE OPORTUNIDADES'!$C$10:$D$109,2,FALSE),"")</f>
        <v/>
      </c>
      <c r="AW67" s="14" t="n">
        <v>19.3000000000002</v>
      </c>
      <c r="AX67" s="14">
        <f>IFERROR(VLOOKUP(AW67,'CRUCE OPORTUNIDADES'!$C$10:$D$109,2,FALSE),"")</f>
        <v/>
      </c>
      <c r="AY67" s="14" t="n">
        <v>20.3000000000002</v>
      </c>
      <c r="AZ67" s="14">
        <f>IFERROR(VLOOKUP(AY67,'CRUCE OPORTUNIDADES'!$C$10:$D$109,2,FALSE),"")</f>
        <v/>
      </c>
      <c r="BA67" s="14" t="n">
        <v>21.3000000000002</v>
      </c>
      <c r="BB67" s="14">
        <f>IFERROR(VLOOKUP(BA67,'CRUCE OPORTUNIDADES'!$C$10:$D$109,2,FALSE),"")</f>
        <v/>
      </c>
      <c r="BC67" s="14" t="n">
        <v>22.3000000000002</v>
      </c>
      <c r="BD67" s="14">
        <f>IFERROR(VLOOKUP(BC67,'CRUCE OPORTUNIDADES'!$C$10:$D$109,2,FALSE),"")</f>
        <v/>
      </c>
      <c r="BE67" s="14" t="n">
        <v>23.3000000000002</v>
      </c>
      <c r="BF67" s="14">
        <f>IFERROR(VLOOKUP(BE67,'CRUCE OPORTUNIDADES'!$C$10:$D$109,2,FALSE),"")</f>
        <v/>
      </c>
      <c r="BG67" s="14" t="n">
        <v>24.3000000000002</v>
      </c>
      <c r="BH67" s="14">
        <f>IFERROR(VLOOKUP(BG67,'CRUCE OPORTUNIDADES'!$C$10:$D$109,2,FALSE),"")</f>
        <v/>
      </c>
      <c r="BI67" s="14" t="n">
        <v>25.3000000000002</v>
      </c>
      <c r="BJ67" s="14">
        <f>IFERROR(VLOOKUP(BI67,'CRUCE OPORTUNIDADES'!$C$10:$D$109,2,FALSE),"")</f>
        <v/>
      </c>
    </row>
    <row r="68">
      <c r="N68" s="14">
        <f>IF(N69&lt;&gt;""," -O","")</f>
        <v/>
      </c>
      <c r="P68" s="14">
        <f>IF(P69&lt;&gt;""," -O","")</f>
        <v/>
      </c>
      <c r="R68" s="14">
        <f>IF(R69&lt;&gt;""," -O","")</f>
        <v/>
      </c>
      <c r="T68" s="14">
        <f>IF(T69&lt;&gt;""," -O","")</f>
        <v/>
      </c>
      <c r="V68" s="14">
        <f>IF(V69&lt;&gt;""," -O","")</f>
        <v/>
      </c>
      <c r="X68" s="14">
        <f>IF(X69&lt;&gt;""," -O","")</f>
        <v/>
      </c>
      <c r="Z68" s="14">
        <f>IF(Z69&lt;&gt;""," -O","")</f>
        <v/>
      </c>
      <c r="AB68" s="14">
        <f>IF(AB69&lt;&gt;""," -O","")</f>
        <v/>
      </c>
      <c r="AD68" s="14">
        <f>IF(AD69&lt;&gt;""," -O","")</f>
        <v/>
      </c>
      <c r="AF68" s="14">
        <f>IF(AF69&lt;&gt;""," -O","")</f>
        <v/>
      </c>
      <c r="AH68" s="14">
        <f>IF(AH69&lt;&gt;""," -O","")</f>
        <v/>
      </c>
      <c r="AJ68" s="14">
        <f>IF(AJ69&lt;&gt;""," -O","")</f>
        <v/>
      </c>
      <c r="AL68" s="14">
        <f>IF(AL69&lt;&gt;""," -O","")</f>
        <v/>
      </c>
      <c r="AN68" s="14">
        <f>IF(AN69&lt;&gt;""," -O","")</f>
        <v/>
      </c>
      <c r="AP68" s="14">
        <f>IF(AP69&lt;&gt;""," -O","")</f>
        <v/>
      </c>
      <c r="AR68" s="14">
        <f>IF(AR69&lt;&gt;""," -O","")</f>
        <v/>
      </c>
      <c r="AT68" s="14">
        <f>IF(AT69&lt;&gt;""," -O","")</f>
        <v/>
      </c>
      <c r="AV68" s="14">
        <f>IF(AV69&lt;&gt;""," -O","")</f>
        <v/>
      </c>
      <c r="AX68" s="14">
        <f>IF(AX69&lt;&gt;""," -O","")</f>
        <v/>
      </c>
      <c r="AZ68" s="14">
        <f>IF(AZ69&lt;&gt;""," -O","")</f>
        <v/>
      </c>
      <c r="BB68" s="14">
        <f>IF(BB69&lt;&gt;""," -O","")</f>
        <v/>
      </c>
      <c r="BD68" s="14">
        <f>IF(BD69&lt;&gt;""," -O","")</f>
        <v/>
      </c>
      <c r="BF68" s="14">
        <f>IF(BF69&lt;&gt;""," -O","")</f>
        <v/>
      </c>
      <c r="BH68" s="14">
        <f>IF(BH69&lt;&gt;""," -O","")</f>
        <v/>
      </c>
      <c r="BJ68" s="14">
        <f>IF(BJ69&lt;&gt;""," -O","")</f>
        <v/>
      </c>
    </row>
    <row r="69">
      <c r="M69" s="14" t="n">
        <v>1.31</v>
      </c>
      <c r="N69" s="14">
        <f>IFERROR(VLOOKUP(M69,'CRUCE OPORTUNIDADES'!$C$10:$D$109,2,FALSE),"")</f>
        <v/>
      </c>
      <c r="O69" s="14" t="n">
        <v>2.31000000000001</v>
      </c>
      <c r="P69" s="14">
        <f>IFERROR(VLOOKUP(O69,'CRUCE OPORTUNIDADES'!$C$10:$D$109,2,FALSE),"")</f>
        <v/>
      </c>
      <c r="Q69" s="14" t="n">
        <v>3.31000000000002</v>
      </c>
      <c r="R69" s="14">
        <f>IFERROR(VLOOKUP(Q69,'CRUCE OPORTUNIDADES'!$C$10:$D$109,2,FALSE),"")</f>
        <v/>
      </c>
      <c r="S69" s="14" t="n">
        <v>4.31000000000003</v>
      </c>
      <c r="T69" s="14">
        <f>IFERROR(VLOOKUP(S69,'CRUCE OPORTUNIDADES'!$C$10:$D$109,2,FALSE),"")</f>
        <v/>
      </c>
      <c r="U69" s="14" t="n">
        <v>5.31000000000004</v>
      </c>
      <c r="V69" s="14">
        <f>IFERROR(VLOOKUP(U69,'CRUCE OPORTUNIDADES'!$C$10:$D$109,2,FALSE),"")</f>
        <v/>
      </c>
      <c r="W69" s="14" t="n">
        <v>6.31000000000005</v>
      </c>
      <c r="X69" s="14">
        <f>IFERROR(VLOOKUP(W69,'CRUCE OPORTUNIDADES'!$C$10:$D$109,2,FALSE),"")</f>
        <v/>
      </c>
      <c r="Y69" s="14" t="n">
        <v>7.31000000000006</v>
      </c>
      <c r="Z69" s="14">
        <f>IFERROR(VLOOKUP(Y69,'CRUCE OPORTUNIDADES'!$C$10:$D$109,2,FALSE),"")</f>
        <v/>
      </c>
      <c r="AA69" s="14" t="n">
        <v>8.31000000000007</v>
      </c>
      <c r="AB69" s="14">
        <f>IFERROR(VLOOKUP(AA69,'CRUCE OPORTUNIDADES'!$C$10:$D$109,2,FALSE),"")</f>
        <v/>
      </c>
      <c r="AC69" s="14" t="n">
        <v>9.31000000000008</v>
      </c>
      <c r="AD69" s="14">
        <f>IFERROR(VLOOKUP(AC69,'CRUCE OPORTUNIDADES'!$C$10:$D$109,2,FALSE),"")</f>
        <v/>
      </c>
      <c r="AE69" s="14" t="n">
        <v>10.3100000000001</v>
      </c>
      <c r="AF69" s="14">
        <f>IFERROR(VLOOKUP(AE69,'CRUCE OPORTUNIDADES'!$C$10:$D$109,2,FALSE),"")</f>
        <v/>
      </c>
      <c r="AG69" s="14" t="n">
        <v>11.3100000000001</v>
      </c>
      <c r="AH69" s="14">
        <f>IFERROR(VLOOKUP(AG69,'CRUCE OPORTUNIDADES'!$C$10:$D$109,2,FALSE),"")</f>
        <v/>
      </c>
      <c r="AI69" s="14" t="n">
        <v>12.3100000000001</v>
      </c>
      <c r="AJ69" s="14">
        <f>IFERROR(VLOOKUP(AI69,'CRUCE OPORTUNIDADES'!$C$10:$D$109,2,FALSE),"")</f>
        <v/>
      </c>
      <c r="AK69" s="14" t="n">
        <v>13.3100000000001</v>
      </c>
      <c r="AL69" s="14">
        <f>IFERROR(VLOOKUP(AK69,'CRUCE OPORTUNIDADES'!$C$10:$D$109,2,FALSE),"")</f>
        <v/>
      </c>
      <c r="AM69" s="14" t="n">
        <v>14.3100000000001</v>
      </c>
      <c r="AN69" s="14">
        <f>IFERROR(VLOOKUP(AM69,'CRUCE OPORTUNIDADES'!$C$10:$D$109,2,FALSE),"")</f>
        <v/>
      </c>
      <c r="AO69" s="14" t="n">
        <v>15.3100000000001</v>
      </c>
      <c r="AP69" s="14">
        <f>IFERROR(VLOOKUP(AO69,'CRUCE OPORTUNIDADES'!$C$10:$D$109,2,FALSE),"")</f>
        <v/>
      </c>
      <c r="AQ69" s="14" t="n">
        <v>16.3100000000001</v>
      </c>
      <c r="AR69" s="14">
        <f>IFERROR(VLOOKUP(AQ69,'CRUCE OPORTUNIDADES'!$C$10:$D$109,2,FALSE),"")</f>
        <v/>
      </c>
      <c r="AS69" s="14" t="n">
        <v>17.3100000000002</v>
      </c>
      <c r="AT69" s="14">
        <f>IFERROR(VLOOKUP(AS69,'CRUCE OPORTUNIDADES'!$C$10:$D$109,2,FALSE),"")</f>
        <v/>
      </c>
      <c r="AU69" s="14" t="n">
        <v>18.3100000000002</v>
      </c>
      <c r="AV69" s="14">
        <f>IFERROR(VLOOKUP(AU69,'CRUCE OPORTUNIDADES'!$C$10:$D$109,2,FALSE),"")</f>
        <v/>
      </c>
      <c r="AW69" s="14" t="n">
        <v>19.3100000000002</v>
      </c>
      <c r="AX69" s="14">
        <f>IFERROR(VLOOKUP(AW69,'CRUCE OPORTUNIDADES'!$C$10:$D$109,2,FALSE),"")</f>
        <v/>
      </c>
      <c r="AY69" s="14" t="n">
        <v>20.3100000000002</v>
      </c>
      <c r="AZ69" s="14">
        <f>IFERROR(VLOOKUP(AY69,'CRUCE OPORTUNIDADES'!$C$10:$D$109,2,FALSE),"")</f>
        <v/>
      </c>
      <c r="BA69" s="14" t="n">
        <v>21.3100000000002</v>
      </c>
      <c r="BB69" s="14">
        <f>IFERROR(VLOOKUP(BA69,'CRUCE OPORTUNIDADES'!$C$10:$D$109,2,FALSE),"")</f>
        <v/>
      </c>
      <c r="BC69" s="14" t="n">
        <v>22.3100000000002</v>
      </c>
      <c r="BD69" s="14">
        <f>IFERROR(VLOOKUP(BC69,'CRUCE OPORTUNIDADES'!$C$10:$D$109,2,FALSE),"")</f>
        <v/>
      </c>
      <c r="BE69" s="14" t="n">
        <v>23.3100000000002</v>
      </c>
      <c r="BF69" s="14">
        <f>IFERROR(VLOOKUP(BE69,'CRUCE OPORTUNIDADES'!$C$10:$D$109,2,FALSE),"")</f>
        <v/>
      </c>
      <c r="BG69" s="14" t="n">
        <v>24.3100000000002</v>
      </c>
      <c r="BH69" s="14">
        <f>IFERROR(VLOOKUP(BG69,'CRUCE OPORTUNIDADES'!$C$10:$D$109,2,FALSE),"")</f>
        <v/>
      </c>
      <c r="BI69" s="14" t="n">
        <v>25.3100000000002</v>
      </c>
      <c r="BJ69" s="14">
        <f>IFERROR(VLOOKUP(BI69,'CRUCE OPORTUNIDADES'!$C$10:$D$109,2,FALSE),"")</f>
        <v/>
      </c>
    </row>
    <row r="70">
      <c r="N70" s="14">
        <f>IF(N71&lt;&gt;""," -O","")</f>
        <v/>
      </c>
      <c r="P70" s="14">
        <f>IF(P71&lt;&gt;""," -O","")</f>
        <v/>
      </c>
      <c r="R70" s="14">
        <f>IF(R71&lt;&gt;""," -O","")</f>
        <v/>
      </c>
      <c r="T70" s="14">
        <f>IF(T71&lt;&gt;""," -O","")</f>
        <v/>
      </c>
      <c r="V70" s="14">
        <f>IF(V71&lt;&gt;""," -O","")</f>
        <v/>
      </c>
      <c r="X70" s="14">
        <f>IF(X71&lt;&gt;""," -O","")</f>
        <v/>
      </c>
      <c r="Z70" s="14">
        <f>IF(Z71&lt;&gt;""," -O","")</f>
        <v/>
      </c>
      <c r="AB70" s="14">
        <f>IF(AB71&lt;&gt;""," -O","")</f>
        <v/>
      </c>
      <c r="AD70" s="14">
        <f>IF(AD71&lt;&gt;""," -O","")</f>
        <v/>
      </c>
      <c r="AF70" s="14">
        <f>IF(AF71&lt;&gt;""," -O","")</f>
        <v/>
      </c>
      <c r="AH70" s="14">
        <f>IF(AH71&lt;&gt;""," -O","")</f>
        <v/>
      </c>
      <c r="AJ70" s="14">
        <f>IF(AJ71&lt;&gt;""," -O","")</f>
        <v/>
      </c>
      <c r="AL70" s="14">
        <f>IF(AL71&lt;&gt;""," -O","")</f>
        <v/>
      </c>
      <c r="AN70" s="14">
        <f>IF(AN71&lt;&gt;""," -O","")</f>
        <v/>
      </c>
      <c r="AP70" s="14">
        <f>IF(AP71&lt;&gt;""," -O","")</f>
        <v/>
      </c>
      <c r="AR70" s="14">
        <f>IF(AR71&lt;&gt;""," -O","")</f>
        <v/>
      </c>
      <c r="AT70" s="14">
        <f>IF(AT71&lt;&gt;""," -O","")</f>
        <v/>
      </c>
      <c r="AV70" s="14">
        <f>IF(AV71&lt;&gt;""," -O","")</f>
        <v/>
      </c>
      <c r="AX70" s="14">
        <f>IF(AX71&lt;&gt;""," -O","")</f>
        <v/>
      </c>
      <c r="AZ70" s="14">
        <f>IF(AZ71&lt;&gt;""," -O","")</f>
        <v/>
      </c>
      <c r="BB70" s="14">
        <f>IF(BB71&lt;&gt;""," -O","")</f>
        <v/>
      </c>
      <c r="BD70" s="14">
        <f>IF(BD71&lt;&gt;""," -O","")</f>
        <v/>
      </c>
      <c r="BF70" s="14">
        <f>IF(BF71&lt;&gt;""," -O","")</f>
        <v/>
      </c>
      <c r="BH70" s="14">
        <f>IF(BH71&lt;&gt;""," -O","")</f>
        <v/>
      </c>
      <c r="BJ70" s="14">
        <f>IF(BJ71&lt;&gt;""," -O","")</f>
        <v/>
      </c>
    </row>
    <row r="71">
      <c r="M71" s="14" t="n">
        <v>1.32</v>
      </c>
      <c r="N71" s="14">
        <f>IFERROR(VLOOKUP(M71,'CRUCE OPORTUNIDADES'!$C$10:$D$109,2,FALSE),"")</f>
        <v/>
      </c>
      <c r="O71" s="14" t="n">
        <v>2.32000000000001</v>
      </c>
      <c r="P71" s="14">
        <f>IFERROR(VLOOKUP(O71,'CRUCE OPORTUNIDADES'!$C$10:$D$109,2,FALSE),"")</f>
        <v/>
      </c>
      <c r="Q71" s="14" t="n">
        <v>3.32000000000002</v>
      </c>
      <c r="R71" s="14">
        <f>IFERROR(VLOOKUP(Q71,'CRUCE OPORTUNIDADES'!$C$10:$D$109,2,FALSE),"")</f>
        <v/>
      </c>
      <c r="S71" s="14" t="n">
        <v>4.32000000000003</v>
      </c>
      <c r="T71" s="14">
        <f>IFERROR(VLOOKUP(S71,'CRUCE OPORTUNIDADES'!$C$10:$D$109,2,FALSE),"")</f>
        <v/>
      </c>
      <c r="U71" s="14" t="n">
        <v>5.32000000000004</v>
      </c>
      <c r="V71" s="14">
        <f>IFERROR(VLOOKUP(U71,'CRUCE OPORTUNIDADES'!$C$10:$D$109,2,FALSE),"")</f>
        <v/>
      </c>
      <c r="W71" s="14" t="n">
        <v>6.32000000000005</v>
      </c>
      <c r="X71" s="14">
        <f>IFERROR(VLOOKUP(W71,'CRUCE OPORTUNIDADES'!$C$10:$D$109,2,FALSE),"")</f>
        <v/>
      </c>
      <c r="Y71" s="14" t="n">
        <v>7.32000000000006</v>
      </c>
      <c r="Z71" s="14">
        <f>IFERROR(VLOOKUP(Y71,'CRUCE OPORTUNIDADES'!$C$10:$D$109,2,FALSE),"")</f>
        <v/>
      </c>
      <c r="AA71" s="14" t="n">
        <v>8.32000000000007</v>
      </c>
      <c r="AB71" s="14">
        <f>IFERROR(VLOOKUP(AA71,'CRUCE OPORTUNIDADES'!$C$10:$D$109,2,FALSE),"")</f>
        <v/>
      </c>
      <c r="AC71" s="14" t="n">
        <v>9.32000000000008</v>
      </c>
      <c r="AD71" s="14">
        <f>IFERROR(VLOOKUP(AC71,'CRUCE OPORTUNIDADES'!$C$10:$D$109,2,FALSE),"")</f>
        <v/>
      </c>
      <c r="AE71" s="14" t="n">
        <v>10.3200000000001</v>
      </c>
      <c r="AF71" s="14">
        <f>IFERROR(VLOOKUP(AE71,'CRUCE OPORTUNIDADES'!$C$10:$D$109,2,FALSE),"")</f>
        <v/>
      </c>
      <c r="AG71" s="14" t="n">
        <v>11.3200000000001</v>
      </c>
      <c r="AH71" s="14">
        <f>IFERROR(VLOOKUP(AG71,'CRUCE OPORTUNIDADES'!$C$10:$D$109,2,FALSE),"")</f>
        <v/>
      </c>
      <c r="AI71" s="14" t="n">
        <v>12.3200000000001</v>
      </c>
      <c r="AJ71" s="14">
        <f>IFERROR(VLOOKUP(AI71,'CRUCE OPORTUNIDADES'!$C$10:$D$109,2,FALSE),"")</f>
        <v/>
      </c>
      <c r="AK71" s="14" t="n">
        <v>13.3200000000001</v>
      </c>
      <c r="AL71" s="14">
        <f>IFERROR(VLOOKUP(AK71,'CRUCE OPORTUNIDADES'!$C$10:$D$109,2,FALSE),"")</f>
        <v/>
      </c>
      <c r="AM71" s="14" t="n">
        <v>14.3200000000001</v>
      </c>
      <c r="AN71" s="14">
        <f>IFERROR(VLOOKUP(AM71,'CRUCE OPORTUNIDADES'!$C$10:$D$109,2,FALSE),"")</f>
        <v/>
      </c>
      <c r="AO71" s="14" t="n">
        <v>15.3200000000001</v>
      </c>
      <c r="AP71" s="14">
        <f>IFERROR(VLOOKUP(AO71,'CRUCE OPORTUNIDADES'!$C$10:$D$109,2,FALSE),"")</f>
        <v/>
      </c>
      <c r="AQ71" s="14" t="n">
        <v>16.3200000000001</v>
      </c>
      <c r="AR71" s="14">
        <f>IFERROR(VLOOKUP(AQ71,'CRUCE OPORTUNIDADES'!$C$10:$D$109,2,FALSE),"")</f>
        <v/>
      </c>
      <c r="AS71" s="14" t="n">
        <v>17.3200000000002</v>
      </c>
      <c r="AT71" s="14">
        <f>IFERROR(VLOOKUP(AS71,'CRUCE OPORTUNIDADES'!$C$10:$D$109,2,FALSE),"")</f>
        <v/>
      </c>
      <c r="AU71" s="14" t="n">
        <v>18.3200000000002</v>
      </c>
      <c r="AV71" s="14">
        <f>IFERROR(VLOOKUP(AU71,'CRUCE OPORTUNIDADES'!$C$10:$D$109,2,FALSE),"")</f>
        <v/>
      </c>
      <c r="AW71" s="14" t="n">
        <v>19.3200000000002</v>
      </c>
      <c r="AX71" s="14">
        <f>IFERROR(VLOOKUP(AW71,'CRUCE OPORTUNIDADES'!$C$10:$D$109,2,FALSE),"")</f>
        <v/>
      </c>
      <c r="AY71" s="14" t="n">
        <v>20.3200000000002</v>
      </c>
      <c r="AZ71" s="14">
        <f>IFERROR(VLOOKUP(AY71,'CRUCE OPORTUNIDADES'!$C$10:$D$109,2,FALSE),"")</f>
        <v/>
      </c>
      <c r="BA71" s="14" t="n">
        <v>21.3200000000002</v>
      </c>
      <c r="BB71" s="14">
        <f>IFERROR(VLOOKUP(BA71,'CRUCE OPORTUNIDADES'!$C$10:$D$109,2,FALSE),"")</f>
        <v/>
      </c>
      <c r="BC71" s="14" t="n">
        <v>22.3200000000002</v>
      </c>
      <c r="BD71" s="14">
        <f>IFERROR(VLOOKUP(BC71,'CRUCE OPORTUNIDADES'!$C$10:$D$109,2,FALSE),"")</f>
        <v/>
      </c>
      <c r="BE71" s="14" t="n">
        <v>23.3200000000002</v>
      </c>
      <c r="BF71" s="14">
        <f>IFERROR(VLOOKUP(BE71,'CRUCE OPORTUNIDADES'!$C$10:$D$109,2,FALSE),"")</f>
        <v/>
      </c>
      <c r="BG71" s="14" t="n">
        <v>24.3200000000002</v>
      </c>
      <c r="BH71" s="14">
        <f>IFERROR(VLOOKUP(BG71,'CRUCE OPORTUNIDADES'!$C$10:$D$109,2,FALSE),"")</f>
        <v/>
      </c>
      <c r="BI71" s="14" t="n">
        <v>25.3200000000002</v>
      </c>
      <c r="BJ71" s="14">
        <f>IFERROR(VLOOKUP(BI71,'CRUCE OPORTUNIDADES'!$C$10:$D$109,2,FALSE),"")</f>
        <v/>
      </c>
    </row>
    <row r="72">
      <c r="N72" s="14">
        <f>IF(N73&lt;&gt;""," -O","")</f>
        <v/>
      </c>
      <c r="P72" s="14">
        <f>IF(P73&lt;&gt;""," -O","")</f>
        <v/>
      </c>
      <c r="R72" s="14">
        <f>IF(R73&lt;&gt;""," -O","")</f>
        <v/>
      </c>
      <c r="T72" s="14">
        <f>IF(T73&lt;&gt;""," -O","")</f>
        <v/>
      </c>
      <c r="V72" s="14">
        <f>IF(V73&lt;&gt;""," -O","")</f>
        <v/>
      </c>
      <c r="X72" s="14">
        <f>IF(X73&lt;&gt;""," -O","")</f>
        <v/>
      </c>
      <c r="Z72" s="14">
        <f>IF(Z73&lt;&gt;""," -O","")</f>
        <v/>
      </c>
      <c r="AB72" s="14">
        <f>IF(AB73&lt;&gt;""," -O","")</f>
        <v/>
      </c>
      <c r="AD72" s="14">
        <f>IF(AD73&lt;&gt;""," -O","")</f>
        <v/>
      </c>
      <c r="AF72" s="14">
        <f>IF(AF73&lt;&gt;""," -O","")</f>
        <v/>
      </c>
      <c r="AH72" s="14">
        <f>IF(AH73&lt;&gt;""," -O","")</f>
        <v/>
      </c>
      <c r="AJ72" s="14">
        <f>IF(AJ73&lt;&gt;""," -O","")</f>
        <v/>
      </c>
      <c r="AL72" s="14">
        <f>IF(AL73&lt;&gt;""," -O","")</f>
        <v/>
      </c>
      <c r="AN72" s="14">
        <f>IF(AN73&lt;&gt;""," -O","")</f>
        <v/>
      </c>
      <c r="AP72" s="14">
        <f>IF(AP73&lt;&gt;""," -O","")</f>
        <v/>
      </c>
      <c r="AR72" s="14">
        <f>IF(AR73&lt;&gt;""," -O","")</f>
        <v/>
      </c>
      <c r="AT72" s="14">
        <f>IF(AT73&lt;&gt;""," -O","")</f>
        <v/>
      </c>
      <c r="AV72" s="14">
        <f>IF(AV73&lt;&gt;""," -O","")</f>
        <v/>
      </c>
      <c r="AX72" s="14">
        <f>IF(AX73&lt;&gt;""," -O","")</f>
        <v/>
      </c>
      <c r="AZ72" s="14">
        <f>IF(AZ73&lt;&gt;""," -O","")</f>
        <v/>
      </c>
      <c r="BB72" s="14">
        <f>IF(BB73&lt;&gt;""," -O","")</f>
        <v/>
      </c>
      <c r="BD72" s="14">
        <f>IF(BD73&lt;&gt;""," -O","")</f>
        <v/>
      </c>
      <c r="BF72" s="14">
        <f>IF(BF73&lt;&gt;""," -O","")</f>
        <v/>
      </c>
      <c r="BH72" s="14">
        <f>IF(BH73&lt;&gt;""," -O","")</f>
        <v/>
      </c>
      <c r="BJ72" s="14">
        <f>IF(BJ73&lt;&gt;""," -O","")</f>
        <v/>
      </c>
    </row>
    <row r="73">
      <c r="M73" s="14" t="n">
        <v>1.33</v>
      </c>
      <c r="N73" s="14">
        <f>IFERROR(VLOOKUP(M73,'CRUCE OPORTUNIDADES'!$C$10:$D$109,2,FALSE),"")</f>
        <v/>
      </c>
      <c r="O73" s="14" t="n">
        <v>2.33000000000001</v>
      </c>
      <c r="P73" s="14">
        <f>IFERROR(VLOOKUP(O73,'CRUCE OPORTUNIDADES'!$C$10:$D$109,2,FALSE),"")</f>
        <v/>
      </c>
      <c r="Q73" s="14" t="n">
        <v>3.33000000000002</v>
      </c>
      <c r="R73" s="14">
        <f>IFERROR(VLOOKUP(Q73,'CRUCE OPORTUNIDADES'!$C$10:$D$109,2,FALSE),"")</f>
        <v/>
      </c>
      <c r="S73" s="14" t="n">
        <v>4.33000000000003</v>
      </c>
      <c r="T73" s="14">
        <f>IFERROR(VLOOKUP(S73,'CRUCE OPORTUNIDADES'!$C$10:$D$109,2,FALSE),"")</f>
        <v/>
      </c>
      <c r="U73" s="14" t="n">
        <v>5.33000000000004</v>
      </c>
      <c r="V73" s="14">
        <f>IFERROR(VLOOKUP(U73,'CRUCE OPORTUNIDADES'!$C$10:$D$109,2,FALSE),"")</f>
        <v/>
      </c>
      <c r="W73" s="14" t="n">
        <v>6.33000000000005</v>
      </c>
      <c r="X73" s="14">
        <f>IFERROR(VLOOKUP(W73,'CRUCE OPORTUNIDADES'!$C$10:$D$109,2,FALSE),"")</f>
        <v/>
      </c>
      <c r="Y73" s="14" t="n">
        <v>7.33000000000006</v>
      </c>
      <c r="Z73" s="14">
        <f>IFERROR(VLOOKUP(Y73,'CRUCE OPORTUNIDADES'!$C$10:$D$109,2,FALSE),"")</f>
        <v/>
      </c>
      <c r="AA73" s="14" t="n">
        <v>8.330000000000069</v>
      </c>
      <c r="AB73" s="14">
        <f>IFERROR(VLOOKUP(AA73,'CRUCE OPORTUNIDADES'!$C$10:$D$109,2,FALSE),"")</f>
        <v/>
      </c>
      <c r="AC73" s="14" t="n">
        <v>9.33000000000008</v>
      </c>
      <c r="AD73" s="14">
        <f>IFERROR(VLOOKUP(AC73,'CRUCE OPORTUNIDADES'!$C$10:$D$109,2,FALSE),"")</f>
        <v/>
      </c>
      <c r="AE73" s="14" t="n">
        <v>10.3300000000001</v>
      </c>
      <c r="AF73" s="14">
        <f>IFERROR(VLOOKUP(AE73,'CRUCE OPORTUNIDADES'!$C$10:$D$109,2,FALSE),"")</f>
        <v/>
      </c>
      <c r="AG73" s="14" t="n">
        <v>11.3300000000001</v>
      </c>
      <c r="AH73" s="14">
        <f>IFERROR(VLOOKUP(AG73,'CRUCE OPORTUNIDADES'!$C$10:$D$109,2,FALSE),"")</f>
        <v/>
      </c>
      <c r="AI73" s="14" t="n">
        <v>12.3300000000001</v>
      </c>
      <c r="AJ73" s="14">
        <f>IFERROR(VLOOKUP(AI73,'CRUCE OPORTUNIDADES'!$C$10:$D$109,2,FALSE),"")</f>
        <v/>
      </c>
      <c r="AK73" s="14" t="n">
        <v>13.3300000000001</v>
      </c>
      <c r="AL73" s="14">
        <f>IFERROR(VLOOKUP(AK73,'CRUCE OPORTUNIDADES'!$C$10:$D$109,2,FALSE),"")</f>
        <v/>
      </c>
      <c r="AM73" s="14" t="n">
        <v>14.3300000000001</v>
      </c>
      <c r="AN73" s="14">
        <f>IFERROR(VLOOKUP(AM73,'CRUCE OPORTUNIDADES'!$C$10:$D$109,2,FALSE),"")</f>
        <v/>
      </c>
      <c r="AO73" s="14" t="n">
        <v>15.3300000000001</v>
      </c>
      <c r="AP73" s="14">
        <f>IFERROR(VLOOKUP(AO73,'CRUCE OPORTUNIDADES'!$C$10:$D$109,2,FALSE),"")</f>
        <v/>
      </c>
      <c r="AQ73" s="14" t="n">
        <v>16.3300000000001</v>
      </c>
      <c r="AR73" s="14">
        <f>IFERROR(VLOOKUP(AQ73,'CRUCE OPORTUNIDADES'!$C$10:$D$109,2,FALSE),"")</f>
        <v/>
      </c>
      <c r="AS73" s="14" t="n">
        <v>17.3300000000002</v>
      </c>
      <c r="AT73" s="14">
        <f>IFERROR(VLOOKUP(AS73,'CRUCE OPORTUNIDADES'!$C$10:$D$109,2,FALSE),"")</f>
        <v/>
      </c>
      <c r="AU73" s="14" t="n">
        <v>18.3300000000002</v>
      </c>
      <c r="AV73" s="14">
        <f>IFERROR(VLOOKUP(AU73,'CRUCE OPORTUNIDADES'!$C$10:$D$109,2,FALSE),"")</f>
        <v/>
      </c>
      <c r="AW73" s="14" t="n">
        <v>19.3300000000002</v>
      </c>
      <c r="AX73" s="14">
        <f>IFERROR(VLOOKUP(AW73,'CRUCE OPORTUNIDADES'!$C$10:$D$109,2,FALSE),"")</f>
        <v/>
      </c>
      <c r="AY73" s="14" t="n">
        <v>20.3300000000002</v>
      </c>
      <c r="AZ73" s="14">
        <f>IFERROR(VLOOKUP(AY73,'CRUCE OPORTUNIDADES'!$C$10:$D$109,2,FALSE),"")</f>
        <v/>
      </c>
      <c r="BA73" s="14" t="n">
        <v>21.3300000000002</v>
      </c>
      <c r="BB73" s="14">
        <f>IFERROR(VLOOKUP(BA73,'CRUCE OPORTUNIDADES'!$C$10:$D$109,2,FALSE),"")</f>
        <v/>
      </c>
      <c r="BC73" s="14" t="n">
        <v>22.3300000000002</v>
      </c>
      <c r="BD73" s="14">
        <f>IFERROR(VLOOKUP(BC73,'CRUCE OPORTUNIDADES'!$C$10:$D$109,2,FALSE),"")</f>
        <v/>
      </c>
      <c r="BE73" s="14" t="n">
        <v>23.3300000000002</v>
      </c>
      <c r="BF73" s="14">
        <f>IFERROR(VLOOKUP(BE73,'CRUCE OPORTUNIDADES'!$C$10:$D$109,2,FALSE),"")</f>
        <v/>
      </c>
      <c r="BG73" s="14" t="n">
        <v>24.3300000000002</v>
      </c>
      <c r="BH73" s="14">
        <f>IFERROR(VLOOKUP(BG73,'CRUCE OPORTUNIDADES'!$C$10:$D$109,2,FALSE),"")</f>
        <v/>
      </c>
      <c r="BI73" s="14" t="n">
        <v>25.3300000000002</v>
      </c>
      <c r="BJ73" s="14">
        <f>IFERROR(VLOOKUP(BI73,'CRUCE OPORTUNIDADES'!$C$10:$D$109,2,FALSE),"")</f>
        <v/>
      </c>
    </row>
    <row r="74">
      <c r="N74" s="14">
        <f>IF(N75&lt;&gt;""," -O","")</f>
        <v/>
      </c>
      <c r="P74" s="14">
        <f>IF(P75&lt;&gt;""," -O","")</f>
        <v/>
      </c>
      <c r="R74" s="14">
        <f>IF(R75&lt;&gt;""," -O","")</f>
        <v/>
      </c>
      <c r="T74" s="14">
        <f>IF(T75&lt;&gt;""," -O","")</f>
        <v/>
      </c>
      <c r="V74" s="14">
        <f>IF(V75&lt;&gt;""," -O","")</f>
        <v/>
      </c>
      <c r="X74" s="14">
        <f>IF(X75&lt;&gt;""," -O","")</f>
        <v/>
      </c>
      <c r="Z74" s="14">
        <f>IF(Z75&lt;&gt;""," -O","")</f>
        <v/>
      </c>
      <c r="AB74" s="14">
        <f>IF(AB75&lt;&gt;""," -O","")</f>
        <v/>
      </c>
      <c r="AD74" s="14">
        <f>IF(AD75&lt;&gt;""," -O","")</f>
        <v/>
      </c>
      <c r="AF74" s="14">
        <f>IF(AF75&lt;&gt;""," -O","")</f>
        <v/>
      </c>
      <c r="AH74" s="14">
        <f>IF(AH75&lt;&gt;""," -O","")</f>
        <v/>
      </c>
      <c r="AJ74" s="14">
        <f>IF(AJ75&lt;&gt;""," -O","")</f>
        <v/>
      </c>
      <c r="AL74" s="14">
        <f>IF(AL75&lt;&gt;""," -O","")</f>
        <v/>
      </c>
      <c r="AN74" s="14">
        <f>IF(AN75&lt;&gt;""," -O","")</f>
        <v/>
      </c>
      <c r="AP74" s="14">
        <f>IF(AP75&lt;&gt;""," -O","")</f>
        <v/>
      </c>
      <c r="AR74" s="14">
        <f>IF(AR75&lt;&gt;""," -O","")</f>
        <v/>
      </c>
      <c r="AT74" s="14">
        <f>IF(AT75&lt;&gt;""," -O","")</f>
        <v/>
      </c>
      <c r="AV74" s="14">
        <f>IF(AV75&lt;&gt;""," -O","")</f>
        <v/>
      </c>
      <c r="AX74" s="14">
        <f>IF(AX75&lt;&gt;""," -O","")</f>
        <v/>
      </c>
      <c r="AZ74" s="14">
        <f>IF(AZ75&lt;&gt;""," -O","")</f>
        <v/>
      </c>
      <c r="BB74" s="14">
        <f>IF(BB75&lt;&gt;""," -O","")</f>
        <v/>
      </c>
      <c r="BD74" s="14">
        <f>IF(BD75&lt;&gt;""," -O","")</f>
        <v/>
      </c>
      <c r="BF74" s="14">
        <f>IF(BF75&lt;&gt;""," -O","")</f>
        <v/>
      </c>
      <c r="BH74" s="14">
        <f>IF(BH75&lt;&gt;""," -O","")</f>
        <v/>
      </c>
      <c r="BJ74" s="14">
        <f>IF(BJ75&lt;&gt;""," -O","")</f>
        <v/>
      </c>
    </row>
    <row r="75">
      <c r="M75" s="14" t="n">
        <v>1.34</v>
      </c>
      <c r="N75" s="14">
        <f>IFERROR(VLOOKUP(M75,'CRUCE OPORTUNIDADES'!$C$10:$D$109,2,FALSE),"")</f>
        <v/>
      </c>
      <c r="O75" s="14" t="n">
        <v>2.34000000000001</v>
      </c>
      <c r="P75" s="14">
        <f>IFERROR(VLOOKUP(O75,'CRUCE OPORTUNIDADES'!$C$10:$D$109,2,FALSE),"")</f>
        <v/>
      </c>
      <c r="Q75" s="14" t="n">
        <v>3.34000000000002</v>
      </c>
      <c r="R75" s="14">
        <f>IFERROR(VLOOKUP(Q75,'CRUCE OPORTUNIDADES'!$C$10:$D$109,2,FALSE),"")</f>
        <v/>
      </c>
      <c r="S75" s="14" t="n">
        <v>4.34000000000003</v>
      </c>
      <c r="T75" s="14">
        <f>IFERROR(VLOOKUP(S75,'CRUCE OPORTUNIDADES'!$C$10:$D$109,2,FALSE),"")</f>
        <v/>
      </c>
      <c r="U75" s="14" t="n">
        <v>5.34000000000004</v>
      </c>
      <c r="V75" s="14">
        <f>IFERROR(VLOOKUP(U75,'CRUCE OPORTUNIDADES'!$C$10:$D$109,2,FALSE),"")</f>
        <v/>
      </c>
      <c r="W75" s="14" t="n">
        <v>6.34000000000005</v>
      </c>
      <c r="X75" s="14">
        <f>IFERROR(VLOOKUP(W75,'CRUCE OPORTUNIDADES'!$C$10:$D$109,2,FALSE),"")</f>
        <v/>
      </c>
      <c r="Y75" s="14" t="n">
        <v>7.34000000000006</v>
      </c>
      <c r="Z75" s="14">
        <f>IFERROR(VLOOKUP(Y75,'CRUCE OPORTUNIDADES'!$C$10:$D$109,2,FALSE),"")</f>
        <v/>
      </c>
      <c r="AA75" s="14" t="n">
        <v>8.340000000000069</v>
      </c>
      <c r="AB75" s="14">
        <f>IFERROR(VLOOKUP(AA75,'CRUCE OPORTUNIDADES'!$C$10:$D$109,2,FALSE),"")</f>
        <v/>
      </c>
      <c r="AC75" s="14" t="n">
        <v>9.34000000000008</v>
      </c>
      <c r="AD75" s="14">
        <f>IFERROR(VLOOKUP(AC75,'CRUCE OPORTUNIDADES'!$C$10:$D$109,2,FALSE),"")</f>
        <v/>
      </c>
      <c r="AE75" s="14" t="n">
        <v>10.3400000000001</v>
      </c>
      <c r="AF75" s="14">
        <f>IFERROR(VLOOKUP(AE75,'CRUCE OPORTUNIDADES'!$C$10:$D$109,2,FALSE),"")</f>
        <v/>
      </c>
      <c r="AG75" s="14" t="n">
        <v>11.3400000000001</v>
      </c>
      <c r="AH75" s="14">
        <f>IFERROR(VLOOKUP(AG75,'CRUCE OPORTUNIDADES'!$C$10:$D$109,2,FALSE),"")</f>
        <v/>
      </c>
      <c r="AI75" s="14" t="n">
        <v>12.3400000000001</v>
      </c>
      <c r="AJ75" s="14">
        <f>IFERROR(VLOOKUP(AI75,'CRUCE OPORTUNIDADES'!$C$10:$D$109,2,FALSE),"")</f>
        <v/>
      </c>
      <c r="AK75" s="14" t="n">
        <v>13.3400000000001</v>
      </c>
      <c r="AL75" s="14">
        <f>IFERROR(VLOOKUP(AK75,'CRUCE OPORTUNIDADES'!$C$10:$D$109,2,FALSE),"")</f>
        <v/>
      </c>
      <c r="AM75" s="14" t="n">
        <v>14.3400000000001</v>
      </c>
      <c r="AN75" s="14">
        <f>IFERROR(VLOOKUP(AM75,'CRUCE OPORTUNIDADES'!$C$10:$D$109,2,FALSE),"")</f>
        <v/>
      </c>
      <c r="AO75" s="14" t="n">
        <v>15.3400000000001</v>
      </c>
      <c r="AP75" s="14">
        <f>IFERROR(VLOOKUP(AO75,'CRUCE OPORTUNIDADES'!$C$10:$D$109,2,FALSE),"")</f>
        <v/>
      </c>
      <c r="AQ75" s="14" t="n">
        <v>16.3400000000001</v>
      </c>
      <c r="AR75" s="14">
        <f>IFERROR(VLOOKUP(AQ75,'CRUCE OPORTUNIDADES'!$C$10:$D$109,2,FALSE),"")</f>
        <v/>
      </c>
      <c r="AS75" s="14" t="n">
        <v>17.3400000000002</v>
      </c>
      <c r="AT75" s="14">
        <f>IFERROR(VLOOKUP(AS75,'CRUCE OPORTUNIDADES'!$C$10:$D$109,2,FALSE),"")</f>
        <v/>
      </c>
      <c r="AU75" s="14" t="n">
        <v>18.3400000000002</v>
      </c>
      <c r="AV75" s="14">
        <f>IFERROR(VLOOKUP(AU75,'CRUCE OPORTUNIDADES'!$C$10:$D$109,2,FALSE),"")</f>
        <v/>
      </c>
      <c r="AW75" s="14" t="n">
        <v>19.3400000000002</v>
      </c>
      <c r="AX75" s="14">
        <f>IFERROR(VLOOKUP(AW75,'CRUCE OPORTUNIDADES'!$C$10:$D$109,2,FALSE),"")</f>
        <v/>
      </c>
      <c r="AY75" s="14" t="n">
        <v>20.3400000000002</v>
      </c>
      <c r="AZ75" s="14">
        <f>IFERROR(VLOOKUP(AY75,'CRUCE OPORTUNIDADES'!$C$10:$D$109,2,FALSE),"")</f>
        <v/>
      </c>
      <c r="BA75" s="14" t="n">
        <v>21.3400000000002</v>
      </c>
      <c r="BB75" s="14">
        <f>IFERROR(VLOOKUP(BA75,'CRUCE OPORTUNIDADES'!$C$10:$D$109,2,FALSE),"")</f>
        <v/>
      </c>
      <c r="BC75" s="14" t="n">
        <v>22.3400000000002</v>
      </c>
      <c r="BD75" s="14">
        <f>IFERROR(VLOOKUP(BC75,'CRUCE OPORTUNIDADES'!$C$10:$D$109,2,FALSE),"")</f>
        <v/>
      </c>
      <c r="BE75" s="14" t="n">
        <v>23.3400000000002</v>
      </c>
      <c r="BF75" s="14">
        <f>IFERROR(VLOOKUP(BE75,'CRUCE OPORTUNIDADES'!$C$10:$D$109,2,FALSE),"")</f>
        <v/>
      </c>
      <c r="BG75" s="14" t="n">
        <v>24.3400000000002</v>
      </c>
      <c r="BH75" s="14">
        <f>IFERROR(VLOOKUP(BG75,'CRUCE OPORTUNIDADES'!$C$10:$D$109,2,FALSE),"")</f>
        <v/>
      </c>
      <c r="BI75" s="14" t="n">
        <v>25.3400000000002</v>
      </c>
      <c r="BJ75" s="14">
        <f>IFERROR(VLOOKUP(BI75,'CRUCE OPORTUNIDADES'!$C$10:$D$109,2,FALSE),"")</f>
        <v/>
      </c>
    </row>
    <row r="76">
      <c r="N76" s="14">
        <f>IF(N77&lt;&gt;""," -O","")</f>
        <v/>
      </c>
      <c r="P76" s="14">
        <f>IF(P77&lt;&gt;""," -O","")</f>
        <v/>
      </c>
      <c r="R76" s="14">
        <f>IF(R77&lt;&gt;""," -O","")</f>
        <v/>
      </c>
      <c r="T76" s="14">
        <f>IF(T77&lt;&gt;""," -O","")</f>
        <v/>
      </c>
      <c r="V76" s="14">
        <f>IF(V77&lt;&gt;""," -O","")</f>
        <v/>
      </c>
      <c r="X76" s="14">
        <f>IF(X77&lt;&gt;""," -O","")</f>
        <v/>
      </c>
      <c r="Z76" s="14">
        <f>IF(Z77&lt;&gt;""," -O","")</f>
        <v/>
      </c>
      <c r="AB76" s="14">
        <f>IF(AB77&lt;&gt;""," -O","")</f>
        <v/>
      </c>
      <c r="AD76" s="14">
        <f>IF(AD77&lt;&gt;""," -O","")</f>
        <v/>
      </c>
      <c r="AF76" s="14">
        <f>IF(AF77&lt;&gt;""," -O","")</f>
        <v/>
      </c>
      <c r="AH76" s="14">
        <f>IF(AH77&lt;&gt;""," -O","")</f>
        <v/>
      </c>
      <c r="AJ76" s="14">
        <f>IF(AJ77&lt;&gt;""," -O","")</f>
        <v/>
      </c>
      <c r="AL76" s="14">
        <f>IF(AL77&lt;&gt;""," -O","")</f>
        <v/>
      </c>
      <c r="AN76" s="14">
        <f>IF(AN77&lt;&gt;""," -O","")</f>
        <v/>
      </c>
      <c r="AP76" s="14">
        <f>IF(AP77&lt;&gt;""," -O","")</f>
        <v/>
      </c>
      <c r="AR76" s="14">
        <f>IF(AR77&lt;&gt;""," -O","")</f>
        <v/>
      </c>
      <c r="AT76" s="14">
        <f>IF(AT77&lt;&gt;""," -O","")</f>
        <v/>
      </c>
      <c r="AV76" s="14">
        <f>IF(AV77&lt;&gt;""," -O","")</f>
        <v/>
      </c>
      <c r="AX76" s="14">
        <f>IF(AX77&lt;&gt;""," -O","")</f>
        <v/>
      </c>
      <c r="AZ76" s="14">
        <f>IF(AZ77&lt;&gt;""," -O","")</f>
        <v/>
      </c>
      <c r="BB76" s="14">
        <f>IF(BB77&lt;&gt;""," -O","")</f>
        <v/>
      </c>
      <c r="BD76" s="14">
        <f>IF(BD77&lt;&gt;""," -O","")</f>
        <v/>
      </c>
      <c r="BF76" s="14">
        <f>IF(BF77&lt;&gt;""," -O","")</f>
        <v/>
      </c>
      <c r="BH76" s="14">
        <f>IF(BH77&lt;&gt;""," -O","")</f>
        <v/>
      </c>
      <c r="BJ76" s="14">
        <f>IF(BJ77&lt;&gt;""," -O","")</f>
        <v/>
      </c>
    </row>
    <row r="77">
      <c r="M77" s="14" t="n">
        <v>1.35</v>
      </c>
      <c r="N77" s="14">
        <f>IFERROR(VLOOKUP(M77,'CRUCE OPORTUNIDADES'!$C$10:$D$109,2,FALSE),"")</f>
        <v/>
      </c>
      <c r="O77" s="14" t="n">
        <v>2.35000000000001</v>
      </c>
      <c r="P77" s="14">
        <f>IFERROR(VLOOKUP(O77,'CRUCE OPORTUNIDADES'!$C$10:$D$109,2,FALSE),"")</f>
        <v/>
      </c>
      <c r="Q77" s="14" t="n">
        <v>3.35000000000002</v>
      </c>
      <c r="R77" s="14">
        <f>IFERROR(VLOOKUP(Q77,'CRUCE OPORTUNIDADES'!$C$10:$D$109,2,FALSE),"")</f>
        <v/>
      </c>
      <c r="S77" s="14" t="n">
        <v>4.35000000000003</v>
      </c>
      <c r="T77" s="14">
        <f>IFERROR(VLOOKUP(S77,'CRUCE OPORTUNIDADES'!$C$10:$D$109,2,FALSE),"")</f>
        <v/>
      </c>
      <c r="U77" s="14" t="n">
        <v>5.35000000000004</v>
      </c>
      <c r="V77" s="14">
        <f>IFERROR(VLOOKUP(U77,'CRUCE OPORTUNIDADES'!$C$10:$D$109,2,FALSE),"")</f>
        <v/>
      </c>
      <c r="W77" s="14" t="n">
        <v>6.35000000000005</v>
      </c>
      <c r="X77" s="14">
        <f>IFERROR(VLOOKUP(W77,'CRUCE OPORTUNIDADES'!$C$10:$D$109,2,FALSE),"")</f>
        <v/>
      </c>
      <c r="Y77" s="14" t="n">
        <v>7.35000000000006</v>
      </c>
      <c r="Z77" s="14">
        <f>IFERROR(VLOOKUP(Y77,'CRUCE OPORTUNIDADES'!$C$10:$D$109,2,FALSE),"")</f>
        <v/>
      </c>
      <c r="AA77" s="14" t="n">
        <v>8.350000000000071</v>
      </c>
      <c r="AB77" s="14">
        <f>IFERROR(VLOOKUP(AA77,'CRUCE OPORTUNIDADES'!$C$10:$D$109,2,FALSE),"")</f>
        <v/>
      </c>
      <c r="AC77" s="14" t="n">
        <v>9.35000000000008</v>
      </c>
      <c r="AD77" s="14">
        <f>IFERROR(VLOOKUP(AC77,'CRUCE OPORTUNIDADES'!$C$10:$D$109,2,FALSE),"")</f>
        <v/>
      </c>
      <c r="AE77" s="14" t="n">
        <v>10.3500000000001</v>
      </c>
      <c r="AF77" s="14">
        <f>IFERROR(VLOOKUP(AE77,'CRUCE OPORTUNIDADES'!$C$10:$D$109,2,FALSE),"")</f>
        <v/>
      </c>
      <c r="AG77" s="14" t="n">
        <v>11.3500000000001</v>
      </c>
      <c r="AH77" s="14">
        <f>IFERROR(VLOOKUP(AG77,'CRUCE OPORTUNIDADES'!$C$10:$D$109,2,FALSE),"")</f>
        <v/>
      </c>
      <c r="AI77" s="14" t="n">
        <v>12.3500000000001</v>
      </c>
      <c r="AJ77" s="14">
        <f>IFERROR(VLOOKUP(AI77,'CRUCE OPORTUNIDADES'!$C$10:$D$109,2,FALSE),"")</f>
        <v/>
      </c>
      <c r="AK77" s="14" t="n">
        <v>13.3500000000001</v>
      </c>
      <c r="AL77" s="14">
        <f>IFERROR(VLOOKUP(AK77,'CRUCE OPORTUNIDADES'!$C$10:$D$109,2,FALSE),"")</f>
        <v/>
      </c>
      <c r="AM77" s="14" t="n">
        <v>14.3500000000001</v>
      </c>
      <c r="AN77" s="14">
        <f>IFERROR(VLOOKUP(AM77,'CRUCE OPORTUNIDADES'!$C$10:$D$109,2,FALSE),"")</f>
        <v/>
      </c>
      <c r="AO77" s="14" t="n">
        <v>15.3500000000001</v>
      </c>
      <c r="AP77" s="14">
        <f>IFERROR(VLOOKUP(AO77,'CRUCE OPORTUNIDADES'!$C$10:$D$109,2,FALSE),"")</f>
        <v/>
      </c>
      <c r="AQ77" s="14" t="n">
        <v>16.3500000000001</v>
      </c>
      <c r="AR77" s="14">
        <f>IFERROR(VLOOKUP(AQ77,'CRUCE OPORTUNIDADES'!$C$10:$D$109,2,FALSE),"")</f>
        <v/>
      </c>
      <c r="AS77" s="14" t="n">
        <v>17.3500000000002</v>
      </c>
      <c r="AT77" s="14">
        <f>IFERROR(VLOOKUP(AS77,'CRUCE OPORTUNIDADES'!$C$10:$D$109,2,FALSE),"")</f>
        <v/>
      </c>
      <c r="AU77" s="14" t="n">
        <v>18.3500000000002</v>
      </c>
      <c r="AV77" s="14">
        <f>IFERROR(VLOOKUP(AU77,'CRUCE OPORTUNIDADES'!$C$10:$D$109,2,FALSE),"")</f>
        <v/>
      </c>
      <c r="AW77" s="14" t="n">
        <v>19.3500000000002</v>
      </c>
      <c r="AX77" s="14">
        <f>IFERROR(VLOOKUP(AW77,'CRUCE OPORTUNIDADES'!$C$10:$D$109,2,FALSE),"")</f>
        <v/>
      </c>
      <c r="AY77" s="14" t="n">
        <v>20.3500000000002</v>
      </c>
      <c r="AZ77" s="14">
        <f>IFERROR(VLOOKUP(AY77,'CRUCE OPORTUNIDADES'!$C$10:$D$109,2,FALSE),"")</f>
        <v/>
      </c>
      <c r="BA77" s="14" t="n">
        <v>21.3500000000002</v>
      </c>
      <c r="BB77" s="14">
        <f>IFERROR(VLOOKUP(BA77,'CRUCE OPORTUNIDADES'!$C$10:$D$109,2,FALSE),"")</f>
        <v/>
      </c>
      <c r="BC77" s="14" t="n">
        <v>22.3500000000002</v>
      </c>
      <c r="BD77" s="14">
        <f>IFERROR(VLOOKUP(BC77,'CRUCE OPORTUNIDADES'!$C$10:$D$109,2,FALSE),"")</f>
        <v/>
      </c>
      <c r="BE77" s="14" t="n">
        <v>23.3500000000002</v>
      </c>
      <c r="BF77" s="14">
        <f>IFERROR(VLOOKUP(BE77,'CRUCE OPORTUNIDADES'!$C$10:$D$109,2,FALSE),"")</f>
        <v/>
      </c>
      <c r="BG77" s="14" t="n">
        <v>24.3500000000002</v>
      </c>
      <c r="BH77" s="14">
        <f>IFERROR(VLOOKUP(BG77,'CRUCE OPORTUNIDADES'!$C$10:$D$109,2,FALSE),"")</f>
        <v/>
      </c>
      <c r="BI77" s="14" t="n">
        <v>25.3500000000002</v>
      </c>
      <c r="BJ77" s="14">
        <f>IFERROR(VLOOKUP(BI77,'CRUCE OPORTUNIDADES'!$C$10:$D$109,2,FALSE),"")</f>
        <v/>
      </c>
    </row>
    <row r="78">
      <c r="N78" s="14">
        <f>IF(N79&lt;&gt;""," -O","")</f>
        <v/>
      </c>
      <c r="P78" s="14">
        <f>IF(P79&lt;&gt;""," -O","")</f>
        <v/>
      </c>
      <c r="R78" s="14">
        <f>IF(R79&lt;&gt;""," -O","")</f>
        <v/>
      </c>
      <c r="T78" s="14">
        <f>IF(T79&lt;&gt;""," -O","")</f>
        <v/>
      </c>
      <c r="V78" s="14">
        <f>IF(V79&lt;&gt;""," -O","")</f>
        <v/>
      </c>
      <c r="X78" s="14">
        <f>IF(X79&lt;&gt;""," -O","")</f>
        <v/>
      </c>
      <c r="Z78" s="14">
        <f>IF(Z79&lt;&gt;""," -O","")</f>
        <v/>
      </c>
      <c r="AB78" s="14">
        <f>IF(AB79&lt;&gt;""," -O","")</f>
        <v/>
      </c>
      <c r="AD78" s="14">
        <f>IF(AD79&lt;&gt;""," -O","")</f>
        <v/>
      </c>
      <c r="AF78" s="14">
        <f>IF(AF79&lt;&gt;""," -O","")</f>
        <v/>
      </c>
      <c r="AH78" s="14">
        <f>IF(AH79&lt;&gt;""," -O","")</f>
        <v/>
      </c>
      <c r="AJ78" s="14">
        <f>IF(AJ79&lt;&gt;""," -O","")</f>
        <v/>
      </c>
      <c r="AL78" s="14">
        <f>IF(AL79&lt;&gt;""," -O","")</f>
        <v/>
      </c>
      <c r="AN78" s="14">
        <f>IF(AN79&lt;&gt;""," -O","")</f>
        <v/>
      </c>
      <c r="AP78" s="14">
        <f>IF(AP79&lt;&gt;""," -O","")</f>
        <v/>
      </c>
      <c r="AR78" s="14">
        <f>IF(AR79&lt;&gt;""," -O","")</f>
        <v/>
      </c>
      <c r="AT78" s="14">
        <f>IF(AT79&lt;&gt;""," -O","")</f>
        <v/>
      </c>
      <c r="AV78" s="14">
        <f>IF(AV79&lt;&gt;""," -O","")</f>
        <v/>
      </c>
      <c r="AX78" s="14">
        <f>IF(AX79&lt;&gt;""," -O","")</f>
        <v/>
      </c>
      <c r="AZ78" s="14">
        <f>IF(AZ79&lt;&gt;""," -O","")</f>
        <v/>
      </c>
      <c r="BB78" s="14">
        <f>IF(BB79&lt;&gt;""," -O","")</f>
        <v/>
      </c>
      <c r="BD78" s="14">
        <f>IF(BD79&lt;&gt;""," -O","")</f>
        <v/>
      </c>
      <c r="BF78" s="14">
        <f>IF(BF79&lt;&gt;""," -O","")</f>
        <v/>
      </c>
      <c r="BH78" s="14">
        <f>IF(BH79&lt;&gt;""," -O","")</f>
        <v/>
      </c>
      <c r="BJ78" s="14">
        <f>IF(BJ79&lt;&gt;""," -O","")</f>
        <v/>
      </c>
    </row>
    <row r="79">
      <c r="M79" s="14" t="n">
        <v>1.36</v>
      </c>
      <c r="N79" s="14">
        <f>IFERROR(VLOOKUP(M79,'CRUCE OPORTUNIDADES'!$C$10:$D$109,2,FALSE),"")</f>
        <v/>
      </c>
      <c r="O79" s="14" t="n">
        <v>2.36000000000001</v>
      </c>
      <c r="P79" s="14">
        <f>IFERROR(VLOOKUP(O79,'CRUCE OPORTUNIDADES'!$C$10:$D$109,2,FALSE),"")</f>
        <v/>
      </c>
      <c r="Q79" s="14" t="n">
        <v>3.36000000000002</v>
      </c>
      <c r="R79" s="14">
        <f>IFERROR(VLOOKUP(Q79,'CRUCE OPORTUNIDADES'!$C$10:$D$109,2,FALSE),"")</f>
        <v/>
      </c>
      <c r="S79" s="14" t="n">
        <v>4.36000000000003</v>
      </c>
      <c r="T79" s="14">
        <f>IFERROR(VLOOKUP(S79,'CRUCE OPORTUNIDADES'!$C$10:$D$109,2,FALSE),"")</f>
        <v/>
      </c>
      <c r="U79" s="14" t="n">
        <v>5.36000000000004</v>
      </c>
      <c r="V79" s="14">
        <f>IFERROR(VLOOKUP(U79,'CRUCE OPORTUNIDADES'!$C$10:$D$109,2,FALSE),"")</f>
        <v/>
      </c>
      <c r="W79" s="14" t="n">
        <v>6.36000000000005</v>
      </c>
      <c r="X79" s="14">
        <f>IFERROR(VLOOKUP(W79,'CRUCE OPORTUNIDADES'!$C$10:$D$109,2,FALSE),"")</f>
        <v/>
      </c>
      <c r="Y79" s="14" t="n">
        <v>7.36000000000006</v>
      </c>
      <c r="Z79" s="14">
        <f>IFERROR(VLOOKUP(Y79,'CRUCE OPORTUNIDADES'!$C$10:$D$109,2,FALSE),"")</f>
        <v/>
      </c>
      <c r="AA79" s="14" t="n">
        <v>8.36000000000007</v>
      </c>
      <c r="AB79" s="14">
        <f>IFERROR(VLOOKUP(AA79,'CRUCE OPORTUNIDADES'!$C$10:$D$109,2,FALSE),"")</f>
        <v/>
      </c>
      <c r="AC79" s="14" t="n">
        <v>9.360000000000079</v>
      </c>
      <c r="AD79" s="14">
        <f>IFERROR(VLOOKUP(AC79,'CRUCE OPORTUNIDADES'!$C$10:$D$109,2,FALSE),"")</f>
        <v/>
      </c>
      <c r="AE79" s="14" t="n">
        <v>10.3600000000001</v>
      </c>
      <c r="AF79" s="14">
        <f>IFERROR(VLOOKUP(AE79,'CRUCE OPORTUNIDADES'!$C$10:$D$109,2,FALSE),"")</f>
        <v/>
      </c>
      <c r="AG79" s="14" t="n">
        <v>11.3600000000001</v>
      </c>
      <c r="AH79" s="14">
        <f>IFERROR(VLOOKUP(AG79,'CRUCE OPORTUNIDADES'!$C$10:$D$109,2,FALSE),"")</f>
        <v/>
      </c>
      <c r="AI79" s="14" t="n">
        <v>12.3600000000001</v>
      </c>
      <c r="AJ79" s="14">
        <f>IFERROR(VLOOKUP(AI79,'CRUCE OPORTUNIDADES'!$C$10:$D$109,2,FALSE),"")</f>
        <v/>
      </c>
      <c r="AK79" s="14" t="n">
        <v>13.3600000000001</v>
      </c>
      <c r="AL79" s="14">
        <f>IFERROR(VLOOKUP(AK79,'CRUCE OPORTUNIDADES'!$C$10:$D$109,2,FALSE),"")</f>
        <v/>
      </c>
      <c r="AM79" s="14" t="n">
        <v>14.3600000000001</v>
      </c>
      <c r="AN79" s="14">
        <f>IFERROR(VLOOKUP(AM79,'CRUCE OPORTUNIDADES'!$C$10:$D$109,2,FALSE),"")</f>
        <v/>
      </c>
      <c r="AO79" s="14" t="n">
        <v>15.3600000000001</v>
      </c>
      <c r="AP79" s="14">
        <f>IFERROR(VLOOKUP(AO79,'CRUCE OPORTUNIDADES'!$C$10:$D$109,2,FALSE),"")</f>
        <v/>
      </c>
      <c r="AQ79" s="14" t="n">
        <v>16.3600000000001</v>
      </c>
      <c r="AR79" s="14">
        <f>IFERROR(VLOOKUP(AQ79,'CRUCE OPORTUNIDADES'!$C$10:$D$109,2,FALSE),"")</f>
        <v/>
      </c>
      <c r="AS79" s="14" t="n">
        <v>17.3600000000002</v>
      </c>
      <c r="AT79" s="14">
        <f>IFERROR(VLOOKUP(AS79,'CRUCE OPORTUNIDADES'!$C$10:$D$109,2,FALSE),"")</f>
        <v/>
      </c>
      <c r="AU79" s="14" t="n">
        <v>18.3600000000002</v>
      </c>
      <c r="AV79" s="14">
        <f>IFERROR(VLOOKUP(AU79,'CRUCE OPORTUNIDADES'!$C$10:$D$109,2,FALSE),"")</f>
        <v/>
      </c>
      <c r="AW79" s="14" t="n">
        <v>19.3600000000002</v>
      </c>
      <c r="AX79" s="14">
        <f>IFERROR(VLOOKUP(AW79,'CRUCE OPORTUNIDADES'!$C$10:$D$109,2,FALSE),"")</f>
        <v/>
      </c>
      <c r="AY79" s="14" t="n">
        <v>20.3600000000002</v>
      </c>
      <c r="AZ79" s="14">
        <f>IFERROR(VLOOKUP(AY79,'CRUCE OPORTUNIDADES'!$C$10:$D$109,2,FALSE),"")</f>
        <v/>
      </c>
      <c r="BA79" s="14" t="n">
        <v>21.3600000000002</v>
      </c>
      <c r="BB79" s="14">
        <f>IFERROR(VLOOKUP(BA79,'CRUCE OPORTUNIDADES'!$C$10:$D$109,2,FALSE),"")</f>
        <v/>
      </c>
      <c r="BC79" s="14" t="n">
        <v>22.3600000000002</v>
      </c>
      <c r="BD79" s="14">
        <f>IFERROR(VLOOKUP(BC79,'CRUCE OPORTUNIDADES'!$C$10:$D$109,2,FALSE),"")</f>
        <v/>
      </c>
      <c r="BE79" s="14" t="n">
        <v>23.3600000000002</v>
      </c>
      <c r="BF79" s="14">
        <f>IFERROR(VLOOKUP(BE79,'CRUCE OPORTUNIDADES'!$C$10:$D$109,2,FALSE),"")</f>
        <v/>
      </c>
      <c r="BG79" s="14" t="n">
        <v>24.3600000000002</v>
      </c>
      <c r="BH79" s="14">
        <f>IFERROR(VLOOKUP(BG79,'CRUCE OPORTUNIDADES'!$C$10:$D$109,2,FALSE),"")</f>
        <v/>
      </c>
      <c r="BI79" s="14" t="n">
        <v>25.3600000000002</v>
      </c>
      <c r="BJ79" s="14">
        <f>IFERROR(VLOOKUP(BI79,'CRUCE OPORTUNIDADES'!$C$10:$D$109,2,FALSE),"")</f>
        <v/>
      </c>
    </row>
    <row r="80">
      <c r="N80" s="14">
        <f>IF(N81&lt;&gt;""," -O","")</f>
        <v/>
      </c>
      <c r="P80" s="14">
        <f>IF(P81&lt;&gt;""," -O","")</f>
        <v/>
      </c>
      <c r="R80" s="14">
        <f>IF(R81&lt;&gt;""," -O","")</f>
        <v/>
      </c>
      <c r="T80" s="14">
        <f>IF(T81&lt;&gt;""," -O","")</f>
        <v/>
      </c>
      <c r="V80" s="14">
        <f>IF(V81&lt;&gt;""," -O","")</f>
        <v/>
      </c>
      <c r="X80" s="14">
        <f>IF(X81&lt;&gt;""," -O","")</f>
        <v/>
      </c>
      <c r="Z80" s="14">
        <f>IF(Z81&lt;&gt;""," -O","")</f>
        <v/>
      </c>
      <c r="AB80" s="14">
        <f>IF(AB81&lt;&gt;""," -O","")</f>
        <v/>
      </c>
      <c r="AD80" s="14">
        <f>IF(AD81&lt;&gt;""," -O","")</f>
        <v/>
      </c>
      <c r="AF80" s="14">
        <f>IF(AF81&lt;&gt;""," -O","")</f>
        <v/>
      </c>
      <c r="AH80" s="14">
        <f>IF(AH81&lt;&gt;""," -O","")</f>
        <v/>
      </c>
      <c r="AJ80" s="14">
        <f>IF(AJ81&lt;&gt;""," -O","")</f>
        <v/>
      </c>
      <c r="AL80" s="14">
        <f>IF(AL81&lt;&gt;""," -O","")</f>
        <v/>
      </c>
      <c r="AN80" s="14">
        <f>IF(AN81&lt;&gt;""," -O","")</f>
        <v/>
      </c>
      <c r="AP80" s="14">
        <f>IF(AP81&lt;&gt;""," -O","")</f>
        <v/>
      </c>
      <c r="AR80" s="14">
        <f>IF(AR81&lt;&gt;""," -O","")</f>
        <v/>
      </c>
      <c r="AT80" s="14">
        <f>IF(AT81&lt;&gt;""," -O","")</f>
        <v/>
      </c>
      <c r="AV80" s="14">
        <f>IF(AV81&lt;&gt;""," -O","")</f>
        <v/>
      </c>
      <c r="AX80" s="14">
        <f>IF(AX81&lt;&gt;""," -O","")</f>
        <v/>
      </c>
      <c r="AZ80" s="14">
        <f>IF(AZ81&lt;&gt;""," -O","")</f>
        <v/>
      </c>
      <c r="BB80" s="14">
        <f>IF(BB81&lt;&gt;""," -O","")</f>
        <v/>
      </c>
      <c r="BD80" s="14">
        <f>IF(BD81&lt;&gt;""," -O","")</f>
        <v/>
      </c>
      <c r="BF80" s="14">
        <f>IF(BF81&lt;&gt;""," -O","")</f>
        <v/>
      </c>
      <c r="BH80" s="14">
        <f>IF(BH81&lt;&gt;""," -O","")</f>
        <v/>
      </c>
      <c r="BJ80" s="14">
        <f>IF(BJ81&lt;&gt;""," -O","")</f>
        <v/>
      </c>
    </row>
    <row r="81">
      <c r="M81" s="14" t="n">
        <v>1.37</v>
      </c>
      <c r="N81" s="14">
        <f>IFERROR(VLOOKUP(M81,'CRUCE OPORTUNIDADES'!$C$10:$D$109,2,FALSE),"")</f>
        <v/>
      </c>
      <c r="O81" s="14" t="n">
        <v>2.37000000000001</v>
      </c>
      <c r="P81" s="14">
        <f>IFERROR(VLOOKUP(O81,'CRUCE OPORTUNIDADES'!$C$10:$D$109,2,FALSE),"")</f>
        <v/>
      </c>
      <c r="Q81" s="14" t="n">
        <v>3.37000000000002</v>
      </c>
      <c r="R81" s="14">
        <f>IFERROR(VLOOKUP(Q81,'CRUCE OPORTUNIDADES'!$C$10:$D$109,2,FALSE),"")</f>
        <v/>
      </c>
      <c r="S81" s="14" t="n">
        <v>4.37000000000003</v>
      </c>
      <c r="T81" s="14">
        <f>IFERROR(VLOOKUP(S81,'CRUCE OPORTUNIDADES'!$C$10:$D$109,2,FALSE),"")</f>
        <v/>
      </c>
      <c r="U81" s="14" t="n">
        <v>5.37000000000004</v>
      </c>
      <c r="V81" s="14">
        <f>IFERROR(VLOOKUP(U81,'CRUCE OPORTUNIDADES'!$C$10:$D$109,2,FALSE),"")</f>
        <v/>
      </c>
      <c r="W81" s="14" t="n">
        <v>6.37000000000005</v>
      </c>
      <c r="X81" s="14">
        <f>IFERROR(VLOOKUP(W81,'CRUCE OPORTUNIDADES'!$C$10:$D$109,2,FALSE),"")</f>
        <v/>
      </c>
      <c r="Y81" s="14" t="n">
        <v>7.37000000000006</v>
      </c>
      <c r="Z81" s="14">
        <f>IFERROR(VLOOKUP(Y81,'CRUCE OPORTUNIDADES'!$C$10:$D$109,2,FALSE),"")</f>
        <v/>
      </c>
      <c r="AA81" s="14" t="n">
        <v>8.37000000000007</v>
      </c>
      <c r="AB81" s="14">
        <f>IFERROR(VLOOKUP(AA81,'CRUCE OPORTUNIDADES'!$C$10:$D$109,2,FALSE),"")</f>
        <v/>
      </c>
      <c r="AC81" s="14" t="n">
        <v>9.370000000000079</v>
      </c>
      <c r="AD81" s="14">
        <f>IFERROR(VLOOKUP(AC81,'CRUCE OPORTUNIDADES'!$C$10:$D$109,2,FALSE),"")</f>
        <v/>
      </c>
      <c r="AE81" s="14" t="n">
        <v>10.3700000000001</v>
      </c>
      <c r="AF81" s="14">
        <f>IFERROR(VLOOKUP(AE81,'CRUCE OPORTUNIDADES'!$C$10:$D$109,2,FALSE),"")</f>
        <v/>
      </c>
      <c r="AG81" s="14" t="n">
        <v>11.3700000000001</v>
      </c>
      <c r="AH81" s="14">
        <f>IFERROR(VLOOKUP(AG81,'CRUCE OPORTUNIDADES'!$C$10:$D$109,2,FALSE),"")</f>
        <v/>
      </c>
      <c r="AI81" s="14" t="n">
        <v>12.3700000000001</v>
      </c>
      <c r="AJ81" s="14">
        <f>IFERROR(VLOOKUP(AI81,'CRUCE OPORTUNIDADES'!$C$10:$D$109,2,FALSE),"")</f>
        <v/>
      </c>
      <c r="AK81" s="14" t="n">
        <v>13.3700000000001</v>
      </c>
      <c r="AL81" s="14">
        <f>IFERROR(VLOOKUP(AK81,'CRUCE OPORTUNIDADES'!$C$10:$D$109,2,FALSE),"")</f>
        <v/>
      </c>
      <c r="AM81" s="14" t="n">
        <v>14.3700000000001</v>
      </c>
      <c r="AN81" s="14">
        <f>IFERROR(VLOOKUP(AM81,'CRUCE OPORTUNIDADES'!$C$10:$D$109,2,FALSE),"")</f>
        <v/>
      </c>
      <c r="AO81" s="14" t="n">
        <v>15.3700000000001</v>
      </c>
      <c r="AP81" s="14">
        <f>IFERROR(VLOOKUP(AO81,'CRUCE OPORTUNIDADES'!$C$10:$D$109,2,FALSE),"")</f>
        <v/>
      </c>
      <c r="AQ81" s="14" t="n">
        <v>16.3700000000001</v>
      </c>
      <c r="AR81" s="14">
        <f>IFERROR(VLOOKUP(AQ81,'CRUCE OPORTUNIDADES'!$C$10:$D$109,2,FALSE),"")</f>
        <v/>
      </c>
      <c r="AS81" s="14" t="n">
        <v>17.3700000000002</v>
      </c>
      <c r="AT81" s="14">
        <f>IFERROR(VLOOKUP(AS81,'CRUCE OPORTUNIDADES'!$C$10:$D$109,2,FALSE),"")</f>
        <v/>
      </c>
      <c r="AU81" s="14" t="n">
        <v>18.3700000000002</v>
      </c>
      <c r="AV81" s="14">
        <f>IFERROR(VLOOKUP(AU81,'CRUCE OPORTUNIDADES'!$C$10:$D$109,2,FALSE),"")</f>
        <v/>
      </c>
      <c r="AW81" s="14" t="n">
        <v>19.3700000000002</v>
      </c>
      <c r="AX81" s="14">
        <f>IFERROR(VLOOKUP(AW81,'CRUCE OPORTUNIDADES'!$C$10:$D$109,2,FALSE),"")</f>
        <v/>
      </c>
      <c r="AY81" s="14" t="n">
        <v>20.3700000000002</v>
      </c>
      <c r="AZ81" s="14">
        <f>IFERROR(VLOOKUP(AY81,'CRUCE OPORTUNIDADES'!$C$10:$D$109,2,FALSE),"")</f>
        <v/>
      </c>
      <c r="BA81" s="14" t="n">
        <v>21.3700000000002</v>
      </c>
      <c r="BB81" s="14">
        <f>IFERROR(VLOOKUP(BA81,'CRUCE OPORTUNIDADES'!$C$10:$D$109,2,FALSE),"")</f>
        <v/>
      </c>
      <c r="BC81" s="14" t="n">
        <v>22.3700000000002</v>
      </c>
      <c r="BD81" s="14">
        <f>IFERROR(VLOOKUP(BC81,'CRUCE OPORTUNIDADES'!$C$10:$D$109,2,FALSE),"")</f>
        <v/>
      </c>
      <c r="BE81" s="14" t="n">
        <v>23.3700000000002</v>
      </c>
      <c r="BF81" s="14">
        <f>IFERROR(VLOOKUP(BE81,'CRUCE OPORTUNIDADES'!$C$10:$D$109,2,FALSE),"")</f>
        <v/>
      </c>
      <c r="BG81" s="14" t="n">
        <v>24.3700000000002</v>
      </c>
      <c r="BH81" s="14">
        <f>IFERROR(VLOOKUP(BG81,'CRUCE OPORTUNIDADES'!$C$10:$D$109,2,FALSE),"")</f>
        <v/>
      </c>
      <c r="BI81" s="14" t="n">
        <v>25.3700000000002</v>
      </c>
      <c r="BJ81" s="14">
        <f>IFERROR(VLOOKUP(BI81,'CRUCE OPORTUNIDADES'!$C$10:$D$109,2,FALSE),"")</f>
        <v/>
      </c>
    </row>
    <row r="82">
      <c r="N82" s="14">
        <f>IF(N83&lt;&gt;""," -O","")</f>
        <v/>
      </c>
      <c r="P82" s="14">
        <f>IF(P83&lt;&gt;""," -O","")</f>
        <v/>
      </c>
      <c r="R82" s="14">
        <f>IF(R83&lt;&gt;""," -O","")</f>
        <v/>
      </c>
      <c r="T82" s="14">
        <f>IF(T83&lt;&gt;""," -O","")</f>
        <v/>
      </c>
      <c r="V82" s="14">
        <f>IF(V83&lt;&gt;""," -O","")</f>
        <v/>
      </c>
      <c r="X82" s="14">
        <f>IF(X83&lt;&gt;""," -O","")</f>
        <v/>
      </c>
      <c r="Z82" s="14">
        <f>IF(Z83&lt;&gt;""," -O","")</f>
        <v/>
      </c>
      <c r="AB82" s="14">
        <f>IF(AB83&lt;&gt;""," -O","")</f>
        <v/>
      </c>
      <c r="AD82" s="14">
        <f>IF(AD83&lt;&gt;""," -O","")</f>
        <v/>
      </c>
      <c r="AF82" s="14">
        <f>IF(AF83&lt;&gt;""," -O","")</f>
        <v/>
      </c>
      <c r="AH82" s="14">
        <f>IF(AH83&lt;&gt;""," -O","")</f>
        <v/>
      </c>
      <c r="AJ82" s="14">
        <f>IF(AJ83&lt;&gt;""," -O","")</f>
        <v/>
      </c>
      <c r="AL82" s="14">
        <f>IF(AL83&lt;&gt;""," -O","")</f>
        <v/>
      </c>
      <c r="AN82" s="14">
        <f>IF(AN83&lt;&gt;""," -O","")</f>
        <v/>
      </c>
      <c r="AP82" s="14">
        <f>IF(AP83&lt;&gt;""," -O","")</f>
        <v/>
      </c>
      <c r="AR82" s="14">
        <f>IF(AR83&lt;&gt;""," -O","")</f>
        <v/>
      </c>
      <c r="AT82" s="14">
        <f>IF(AT83&lt;&gt;""," -O","")</f>
        <v/>
      </c>
      <c r="AV82" s="14">
        <f>IF(AV83&lt;&gt;""," -O","")</f>
        <v/>
      </c>
      <c r="AX82" s="14">
        <f>IF(AX83&lt;&gt;""," -O","")</f>
        <v/>
      </c>
      <c r="AZ82" s="14">
        <f>IF(AZ83&lt;&gt;""," -O","")</f>
        <v/>
      </c>
      <c r="BB82" s="14">
        <f>IF(BB83&lt;&gt;""," -O","")</f>
        <v/>
      </c>
      <c r="BD82" s="14">
        <f>IF(BD83&lt;&gt;""," -O","")</f>
        <v/>
      </c>
      <c r="BF82" s="14">
        <f>IF(BF83&lt;&gt;""," -O","")</f>
        <v/>
      </c>
      <c r="BH82" s="14">
        <f>IF(BH83&lt;&gt;""," -O","")</f>
        <v/>
      </c>
      <c r="BJ82" s="14">
        <f>IF(BJ83&lt;&gt;""," -O","")</f>
        <v/>
      </c>
    </row>
    <row r="83">
      <c r="M83" s="14" t="n">
        <v>1.38</v>
      </c>
      <c r="N83" s="14">
        <f>IFERROR(VLOOKUP(M83,'CRUCE OPORTUNIDADES'!$C$10:$D$109,2,FALSE),"")</f>
        <v/>
      </c>
      <c r="O83" s="14" t="n">
        <v>2.38000000000001</v>
      </c>
      <c r="P83" s="14">
        <f>IFERROR(VLOOKUP(O83,'CRUCE OPORTUNIDADES'!$C$10:$D$109,2,FALSE),"")</f>
        <v/>
      </c>
      <c r="Q83" s="14" t="n">
        <v>3.38000000000002</v>
      </c>
      <c r="R83" s="14">
        <f>IFERROR(VLOOKUP(Q83,'CRUCE OPORTUNIDADES'!$C$10:$D$109,2,FALSE),"")</f>
        <v/>
      </c>
      <c r="S83" s="14" t="n">
        <v>4.38000000000003</v>
      </c>
      <c r="T83" s="14">
        <f>IFERROR(VLOOKUP(S83,'CRUCE OPORTUNIDADES'!$C$10:$D$109,2,FALSE),"")</f>
        <v/>
      </c>
      <c r="U83" s="14" t="n">
        <v>5.38000000000004</v>
      </c>
      <c r="V83" s="14">
        <f>IFERROR(VLOOKUP(U83,'CRUCE OPORTUNIDADES'!$C$10:$D$109,2,FALSE),"")</f>
        <v/>
      </c>
      <c r="W83" s="14" t="n">
        <v>6.38000000000005</v>
      </c>
      <c r="X83" s="14">
        <f>IFERROR(VLOOKUP(W83,'CRUCE OPORTUNIDADES'!$C$10:$D$109,2,FALSE),"")</f>
        <v/>
      </c>
      <c r="Y83" s="14" t="n">
        <v>7.38000000000006</v>
      </c>
      <c r="Z83" s="14">
        <f>IFERROR(VLOOKUP(Y83,'CRUCE OPORTUNIDADES'!$C$10:$D$109,2,FALSE),"")</f>
        <v/>
      </c>
      <c r="AA83" s="14" t="n">
        <v>8.38000000000007</v>
      </c>
      <c r="AB83" s="14">
        <f>IFERROR(VLOOKUP(AA83,'CRUCE OPORTUNIDADES'!$C$10:$D$109,2,FALSE),"")</f>
        <v/>
      </c>
      <c r="AC83" s="14" t="n">
        <v>9.380000000000081</v>
      </c>
      <c r="AD83" s="14">
        <f>IFERROR(VLOOKUP(AC83,'CRUCE OPORTUNIDADES'!$C$10:$D$109,2,FALSE),"")</f>
        <v/>
      </c>
      <c r="AE83" s="14" t="n">
        <v>10.3800000000001</v>
      </c>
      <c r="AF83" s="14">
        <f>IFERROR(VLOOKUP(AE83,'CRUCE OPORTUNIDADES'!$C$10:$D$109,2,FALSE),"")</f>
        <v/>
      </c>
      <c r="AG83" s="14" t="n">
        <v>11.3800000000001</v>
      </c>
      <c r="AH83" s="14">
        <f>IFERROR(VLOOKUP(AG83,'CRUCE OPORTUNIDADES'!$C$10:$D$109,2,FALSE),"")</f>
        <v/>
      </c>
      <c r="AI83" s="14" t="n">
        <v>12.3800000000001</v>
      </c>
      <c r="AJ83" s="14">
        <f>IFERROR(VLOOKUP(AI83,'CRUCE OPORTUNIDADES'!$C$10:$D$109,2,FALSE),"")</f>
        <v/>
      </c>
      <c r="AK83" s="14" t="n">
        <v>13.3800000000001</v>
      </c>
      <c r="AL83" s="14">
        <f>IFERROR(VLOOKUP(AK83,'CRUCE OPORTUNIDADES'!$C$10:$D$109,2,FALSE),"")</f>
        <v/>
      </c>
      <c r="AM83" s="14" t="n">
        <v>14.3800000000001</v>
      </c>
      <c r="AN83" s="14">
        <f>IFERROR(VLOOKUP(AM83,'CRUCE OPORTUNIDADES'!$C$10:$D$109,2,FALSE),"")</f>
        <v/>
      </c>
      <c r="AO83" s="14" t="n">
        <v>15.3800000000001</v>
      </c>
      <c r="AP83" s="14">
        <f>IFERROR(VLOOKUP(AO83,'CRUCE OPORTUNIDADES'!$C$10:$D$109,2,FALSE),"")</f>
        <v/>
      </c>
      <c r="AQ83" s="14" t="n">
        <v>16.3800000000002</v>
      </c>
      <c r="AR83" s="14">
        <f>IFERROR(VLOOKUP(AQ83,'CRUCE OPORTUNIDADES'!$C$10:$D$109,2,FALSE),"")</f>
        <v/>
      </c>
      <c r="AS83" s="14" t="n">
        <v>17.3800000000002</v>
      </c>
      <c r="AT83" s="14">
        <f>IFERROR(VLOOKUP(AS83,'CRUCE OPORTUNIDADES'!$C$10:$D$109,2,FALSE),"")</f>
        <v/>
      </c>
      <c r="AU83" s="14" t="n">
        <v>18.3800000000002</v>
      </c>
      <c r="AV83" s="14">
        <f>IFERROR(VLOOKUP(AU83,'CRUCE OPORTUNIDADES'!$C$10:$D$109,2,FALSE),"")</f>
        <v/>
      </c>
      <c r="AW83" s="14" t="n">
        <v>19.3800000000002</v>
      </c>
      <c r="AX83" s="14">
        <f>IFERROR(VLOOKUP(AW83,'CRUCE OPORTUNIDADES'!$C$10:$D$109,2,FALSE),"")</f>
        <v/>
      </c>
      <c r="AY83" s="14" t="n">
        <v>20.3800000000002</v>
      </c>
      <c r="AZ83" s="14">
        <f>IFERROR(VLOOKUP(AY83,'CRUCE OPORTUNIDADES'!$C$10:$D$109,2,FALSE),"")</f>
        <v/>
      </c>
      <c r="BA83" s="14" t="n">
        <v>21.3800000000002</v>
      </c>
      <c r="BB83" s="14">
        <f>IFERROR(VLOOKUP(BA83,'CRUCE OPORTUNIDADES'!$C$10:$D$109,2,FALSE),"")</f>
        <v/>
      </c>
      <c r="BC83" s="14" t="n">
        <v>22.3800000000002</v>
      </c>
      <c r="BD83" s="14">
        <f>IFERROR(VLOOKUP(BC83,'CRUCE OPORTUNIDADES'!$C$10:$D$109,2,FALSE),"")</f>
        <v/>
      </c>
      <c r="BE83" s="14" t="n">
        <v>23.3800000000002</v>
      </c>
      <c r="BF83" s="14">
        <f>IFERROR(VLOOKUP(BE83,'CRUCE OPORTUNIDADES'!$C$10:$D$109,2,FALSE),"")</f>
        <v/>
      </c>
      <c r="BG83" s="14" t="n">
        <v>24.3800000000002</v>
      </c>
      <c r="BH83" s="14">
        <f>IFERROR(VLOOKUP(BG83,'CRUCE OPORTUNIDADES'!$C$10:$D$109,2,FALSE),"")</f>
        <v/>
      </c>
      <c r="BI83" s="14" t="n">
        <v>25.3800000000002</v>
      </c>
      <c r="BJ83" s="14">
        <f>IFERROR(VLOOKUP(BI83,'CRUCE OPORTUNIDADES'!$C$10:$D$109,2,FALSE),"")</f>
        <v/>
      </c>
    </row>
    <row r="84">
      <c r="N84" s="14">
        <f>IF(N85&lt;&gt;""," -O","")</f>
        <v/>
      </c>
      <c r="P84" s="14">
        <f>IF(P85&lt;&gt;""," -O","")</f>
        <v/>
      </c>
      <c r="R84" s="14">
        <f>IF(R85&lt;&gt;""," -O","")</f>
        <v/>
      </c>
      <c r="T84" s="14">
        <f>IF(T85&lt;&gt;""," -O","")</f>
        <v/>
      </c>
      <c r="V84" s="14">
        <f>IF(V85&lt;&gt;""," -O","")</f>
        <v/>
      </c>
      <c r="X84" s="14">
        <f>IF(X85&lt;&gt;""," -O","")</f>
        <v/>
      </c>
      <c r="Z84" s="14">
        <f>IF(Z85&lt;&gt;""," -O","")</f>
        <v/>
      </c>
      <c r="AB84" s="14">
        <f>IF(AB85&lt;&gt;""," -O","")</f>
        <v/>
      </c>
      <c r="AD84" s="14">
        <f>IF(AD85&lt;&gt;""," -O","")</f>
        <v/>
      </c>
      <c r="AF84" s="14">
        <f>IF(AF85&lt;&gt;""," -O","")</f>
        <v/>
      </c>
      <c r="AH84" s="14">
        <f>IF(AH85&lt;&gt;""," -O","")</f>
        <v/>
      </c>
      <c r="AJ84" s="14">
        <f>IF(AJ85&lt;&gt;""," -O","")</f>
        <v/>
      </c>
      <c r="AL84" s="14">
        <f>IF(AL85&lt;&gt;""," -O","")</f>
        <v/>
      </c>
      <c r="AN84" s="14">
        <f>IF(AN85&lt;&gt;""," -O","")</f>
        <v/>
      </c>
      <c r="AP84" s="14">
        <f>IF(AP85&lt;&gt;""," -O","")</f>
        <v/>
      </c>
      <c r="AR84" s="14">
        <f>IF(AR85&lt;&gt;""," -O","")</f>
        <v/>
      </c>
      <c r="AT84" s="14">
        <f>IF(AT85&lt;&gt;""," -O","")</f>
        <v/>
      </c>
      <c r="AV84" s="14">
        <f>IF(AV85&lt;&gt;""," -O","")</f>
        <v/>
      </c>
      <c r="AX84" s="14">
        <f>IF(AX85&lt;&gt;""," -O","")</f>
        <v/>
      </c>
      <c r="AZ84" s="14">
        <f>IF(AZ85&lt;&gt;""," -O","")</f>
        <v/>
      </c>
      <c r="BB84" s="14">
        <f>IF(BB85&lt;&gt;""," -O","")</f>
        <v/>
      </c>
      <c r="BD84" s="14">
        <f>IF(BD85&lt;&gt;""," -O","")</f>
        <v/>
      </c>
      <c r="BF84" s="14">
        <f>IF(BF85&lt;&gt;""," -O","")</f>
        <v/>
      </c>
      <c r="BH84" s="14">
        <f>IF(BH85&lt;&gt;""," -O","")</f>
        <v/>
      </c>
      <c r="BJ84" s="14">
        <f>IF(BJ85&lt;&gt;""," -O","")</f>
        <v/>
      </c>
    </row>
    <row r="85">
      <c r="M85" s="14" t="n">
        <v>1.39</v>
      </c>
      <c r="N85" s="14">
        <f>IFERROR(VLOOKUP(M85,'CRUCE OPORTUNIDADES'!$C$10:$D$109,2,FALSE),"")</f>
        <v/>
      </c>
      <c r="O85" s="14" t="n">
        <v>2.39000000000001</v>
      </c>
      <c r="P85" s="14">
        <f>IFERROR(VLOOKUP(O85,'CRUCE OPORTUNIDADES'!$C$10:$D$109,2,FALSE),"")</f>
        <v/>
      </c>
      <c r="Q85" s="14" t="n">
        <v>3.39000000000002</v>
      </c>
      <c r="R85" s="14">
        <f>IFERROR(VLOOKUP(Q85,'CRUCE OPORTUNIDADES'!$C$10:$D$109,2,FALSE),"")</f>
        <v/>
      </c>
      <c r="S85" s="14" t="n">
        <v>4.39000000000003</v>
      </c>
      <c r="T85" s="14">
        <f>IFERROR(VLOOKUP(S85,'CRUCE OPORTUNIDADES'!$C$10:$D$109,2,FALSE),"")</f>
        <v/>
      </c>
      <c r="U85" s="14" t="n">
        <v>5.39000000000004</v>
      </c>
      <c r="V85" s="14">
        <f>IFERROR(VLOOKUP(U85,'CRUCE OPORTUNIDADES'!$C$10:$D$109,2,FALSE),"")</f>
        <v/>
      </c>
      <c r="W85" s="14" t="n">
        <v>6.39000000000005</v>
      </c>
      <c r="X85" s="14">
        <f>IFERROR(VLOOKUP(W85,'CRUCE OPORTUNIDADES'!$C$10:$D$109,2,FALSE),"")</f>
        <v/>
      </c>
      <c r="Y85" s="14" t="n">
        <v>7.39000000000006</v>
      </c>
      <c r="Z85" s="14">
        <f>IFERROR(VLOOKUP(Y85,'CRUCE OPORTUNIDADES'!$C$10:$D$109,2,FALSE),"")</f>
        <v/>
      </c>
      <c r="AA85" s="14" t="n">
        <v>8.39000000000007</v>
      </c>
      <c r="AB85" s="14">
        <f>IFERROR(VLOOKUP(AA85,'CRUCE OPORTUNIDADES'!$C$10:$D$109,2,FALSE),"")</f>
        <v/>
      </c>
      <c r="AC85" s="14" t="n">
        <v>9.390000000000081</v>
      </c>
      <c r="AD85" s="14">
        <f>IFERROR(VLOOKUP(AC85,'CRUCE OPORTUNIDADES'!$C$10:$D$109,2,FALSE),"")</f>
        <v/>
      </c>
      <c r="AE85" s="14" t="n">
        <v>10.3900000000001</v>
      </c>
      <c r="AF85" s="14">
        <f>IFERROR(VLOOKUP(AE85,'CRUCE OPORTUNIDADES'!$C$10:$D$109,2,FALSE),"")</f>
        <v/>
      </c>
      <c r="AG85" s="14" t="n">
        <v>11.3900000000001</v>
      </c>
      <c r="AH85" s="14">
        <f>IFERROR(VLOOKUP(AG85,'CRUCE OPORTUNIDADES'!$C$10:$D$109,2,FALSE),"")</f>
        <v/>
      </c>
      <c r="AI85" s="14" t="n">
        <v>12.3900000000001</v>
      </c>
      <c r="AJ85" s="14">
        <f>IFERROR(VLOOKUP(AI85,'CRUCE OPORTUNIDADES'!$C$10:$D$109,2,FALSE),"")</f>
        <v/>
      </c>
      <c r="AK85" s="14" t="n">
        <v>13.3900000000001</v>
      </c>
      <c r="AL85" s="14">
        <f>IFERROR(VLOOKUP(AK85,'CRUCE OPORTUNIDADES'!$C$10:$D$109,2,FALSE),"")</f>
        <v/>
      </c>
      <c r="AM85" s="14" t="n">
        <v>14.3900000000001</v>
      </c>
      <c r="AN85" s="14">
        <f>IFERROR(VLOOKUP(AM85,'CRUCE OPORTUNIDADES'!$C$10:$D$109,2,FALSE),"")</f>
        <v/>
      </c>
      <c r="AO85" s="14" t="n">
        <v>15.3900000000001</v>
      </c>
      <c r="AP85" s="14">
        <f>IFERROR(VLOOKUP(AO85,'CRUCE OPORTUNIDADES'!$C$10:$D$109,2,FALSE),"")</f>
        <v/>
      </c>
      <c r="AQ85" s="14" t="n">
        <v>16.3900000000001</v>
      </c>
      <c r="AR85" s="14">
        <f>IFERROR(VLOOKUP(AQ85,'CRUCE OPORTUNIDADES'!$C$10:$D$109,2,FALSE),"")</f>
        <v/>
      </c>
      <c r="AS85" s="14" t="n">
        <v>17.3900000000002</v>
      </c>
      <c r="AT85" s="14">
        <f>IFERROR(VLOOKUP(AS85,'CRUCE OPORTUNIDADES'!$C$10:$D$109,2,FALSE),"")</f>
        <v/>
      </c>
      <c r="AU85" s="14" t="n">
        <v>18.3900000000002</v>
      </c>
      <c r="AV85" s="14">
        <f>IFERROR(VLOOKUP(AU85,'CRUCE OPORTUNIDADES'!$C$10:$D$109,2,FALSE),"")</f>
        <v/>
      </c>
      <c r="AW85" s="14" t="n">
        <v>19.3900000000002</v>
      </c>
      <c r="AX85" s="14">
        <f>IFERROR(VLOOKUP(AW85,'CRUCE OPORTUNIDADES'!$C$10:$D$109,2,FALSE),"")</f>
        <v/>
      </c>
      <c r="AY85" s="14" t="n">
        <v>20.3900000000002</v>
      </c>
      <c r="AZ85" s="14">
        <f>IFERROR(VLOOKUP(AY85,'CRUCE OPORTUNIDADES'!$C$10:$D$109,2,FALSE),"")</f>
        <v/>
      </c>
      <c r="BA85" s="14" t="n">
        <v>21.3900000000002</v>
      </c>
      <c r="BB85" s="14">
        <f>IFERROR(VLOOKUP(BA85,'CRUCE OPORTUNIDADES'!$C$10:$D$109,2,FALSE),"")</f>
        <v/>
      </c>
      <c r="BC85" s="14" t="n">
        <v>22.3900000000002</v>
      </c>
      <c r="BD85" s="14">
        <f>IFERROR(VLOOKUP(BC85,'CRUCE OPORTUNIDADES'!$C$10:$D$109,2,FALSE),"")</f>
        <v/>
      </c>
      <c r="BE85" s="14" t="n">
        <v>23.3900000000002</v>
      </c>
      <c r="BF85" s="14">
        <f>IFERROR(VLOOKUP(BE85,'CRUCE OPORTUNIDADES'!$C$10:$D$109,2,FALSE),"")</f>
        <v/>
      </c>
      <c r="BG85" s="14" t="n">
        <v>24.3900000000002</v>
      </c>
      <c r="BH85" s="14">
        <f>IFERROR(VLOOKUP(BG85,'CRUCE OPORTUNIDADES'!$C$10:$D$109,2,FALSE),"")</f>
        <v/>
      </c>
      <c r="BI85" s="14" t="n">
        <v>25.3900000000002</v>
      </c>
      <c r="BJ85" s="14">
        <f>IFERROR(VLOOKUP(BI85,'CRUCE OPORTUNIDADES'!$C$10:$D$109,2,FALSE),"")</f>
        <v/>
      </c>
    </row>
    <row r="86">
      <c r="N86" s="14">
        <f>IF(N87&lt;&gt;""," -O","")</f>
        <v/>
      </c>
      <c r="P86" s="14">
        <f>IF(P87&lt;&gt;""," -O","")</f>
        <v/>
      </c>
      <c r="R86" s="14">
        <f>IF(R87&lt;&gt;""," -O","")</f>
        <v/>
      </c>
      <c r="T86" s="14">
        <f>IF(T87&lt;&gt;""," -O","")</f>
        <v/>
      </c>
      <c r="V86" s="14">
        <f>IF(V87&lt;&gt;""," -O","")</f>
        <v/>
      </c>
      <c r="X86" s="14">
        <f>IF(X87&lt;&gt;""," -O","")</f>
        <v/>
      </c>
      <c r="Z86" s="14">
        <f>IF(Z87&lt;&gt;""," -O","")</f>
        <v/>
      </c>
      <c r="AB86" s="14">
        <f>IF(AB87&lt;&gt;""," -O","")</f>
        <v/>
      </c>
      <c r="AD86" s="14">
        <f>IF(AD87&lt;&gt;""," -O","")</f>
        <v/>
      </c>
      <c r="AF86" s="14">
        <f>IF(AF87&lt;&gt;""," -O","")</f>
        <v/>
      </c>
      <c r="AH86" s="14">
        <f>IF(AH87&lt;&gt;""," -O","")</f>
        <v/>
      </c>
      <c r="AJ86" s="14">
        <f>IF(AJ87&lt;&gt;""," -O","")</f>
        <v/>
      </c>
      <c r="AL86" s="14">
        <f>IF(AL87&lt;&gt;""," -O","")</f>
        <v/>
      </c>
      <c r="AN86" s="14">
        <f>IF(AN87&lt;&gt;""," -O","")</f>
        <v/>
      </c>
      <c r="AP86" s="14">
        <f>IF(AP87&lt;&gt;""," -O","")</f>
        <v/>
      </c>
      <c r="AR86" s="14">
        <f>IF(AR87&lt;&gt;""," -O","")</f>
        <v/>
      </c>
      <c r="AT86" s="14">
        <f>IF(AT87&lt;&gt;""," -O","")</f>
        <v/>
      </c>
      <c r="AV86" s="14">
        <f>IF(AV87&lt;&gt;""," -O","")</f>
        <v/>
      </c>
      <c r="AX86" s="14">
        <f>IF(AX87&lt;&gt;""," -O","")</f>
        <v/>
      </c>
      <c r="AZ86" s="14">
        <f>IF(AZ87&lt;&gt;""," -O","")</f>
        <v/>
      </c>
      <c r="BB86" s="14">
        <f>IF(BB87&lt;&gt;""," -O","")</f>
        <v/>
      </c>
      <c r="BD86" s="14">
        <f>IF(BD87&lt;&gt;""," -O","")</f>
        <v/>
      </c>
      <c r="BF86" s="14">
        <f>IF(BF87&lt;&gt;""," -O","")</f>
        <v/>
      </c>
      <c r="BH86" s="14">
        <f>IF(BH87&lt;&gt;""," -O","")</f>
        <v/>
      </c>
      <c r="BJ86" s="14">
        <f>IF(BJ87&lt;&gt;""," -O","")</f>
        <v/>
      </c>
    </row>
    <row r="87">
      <c r="M87" s="14" t="n">
        <v>1.4</v>
      </c>
      <c r="N87" s="14">
        <f>IFERROR(VLOOKUP(M87,'CRUCE OPORTUNIDADES'!$C$10:$D$109,2,FALSE),"")</f>
        <v/>
      </c>
      <c r="O87" s="14" t="n">
        <v>2.40000000000001</v>
      </c>
      <c r="P87" s="14">
        <f>IFERROR(VLOOKUP(O87,'CRUCE OPORTUNIDADES'!$C$10:$D$109,2,FALSE),"")</f>
        <v/>
      </c>
      <c r="Q87" s="14" t="n">
        <v>3.40000000000002</v>
      </c>
      <c r="R87" s="14">
        <f>IFERROR(VLOOKUP(Q87,'CRUCE OPORTUNIDADES'!$C$10:$D$109,2,FALSE),"")</f>
        <v/>
      </c>
      <c r="S87" s="14" t="n">
        <v>4.40000000000003</v>
      </c>
      <c r="T87" s="14">
        <f>IFERROR(VLOOKUP(S87,'CRUCE OPORTUNIDADES'!$C$10:$D$109,2,FALSE),"")</f>
        <v/>
      </c>
      <c r="U87" s="14" t="n">
        <v>5.40000000000004</v>
      </c>
      <c r="V87" s="14">
        <f>IFERROR(VLOOKUP(U87,'CRUCE OPORTUNIDADES'!$C$10:$D$109,2,FALSE),"")</f>
        <v/>
      </c>
      <c r="W87" s="14" t="n">
        <v>6.40000000000005</v>
      </c>
      <c r="X87" s="14">
        <f>IFERROR(VLOOKUP(W87,'CRUCE OPORTUNIDADES'!$C$10:$D$109,2,FALSE),"")</f>
        <v/>
      </c>
      <c r="Y87" s="14" t="n">
        <v>7.40000000000006</v>
      </c>
      <c r="Z87" s="14">
        <f>IFERROR(VLOOKUP(Y87,'CRUCE OPORTUNIDADES'!$C$10:$D$109,2,FALSE),"")</f>
        <v/>
      </c>
      <c r="AA87" s="14" t="n">
        <v>8.40000000000007</v>
      </c>
      <c r="AB87" s="14">
        <f>IFERROR(VLOOKUP(AA87,'CRUCE OPORTUNIDADES'!$C$10:$D$109,2,FALSE),"")</f>
        <v/>
      </c>
      <c r="AC87" s="14" t="n">
        <v>9.40000000000008</v>
      </c>
      <c r="AD87" s="14">
        <f>IFERROR(VLOOKUP(AC87,'CRUCE OPORTUNIDADES'!$C$10:$D$109,2,FALSE),"")</f>
        <v/>
      </c>
      <c r="AE87" s="14" t="n">
        <v>10.4000000000001</v>
      </c>
      <c r="AF87" s="14">
        <f>IFERROR(VLOOKUP(AE87,'CRUCE OPORTUNIDADES'!$C$10:$D$109,2,FALSE),"")</f>
        <v/>
      </c>
      <c r="AG87" s="14" t="n">
        <v>11.4000000000001</v>
      </c>
      <c r="AH87" s="14">
        <f>IFERROR(VLOOKUP(AG87,'CRUCE OPORTUNIDADES'!$C$10:$D$109,2,FALSE),"")</f>
        <v/>
      </c>
      <c r="AI87" s="14" t="n">
        <v>12.4000000000001</v>
      </c>
      <c r="AJ87" s="14">
        <f>IFERROR(VLOOKUP(AI87,'CRUCE OPORTUNIDADES'!$C$10:$D$109,2,FALSE),"")</f>
        <v/>
      </c>
      <c r="AK87" s="14" t="n">
        <v>13.4000000000001</v>
      </c>
      <c r="AL87" s="14">
        <f>IFERROR(VLOOKUP(AK87,'CRUCE OPORTUNIDADES'!$C$10:$D$109,2,FALSE),"")</f>
        <v/>
      </c>
      <c r="AM87" s="14" t="n">
        <v>14.4000000000001</v>
      </c>
      <c r="AN87" s="14">
        <f>IFERROR(VLOOKUP(AM87,'CRUCE OPORTUNIDADES'!$C$10:$D$109,2,FALSE),"")</f>
        <v/>
      </c>
      <c r="AO87" s="14" t="n">
        <v>15.4000000000001</v>
      </c>
      <c r="AP87" s="14">
        <f>IFERROR(VLOOKUP(AO87,'CRUCE OPORTUNIDADES'!$C$10:$D$109,2,FALSE),"")</f>
        <v/>
      </c>
      <c r="AQ87" s="14" t="n">
        <v>16.4000000000002</v>
      </c>
      <c r="AR87" s="14">
        <f>IFERROR(VLOOKUP(AQ87,'CRUCE OPORTUNIDADES'!$C$10:$D$109,2,FALSE),"")</f>
        <v/>
      </c>
      <c r="AS87" s="14" t="n">
        <v>17.4000000000002</v>
      </c>
      <c r="AT87" s="14">
        <f>IFERROR(VLOOKUP(AS87,'CRUCE OPORTUNIDADES'!$C$10:$D$109,2,FALSE),"")</f>
        <v/>
      </c>
      <c r="AU87" s="14" t="n">
        <v>18.4000000000002</v>
      </c>
      <c r="AV87" s="14">
        <f>IFERROR(VLOOKUP(AU87,'CRUCE OPORTUNIDADES'!$C$10:$D$109,2,FALSE),"")</f>
        <v/>
      </c>
      <c r="AW87" s="14" t="n">
        <v>19.4000000000002</v>
      </c>
      <c r="AX87" s="14">
        <f>IFERROR(VLOOKUP(AW87,'CRUCE OPORTUNIDADES'!$C$10:$D$109,2,FALSE),"")</f>
        <v/>
      </c>
      <c r="AY87" s="14" t="n">
        <v>20.4000000000002</v>
      </c>
      <c r="AZ87" s="14">
        <f>IFERROR(VLOOKUP(AY87,'CRUCE OPORTUNIDADES'!$C$10:$D$109,2,FALSE),"")</f>
        <v/>
      </c>
      <c r="BA87" s="14" t="n">
        <v>21.4000000000002</v>
      </c>
      <c r="BB87" s="14">
        <f>IFERROR(VLOOKUP(BA87,'CRUCE OPORTUNIDADES'!$C$10:$D$109,2,FALSE),"")</f>
        <v/>
      </c>
      <c r="BC87" s="14" t="n">
        <v>22.4000000000002</v>
      </c>
      <c r="BD87" s="14">
        <f>IFERROR(VLOOKUP(BC87,'CRUCE OPORTUNIDADES'!$C$10:$D$109,2,FALSE),"")</f>
        <v/>
      </c>
      <c r="BE87" s="14" t="n">
        <v>23.4000000000002</v>
      </c>
      <c r="BF87" s="14">
        <f>IFERROR(VLOOKUP(BE87,'CRUCE OPORTUNIDADES'!$C$10:$D$109,2,FALSE),"")</f>
        <v/>
      </c>
      <c r="BG87" s="14" t="n">
        <v>24.4000000000002</v>
      </c>
      <c r="BH87" s="14">
        <f>IFERROR(VLOOKUP(BG87,'CRUCE OPORTUNIDADES'!$C$10:$D$109,2,FALSE),"")</f>
        <v/>
      </c>
      <c r="BI87" s="14" t="n">
        <v>25.4000000000002</v>
      </c>
      <c r="BJ87" s="14">
        <f>IFERROR(VLOOKUP(BI87,'CRUCE OPORTUNIDADES'!$C$10:$D$109,2,FALSE),"")</f>
        <v/>
      </c>
    </row>
    <row r="88">
      <c r="N88" s="14">
        <f>IF(N89&lt;&gt;""," -O","")</f>
        <v/>
      </c>
      <c r="P88" s="14">
        <f>IF(P89&lt;&gt;""," -O","")</f>
        <v/>
      </c>
      <c r="R88" s="14">
        <f>IF(R89&lt;&gt;""," -O","")</f>
        <v/>
      </c>
      <c r="T88" s="14">
        <f>IF(T89&lt;&gt;""," -O","")</f>
        <v/>
      </c>
      <c r="V88" s="14">
        <f>IF(V89&lt;&gt;""," -O","")</f>
        <v/>
      </c>
      <c r="X88" s="14">
        <f>IF(X89&lt;&gt;""," -O","")</f>
        <v/>
      </c>
      <c r="Z88" s="14">
        <f>IF(Z89&lt;&gt;""," -O","")</f>
        <v/>
      </c>
      <c r="AB88" s="14">
        <f>IF(AB89&lt;&gt;""," -O","")</f>
        <v/>
      </c>
      <c r="AD88" s="14">
        <f>IF(AD89&lt;&gt;""," -O","")</f>
        <v/>
      </c>
      <c r="AF88" s="14">
        <f>IF(AF89&lt;&gt;""," -O","")</f>
        <v/>
      </c>
      <c r="AH88" s="14">
        <f>IF(AH89&lt;&gt;""," -O","")</f>
        <v/>
      </c>
      <c r="AJ88" s="14">
        <f>IF(AJ89&lt;&gt;""," -O","")</f>
        <v/>
      </c>
      <c r="AL88" s="14">
        <f>IF(AL89&lt;&gt;""," -O","")</f>
        <v/>
      </c>
      <c r="AN88" s="14">
        <f>IF(AN89&lt;&gt;""," -O","")</f>
        <v/>
      </c>
      <c r="AP88" s="14">
        <f>IF(AP89&lt;&gt;""," -O","")</f>
        <v/>
      </c>
      <c r="AR88" s="14">
        <f>IF(AR89&lt;&gt;""," -O","")</f>
        <v/>
      </c>
      <c r="AT88" s="14">
        <f>IF(AT89&lt;&gt;""," -O","")</f>
        <v/>
      </c>
      <c r="AV88" s="14">
        <f>IF(AV89&lt;&gt;""," -O","")</f>
        <v/>
      </c>
      <c r="AX88" s="14">
        <f>IF(AX89&lt;&gt;""," -O","")</f>
        <v/>
      </c>
      <c r="AZ88" s="14">
        <f>IF(AZ89&lt;&gt;""," -O","")</f>
        <v/>
      </c>
      <c r="BB88" s="14">
        <f>IF(BB89&lt;&gt;""," -O","")</f>
        <v/>
      </c>
      <c r="BD88" s="14">
        <f>IF(BD89&lt;&gt;""," -O","")</f>
        <v/>
      </c>
      <c r="BF88" s="14">
        <f>IF(BF89&lt;&gt;""," -O","")</f>
        <v/>
      </c>
      <c r="BH88" s="14">
        <f>IF(BH89&lt;&gt;""," -O","")</f>
        <v/>
      </c>
      <c r="BJ88" s="14">
        <f>IF(BJ89&lt;&gt;""," -O","")</f>
        <v/>
      </c>
    </row>
    <row r="89">
      <c r="M89" s="14" t="n">
        <v>1.41</v>
      </c>
      <c r="N89" s="14">
        <f>IFERROR(VLOOKUP(M89,'CRUCE OPORTUNIDADES'!$C$10:$D$109,2,FALSE),"")</f>
        <v/>
      </c>
      <c r="O89" s="14" t="n">
        <v>2.41000000000001</v>
      </c>
      <c r="P89" s="14">
        <f>IFERROR(VLOOKUP(O89,'CRUCE OPORTUNIDADES'!$C$10:$D$109,2,FALSE),"")</f>
        <v/>
      </c>
      <c r="Q89" s="14" t="n">
        <v>3.41000000000002</v>
      </c>
      <c r="R89" s="14">
        <f>IFERROR(VLOOKUP(Q89,'CRUCE OPORTUNIDADES'!$C$10:$D$109,2,FALSE),"")</f>
        <v/>
      </c>
      <c r="S89" s="14" t="n">
        <v>4.41000000000003</v>
      </c>
      <c r="T89" s="14">
        <f>IFERROR(VLOOKUP(S89,'CRUCE OPORTUNIDADES'!$C$10:$D$109,2,FALSE),"")</f>
        <v/>
      </c>
      <c r="U89" s="14" t="n">
        <v>5.41000000000004</v>
      </c>
      <c r="V89" s="14">
        <f>IFERROR(VLOOKUP(U89,'CRUCE OPORTUNIDADES'!$C$10:$D$109,2,FALSE),"")</f>
        <v/>
      </c>
      <c r="W89" s="14" t="n">
        <v>6.41000000000005</v>
      </c>
      <c r="X89" s="14">
        <f>IFERROR(VLOOKUP(W89,'CRUCE OPORTUNIDADES'!$C$10:$D$109,2,FALSE),"")</f>
        <v/>
      </c>
      <c r="Y89" s="14" t="n">
        <v>7.41000000000006</v>
      </c>
      <c r="Z89" s="14">
        <f>IFERROR(VLOOKUP(Y89,'CRUCE OPORTUNIDADES'!$C$10:$D$109,2,FALSE),"")</f>
        <v/>
      </c>
      <c r="AA89" s="14" t="n">
        <v>8.410000000000069</v>
      </c>
      <c r="AB89" s="14">
        <f>IFERROR(VLOOKUP(AA89,'CRUCE OPORTUNIDADES'!$C$10:$D$109,2,FALSE),"")</f>
        <v/>
      </c>
      <c r="AC89" s="14" t="n">
        <v>9.41000000000008</v>
      </c>
      <c r="AD89" s="14">
        <f>IFERROR(VLOOKUP(AC89,'CRUCE OPORTUNIDADES'!$C$10:$D$109,2,FALSE),"")</f>
        <v/>
      </c>
      <c r="AE89" s="14" t="n">
        <v>10.4100000000001</v>
      </c>
      <c r="AF89" s="14">
        <f>IFERROR(VLOOKUP(AE89,'CRUCE OPORTUNIDADES'!$C$10:$D$109,2,FALSE),"")</f>
        <v/>
      </c>
      <c r="AG89" s="14" t="n">
        <v>11.4100000000001</v>
      </c>
      <c r="AH89" s="14">
        <f>IFERROR(VLOOKUP(AG89,'CRUCE OPORTUNIDADES'!$C$10:$D$109,2,FALSE),"")</f>
        <v/>
      </c>
      <c r="AI89" s="14" t="n">
        <v>12.4100000000001</v>
      </c>
      <c r="AJ89" s="14">
        <f>IFERROR(VLOOKUP(AI89,'CRUCE OPORTUNIDADES'!$C$10:$D$109,2,FALSE),"")</f>
        <v/>
      </c>
      <c r="AK89" s="14" t="n">
        <v>13.4100000000001</v>
      </c>
      <c r="AL89" s="14">
        <f>IFERROR(VLOOKUP(AK89,'CRUCE OPORTUNIDADES'!$C$10:$D$109,2,FALSE),"")</f>
        <v/>
      </c>
      <c r="AM89" s="14" t="n">
        <v>14.4100000000001</v>
      </c>
      <c r="AN89" s="14">
        <f>IFERROR(VLOOKUP(AM89,'CRUCE OPORTUNIDADES'!$C$10:$D$109,2,FALSE),"")</f>
        <v/>
      </c>
      <c r="AO89" s="14" t="n">
        <v>15.4100000000001</v>
      </c>
      <c r="AP89" s="14">
        <f>IFERROR(VLOOKUP(AO89,'CRUCE OPORTUNIDADES'!$C$10:$D$109,2,FALSE),"")</f>
        <v/>
      </c>
      <c r="AQ89" s="14" t="n">
        <v>16.4100000000001</v>
      </c>
      <c r="AR89" s="14">
        <f>IFERROR(VLOOKUP(AQ89,'CRUCE OPORTUNIDADES'!$C$10:$D$109,2,FALSE),"")</f>
        <v/>
      </c>
      <c r="AS89" s="14" t="n">
        <v>17.4100000000002</v>
      </c>
      <c r="AT89" s="14">
        <f>IFERROR(VLOOKUP(AS89,'CRUCE OPORTUNIDADES'!$C$10:$D$109,2,FALSE),"")</f>
        <v/>
      </c>
      <c r="AU89" s="14" t="n">
        <v>18.4100000000002</v>
      </c>
      <c r="AV89" s="14">
        <f>IFERROR(VLOOKUP(AU89,'CRUCE OPORTUNIDADES'!$C$10:$D$109,2,FALSE),"")</f>
        <v/>
      </c>
      <c r="AW89" s="14" t="n">
        <v>19.4100000000002</v>
      </c>
      <c r="AX89" s="14">
        <f>IFERROR(VLOOKUP(AW89,'CRUCE OPORTUNIDADES'!$C$10:$D$109,2,FALSE),"")</f>
        <v/>
      </c>
      <c r="AY89" s="14" t="n">
        <v>20.4100000000002</v>
      </c>
      <c r="AZ89" s="14">
        <f>IFERROR(VLOOKUP(AY89,'CRUCE OPORTUNIDADES'!$C$10:$D$109,2,FALSE),"")</f>
        <v/>
      </c>
      <c r="BA89" s="14" t="n">
        <v>21.4100000000002</v>
      </c>
      <c r="BB89" s="14">
        <f>IFERROR(VLOOKUP(BA89,'CRUCE OPORTUNIDADES'!$C$10:$D$109,2,FALSE),"")</f>
        <v/>
      </c>
      <c r="BC89" s="14" t="n">
        <v>22.4100000000002</v>
      </c>
      <c r="BD89" s="14">
        <f>IFERROR(VLOOKUP(BC89,'CRUCE OPORTUNIDADES'!$C$10:$D$109,2,FALSE),"")</f>
        <v/>
      </c>
      <c r="BE89" s="14" t="n">
        <v>23.4100000000002</v>
      </c>
      <c r="BF89" s="14">
        <f>IFERROR(VLOOKUP(BE89,'CRUCE OPORTUNIDADES'!$C$10:$D$109,2,FALSE),"")</f>
        <v/>
      </c>
      <c r="BG89" s="14" t="n">
        <v>24.4100000000002</v>
      </c>
      <c r="BH89" s="14">
        <f>IFERROR(VLOOKUP(BG89,'CRUCE OPORTUNIDADES'!$C$10:$D$109,2,FALSE),"")</f>
        <v/>
      </c>
      <c r="BI89" s="14" t="n">
        <v>25.4100000000002</v>
      </c>
      <c r="BJ89" s="14">
        <f>IFERROR(VLOOKUP(BI89,'CRUCE OPORTUNIDADES'!$C$10:$D$109,2,FALSE),"")</f>
        <v/>
      </c>
    </row>
    <row r="90">
      <c r="N90" s="14">
        <f>IF(N91&lt;&gt;""," -O","")</f>
        <v/>
      </c>
      <c r="P90" s="14">
        <f>IF(P91&lt;&gt;""," -O","")</f>
        <v/>
      </c>
      <c r="R90" s="14">
        <f>IF(R91&lt;&gt;""," -O","")</f>
        <v/>
      </c>
      <c r="T90" s="14">
        <f>IF(T91&lt;&gt;""," -O","")</f>
        <v/>
      </c>
      <c r="V90" s="14">
        <f>IF(V91&lt;&gt;""," -O","")</f>
        <v/>
      </c>
      <c r="X90" s="14">
        <f>IF(X91&lt;&gt;""," -O","")</f>
        <v/>
      </c>
      <c r="Z90" s="14">
        <f>IF(Z91&lt;&gt;""," -O","")</f>
        <v/>
      </c>
      <c r="AB90" s="14">
        <f>IF(AB91&lt;&gt;""," -O","")</f>
        <v/>
      </c>
      <c r="AD90" s="14">
        <f>IF(AD91&lt;&gt;""," -O","")</f>
        <v/>
      </c>
      <c r="AF90" s="14">
        <f>IF(AF91&lt;&gt;""," -O","")</f>
        <v/>
      </c>
      <c r="AH90" s="14">
        <f>IF(AH91&lt;&gt;""," -O","")</f>
        <v/>
      </c>
      <c r="AJ90" s="14">
        <f>IF(AJ91&lt;&gt;""," -O","")</f>
        <v/>
      </c>
      <c r="AL90" s="14">
        <f>IF(AL91&lt;&gt;""," -O","")</f>
        <v/>
      </c>
      <c r="AN90" s="14">
        <f>IF(AN91&lt;&gt;""," -O","")</f>
        <v/>
      </c>
      <c r="AP90" s="14">
        <f>IF(AP91&lt;&gt;""," -O","")</f>
        <v/>
      </c>
      <c r="AR90" s="14">
        <f>IF(AR91&lt;&gt;""," -O","")</f>
        <v/>
      </c>
      <c r="AT90" s="14">
        <f>IF(AT91&lt;&gt;""," -O","")</f>
        <v/>
      </c>
      <c r="AV90" s="14">
        <f>IF(AV91&lt;&gt;""," -O","")</f>
        <v/>
      </c>
      <c r="AX90" s="14">
        <f>IF(AX91&lt;&gt;""," -O","")</f>
        <v/>
      </c>
      <c r="AZ90" s="14">
        <f>IF(AZ91&lt;&gt;""," -O","")</f>
        <v/>
      </c>
      <c r="BB90" s="14">
        <f>IF(BB91&lt;&gt;""," -O","")</f>
        <v/>
      </c>
      <c r="BD90" s="14">
        <f>IF(BD91&lt;&gt;""," -O","")</f>
        <v/>
      </c>
      <c r="BF90" s="14">
        <f>IF(BF91&lt;&gt;""," -O","")</f>
        <v/>
      </c>
      <c r="BH90" s="14">
        <f>IF(BH91&lt;&gt;""," -O","")</f>
        <v/>
      </c>
      <c r="BJ90" s="14">
        <f>IF(BJ91&lt;&gt;""," -O","")</f>
        <v/>
      </c>
    </row>
    <row r="91">
      <c r="M91" s="14" t="n">
        <v>1.42</v>
      </c>
      <c r="N91" s="14">
        <f>IFERROR(VLOOKUP(M91,'CRUCE OPORTUNIDADES'!$C$10:$D$109,2,FALSE),"")</f>
        <v/>
      </c>
      <c r="O91" s="14" t="n">
        <v>2.42000000000001</v>
      </c>
      <c r="P91" s="14">
        <f>IFERROR(VLOOKUP(O91,'CRUCE OPORTUNIDADES'!$C$10:$D$109,2,FALSE),"")</f>
        <v/>
      </c>
      <c r="Q91" s="14" t="n">
        <v>3.42000000000002</v>
      </c>
      <c r="R91" s="14">
        <f>IFERROR(VLOOKUP(Q91,'CRUCE OPORTUNIDADES'!$C$10:$D$109,2,FALSE),"")</f>
        <v/>
      </c>
      <c r="S91" s="14" t="n">
        <v>4.42000000000003</v>
      </c>
      <c r="T91" s="14">
        <f>IFERROR(VLOOKUP(S91,'CRUCE OPORTUNIDADES'!$C$10:$D$109,2,FALSE),"")</f>
        <v/>
      </c>
      <c r="U91" s="14" t="n">
        <v>5.42000000000004</v>
      </c>
      <c r="V91" s="14">
        <f>IFERROR(VLOOKUP(U91,'CRUCE OPORTUNIDADES'!$C$10:$D$109,2,FALSE),"")</f>
        <v/>
      </c>
      <c r="W91" s="14" t="n">
        <v>6.42000000000005</v>
      </c>
      <c r="X91" s="14">
        <f>IFERROR(VLOOKUP(W91,'CRUCE OPORTUNIDADES'!$C$10:$D$109,2,FALSE),"")</f>
        <v/>
      </c>
      <c r="Y91" s="14" t="n">
        <v>7.42000000000006</v>
      </c>
      <c r="Z91" s="14">
        <f>IFERROR(VLOOKUP(Y91,'CRUCE OPORTUNIDADES'!$C$10:$D$109,2,FALSE),"")</f>
        <v/>
      </c>
      <c r="AA91" s="14" t="n">
        <v>8.420000000000069</v>
      </c>
      <c r="AB91" s="14">
        <f>IFERROR(VLOOKUP(AA91,'CRUCE OPORTUNIDADES'!$C$10:$D$109,2,FALSE),"")</f>
        <v/>
      </c>
      <c r="AC91" s="14" t="n">
        <v>9.42000000000008</v>
      </c>
      <c r="AD91" s="14">
        <f>IFERROR(VLOOKUP(AC91,'CRUCE OPORTUNIDADES'!$C$10:$D$109,2,FALSE),"")</f>
        <v/>
      </c>
      <c r="AE91" s="14" t="n">
        <v>10.4200000000001</v>
      </c>
      <c r="AF91" s="14">
        <f>IFERROR(VLOOKUP(AE91,'CRUCE OPORTUNIDADES'!$C$10:$D$109,2,FALSE),"")</f>
        <v/>
      </c>
      <c r="AG91" s="14" t="n">
        <v>11.4200000000001</v>
      </c>
      <c r="AH91" s="14">
        <f>IFERROR(VLOOKUP(AG91,'CRUCE OPORTUNIDADES'!$C$10:$D$109,2,FALSE),"")</f>
        <v/>
      </c>
      <c r="AI91" s="14" t="n">
        <v>12.4200000000001</v>
      </c>
      <c r="AJ91" s="14">
        <f>IFERROR(VLOOKUP(AI91,'CRUCE OPORTUNIDADES'!$C$10:$D$109,2,FALSE),"")</f>
        <v/>
      </c>
      <c r="AK91" s="14" t="n">
        <v>13.4200000000001</v>
      </c>
      <c r="AL91" s="14">
        <f>IFERROR(VLOOKUP(AK91,'CRUCE OPORTUNIDADES'!$C$10:$D$109,2,FALSE),"")</f>
        <v/>
      </c>
      <c r="AM91" s="14" t="n">
        <v>14.4200000000001</v>
      </c>
      <c r="AN91" s="14">
        <f>IFERROR(VLOOKUP(AM91,'CRUCE OPORTUNIDADES'!$C$10:$D$109,2,FALSE),"")</f>
        <v/>
      </c>
      <c r="AO91" s="14" t="n">
        <v>15.4200000000001</v>
      </c>
      <c r="AP91" s="14">
        <f>IFERROR(VLOOKUP(AO91,'CRUCE OPORTUNIDADES'!$C$10:$D$109,2,FALSE),"")</f>
        <v/>
      </c>
      <c r="AQ91" s="14" t="n">
        <v>16.4200000000002</v>
      </c>
      <c r="AR91" s="14">
        <f>IFERROR(VLOOKUP(AQ91,'CRUCE OPORTUNIDADES'!$C$10:$D$109,2,FALSE),"")</f>
        <v/>
      </c>
      <c r="AS91" s="14" t="n">
        <v>17.4200000000002</v>
      </c>
      <c r="AT91" s="14">
        <f>IFERROR(VLOOKUP(AS91,'CRUCE OPORTUNIDADES'!$C$10:$D$109,2,FALSE),"")</f>
        <v/>
      </c>
      <c r="AU91" s="14" t="n">
        <v>18.4200000000002</v>
      </c>
      <c r="AV91" s="14">
        <f>IFERROR(VLOOKUP(AU91,'CRUCE OPORTUNIDADES'!$C$10:$D$109,2,FALSE),"")</f>
        <v/>
      </c>
      <c r="AW91" s="14" t="n">
        <v>19.4200000000002</v>
      </c>
      <c r="AX91" s="14">
        <f>IFERROR(VLOOKUP(AW91,'CRUCE OPORTUNIDADES'!$C$10:$D$109,2,FALSE),"")</f>
        <v/>
      </c>
      <c r="AY91" s="14" t="n">
        <v>20.4200000000002</v>
      </c>
      <c r="AZ91" s="14">
        <f>IFERROR(VLOOKUP(AY91,'CRUCE OPORTUNIDADES'!$C$10:$D$109,2,FALSE),"")</f>
        <v/>
      </c>
      <c r="BA91" s="14" t="n">
        <v>21.4200000000002</v>
      </c>
      <c r="BB91" s="14">
        <f>IFERROR(VLOOKUP(BA91,'CRUCE OPORTUNIDADES'!$C$10:$D$109,2,FALSE),"")</f>
        <v/>
      </c>
      <c r="BC91" s="14" t="n">
        <v>22.4200000000002</v>
      </c>
      <c r="BD91" s="14">
        <f>IFERROR(VLOOKUP(BC91,'CRUCE OPORTUNIDADES'!$C$10:$D$109,2,FALSE),"")</f>
        <v/>
      </c>
      <c r="BE91" s="14" t="n">
        <v>23.4200000000002</v>
      </c>
      <c r="BF91" s="14">
        <f>IFERROR(VLOOKUP(BE91,'CRUCE OPORTUNIDADES'!$C$10:$D$109,2,FALSE),"")</f>
        <v/>
      </c>
      <c r="BG91" s="14" t="n">
        <v>24.4200000000002</v>
      </c>
      <c r="BH91" s="14">
        <f>IFERROR(VLOOKUP(BG91,'CRUCE OPORTUNIDADES'!$C$10:$D$109,2,FALSE),"")</f>
        <v/>
      </c>
      <c r="BI91" s="14" t="n">
        <v>25.4200000000002</v>
      </c>
      <c r="BJ91" s="14">
        <f>IFERROR(VLOOKUP(BI91,'CRUCE OPORTUNIDADES'!$C$10:$D$109,2,FALSE),"")</f>
        <v/>
      </c>
    </row>
    <row r="92">
      <c r="N92" s="14">
        <f>IF(N93&lt;&gt;""," -O","")</f>
        <v/>
      </c>
      <c r="P92" s="14">
        <f>IF(P93&lt;&gt;""," -O","")</f>
        <v/>
      </c>
      <c r="R92" s="14">
        <f>IF(R93&lt;&gt;""," -O","")</f>
        <v/>
      </c>
      <c r="T92" s="14">
        <f>IF(T93&lt;&gt;""," -O","")</f>
        <v/>
      </c>
      <c r="V92" s="14">
        <f>IF(V93&lt;&gt;""," -O","")</f>
        <v/>
      </c>
      <c r="X92" s="14">
        <f>IF(X93&lt;&gt;""," -O","")</f>
        <v/>
      </c>
      <c r="Z92" s="14">
        <f>IF(Z93&lt;&gt;""," -O","")</f>
        <v/>
      </c>
      <c r="AB92" s="14">
        <f>IF(AB93&lt;&gt;""," -O","")</f>
        <v/>
      </c>
      <c r="AD92" s="14">
        <f>IF(AD93&lt;&gt;""," -O","")</f>
        <v/>
      </c>
      <c r="AF92" s="14">
        <f>IF(AF93&lt;&gt;""," -O","")</f>
        <v/>
      </c>
      <c r="AH92" s="14">
        <f>IF(AH93&lt;&gt;""," -O","")</f>
        <v/>
      </c>
      <c r="AJ92" s="14">
        <f>IF(AJ93&lt;&gt;""," -O","")</f>
        <v/>
      </c>
      <c r="AL92" s="14">
        <f>IF(AL93&lt;&gt;""," -O","")</f>
        <v/>
      </c>
      <c r="AN92" s="14">
        <f>IF(AN93&lt;&gt;""," -O","")</f>
        <v/>
      </c>
      <c r="AP92" s="14">
        <f>IF(AP93&lt;&gt;""," -O","")</f>
        <v/>
      </c>
      <c r="AR92" s="14">
        <f>IF(AR93&lt;&gt;""," -O","")</f>
        <v/>
      </c>
      <c r="AT92" s="14">
        <f>IF(AT93&lt;&gt;""," -O","")</f>
        <v/>
      </c>
      <c r="AV92" s="14">
        <f>IF(AV93&lt;&gt;""," -O","")</f>
        <v/>
      </c>
      <c r="AX92" s="14">
        <f>IF(AX93&lt;&gt;""," -O","")</f>
        <v/>
      </c>
      <c r="AZ92" s="14">
        <f>IF(AZ93&lt;&gt;""," -O","")</f>
        <v/>
      </c>
      <c r="BB92" s="14">
        <f>IF(BB93&lt;&gt;""," -O","")</f>
        <v/>
      </c>
      <c r="BD92" s="14">
        <f>IF(BD93&lt;&gt;""," -O","")</f>
        <v/>
      </c>
      <c r="BF92" s="14">
        <f>IF(BF93&lt;&gt;""," -O","")</f>
        <v/>
      </c>
      <c r="BH92" s="14">
        <f>IF(BH93&lt;&gt;""," -O","")</f>
        <v/>
      </c>
      <c r="BJ92" s="14">
        <f>IF(BJ93&lt;&gt;""," -O","")</f>
        <v/>
      </c>
    </row>
    <row r="93">
      <c r="M93" s="14" t="n">
        <v>1.43</v>
      </c>
      <c r="N93" s="14">
        <f>IFERROR(VLOOKUP(M93,'CRUCE OPORTUNIDADES'!$C$10:$D$109,2,FALSE),"")</f>
        <v/>
      </c>
      <c r="O93" s="14" t="n">
        <v>2.43000000000001</v>
      </c>
      <c r="P93" s="14">
        <f>IFERROR(VLOOKUP(O93,'CRUCE OPORTUNIDADES'!$C$10:$D$109,2,FALSE),"")</f>
        <v/>
      </c>
      <c r="Q93" s="14" t="n">
        <v>3.43000000000002</v>
      </c>
      <c r="R93" s="14">
        <f>IFERROR(VLOOKUP(Q93,'CRUCE OPORTUNIDADES'!$C$10:$D$109,2,FALSE),"")</f>
        <v/>
      </c>
      <c r="S93" s="14" t="n">
        <v>4.43000000000003</v>
      </c>
      <c r="T93" s="14">
        <f>IFERROR(VLOOKUP(S93,'CRUCE OPORTUNIDADES'!$C$10:$D$109,2,FALSE),"")</f>
        <v/>
      </c>
      <c r="U93" s="14" t="n">
        <v>5.43000000000004</v>
      </c>
      <c r="V93" s="14">
        <f>IFERROR(VLOOKUP(U93,'CRUCE OPORTUNIDADES'!$C$10:$D$109,2,FALSE),"")</f>
        <v/>
      </c>
      <c r="W93" s="14" t="n">
        <v>6.43000000000005</v>
      </c>
      <c r="X93" s="14">
        <f>IFERROR(VLOOKUP(W93,'CRUCE OPORTUNIDADES'!$C$10:$D$109,2,FALSE),"")</f>
        <v/>
      </c>
      <c r="Y93" s="14" t="n">
        <v>7.43000000000006</v>
      </c>
      <c r="Z93" s="14">
        <f>IFERROR(VLOOKUP(Y93,'CRUCE OPORTUNIDADES'!$C$10:$D$109,2,FALSE),"")</f>
        <v/>
      </c>
      <c r="AA93" s="14" t="n">
        <v>8.430000000000071</v>
      </c>
      <c r="AB93" s="14">
        <f>IFERROR(VLOOKUP(AA93,'CRUCE OPORTUNIDADES'!$C$10:$D$109,2,FALSE),"")</f>
        <v/>
      </c>
      <c r="AC93" s="14" t="n">
        <v>9.43000000000008</v>
      </c>
      <c r="AD93" s="14">
        <f>IFERROR(VLOOKUP(AC93,'CRUCE OPORTUNIDADES'!$C$10:$D$109,2,FALSE),"")</f>
        <v/>
      </c>
      <c r="AE93" s="14" t="n">
        <v>10.4300000000001</v>
      </c>
      <c r="AF93" s="14">
        <f>IFERROR(VLOOKUP(AE93,'CRUCE OPORTUNIDADES'!$C$10:$D$109,2,FALSE),"")</f>
        <v/>
      </c>
      <c r="AG93" s="14" t="n">
        <v>11.4300000000001</v>
      </c>
      <c r="AH93" s="14">
        <f>IFERROR(VLOOKUP(AG93,'CRUCE OPORTUNIDADES'!$C$10:$D$109,2,FALSE),"")</f>
        <v/>
      </c>
      <c r="AI93" s="14" t="n">
        <v>12.4300000000001</v>
      </c>
      <c r="AJ93" s="14">
        <f>IFERROR(VLOOKUP(AI93,'CRUCE OPORTUNIDADES'!$C$10:$D$109,2,FALSE),"")</f>
        <v/>
      </c>
      <c r="AK93" s="14" t="n">
        <v>13.4300000000001</v>
      </c>
      <c r="AL93" s="14">
        <f>IFERROR(VLOOKUP(AK93,'CRUCE OPORTUNIDADES'!$C$10:$D$109,2,FALSE),"")</f>
        <v/>
      </c>
      <c r="AM93" s="14" t="n">
        <v>14.4300000000001</v>
      </c>
      <c r="AN93" s="14">
        <f>IFERROR(VLOOKUP(AM93,'CRUCE OPORTUNIDADES'!$C$10:$D$109,2,FALSE),"")</f>
        <v/>
      </c>
      <c r="AO93" s="14" t="n">
        <v>15.4300000000001</v>
      </c>
      <c r="AP93" s="14">
        <f>IFERROR(VLOOKUP(AO93,'CRUCE OPORTUNIDADES'!$C$10:$D$109,2,FALSE),"")</f>
        <v/>
      </c>
      <c r="AQ93" s="14" t="n">
        <v>16.4300000000001</v>
      </c>
      <c r="AR93" s="14">
        <f>IFERROR(VLOOKUP(AQ93,'CRUCE OPORTUNIDADES'!$C$10:$D$109,2,FALSE),"")</f>
        <v/>
      </c>
      <c r="AS93" s="14" t="n">
        <v>17.4300000000002</v>
      </c>
      <c r="AT93" s="14">
        <f>IFERROR(VLOOKUP(AS93,'CRUCE OPORTUNIDADES'!$C$10:$D$109,2,FALSE),"")</f>
        <v/>
      </c>
      <c r="AU93" s="14" t="n">
        <v>18.4300000000002</v>
      </c>
      <c r="AV93" s="14">
        <f>IFERROR(VLOOKUP(AU93,'CRUCE OPORTUNIDADES'!$C$10:$D$109,2,FALSE),"")</f>
        <v/>
      </c>
      <c r="AW93" s="14" t="n">
        <v>19.4300000000002</v>
      </c>
      <c r="AX93" s="14">
        <f>IFERROR(VLOOKUP(AW93,'CRUCE OPORTUNIDADES'!$C$10:$D$109,2,FALSE),"")</f>
        <v/>
      </c>
      <c r="AY93" s="14" t="n">
        <v>20.4300000000002</v>
      </c>
      <c r="AZ93" s="14">
        <f>IFERROR(VLOOKUP(AY93,'CRUCE OPORTUNIDADES'!$C$10:$D$109,2,FALSE),"")</f>
        <v/>
      </c>
      <c r="BA93" s="14" t="n">
        <v>21.4300000000002</v>
      </c>
      <c r="BB93" s="14">
        <f>IFERROR(VLOOKUP(BA93,'CRUCE OPORTUNIDADES'!$C$10:$D$109,2,FALSE),"")</f>
        <v/>
      </c>
      <c r="BC93" s="14" t="n">
        <v>22.4300000000002</v>
      </c>
      <c r="BD93" s="14">
        <f>IFERROR(VLOOKUP(BC93,'CRUCE OPORTUNIDADES'!$C$10:$D$109,2,FALSE),"")</f>
        <v/>
      </c>
      <c r="BE93" s="14" t="n">
        <v>23.4300000000002</v>
      </c>
      <c r="BF93" s="14">
        <f>IFERROR(VLOOKUP(BE93,'CRUCE OPORTUNIDADES'!$C$10:$D$109,2,FALSE),"")</f>
        <v/>
      </c>
      <c r="BG93" s="14" t="n">
        <v>24.4300000000002</v>
      </c>
      <c r="BH93" s="14">
        <f>IFERROR(VLOOKUP(BG93,'CRUCE OPORTUNIDADES'!$C$10:$D$109,2,FALSE),"")</f>
        <v/>
      </c>
      <c r="BI93" s="14" t="n">
        <v>25.4300000000002</v>
      </c>
      <c r="BJ93" s="14">
        <f>IFERROR(VLOOKUP(BI93,'CRUCE OPORTUNIDADES'!$C$10:$D$109,2,FALSE),"")</f>
        <v/>
      </c>
    </row>
    <row r="94">
      <c r="N94" s="14">
        <f>IF(N95&lt;&gt;""," -O","")</f>
        <v/>
      </c>
      <c r="P94" s="14">
        <f>IF(P95&lt;&gt;""," -O","")</f>
        <v/>
      </c>
      <c r="R94" s="14">
        <f>IF(R95&lt;&gt;""," -O","")</f>
        <v/>
      </c>
      <c r="T94" s="14">
        <f>IF(T95&lt;&gt;""," -O","")</f>
        <v/>
      </c>
      <c r="V94" s="14">
        <f>IF(V95&lt;&gt;""," -O","")</f>
        <v/>
      </c>
      <c r="X94" s="14">
        <f>IF(X95&lt;&gt;""," -O","")</f>
        <v/>
      </c>
      <c r="Z94" s="14">
        <f>IF(Z95&lt;&gt;""," -O","")</f>
        <v/>
      </c>
      <c r="AB94" s="14">
        <f>IF(AB95&lt;&gt;""," -O","")</f>
        <v/>
      </c>
      <c r="AD94" s="14">
        <f>IF(AD95&lt;&gt;""," -O","")</f>
        <v/>
      </c>
      <c r="AF94" s="14">
        <f>IF(AF95&lt;&gt;""," -O","")</f>
        <v/>
      </c>
      <c r="AH94" s="14">
        <f>IF(AH95&lt;&gt;""," -O","")</f>
        <v/>
      </c>
      <c r="AJ94" s="14">
        <f>IF(AJ95&lt;&gt;""," -O","")</f>
        <v/>
      </c>
      <c r="AL94" s="14">
        <f>IF(AL95&lt;&gt;""," -O","")</f>
        <v/>
      </c>
      <c r="AN94" s="14">
        <f>IF(AN95&lt;&gt;""," -O","")</f>
        <v/>
      </c>
      <c r="AP94" s="14">
        <f>IF(AP95&lt;&gt;""," -O","")</f>
        <v/>
      </c>
      <c r="AR94" s="14">
        <f>IF(AR95&lt;&gt;""," -O","")</f>
        <v/>
      </c>
      <c r="AT94" s="14">
        <f>IF(AT95&lt;&gt;""," -O","")</f>
        <v/>
      </c>
      <c r="AV94" s="14">
        <f>IF(AV95&lt;&gt;""," -O","")</f>
        <v/>
      </c>
      <c r="AX94" s="14">
        <f>IF(AX95&lt;&gt;""," -O","")</f>
        <v/>
      </c>
      <c r="AZ94" s="14">
        <f>IF(AZ95&lt;&gt;""," -O","")</f>
        <v/>
      </c>
      <c r="BB94" s="14">
        <f>IF(BB95&lt;&gt;""," -O","")</f>
        <v/>
      </c>
      <c r="BD94" s="14">
        <f>IF(BD95&lt;&gt;""," -O","")</f>
        <v/>
      </c>
      <c r="BF94" s="14">
        <f>IF(BF95&lt;&gt;""," -O","")</f>
        <v/>
      </c>
      <c r="BH94" s="14">
        <f>IF(BH95&lt;&gt;""," -O","")</f>
        <v/>
      </c>
      <c r="BJ94" s="14">
        <f>IF(BJ95&lt;&gt;""," -O","")</f>
        <v/>
      </c>
    </row>
    <row r="95">
      <c r="M95" s="14" t="n">
        <v>1.44</v>
      </c>
      <c r="N95" s="14">
        <f>IFERROR(VLOOKUP(M95,'CRUCE OPORTUNIDADES'!$C$10:$D$109,2,FALSE),"")</f>
        <v/>
      </c>
      <c r="O95" s="14" t="n">
        <v>2.44000000000001</v>
      </c>
      <c r="P95" s="14">
        <f>IFERROR(VLOOKUP(O95,'CRUCE OPORTUNIDADES'!$C$10:$D$109,2,FALSE),"")</f>
        <v/>
      </c>
      <c r="Q95" s="14" t="n">
        <v>3.44000000000002</v>
      </c>
      <c r="R95" s="14">
        <f>IFERROR(VLOOKUP(Q95,'CRUCE OPORTUNIDADES'!$C$10:$D$109,2,FALSE),"")</f>
        <v/>
      </c>
      <c r="S95" s="14" t="n">
        <v>4.44000000000003</v>
      </c>
      <c r="T95" s="14">
        <f>IFERROR(VLOOKUP(S95,'CRUCE OPORTUNIDADES'!$C$10:$D$109,2,FALSE),"")</f>
        <v/>
      </c>
      <c r="U95" s="14" t="n">
        <v>5.44000000000004</v>
      </c>
      <c r="V95" s="14">
        <f>IFERROR(VLOOKUP(U95,'CRUCE OPORTUNIDADES'!$C$10:$D$109,2,FALSE),"")</f>
        <v/>
      </c>
      <c r="W95" s="14" t="n">
        <v>6.44000000000005</v>
      </c>
      <c r="X95" s="14">
        <f>IFERROR(VLOOKUP(W95,'CRUCE OPORTUNIDADES'!$C$10:$D$109,2,FALSE),"")</f>
        <v/>
      </c>
      <c r="Y95" s="14" t="n">
        <v>7.44000000000006</v>
      </c>
      <c r="Z95" s="14">
        <f>IFERROR(VLOOKUP(Y95,'CRUCE OPORTUNIDADES'!$C$10:$D$109,2,FALSE),"")</f>
        <v/>
      </c>
      <c r="AA95" s="14" t="n">
        <v>8.440000000000071</v>
      </c>
      <c r="AB95" s="14">
        <f>IFERROR(VLOOKUP(AA95,'CRUCE OPORTUNIDADES'!$C$10:$D$109,2,FALSE),"")</f>
        <v/>
      </c>
      <c r="AC95" s="14" t="n">
        <v>9.440000000000079</v>
      </c>
      <c r="AD95" s="14">
        <f>IFERROR(VLOOKUP(AC95,'CRUCE OPORTUNIDADES'!$C$10:$D$109,2,FALSE),"")</f>
        <v/>
      </c>
      <c r="AE95" s="14" t="n">
        <v>10.4400000000001</v>
      </c>
      <c r="AF95" s="14">
        <f>IFERROR(VLOOKUP(AE95,'CRUCE OPORTUNIDADES'!$C$10:$D$109,2,FALSE),"")</f>
        <v/>
      </c>
      <c r="AG95" s="14" t="n">
        <v>11.4400000000001</v>
      </c>
      <c r="AH95" s="14">
        <f>IFERROR(VLOOKUP(AG95,'CRUCE OPORTUNIDADES'!$C$10:$D$109,2,FALSE),"")</f>
        <v/>
      </c>
      <c r="AI95" s="14" t="n">
        <v>12.4400000000001</v>
      </c>
      <c r="AJ95" s="14">
        <f>IFERROR(VLOOKUP(AI95,'CRUCE OPORTUNIDADES'!$C$10:$D$109,2,FALSE),"")</f>
        <v/>
      </c>
      <c r="AK95" s="14" t="n">
        <v>13.4400000000001</v>
      </c>
      <c r="AL95" s="14">
        <f>IFERROR(VLOOKUP(AK95,'CRUCE OPORTUNIDADES'!$C$10:$D$109,2,FALSE),"")</f>
        <v/>
      </c>
      <c r="AM95" s="14" t="n">
        <v>14.4400000000001</v>
      </c>
      <c r="AN95" s="14">
        <f>IFERROR(VLOOKUP(AM95,'CRUCE OPORTUNIDADES'!$C$10:$D$109,2,FALSE),"")</f>
        <v/>
      </c>
      <c r="AO95" s="14" t="n">
        <v>15.4400000000001</v>
      </c>
      <c r="AP95" s="14">
        <f>IFERROR(VLOOKUP(AO95,'CRUCE OPORTUNIDADES'!$C$10:$D$109,2,FALSE),"")</f>
        <v/>
      </c>
      <c r="AQ95" s="14" t="n">
        <v>16.4400000000002</v>
      </c>
      <c r="AR95" s="14">
        <f>IFERROR(VLOOKUP(AQ95,'CRUCE OPORTUNIDADES'!$C$10:$D$109,2,FALSE),"")</f>
        <v/>
      </c>
      <c r="AS95" s="14" t="n">
        <v>17.4400000000002</v>
      </c>
      <c r="AT95" s="14">
        <f>IFERROR(VLOOKUP(AS95,'CRUCE OPORTUNIDADES'!$C$10:$D$109,2,FALSE),"")</f>
        <v/>
      </c>
      <c r="AU95" s="14" t="n">
        <v>18.4400000000002</v>
      </c>
      <c r="AV95" s="14">
        <f>IFERROR(VLOOKUP(AU95,'CRUCE OPORTUNIDADES'!$C$10:$D$109,2,FALSE),"")</f>
        <v/>
      </c>
      <c r="AW95" s="14" t="n">
        <v>19.4400000000002</v>
      </c>
      <c r="AX95" s="14">
        <f>IFERROR(VLOOKUP(AW95,'CRUCE OPORTUNIDADES'!$C$10:$D$109,2,FALSE),"")</f>
        <v/>
      </c>
      <c r="AY95" s="14" t="n">
        <v>20.4400000000002</v>
      </c>
      <c r="AZ95" s="14">
        <f>IFERROR(VLOOKUP(AY95,'CRUCE OPORTUNIDADES'!$C$10:$D$109,2,FALSE),"")</f>
        <v/>
      </c>
      <c r="BA95" s="14" t="n">
        <v>21.4400000000002</v>
      </c>
      <c r="BB95" s="14">
        <f>IFERROR(VLOOKUP(BA95,'CRUCE OPORTUNIDADES'!$C$10:$D$109,2,FALSE),"")</f>
        <v/>
      </c>
      <c r="BC95" s="14" t="n">
        <v>22.4400000000002</v>
      </c>
      <c r="BD95" s="14">
        <f>IFERROR(VLOOKUP(BC95,'CRUCE OPORTUNIDADES'!$C$10:$D$109,2,FALSE),"")</f>
        <v/>
      </c>
      <c r="BE95" s="14" t="n">
        <v>23.4400000000002</v>
      </c>
      <c r="BF95" s="14">
        <f>IFERROR(VLOOKUP(BE95,'CRUCE OPORTUNIDADES'!$C$10:$D$109,2,FALSE),"")</f>
        <v/>
      </c>
      <c r="BG95" s="14" t="n">
        <v>24.4400000000002</v>
      </c>
      <c r="BH95" s="14">
        <f>IFERROR(VLOOKUP(BG95,'CRUCE OPORTUNIDADES'!$C$10:$D$109,2,FALSE),"")</f>
        <v/>
      </c>
      <c r="BI95" s="14" t="n">
        <v>25.4400000000002</v>
      </c>
      <c r="BJ95" s="14">
        <f>IFERROR(VLOOKUP(BI95,'CRUCE OPORTUNIDADES'!$C$10:$D$109,2,FALSE),"")</f>
        <v/>
      </c>
    </row>
    <row r="96">
      <c r="N96" s="14">
        <f>IF(N97&lt;&gt;""," -O","")</f>
        <v/>
      </c>
      <c r="P96" s="14">
        <f>IF(P97&lt;&gt;""," -O","")</f>
        <v/>
      </c>
      <c r="R96" s="14">
        <f>IF(R97&lt;&gt;""," -O","")</f>
        <v/>
      </c>
      <c r="T96" s="14">
        <f>IF(T97&lt;&gt;""," -O","")</f>
        <v/>
      </c>
      <c r="V96" s="14">
        <f>IF(V97&lt;&gt;""," -O","")</f>
        <v/>
      </c>
      <c r="X96" s="14">
        <f>IF(X97&lt;&gt;""," -O","")</f>
        <v/>
      </c>
      <c r="Z96" s="14">
        <f>IF(Z97&lt;&gt;""," -O","")</f>
        <v/>
      </c>
      <c r="AB96" s="14">
        <f>IF(AB97&lt;&gt;""," -O","")</f>
        <v/>
      </c>
      <c r="AD96" s="14">
        <f>IF(AD97&lt;&gt;""," -O","")</f>
        <v/>
      </c>
      <c r="AF96" s="14">
        <f>IF(AF97&lt;&gt;""," -O","")</f>
        <v/>
      </c>
      <c r="AH96" s="14">
        <f>IF(AH97&lt;&gt;""," -O","")</f>
        <v/>
      </c>
      <c r="AJ96" s="14">
        <f>IF(AJ97&lt;&gt;""," -O","")</f>
        <v/>
      </c>
      <c r="AL96" s="14">
        <f>IF(AL97&lt;&gt;""," -O","")</f>
        <v/>
      </c>
      <c r="AN96" s="14">
        <f>IF(AN97&lt;&gt;""," -O","")</f>
        <v/>
      </c>
      <c r="AP96" s="14">
        <f>IF(AP97&lt;&gt;""," -O","")</f>
        <v/>
      </c>
      <c r="AR96" s="14">
        <f>IF(AR97&lt;&gt;""," -O","")</f>
        <v/>
      </c>
      <c r="AT96" s="14">
        <f>IF(AT97&lt;&gt;""," -O","")</f>
        <v/>
      </c>
      <c r="AV96" s="14">
        <f>IF(AV97&lt;&gt;""," -O","")</f>
        <v/>
      </c>
      <c r="AX96" s="14">
        <f>IF(AX97&lt;&gt;""," -O","")</f>
        <v/>
      </c>
      <c r="AZ96" s="14">
        <f>IF(AZ97&lt;&gt;""," -O","")</f>
        <v/>
      </c>
      <c r="BB96" s="14">
        <f>IF(BB97&lt;&gt;""," -O","")</f>
        <v/>
      </c>
      <c r="BD96" s="14">
        <f>IF(BD97&lt;&gt;""," -O","")</f>
        <v/>
      </c>
      <c r="BF96" s="14">
        <f>IF(BF97&lt;&gt;""," -O","")</f>
        <v/>
      </c>
      <c r="BH96" s="14">
        <f>IF(BH97&lt;&gt;""," -O","")</f>
        <v/>
      </c>
      <c r="BJ96" s="14">
        <f>IF(BJ97&lt;&gt;""," -O","")</f>
        <v/>
      </c>
    </row>
    <row r="97">
      <c r="M97" s="14" t="n">
        <v>1.45</v>
      </c>
      <c r="N97" s="14">
        <f>IFERROR(VLOOKUP(M97,'CRUCE OPORTUNIDADES'!$C$10:$D$109,2,FALSE),"")</f>
        <v/>
      </c>
      <c r="O97" s="14" t="n">
        <v>2.45000000000001</v>
      </c>
      <c r="P97" s="14">
        <f>IFERROR(VLOOKUP(O97,'CRUCE OPORTUNIDADES'!$C$10:$D$109,2,FALSE),"")</f>
        <v/>
      </c>
      <c r="Q97" s="14" t="n">
        <v>3.45000000000002</v>
      </c>
      <c r="R97" s="14">
        <f>IFERROR(VLOOKUP(Q97,'CRUCE OPORTUNIDADES'!$C$10:$D$109,2,FALSE),"")</f>
        <v/>
      </c>
      <c r="S97" s="14" t="n">
        <v>4.45000000000003</v>
      </c>
      <c r="T97" s="14">
        <f>IFERROR(VLOOKUP(S97,'CRUCE OPORTUNIDADES'!$C$10:$D$109,2,FALSE),"")</f>
        <v/>
      </c>
      <c r="U97" s="14" t="n">
        <v>5.45000000000004</v>
      </c>
      <c r="V97" s="14">
        <f>IFERROR(VLOOKUP(U97,'CRUCE OPORTUNIDADES'!$C$10:$D$109,2,FALSE),"")</f>
        <v/>
      </c>
      <c r="W97" s="14" t="n">
        <v>6.45000000000005</v>
      </c>
      <c r="X97" s="14">
        <f>IFERROR(VLOOKUP(W97,'CRUCE OPORTUNIDADES'!$C$10:$D$109,2,FALSE),"")</f>
        <v/>
      </c>
      <c r="Y97" s="14" t="n">
        <v>7.45000000000006</v>
      </c>
      <c r="Z97" s="14">
        <f>IFERROR(VLOOKUP(Y97,'CRUCE OPORTUNIDADES'!$C$10:$D$109,2,FALSE),"")</f>
        <v/>
      </c>
      <c r="AA97" s="14" t="n">
        <v>8.45000000000007</v>
      </c>
      <c r="AB97" s="14">
        <f>IFERROR(VLOOKUP(AA97,'CRUCE OPORTUNIDADES'!$C$10:$D$109,2,FALSE),"")</f>
        <v/>
      </c>
      <c r="AC97" s="14" t="n">
        <v>9.450000000000079</v>
      </c>
      <c r="AD97" s="14">
        <f>IFERROR(VLOOKUP(AC97,'CRUCE OPORTUNIDADES'!$C$10:$D$109,2,FALSE),"")</f>
        <v/>
      </c>
      <c r="AE97" s="14" t="n">
        <v>10.4500000000001</v>
      </c>
      <c r="AF97" s="14">
        <f>IFERROR(VLOOKUP(AE97,'CRUCE OPORTUNIDADES'!$C$10:$D$109,2,FALSE),"")</f>
        <v/>
      </c>
      <c r="AG97" s="14" t="n">
        <v>11.4500000000001</v>
      </c>
      <c r="AH97" s="14">
        <f>IFERROR(VLOOKUP(AG97,'CRUCE OPORTUNIDADES'!$C$10:$D$109,2,FALSE),"")</f>
        <v/>
      </c>
      <c r="AI97" s="14" t="n">
        <v>12.4500000000001</v>
      </c>
      <c r="AJ97" s="14">
        <f>IFERROR(VLOOKUP(AI97,'CRUCE OPORTUNIDADES'!$C$10:$D$109,2,FALSE),"")</f>
        <v/>
      </c>
      <c r="AK97" s="14" t="n">
        <v>13.4500000000001</v>
      </c>
      <c r="AL97" s="14">
        <f>IFERROR(VLOOKUP(AK97,'CRUCE OPORTUNIDADES'!$C$10:$D$109,2,FALSE),"")</f>
        <v/>
      </c>
      <c r="AM97" s="14" t="n">
        <v>14.4500000000001</v>
      </c>
      <c r="AN97" s="14">
        <f>IFERROR(VLOOKUP(AM97,'CRUCE OPORTUNIDADES'!$C$10:$D$109,2,FALSE),"")</f>
        <v/>
      </c>
      <c r="AO97" s="14" t="n">
        <v>15.4500000000001</v>
      </c>
      <c r="AP97" s="14">
        <f>IFERROR(VLOOKUP(AO97,'CRUCE OPORTUNIDADES'!$C$10:$D$109,2,FALSE),"")</f>
        <v/>
      </c>
      <c r="AQ97" s="14" t="n">
        <v>16.4500000000001</v>
      </c>
      <c r="AR97" s="14">
        <f>IFERROR(VLOOKUP(AQ97,'CRUCE OPORTUNIDADES'!$C$10:$D$109,2,FALSE),"")</f>
        <v/>
      </c>
      <c r="AS97" s="14" t="n">
        <v>17.4500000000002</v>
      </c>
      <c r="AT97" s="14">
        <f>IFERROR(VLOOKUP(AS97,'CRUCE OPORTUNIDADES'!$C$10:$D$109,2,FALSE),"")</f>
        <v/>
      </c>
      <c r="AU97" s="14" t="n">
        <v>18.4500000000002</v>
      </c>
      <c r="AV97" s="14">
        <f>IFERROR(VLOOKUP(AU97,'CRUCE OPORTUNIDADES'!$C$10:$D$109,2,FALSE),"")</f>
        <v/>
      </c>
      <c r="AW97" s="14" t="n">
        <v>19.4500000000002</v>
      </c>
      <c r="AX97" s="14">
        <f>IFERROR(VLOOKUP(AW97,'CRUCE OPORTUNIDADES'!$C$10:$D$109,2,FALSE),"")</f>
        <v/>
      </c>
      <c r="AY97" s="14" t="n">
        <v>20.4500000000002</v>
      </c>
      <c r="AZ97" s="14">
        <f>IFERROR(VLOOKUP(AY97,'CRUCE OPORTUNIDADES'!$C$10:$D$109,2,FALSE),"")</f>
        <v/>
      </c>
      <c r="BA97" s="14" t="n">
        <v>21.4500000000002</v>
      </c>
      <c r="BB97" s="14">
        <f>IFERROR(VLOOKUP(BA97,'CRUCE OPORTUNIDADES'!$C$10:$D$109,2,FALSE),"")</f>
        <v/>
      </c>
      <c r="BC97" s="14" t="n">
        <v>22.4500000000002</v>
      </c>
      <c r="BD97" s="14">
        <f>IFERROR(VLOOKUP(BC97,'CRUCE OPORTUNIDADES'!$C$10:$D$109,2,FALSE),"")</f>
        <v/>
      </c>
      <c r="BE97" s="14" t="n">
        <v>23.4500000000002</v>
      </c>
      <c r="BF97" s="14">
        <f>IFERROR(VLOOKUP(BE97,'CRUCE OPORTUNIDADES'!$C$10:$D$109,2,FALSE),"")</f>
        <v/>
      </c>
      <c r="BG97" s="14" t="n">
        <v>24.4500000000002</v>
      </c>
      <c r="BH97" s="14">
        <f>IFERROR(VLOOKUP(BG97,'CRUCE OPORTUNIDADES'!$C$10:$D$109,2,FALSE),"")</f>
        <v/>
      </c>
      <c r="BI97" s="14" t="n">
        <v>25.4500000000002</v>
      </c>
      <c r="BJ97" s="14">
        <f>IFERROR(VLOOKUP(BI97,'CRUCE OPORTUNIDADES'!$C$10:$D$109,2,FALSE),"")</f>
        <v/>
      </c>
    </row>
    <row r="98">
      <c r="N98" s="14">
        <f>IF(N99&lt;&gt;""," -O","")</f>
        <v/>
      </c>
      <c r="P98" s="14">
        <f>IF(P99&lt;&gt;""," -O","")</f>
        <v/>
      </c>
      <c r="R98" s="14">
        <f>IF(R99&lt;&gt;""," -O","")</f>
        <v/>
      </c>
      <c r="T98" s="14">
        <f>IF(T99&lt;&gt;""," -O","")</f>
        <v/>
      </c>
      <c r="V98" s="14">
        <f>IF(V99&lt;&gt;""," -O","")</f>
        <v/>
      </c>
      <c r="X98" s="14">
        <f>IF(X99&lt;&gt;""," -O","")</f>
        <v/>
      </c>
      <c r="Z98" s="14">
        <f>IF(Z99&lt;&gt;""," -O","")</f>
        <v/>
      </c>
      <c r="AB98" s="14">
        <f>IF(AB99&lt;&gt;""," -O","")</f>
        <v/>
      </c>
      <c r="AD98" s="14">
        <f>IF(AD99&lt;&gt;""," -O","")</f>
        <v/>
      </c>
      <c r="AF98" s="14">
        <f>IF(AF99&lt;&gt;""," -O","")</f>
        <v/>
      </c>
      <c r="AH98" s="14">
        <f>IF(AH99&lt;&gt;""," -O","")</f>
        <v/>
      </c>
      <c r="AJ98" s="14">
        <f>IF(AJ99&lt;&gt;""," -O","")</f>
        <v/>
      </c>
      <c r="AL98" s="14">
        <f>IF(AL99&lt;&gt;""," -O","")</f>
        <v/>
      </c>
      <c r="AN98" s="14">
        <f>IF(AN99&lt;&gt;""," -O","")</f>
        <v/>
      </c>
      <c r="AP98" s="14">
        <f>IF(AP99&lt;&gt;""," -O","")</f>
        <v/>
      </c>
      <c r="AR98" s="14">
        <f>IF(AR99&lt;&gt;""," -O","")</f>
        <v/>
      </c>
      <c r="AT98" s="14">
        <f>IF(AT99&lt;&gt;""," -O","")</f>
        <v/>
      </c>
      <c r="AV98" s="14">
        <f>IF(AV99&lt;&gt;""," -O","")</f>
        <v/>
      </c>
      <c r="AX98" s="14">
        <f>IF(AX99&lt;&gt;""," -O","")</f>
        <v/>
      </c>
      <c r="AZ98" s="14">
        <f>IF(AZ99&lt;&gt;""," -O","")</f>
        <v/>
      </c>
      <c r="BB98" s="14">
        <f>IF(BB99&lt;&gt;""," -O","")</f>
        <v/>
      </c>
      <c r="BD98" s="14">
        <f>IF(BD99&lt;&gt;""," -O","")</f>
        <v/>
      </c>
      <c r="BF98" s="14">
        <f>IF(BF99&lt;&gt;""," -O","")</f>
        <v/>
      </c>
      <c r="BH98" s="14">
        <f>IF(BH99&lt;&gt;""," -O","")</f>
        <v/>
      </c>
      <c r="BJ98" s="14">
        <f>IF(BJ99&lt;&gt;""," -O","")</f>
        <v/>
      </c>
    </row>
    <row r="99">
      <c r="M99" s="14" t="n">
        <v>1.46</v>
      </c>
      <c r="N99" s="14">
        <f>IFERROR(VLOOKUP(M99,'CRUCE OPORTUNIDADES'!$C$10:$D$109,2,FALSE),"")</f>
        <v/>
      </c>
      <c r="O99" s="14" t="n">
        <v>2.46000000000001</v>
      </c>
      <c r="P99" s="14">
        <f>IFERROR(VLOOKUP(O99,'CRUCE OPORTUNIDADES'!$C$10:$D$109,2,FALSE),"")</f>
        <v/>
      </c>
      <c r="Q99" s="14" t="n">
        <v>3.46000000000002</v>
      </c>
      <c r="R99" s="14">
        <f>IFERROR(VLOOKUP(Q99,'CRUCE OPORTUNIDADES'!$C$10:$D$109,2,FALSE),"")</f>
        <v/>
      </c>
      <c r="S99" s="14" t="n">
        <v>4.46000000000003</v>
      </c>
      <c r="T99" s="14">
        <f>IFERROR(VLOOKUP(S99,'CRUCE OPORTUNIDADES'!$C$10:$D$109,2,FALSE),"")</f>
        <v/>
      </c>
      <c r="U99" s="14" t="n">
        <v>5.46000000000004</v>
      </c>
      <c r="V99" s="14">
        <f>IFERROR(VLOOKUP(U99,'CRUCE OPORTUNIDADES'!$C$10:$D$109,2,FALSE),"")</f>
        <v/>
      </c>
      <c r="W99" s="14" t="n">
        <v>6.46000000000005</v>
      </c>
      <c r="X99" s="14">
        <f>IFERROR(VLOOKUP(W99,'CRUCE OPORTUNIDADES'!$C$10:$D$109,2,FALSE),"")</f>
        <v/>
      </c>
      <c r="Y99" s="14" t="n">
        <v>7.46000000000006</v>
      </c>
      <c r="Z99" s="14">
        <f>IFERROR(VLOOKUP(Y99,'CRUCE OPORTUNIDADES'!$C$10:$D$109,2,FALSE),"")</f>
        <v/>
      </c>
      <c r="AA99" s="14" t="n">
        <v>8.46000000000007</v>
      </c>
      <c r="AB99" s="14">
        <f>IFERROR(VLOOKUP(AA99,'CRUCE OPORTUNIDADES'!$C$10:$D$109,2,FALSE),"")</f>
        <v/>
      </c>
      <c r="AC99" s="14" t="n">
        <v>9.460000000000081</v>
      </c>
      <c r="AD99" s="14">
        <f>IFERROR(VLOOKUP(AC99,'CRUCE OPORTUNIDADES'!$C$10:$D$109,2,FALSE),"")</f>
        <v/>
      </c>
      <c r="AE99" s="14" t="n">
        <v>10.4600000000001</v>
      </c>
      <c r="AF99" s="14">
        <f>IFERROR(VLOOKUP(AE99,'CRUCE OPORTUNIDADES'!$C$10:$D$109,2,FALSE),"")</f>
        <v/>
      </c>
      <c r="AG99" s="14" t="n">
        <v>11.4600000000001</v>
      </c>
      <c r="AH99" s="14">
        <f>IFERROR(VLOOKUP(AG99,'CRUCE OPORTUNIDADES'!$C$10:$D$109,2,FALSE),"")</f>
        <v/>
      </c>
      <c r="AI99" s="14" t="n">
        <v>12.4600000000001</v>
      </c>
      <c r="AJ99" s="14">
        <f>IFERROR(VLOOKUP(AI99,'CRUCE OPORTUNIDADES'!$C$10:$D$109,2,FALSE),"")</f>
        <v/>
      </c>
      <c r="AK99" s="14" t="n">
        <v>13.4600000000001</v>
      </c>
      <c r="AL99" s="14">
        <f>IFERROR(VLOOKUP(AK99,'CRUCE OPORTUNIDADES'!$C$10:$D$109,2,FALSE),"")</f>
        <v/>
      </c>
      <c r="AM99" s="14" t="n">
        <v>14.4600000000001</v>
      </c>
      <c r="AN99" s="14">
        <f>IFERROR(VLOOKUP(AM99,'CRUCE OPORTUNIDADES'!$C$10:$D$109,2,FALSE),"")</f>
        <v/>
      </c>
      <c r="AO99" s="14" t="n">
        <v>15.4600000000001</v>
      </c>
      <c r="AP99" s="14">
        <f>IFERROR(VLOOKUP(AO99,'CRUCE OPORTUNIDADES'!$C$10:$D$109,2,FALSE),"")</f>
        <v/>
      </c>
      <c r="AQ99" s="14" t="n">
        <v>16.4600000000002</v>
      </c>
      <c r="AR99" s="14">
        <f>IFERROR(VLOOKUP(AQ99,'CRUCE OPORTUNIDADES'!$C$10:$D$109,2,FALSE),"")</f>
        <v/>
      </c>
      <c r="AS99" s="14" t="n">
        <v>17.4600000000002</v>
      </c>
      <c r="AT99" s="14">
        <f>IFERROR(VLOOKUP(AS99,'CRUCE OPORTUNIDADES'!$C$10:$D$109,2,FALSE),"")</f>
        <v/>
      </c>
      <c r="AU99" s="14" t="n">
        <v>18.4600000000002</v>
      </c>
      <c r="AV99" s="14">
        <f>IFERROR(VLOOKUP(AU99,'CRUCE OPORTUNIDADES'!$C$10:$D$109,2,FALSE),"")</f>
        <v/>
      </c>
      <c r="AW99" s="14" t="n">
        <v>19.4600000000002</v>
      </c>
      <c r="AX99" s="14">
        <f>IFERROR(VLOOKUP(AW99,'CRUCE OPORTUNIDADES'!$C$10:$D$109,2,FALSE),"")</f>
        <v/>
      </c>
      <c r="AY99" s="14" t="n">
        <v>20.4600000000002</v>
      </c>
      <c r="AZ99" s="14">
        <f>IFERROR(VLOOKUP(AY99,'CRUCE OPORTUNIDADES'!$C$10:$D$109,2,FALSE),"")</f>
        <v/>
      </c>
      <c r="BA99" s="14" t="n">
        <v>21.4600000000002</v>
      </c>
      <c r="BB99" s="14">
        <f>IFERROR(VLOOKUP(BA99,'CRUCE OPORTUNIDADES'!$C$10:$D$109,2,FALSE),"")</f>
        <v/>
      </c>
      <c r="BC99" s="14" t="n">
        <v>22.4600000000002</v>
      </c>
      <c r="BD99" s="14">
        <f>IFERROR(VLOOKUP(BC99,'CRUCE OPORTUNIDADES'!$C$10:$D$109,2,FALSE),"")</f>
        <v/>
      </c>
      <c r="BE99" s="14" t="n">
        <v>23.4600000000002</v>
      </c>
      <c r="BF99" s="14">
        <f>IFERROR(VLOOKUP(BE99,'CRUCE OPORTUNIDADES'!$C$10:$D$109,2,FALSE),"")</f>
        <v/>
      </c>
      <c r="BG99" s="14" t="n">
        <v>24.4600000000002</v>
      </c>
      <c r="BH99" s="14">
        <f>IFERROR(VLOOKUP(BG99,'CRUCE OPORTUNIDADES'!$C$10:$D$109,2,FALSE),"")</f>
        <v/>
      </c>
      <c r="BI99" s="14" t="n">
        <v>25.4600000000002</v>
      </c>
      <c r="BJ99" s="14">
        <f>IFERROR(VLOOKUP(BI99,'CRUCE OPORTUNIDADES'!$C$10:$D$109,2,FALSE),"")</f>
        <v/>
      </c>
    </row>
    <row r="100">
      <c r="N100" s="14">
        <f>IF(N101&lt;&gt;""," -O","")</f>
        <v/>
      </c>
      <c r="P100" s="14">
        <f>IF(P101&lt;&gt;""," -O","")</f>
        <v/>
      </c>
      <c r="R100" s="14">
        <f>IF(R101&lt;&gt;""," -O","")</f>
        <v/>
      </c>
      <c r="T100" s="14">
        <f>IF(T101&lt;&gt;""," -O","")</f>
        <v/>
      </c>
      <c r="V100" s="14">
        <f>IF(V101&lt;&gt;""," -O","")</f>
        <v/>
      </c>
      <c r="X100" s="14">
        <f>IF(X101&lt;&gt;""," -O","")</f>
        <v/>
      </c>
      <c r="Z100" s="14">
        <f>IF(Z101&lt;&gt;""," -O","")</f>
        <v/>
      </c>
      <c r="AB100" s="14">
        <f>IF(AB101&lt;&gt;""," -O","")</f>
        <v/>
      </c>
      <c r="AD100" s="14">
        <f>IF(AD101&lt;&gt;""," -O","")</f>
        <v/>
      </c>
      <c r="AF100" s="14">
        <f>IF(AF101&lt;&gt;""," -O","")</f>
        <v/>
      </c>
      <c r="AH100" s="14">
        <f>IF(AH101&lt;&gt;""," -O","")</f>
        <v/>
      </c>
      <c r="AJ100" s="14">
        <f>IF(AJ101&lt;&gt;""," -O","")</f>
        <v/>
      </c>
      <c r="AL100" s="14">
        <f>IF(AL101&lt;&gt;""," -O","")</f>
        <v/>
      </c>
      <c r="AN100" s="14">
        <f>IF(AN101&lt;&gt;""," -O","")</f>
        <v/>
      </c>
      <c r="AP100" s="14">
        <f>IF(AP101&lt;&gt;""," -O","")</f>
        <v/>
      </c>
      <c r="AR100" s="14">
        <f>IF(AR101&lt;&gt;""," -O","")</f>
        <v/>
      </c>
      <c r="AT100" s="14">
        <f>IF(AT101&lt;&gt;""," -O","")</f>
        <v/>
      </c>
      <c r="AV100" s="14">
        <f>IF(AV101&lt;&gt;""," -O","")</f>
        <v/>
      </c>
      <c r="AX100" s="14">
        <f>IF(AX101&lt;&gt;""," -O","")</f>
        <v/>
      </c>
      <c r="AZ100" s="14">
        <f>IF(AZ101&lt;&gt;""," -O","")</f>
        <v/>
      </c>
      <c r="BB100" s="14">
        <f>IF(BB101&lt;&gt;""," -O","")</f>
        <v/>
      </c>
      <c r="BD100" s="14">
        <f>IF(BD101&lt;&gt;""," -O","")</f>
        <v/>
      </c>
      <c r="BF100" s="14">
        <f>IF(BF101&lt;&gt;""," -O","")</f>
        <v/>
      </c>
      <c r="BH100" s="14">
        <f>IF(BH101&lt;&gt;""," -O","")</f>
        <v/>
      </c>
      <c r="BJ100" s="14">
        <f>IF(BJ101&lt;&gt;""," -O","")</f>
        <v/>
      </c>
    </row>
    <row r="101">
      <c r="M101" s="14" t="n">
        <v>1.47</v>
      </c>
      <c r="N101" s="14">
        <f>IFERROR(VLOOKUP(M101,'CRUCE OPORTUNIDADES'!$C$10:$D$109,2,FALSE),"")</f>
        <v/>
      </c>
      <c r="O101" s="14" t="n">
        <v>2.47000000000001</v>
      </c>
      <c r="P101" s="14">
        <f>IFERROR(VLOOKUP(O101,'CRUCE OPORTUNIDADES'!$C$10:$D$109,2,FALSE),"")</f>
        <v/>
      </c>
      <c r="Q101" s="14" t="n">
        <v>3.47000000000002</v>
      </c>
      <c r="R101" s="14">
        <f>IFERROR(VLOOKUP(Q101,'CRUCE OPORTUNIDADES'!$C$10:$D$109,2,FALSE),"")</f>
        <v/>
      </c>
      <c r="S101" s="14" t="n">
        <v>4.47000000000003</v>
      </c>
      <c r="T101" s="14">
        <f>IFERROR(VLOOKUP(S101,'CRUCE OPORTUNIDADES'!$C$10:$D$109,2,FALSE),"")</f>
        <v/>
      </c>
      <c r="U101" s="14" t="n">
        <v>5.47000000000004</v>
      </c>
      <c r="V101" s="14">
        <f>IFERROR(VLOOKUP(U101,'CRUCE OPORTUNIDADES'!$C$10:$D$109,2,FALSE),"")</f>
        <v/>
      </c>
      <c r="W101" s="14" t="n">
        <v>6.47000000000005</v>
      </c>
      <c r="X101" s="14">
        <f>IFERROR(VLOOKUP(W101,'CRUCE OPORTUNIDADES'!$C$10:$D$109,2,FALSE),"")</f>
        <v/>
      </c>
      <c r="Y101" s="14" t="n">
        <v>7.47000000000006</v>
      </c>
      <c r="Z101" s="14">
        <f>IFERROR(VLOOKUP(Y101,'CRUCE OPORTUNIDADES'!$C$10:$D$109,2,FALSE),"")</f>
        <v/>
      </c>
      <c r="AA101" s="14" t="n">
        <v>8.47000000000007</v>
      </c>
      <c r="AB101" s="14">
        <f>IFERROR(VLOOKUP(AA101,'CRUCE OPORTUNIDADES'!$C$10:$D$109,2,FALSE),"")</f>
        <v/>
      </c>
      <c r="AC101" s="14" t="n">
        <v>9.470000000000081</v>
      </c>
      <c r="AD101" s="14">
        <f>IFERROR(VLOOKUP(AC101,'CRUCE OPORTUNIDADES'!$C$10:$D$109,2,FALSE),"")</f>
        <v/>
      </c>
      <c r="AE101" s="14" t="n">
        <v>10.4700000000001</v>
      </c>
      <c r="AF101" s="14">
        <f>IFERROR(VLOOKUP(AE101,'CRUCE OPORTUNIDADES'!$C$10:$D$109,2,FALSE),"")</f>
        <v/>
      </c>
      <c r="AG101" s="14" t="n">
        <v>11.4700000000001</v>
      </c>
      <c r="AH101" s="14">
        <f>IFERROR(VLOOKUP(AG101,'CRUCE OPORTUNIDADES'!$C$10:$D$109,2,FALSE),"")</f>
        <v/>
      </c>
      <c r="AI101" s="14" t="n">
        <v>12.4700000000001</v>
      </c>
      <c r="AJ101" s="14">
        <f>IFERROR(VLOOKUP(AI101,'CRUCE OPORTUNIDADES'!$C$10:$D$109,2,FALSE),"")</f>
        <v/>
      </c>
      <c r="AK101" s="14" t="n">
        <v>13.4700000000001</v>
      </c>
      <c r="AL101" s="14">
        <f>IFERROR(VLOOKUP(AK101,'CRUCE OPORTUNIDADES'!$C$10:$D$109,2,FALSE),"")</f>
        <v/>
      </c>
      <c r="AM101" s="14" t="n">
        <v>14.4700000000001</v>
      </c>
      <c r="AN101" s="14">
        <f>IFERROR(VLOOKUP(AM101,'CRUCE OPORTUNIDADES'!$C$10:$D$109,2,FALSE),"")</f>
        <v/>
      </c>
      <c r="AO101" s="14" t="n">
        <v>15.4700000000001</v>
      </c>
      <c r="AP101" s="14">
        <f>IFERROR(VLOOKUP(AO101,'CRUCE OPORTUNIDADES'!$C$10:$D$109,2,FALSE),"")</f>
        <v/>
      </c>
      <c r="AQ101" s="14" t="n">
        <v>16.4700000000001</v>
      </c>
      <c r="AR101" s="14">
        <f>IFERROR(VLOOKUP(AQ101,'CRUCE OPORTUNIDADES'!$C$10:$D$109,2,FALSE),"")</f>
        <v/>
      </c>
      <c r="AS101" s="14" t="n">
        <v>17.4700000000002</v>
      </c>
      <c r="AT101" s="14">
        <f>IFERROR(VLOOKUP(AS101,'CRUCE OPORTUNIDADES'!$C$10:$D$109,2,FALSE),"")</f>
        <v/>
      </c>
      <c r="AU101" s="14" t="n">
        <v>18.4700000000002</v>
      </c>
      <c r="AV101" s="14">
        <f>IFERROR(VLOOKUP(AU101,'CRUCE OPORTUNIDADES'!$C$10:$D$109,2,FALSE),"")</f>
        <v/>
      </c>
      <c r="AW101" s="14" t="n">
        <v>19.4700000000002</v>
      </c>
      <c r="AX101" s="14">
        <f>IFERROR(VLOOKUP(AW101,'CRUCE OPORTUNIDADES'!$C$10:$D$109,2,FALSE),"")</f>
        <v/>
      </c>
      <c r="AY101" s="14" t="n">
        <v>20.4700000000002</v>
      </c>
      <c r="AZ101" s="14">
        <f>IFERROR(VLOOKUP(AY101,'CRUCE OPORTUNIDADES'!$C$10:$D$109,2,FALSE),"")</f>
        <v/>
      </c>
      <c r="BA101" s="14" t="n">
        <v>21.4700000000002</v>
      </c>
      <c r="BB101" s="14">
        <f>IFERROR(VLOOKUP(BA101,'CRUCE OPORTUNIDADES'!$C$10:$D$109,2,FALSE),"")</f>
        <v/>
      </c>
      <c r="BC101" s="14" t="n">
        <v>22.4700000000002</v>
      </c>
      <c r="BD101" s="14">
        <f>IFERROR(VLOOKUP(BC101,'CRUCE OPORTUNIDADES'!$C$10:$D$109,2,FALSE),"")</f>
        <v/>
      </c>
      <c r="BE101" s="14" t="n">
        <v>23.4700000000002</v>
      </c>
      <c r="BF101" s="14">
        <f>IFERROR(VLOOKUP(BE101,'CRUCE OPORTUNIDADES'!$C$10:$D$109,2,FALSE),"")</f>
        <v/>
      </c>
      <c r="BG101" s="14" t="n">
        <v>24.4700000000002</v>
      </c>
      <c r="BH101" s="14">
        <f>IFERROR(VLOOKUP(BG101,'CRUCE OPORTUNIDADES'!$C$10:$D$109,2,FALSE),"")</f>
        <v/>
      </c>
      <c r="BI101" s="14" t="n">
        <v>25.4700000000002</v>
      </c>
      <c r="BJ101" s="14">
        <f>IFERROR(VLOOKUP(BI101,'CRUCE OPORTUNIDADES'!$C$10:$D$109,2,FALSE),"")</f>
        <v/>
      </c>
    </row>
    <row r="102">
      <c r="N102" s="14">
        <f>IF(N103&lt;&gt;""," -O","")</f>
        <v/>
      </c>
      <c r="P102" s="14">
        <f>IF(P103&lt;&gt;""," -O","")</f>
        <v/>
      </c>
      <c r="R102" s="14">
        <f>IF(R103&lt;&gt;""," -O","")</f>
        <v/>
      </c>
      <c r="T102" s="14">
        <f>IF(T103&lt;&gt;""," -O","")</f>
        <v/>
      </c>
      <c r="V102" s="14">
        <f>IF(V103&lt;&gt;""," -O","")</f>
        <v/>
      </c>
      <c r="X102" s="14">
        <f>IF(X103&lt;&gt;""," -O","")</f>
        <v/>
      </c>
      <c r="Z102" s="14">
        <f>IF(Z103&lt;&gt;""," -O","")</f>
        <v/>
      </c>
      <c r="AB102" s="14">
        <f>IF(AB103&lt;&gt;""," -O","")</f>
        <v/>
      </c>
      <c r="AD102" s="14">
        <f>IF(AD103&lt;&gt;""," -O","")</f>
        <v/>
      </c>
      <c r="AF102" s="14">
        <f>IF(AF103&lt;&gt;""," -O","")</f>
        <v/>
      </c>
      <c r="AH102" s="14">
        <f>IF(AH103&lt;&gt;""," -O","")</f>
        <v/>
      </c>
      <c r="AJ102" s="14">
        <f>IF(AJ103&lt;&gt;""," -O","")</f>
        <v/>
      </c>
      <c r="AL102" s="14">
        <f>IF(AL103&lt;&gt;""," -O","")</f>
        <v/>
      </c>
      <c r="AN102" s="14">
        <f>IF(AN103&lt;&gt;""," -O","")</f>
        <v/>
      </c>
      <c r="AP102" s="14">
        <f>IF(AP103&lt;&gt;""," -O","")</f>
        <v/>
      </c>
      <c r="AR102" s="14">
        <f>IF(AR103&lt;&gt;""," -O","")</f>
        <v/>
      </c>
      <c r="AT102" s="14">
        <f>IF(AT103&lt;&gt;""," -O","")</f>
        <v/>
      </c>
      <c r="AV102" s="14">
        <f>IF(AV103&lt;&gt;""," -O","")</f>
        <v/>
      </c>
      <c r="AX102" s="14">
        <f>IF(AX103&lt;&gt;""," -O","")</f>
        <v/>
      </c>
      <c r="AZ102" s="14">
        <f>IF(AZ103&lt;&gt;""," -O","")</f>
        <v/>
      </c>
      <c r="BB102" s="14">
        <f>IF(BB103&lt;&gt;""," -O","")</f>
        <v/>
      </c>
      <c r="BD102" s="14">
        <f>IF(BD103&lt;&gt;""," -O","")</f>
        <v/>
      </c>
      <c r="BF102" s="14">
        <f>IF(BF103&lt;&gt;""," -O","")</f>
        <v/>
      </c>
      <c r="BH102" s="14">
        <f>IF(BH103&lt;&gt;""," -O","")</f>
        <v/>
      </c>
      <c r="BJ102" s="14">
        <f>IF(BJ103&lt;&gt;""," -O","")</f>
        <v/>
      </c>
    </row>
    <row r="103">
      <c r="M103" s="14" t="n">
        <v>1.48</v>
      </c>
      <c r="N103" s="14">
        <f>IFERROR(VLOOKUP(M103,'CRUCE OPORTUNIDADES'!$C$10:$D$109,2,FALSE),"")</f>
        <v/>
      </c>
      <c r="O103" s="14" t="n">
        <v>2.48000000000001</v>
      </c>
      <c r="P103" s="14">
        <f>IFERROR(VLOOKUP(O103,'CRUCE OPORTUNIDADES'!$C$10:$D$109,2,FALSE),"")</f>
        <v/>
      </c>
      <c r="Q103" s="14" t="n">
        <v>3.48000000000002</v>
      </c>
      <c r="R103" s="14">
        <f>IFERROR(VLOOKUP(Q103,'CRUCE OPORTUNIDADES'!$C$10:$D$109,2,FALSE),"")</f>
        <v/>
      </c>
      <c r="S103" s="14" t="n">
        <v>4.48000000000003</v>
      </c>
      <c r="T103" s="14">
        <f>IFERROR(VLOOKUP(S103,'CRUCE OPORTUNIDADES'!$C$10:$D$109,2,FALSE),"")</f>
        <v/>
      </c>
      <c r="U103" s="14" t="n">
        <v>5.48000000000004</v>
      </c>
      <c r="V103" s="14">
        <f>IFERROR(VLOOKUP(U103,'CRUCE OPORTUNIDADES'!$C$10:$D$109,2,FALSE),"")</f>
        <v/>
      </c>
      <c r="W103" s="14" t="n">
        <v>6.48000000000005</v>
      </c>
      <c r="X103" s="14">
        <f>IFERROR(VLOOKUP(W103,'CRUCE OPORTUNIDADES'!$C$10:$D$109,2,FALSE),"")</f>
        <v/>
      </c>
      <c r="Y103" s="14" t="n">
        <v>7.48000000000006</v>
      </c>
      <c r="Z103" s="14">
        <f>IFERROR(VLOOKUP(Y103,'CRUCE OPORTUNIDADES'!$C$10:$D$109,2,FALSE),"")</f>
        <v/>
      </c>
      <c r="AA103" s="14" t="n">
        <v>8.48000000000007</v>
      </c>
      <c r="AB103" s="14">
        <f>IFERROR(VLOOKUP(AA103,'CRUCE OPORTUNIDADES'!$C$10:$D$109,2,FALSE),"")</f>
        <v/>
      </c>
      <c r="AC103" s="14" t="n">
        <v>9.48000000000008</v>
      </c>
      <c r="AD103" s="14">
        <f>IFERROR(VLOOKUP(AC103,'CRUCE OPORTUNIDADES'!$C$10:$D$109,2,FALSE),"")</f>
        <v/>
      </c>
      <c r="AE103" s="14" t="n">
        <v>10.4800000000001</v>
      </c>
      <c r="AF103" s="14">
        <f>IFERROR(VLOOKUP(AE103,'CRUCE OPORTUNIDADES'!$C$10:$D$109,2,FALSE),"")</f>
        <v/>
      </c>
      <c r="AG103" s="14" t="n">
        <v>11.4800000000001</v>
      </c>
      <c r="AH103" s="14">
        <f>IFERROR(VLOOKUP(AG103,'CRUCE OPORTUNIDADES'!$C$10:$D$109,2,FALSE),"")</f>
        <v/>
      </c>
      <c r="AI103" s="14" t="n">
        <v>12.4800000000001</v>
      </c>
      <c r="AJ103" s="14">
        <f>IFERROR(VLOOKUP(AI103,'CRUCE OPORTUNIDADES'!$C$10:$D$109,2,FALSE),"")</f>
        <v/>
      </c>
      <c r="AK103" s="14" t="n">
        <v>13.4800000000001</v>
      </c>
      <c r="AL103" s="14">
        <f>IFERROR(VLOOKUP(AK103,'CRUCE OPORTUNIDADES'!$C$10:$D$109,2,FALSE),"")</f>
        <v/>
      </c>
      <c r="AM103" s="14" t="n">
        <v>14.4800000000001</v>
      </c>
      <c r="AN103" s="14">
        <f>IFERROR(VLOOKUP(AM103,'CRUCE OPORTUNIDADES'!$C$10:$D$109,2,FALSE),"")</f>
        <v/>
      </c>
      <c r="AO103" s="14" t="n">
        <v>15.4800000000001</v>
      </c>
      <c r="AP103" s="14">
        <f>IFERROR(VLOOKUP(AO103,'CRUCE OPORTUNIDADES'!$C$10:$D$109,2,FALSE),"")</f>
        <v/>
      </c>
      <c r="AQ103" s="14" t="n">
        <v>16.4800000000002</v>
      </c>
      <c r="AR103" s="14">
        <f>IFERROR(VLOOKUP(AQ103,'CRUCE OPORTUNIDADES'!$C$10:$D$109,2,FALSE),"")</f>
        <v/>
      </c>
      <c r="AS103" s="14" t="n">
        <v>17.4800000000002</v>
      </c>
      <c r="AT103" s="14">
        <f>IFERROR(VLOOKUP(AS103,'CRUCE OPORTUNIDADES'!$C$10:$D$109,2,FALSE),"")</f>
        <v/>
      </c>
      <c r="AU103" s="14" t="n">
        <v>18.4800000000002</v>
      </c>
      <c r="AV103" s="14">
        <f>IFERROR(VLOOKUP(AU103,'CRUCE OPORTUNIDADES'!$C$10:$D$109,2,FALSE),"")</f>
        <v/>
      </c>
      <c r="AW103" s="14" t="n">
        <v>19.4800000000002</v>
      </c>
      <c r="AX103" s="14">
        <f>IFERROR(VLOOKUP(AW103,'CRUCE OPORTUNIDADES'!$C$10:$D$109,2,FALSE),"")</f>
        <v/>
      </c>
      <c r="AY103" s="14" t="n">
        <v>20.4800000000002</v>
      </c>
      <c r="AZ103" s="14">
        <f>IFERROR(VLOOKUP(AY103,'CRUCE OPORTUNIDADES'!$C$10:$D$109,2,FALSE),"")</f>
        <v/>
      </c>
      <c r="BA103" s="14" t="n">
        <v>21.4800000000002</v>
      </c>
      <c r="BB103" s="14">
        <f>IFERROR(VLOOKUP(BA103,'CRUCE OPORTUNIDADES'!$C$10:$D$109,2,FALSE),"")</f>
        <v/>
      </c>
      <c r="BC103" s="14" t="n">
        <v>22.4800000000002</v>
      </c>
      <c r="BD103" s="14">
        <f>IFERROR(VLOOKUP(BC103,'CRUCE OPORTUNIDADES'!$C$10:$D$109,2,FALSE),"")</f>
        <v/>
      </c>
      <c r="BE103" s="14" t="n">
        <v>23.4800000000002</v>
      </c>
      <c r="BF103" s="14">
        <f>IFERROR(VLOOKUP(BE103,'CRUCE OPORTUNIDADES'!$C$10:$D$109,2,FALSE),"")</f>
        <v/>
      </c>
      <c r="BG103" s="14" t="n">
        <v>24.4800000000002</v>
      </c>
      <c r="BH103" s="14">
        <f>IFERROR(VLOOKUP(BG103,'CRUCE OPORTUNIDADES'!$C$10:$D$109,2,FALSE),"")</f>
        <v/>
      </c>
      <c r="BI103" s="14" t="n">
        <v>25.4800000000002</v>
      </c>
      <c r="BJ103" s="14">
        <f>IFERROR(VLOOKUP(BI103,'CRUCE OPORTUNIDADES'!$C$10:$D$109,2,FALSE),"")</f>
        <v/>
      </c>
    </row>
    <row r="104">
      <c r="N104" s="14">
        <f>IF(N105&lt;&gt;""," -O","")</f>
        <v/>
      </c>
      <c r="P104" s="14">
        <f>IF(P105&lt;&gt;""," -O","")</f>
        <v/>
      </c>
      <c r="R104" s="14">
        <f>IF(R105&lt;&gt;""," -O","")</f>
        <v/>
      </c>
      <c r="T104" s="14">
        <f>IF(T105&lt;&gt;""," -O","")</f>
        <v/>
      </c>
      <c r="V104" s="14">
        <f>IF(V105&lt;&gt;""," -O","")</f>
        <v/>
      </c>
      <c r="X104" s="14">
        <f>IF(X105&lt;&gt;""," -O","")</f>
        <v/>
      </c>
      <c r="Z104" s="14">
        <f>IF(Z105&lt;&gt;""," -O","")</f>
        <v/>
      </c>
      <c r="AB104" s="14">
        <f>IF(AB105&lt;&gt;""," -O","")</f>
        <v/>
      </c>
      <c r="AD104" s="14">
        <f>IF(AD105&lt;&gt;""," -O","")</f>
        <v/>
      </c>
      <c r="AF104" s="14">
        <f>IF(AF105&lt;&gt;""," -O","")</f>
        <v/>
      </c>
      <c r="AH104" s="14">
        <f>IF(AH105&lt;&gt;""," -O","")</f>
        <v/>
      </c>
      <c r="AJ104" s="14">
        <f>IF(AJ105&lt;&gt;""," -O","")</f>
        <v/>
      </c>
      <c r="AL104" s="14">
        <f>IF(AL105&lt;&gt;""," -O","")</f>
        <v/>
      </c>
      <c r="AN104" s="14">
        <f>IF(AN105&lt;&gt;""," -O","")</f>
        <v/>
      </c>
      <c r="AP104" s="14">
        <f>IF(AP105&lt;&gt;""," -O","")</f>
        <v/>
      </c>
      <c r="AR104" s="14">
        <f>IF(AR105&lt;&gt;""," -O","")</f>
        <v/>
      </c>
      <c r="AT104" s="14">
        <f>IF(AT105&lt;&gt;""," -O","")</f>
        <v/>
      </c>
      <c r="AV104" s="14">
        <f>IF(AV105&lt;&gt;""," -O","")</f>
        <v/>
      </c>
      <c r="AX104" s="14">
        <f>IF(AX105&lt;&gt;""," -O","")</f>
        <v/>
      </c>
      <c r="AZ104" s="14">
        <f>IF(AZ105&lt;&gt;""," -O","")</f>
        <v/>
      </c>
      <c r="BB104" s="14">
        <f>IF(BB105&lt;&gt;""," -O","")</f>
        <v/>
      </c>
      <c r="BD104" s="14">
        <f>IF(BD105&lt;&gt;""," -O","")</f>
        <v/>
      </c>
      <c r="BF104" s="14">
        <f>IF(BF105&lt;&gt;""," -O","")</f>
        <v/>
      </c>
      <c r="BH104" s="14">
        <f>IF(BH105&lt;&gt;""," -O","")</f>
        <v/>
      </c>
      <c r="BJ104" s="14">
        <f>IF(BJ105&lt;&gt;""," -O","")</f>
        <v/>
      </c>
    </row>
    <row r="105">
      <c r="M105" s="14" t="n">
        <v>1.49</v>
      </c>
      <c r="N105" s="14">
        <f>IFERROR(VLOOKUP(M105,'CRUCE OPORTUNIDADES'!$C$10:$D$109,2,FALSE),"")</f>
        <v/>
      </c>
      <c r="O105" s="14" t="n">
        <v>2.49000000000001</v>
      </c>
      <c r="P105" s="14">
        <f>IFERROR(VLOOKUP(O105,'CRUCE OPORTUNIDADES'!$C$10:$D$109,2,FALSE),"")</f>
        <v/>
      </c>
      <c r="Q105" s="14" t="n">
        <v>3.49000000000002</v>
      </c>
      <c r="R105" s="14">
        <f>IFERROR(VLOOKUP(Q105,'CRUCE OPORTUNIDADES'!$C$10:$D$109,2,FALSE),"")</f>
        <v/>
      </c>
      <c r="S105" s="14" t="n">
        <v>4.49000000000003</v>
      </c>
      <c r="T105" s="14">
        <f>IFERROR(VLOOKUP(S105,'CRUCE OPORTUNIDADES'!$C$10:$D$109,2,FALSE),"")</f>
        <v/>
      </c>
      <c r="U105" s="14" t="n">
        <v>5.49000000000004</v>
      </c>
      <c r="V105" s="14">
        <f>IFERROR(VLOOKUP(U105,'CRUCE OPORTUNIDADES'!$C$10:$D$109,2,FALSE),"")</f>
        <v/>
      </c>
      <c r="W105" s="14" t="n">
        <v>6.49000000000005</v>
      </c>
      <c r="X105" s="14">
        <f>IFERROR(VLOOKUP(W105,'CRUCE OPORTUNIDADES'!$C$10:$D$109,2,FALSE),"")</f>
        <v/>
      </c>
      <c r="Y105" s="14" t="n">
        <v>7.49000000000006</v>
      </c>
      <c r="Z105" s="14">
        <f>IFERROR(VLOOKUP(Y105,'CRUCE OPORTUNIDADES'!$C$10:$D$109,2,FALSE),"")</f>
        <v/>
      </c>
      <c r="AA105" s="14" t="n">
        <v>8.490000000000069</v>
      </c>
      <c r="AB105" s="14">
        <f>IFERROR(VLOOKUP(AA105,'CRUCE OPORTUNIDADES'!$C$10:$D$109,2,FALSE),"")</f>
        <v/>
      </c>
      <c r="AC105" s="14" t="n">
        <v>9.49000000000008</v>
      </c>
      <c r="AD105" s="14">
        <f>IFERROR(VLOOKUP(AC105,'CRUCE OPORTUNIDADES'!$C$10:$D$109,2,FALSE),"")</f>
        <v/>
      </c>
      <c r="AE105" s="14" t="n">
        <v>10.4900000000001</v>
      </c>
      <c r="AF105" s="14">
        <f>IFERROR(VLOOKUP(AE105,'CRUCE OPORTUNIDADES'!$C$10:$D$109,2,FALSE),"")</f>
        <v/>
      </c>
      <c r="AG105" s="14" t="n">
        <v>11.4900000000001</v>
      </c>
      <c r="AH105" s="14">
        <f>IFERROR(VLOOKUP(AG105,'CRUCE OPORTUNIDADES'!$C$10:$D$109,2,FALSE),"")</f>
        <v/>
      </c>
      <c r="AI105" s="14" t="n">
        <v>12.4900000000001</v>
      </c>
      <c r="AJ105" s="14">
        <f>IFERROR(VLOOKUP(AI105,'CRUCE OPORTUNIDADES'!$C$10:$D$109,2,FALSE),"")</f>
        <v/>
      </c>
      <c r="AK105" s="14" t="n">
        <v>13.4900000000001</v>
      </c>
      <c r="AL105" s="14">
        <f>IFERROR(VLOOKUP(AK105,'CRUCE OPORTUNIDADES'!$C$10:$D$109,2,FALSE),"")</f>
        <v/>
      </c>
      <c r="AM105" s="14" t="n">
        <v>14.4900000000001</v>
      </c>
      <c r="AN105" s="14">
        <f>IFERROR(VLOOKUP(AM105,'CRUCE OPORTUNIDADES'!$C$10:$D$109,2,FALSE),"")</f>
        <v/>
      </c>
      <c r="AO105" s="14" t="n">
        <v>15.4900000000001</v>
      </c>
      <c r="AP105" s="14">
        <f>IFERROR(VLOOKUP(AO105,'CRUCE OPORTUNIDADES'!$C$10:$D$109,2,FALSE),"")</f>
        <v/>
      </c>
      <c r="AQ105" s="14" t="n">
        <v>16.4900000000001</v>
      </c>
      <c r="AR105" s="14">
        <f>IFERROR(VLOOKUP(AQ105,'CRUCE OPORTUNIDADES'!$C$10:$D$109,2,FALSE),"")</f>
        <v/>
      </c>
      <c r="AS105" s="14" t="n">
        <v>17.4900000000002</v>
      </c>
      <c r="AT105" s="14">
        <f>IFERROR(VLOOKUP(AS105,'CRUCE OPORTUNIDADES'!$C$10:$D$109,2,FALSE),"")</f>
        <v/>
      </c>
      <c r="AU105" s="14" t="n">
        <v>18.4900000000002</v>
      </c>
      <c r="AV105" s="14">
        <f>IFERROR(VLOOKUP(AU105,'CRUCE OPORTUNIDADES'!$C$10:$D$109,2,FALSE),"")</f>
        <v/>
      </c>
      <c r="AW105" s="14" t="n">
        <v>19.4900000000002</v>
      </c>
      <c r="AX105" s="14">
        <f>IFERROR(VLOOKUP(AW105,'CRUCE OPORTUNIDADES'!$C$10:$D$109,2,FALSE),"")</f>
        <v/>
      </c>
      <c r="AY105" s="14" t="n">
        <v>20.4900000000002</v>
      </c>
      <c r="AZ105" s="14">
        <f>IFERROR(VLOOKUP(AY105,'CRUCE OPORTUNIDADES'!$C$10:$D$109,2,FALSE),"")</f>
        <v/>
      </c>
      <c r="BA105" s="14" t="n">
        <v>21.4900000000002</v>
      </c>
      <c r="BB105" s="14">
        <f>IFERROR(VLOOKUP(BA105,'CRUCE OPORTUNIDADES'!$C$10:$D$109,2,FALSE),"")</f>
        <v/>
      </c>
      <c r="BC105" s="14" t="n">
        <v>22.4900000000002</v>
      </c>
      <c r="BD105" s="14">
        <f>IFERROR(VLOOKUP(BC105,'CRUCE OPORTUNIDADES'!$C$10:$D$109,2,FALSE),"")</f>
        <v/>
      </c>
      <c r="BE105" s="14" t="n">
        <v>23.4900000000002</v>
      </c>
      <c r="BF105" s="14">
        <f>IFERROR(VLOOKUP(BE105,'CRUCE OPORTUNIDADES'!$C$10:$D$109,2,FALSE),"")</f>
        <v/>
      </c>
      <c r="BG105" s="14" t="n">
        <v>24.4900000000002</v>
      </c>
      <c r="BH105" s="14">
        <f>IFERROR(VLOOKUP(BG105,'CRUCE OPORTUNIDADES'!$C$10:$D$109,2,FALSE),"")</f>
        <v/>
      </c>
      <c r="BI105" s="14" t="n">
        <v>25.4900000000002</v>
      </c>
      <c r="BJ105" s="14">
        <f>IFERROR(VLOOKUP(BI105,'CRUCE OPORTUNIDADES'!$C$10:$D$109,2,FALSE),"")</f>
        <v/>
      </c>
    </row>
    <row r="106">
      <c r="N106" s="14">
        <f>IF(N107&lt;&gt;""," -O","")</f>
        <v/>
      </c>
      <c r="P106" s="14">
        <f>IF(P107&lt;&gt;""," -O","")</f>
        <v/>
      </c>
      <c r="R106" s="14">
        <f>IF(R107&lt;&gt;""," -O","")</f>
        <v/>
      </c>
      <c r="T106" s="14">
        <f>IF(T107&lt;&gt;""," -O","")</f>
        <v/>
      </c>
      <c r="V106" s="14">
        <f>IF(V107&lt;&gt;""," -O","")</f>
        <v/>
      </c>
      <c r="X106" s="14">
        <f>IF(X107&lt;&gt;""," -O","")</f>
        <v/>
      </c>
      <c r="Z106" s="14">
        <f>IF(Z107&lt;&gt;""," -O","")</f>
        <v/>
      </c>
      <c r="AB106" s="14">
        <f>IF(AB107&lt;&gt;""," -O","")</f>
        <v/>
      </c>
      <c r="AD106" s="14">
        <f>IF(AD107&lt;&gt;""," -O","")</f>
        <v/>
      </c>
      <c r="AF106" s="14">
        <f>IF(AF107&lt;&gt;""," -O","")</f>
        <v/>
      </c>
      <c r="AH106" s="14">
        <f>IF(AH107&lt;&gt;""," -O","")</f>
        <v/>
      </c>
      <c r="AJ106" s="14">
        <f>IF(AJ107&lt;&gt;""," -O","")</f>
        <v/>
      </c>
      <c r="AL106" s="14">
        <f>IF(AL107&lt;&gt;""," -O","")</f>
        <v/>
      </c>
      <c r="AN106" s="14">
        <f>IF(AN107&lt;&gt;""," -O","")</f>
        <v/>
      </c>
      <c r="AP106" s="14">
        <f>IF(AP107&lt;&gt;""," -O","")</f>
        <v/>
      </c>
      <c r="AR106" s="14">
        <f>IF(AR107&lt;&gt;""," -O","")</f>
        <v/>
      </c>
      <c r="AT106" s="14">
        <f>IF(AT107&lt;&gt;""," -O","")</f>
        <v/>
      </c>
      <c r="AV106" s="14">
        <f>IF(AV107&lt;&gt;""," -O","")</f>
        <v/>
      </c>
      <c r="AX106" s="14">
        <f>IF(AX107&lt;&gt;""," -O","")</f>
        <v/>
      </c>
      <c r="AZ106" s="14">
        <f>IF(AZ107&lt;&gt;""," -O","")</f>
        <v/>
      </c>
      <c r="BB106" s="14">
        <f>IF(BB107&lt;&gt;""," -O","")</f>
        <v/>
      </c>
      <c r="BD106" s="14">
        <f>IF(BD107&lt;&gt;""," -O","")</f>
        <v/>
      </c>
      <c r="BF106" s="14">
        <f>IF(BF107&lt;&gt;""," -O","")</f>
        <v/>
      </c>
      <c r="BH106" s="14">
        <f>IF(BH107&lt;&gt;""," -O","")</f>
        <v/>
      </c>
      <c r="BJ106" s="14">
        <f>IF(BJ107&lt;&gt;""," -O","")</f>
        <v/>
      </c>
    </row>
    <row r="107">
      <c r="M107" s="14" t="n">
        <v>1.5</v>
      </c>
      <c r="N107" s="14">
        <f>IFERROR(VLOOKUP(M107,'CRUCE OPORTUNIDADES'!$C$10:$D$109,2,FALSE),"")</f>
        <v/>
      </c>
      <c r="O107" s="14" t="n">
        <v>2.50000000000001</v>
      </c>
      <c r="P107" s="14">
        <f>IFERROR(VLOOKUP(O107,'CRUCE OPORTUNIDADES'!$C$10:$D$109,2,FALSE),"")</f>
        <v/>
      </c>
      <c r="Q107" s="14" t="n">
        <v>3.50000000000002</v>
      </c>
      <c r="R107" s="14">
        <f>IFERROR(VLOOKUP(Q107,'CRUCE OPORTUNIDADES'!$C$10:$D$109,2,FALSE),"")</f>
        <v/>
      </c>
      <c r="S107" s="14" t="n">
        <v>4.50000000000003</v>
      </c>
      <c r="T107" s="14">
        <f>IFERROR(VLOOKUP(S107,'CRUCE OPORTUNIDADES'!$C$10:$D$109,2,FALSE),"")</f>
        <v/>
      </c>
      <c r="U107" s="14" t="n">
        <v>5.50000000000004</v>
      </c>
      <c r="V107" s="14">
        <f>IFERROR(VLOOKUP(U107,'CRUCE OPORTUNIDADES'!$C$10:$D$109,2,FALSE),"")</f>
        <v/>
      </c>
      <c r="W107" s="14" t="n">
        <v>6.50000000000005</v>
      </c>
      <c r="X107" s="14">
        <f>IFERROR(VLOOKUP(W107,'CRUCE OPORTUNIDADES'!$C$10:$D$109,2,FALSE),"")</f>
        <v/>
      </c>
      <c r="Y107" s="14" t="n">
        <v>7.50000000000006</v>
      </c>
      <c r="Z107" s="14">
        <f>IFERROR(VLOOKUP(Y107,'CRUCE OPORTUNIDADES'!$C$10:$D$109,2,FALSE),"")</f>
        <v/>
      </c>
      <c r="AA107" s="14" t="n">
        <v>8.500000000000069</v>
      </c>
      <c r="AB107" s="14">
        <f>IFERROR(VLOOKUP(AA107,'CRUCE OPORTUNIDADES'!$C$10:$D$109,2,FALSE),"")</f>
        <v/>
      </c>
      <c r="AC107" s="14" t="n">
        <v>9.50000000000008</v>
      </c>
      <c r="AD107" s="14">
        <f>IFERROR(VLOOKUP(AC107,'CRUCE OPORTUNIDADES'!$C$10:$D$109,2,FALSE),"")</f>
        <v/>
      </c>
      <c r="AE107" s="14" t="n">
        <v>10.5000000000001</v>
      </c>
      <c r="AF107" s="14">
        <f>IFERROR(VLOOKUP(AE107,'CRUCE OPORTUNIDADES'!$C$10:$D$109,2,FALSE),"")</f>
        <v/>
      </c>
      <c r="AG107" s="14" t="n">
        <v>11.5000000000001</v>
      </c>
      <c r="AH107" s="14">
        <f>IFERROR(VLOOKUP(AG107,'CRUCE OPORTUNIDADES'!$C$10:$D$109,2,FALSE),"")</f>
        <v/>
      </c>
      <c r="AI107" s="14" t="n">
        <v>12.5000000000001</v>
      </c>
      <c r="AJ107" s="14">
        <f>IFERROR(VLOOKUP(AI107,'CRUCE OPORTUNIDADES'!$C$10:$D$109,2,FALSE),"")</f>
        <v/>
      </c>
      <c r="AK107" s="14" t="n">
        <v>13.5000000000001</v>
      </c>
      <c r="AL107" s="14">
        <f>IFERROR(VLOOKUP(AK107,'CRUCE OPORTUNIDADES'!$C$10:$D$109,2,FALSE),"")</f>
        <v/>
      </c>
      <c r="AM107" s="14" t="n">
        <v>14.5000000000001</v>
      </c>
      <c r="AN107" s="14">
        <f>IFERROR(VLOOKUP(AM107,'CRUCE OPORTUNIDADES'!$C$10:$D$109,2,FALSE),"")</f>
        <v/>
      </c>
      <c r="AO107" s="14" t="n">
        <v>15.5000000000001</v>
      </c>
      <c r="AP107" s="14">
        <f>IFERROR(VLOOKUP(AO107,'CRUCE OPORTUNIDADES'!$C$10:$D$109,2,FALSE),"")</f>
        <v/>
      </c>
      <c r="AQ107" s="14" t="n">
        <v>16.5000000000002</v>
      </c>
      <c r="AR107" s="14">
        <f>IFERROR(VLOOKUP(AQ107,'CRUCE OPORTUNIDADES'!$C$10:$D$109,2,FALSE),"")</f>
        <v/>
      </c>
      <c r="AS107" s="14" t="n">
        <v>17.5000000000002</v>
      </c>
      <c r="AT107" s="14">
        <f>IFERROR(VLOOKUP(AS107,'CRUCE OPORTUNIDADES'!$C$10:$D$109,2,FALSE),"")</f>
        <v/>
      </c>
      <c r="AU107" s="14" t="n">
        <v>18.5000000000002</v>
      </c>
      <c r="AV107" s="14">
        <f>IFERROR(VLOOKUP(AU107,'CRUCE OPORTUNIDADES'!$C$10:$D$109,2,FALSE),"")</f>
        <v/>
      </c>
      <c r="AW107" s="14" t="n">
        <v>19.5000000000002</v>
      </c>
      <c r="AX107" s="14">
        <f>IFERROR(VLOOKUP(AW107,'CRUCE OPORTUNIDADES'!$C$10:$D$109,2,FALSE),"")</f>
        <v/>
      </c>
      <c r="AY107" s="14" t="n">
        <v>20.5000000000002</v>
      </c>
      <c r="AZ107" s="14">
        <f>IFERROR(VLOOKUP(AY107,'CRUCE OPORTUNIDADES'!$C$10:$D$109,2,FALSE),"")</f>
        <v/>
      </c>
      <c r="BA107" s="14" t="n">
        <v>21.5000000000002</v>
      </c>
      <c r="BB107" s="14">
        <f>IFERROR(VLOOKUP(BA107,'CRUCE OPORTUNIDADES'!$C$10:$D$109,2,FALSE),"")</f>
        <v/>
      </c>
      <c r="BC107" s="14" t="n">
        <v>22.5000000000002</v>
      </c>
      <c r="BD107" s="14">
        <f>IFERROR(VLOOKUP(BC107,'CRUCE OPORTUNIDADES'!$C$10:$D$109,2,FALSE),"")</f>
        <v/>
      </c>
      <c r="BE107" s="14" t="n">
        <v>23.5000000000002</v>
      </c>
      <c r="BF107" s="14">
        <f>IFERROR(VLOOKUP(BE107,'CRUCE OPORTUNIDADES'!$C$10:$D$109,2,FALSE),"")</f>
        <v/>
      </c>
      <c r="BG107" s="14" t="n">
        <v>24.5000000000002</v>
      </c>
      <c r="BH107" s="14">
        <f>IFERROR(VLOOKUP(BG107,'CRUCE OPORTUNIDADES'!$C$10:$D$109,2,FALSE),"")</f>
        <v/>
      </c>
      <c r="BI107" s="14" t="n">
        <v>25.5000000000002</v>
      </c>
      <c r="BJ107" s="14">
        <f>IFERROR(VLOOKUP(BI107,'CRUCE OPORTUNIDADES'!$C$10:$D$109,2,FALSE),"")</f>
        <v/>
      </c>
    </row>
    <row r="108">
      <c r="N108" s="14">
        <f>IF(N109&lt;&gt;""," -O","")</f>
        <v/>
      </c>
      <c r="P108" s="14">
        <f>IF(P109&lt;&gt;""," -O","")</f>
        <v/>
      </c>
      <c r="R108" s="14">
        <f>IF(R109&lt;&gt;""," -O","")</f>
        <v/>
      </c>
      <c r="T108" s="14">
        <f>IF(T109&lt;&gt;""," -O","")</f>
        <v/>
      </c>
      <c r="V108" s="14">
        <f>IF(V109&lt;&gt;""," -O","")</f>
        <v/>
      </c>
      <c r="X108" s="14">
        <f>IF(X109&lt;&gt;""," -O","")</f>
        <v/>
      </c>
      <c r="Z108" s="14">
        <f>IF(Z109&lt;&gt;""," -O","")</f>
        <v/>
      </c>
      <c r="AB108" s="14">
        <f>IF(AB109&lt;&gt;""," -O","")</f>
        <v/>
      </c>
      <c r="AD108" s="14">
        <f>IF(AD109&lt;&gt;""," -O","")</f>
        <v/>
      </c>
      <c r="AF108" s="14">
        <f>IF(AF109&lt;&gt;""," -O","")</f>
        <v/>
      </c>
      <c r="AH108" s="14">
        <f>IF(AH109&lt;&gt;""," -O","")</f>
        <v/>
      </c>
      <c r="AJ108" s="14">
        <f>IF(AJ109&lt;&gt;""," -O","")</f>
        <v/>
      </c>
      <c r="AL108" s="14">
        <f>IF(AL109&lt;&gt;""," -O","")</f>
        <v/>
      </c>
      <c r="AN108" s="14">
        <f>IF(AN109&lt;&gt;""," -O","")</f>
        <v/>
      </c>
      <c r="AP108" s="14">
        <f>IF(AP109&lt;&gt;""," -O","")</f>
        <v/>
      </c>
      <c r="AR108" s="14">
        <f>IF(AR109&lt;&gt;""," -O","")</f>
        <v/>
      </c>
      <c r="AT108" s="14">
        <f>IF(AT109&lt;&gt;""," -O","")</f>
        <v/>
      </c>
      <c r="AV108" s="14">
        <f>IF(AV109&lt;&gt;""," -O","")</f>
        <v/>
      </c>
      <c r="AX108" s="14">
        <f>IF(AX109&lt;&gt;""," -O","")</f>
        <v/>
      </c>
      <c r="AZ108" s="14">
        <f>IF(AZ109&lt;&gt;""," -O","")</f>
        <v/>
      </c>
      <c r="BB108" s="14">
        <f>IF(BB109&lt;&gt;""," -O","")</f>
        <v/>
      </c>
      <c r="BD108" s="14">
        <f>IF(BD109&lt;&gt;""," -O","")</f>
        <v/>
      </c>
      <c r="BF108" s="14">
        <f>IF(BF109&lt;&gt;""," -O","")</f>
        <v/>
      </c>
      <c r="BH108" s="14">
        <f>IF(BH109&lt;&gt;""," -O","")</f>
        <v/>
      </c>
      <c r="BJ108" s="14">
        <f>IF(BJ109&lt;&gt;""," -O","")</f>
        <v/>
      </c>
    </row>
    <row r="109">
      <c r="M109" s="14" t="n">
        <v>1.51</v>
      </c>
      <c r="N109" s="14">
        <f>IFERROR(VLOOKUP(M109,'CRUCE OPORTUNIDADES'!$C$10:$D$109,2,FALSE),"")</f>
        <v/>
      </c>
      <c r="O109" s="14" t="n">
        <v>2.51000000000001</v>
      </c>
      <c r="P109" s="14">
        <f>IFERROR(VLOOKUP(O109,'CRUCE OPORTUNIDADES'!$C$10:$D$109,2,FALSE),"")</f>
        <v/>
      </c>
      <c r="Q109" s="14" t="n">
        <v>3.51000000000002</v>
      </c>
      <c r="R109" s="14">
        <f>IFERROR(VLOOKUP(Q109,'CRUCE OPORTUNIDADES'!$C$10:$D$109,2,FALSE),"")</f>
        <v/>
      </c>
      <c r="S109" s="14" t="n">
        <v>4.51000000000003</v>
      </c>
      <c r="T109" s="14">
        <f>IFERROR(VLOOKUP(S109,'CRUCE OPORTUNIDADES'!$C$10:$D$109,2,FALSE),"")</f>
        <v/>
      </c>
      <c r="U109" s="14" t="n">
        <v>5.51000000000004</v>
      </c>
      <c r="V109" s="14">
        <f>IFERROR(VLOOKUP(U109,'CRUCE OPORTUNIDADES'!$C$10:$D$109,2,FALSE),"")</f>
        <v/>
      </c>
      <c r="W109" s="14" t="n">
        <v>6.51000000000005</v>
      </c>
      <c r="X109" s="14">
        <f>IFERROR(VLOOKUP(W109,'CRUCE OPORTUNIDADES'!$C$10:$D$109,2,FALSE),"")</f>
        <v/>
      </c>
      <c r="Y109" s="14" t="n">
        <v>7.51000000000006</v>
      </c>
      <c r="Z109" s="14">
        <f>IFERROR(VLOOKUP(Y109,'CRUCE OPORTUNIDADES'!$C$10:$D$109,2,FALSE),"")</f>
        <v/>
      </c>
      <c r="AA109" s="14" t="n">
        <v>8.510000000000071</v>
      </c>
      <c r="AB109" s="14">
        <f>IFERROR(VLOOKUP(AA109,'CRUCE OPORTUNIDADES'!$C$10:$D$109,2,FALSE),"")</f>
        <v/>
      </c>
      <c r="AC109" s="14" t="n">
        <v>9.51000000000008</v>
      </c>
      <c r="AD109" s="14">
        <f>IFERROR(VLOOKUP(AC109,'CRUCE OPORTUNIDADES'!$C$10:$D$109,2,FALSE),"")</f>
        <v/>
      </c>
      <c r="AE109" s="14" t="n">
        <v>10.5100000000001</v>
      </c>
      <c r="AF109" s="14">
        <f>IFERROR(VLOOKUP(AE109,'CRUCE OPORTUNIDADES'!$C$10:$D$109,2,FALSE),"")</f>
        <v/>
      </c>
      <c r="AG109" s="14" t="n">
        <v>11.5100000000001</v>
      </c>
      <c r="AH109" s="14">
        <f>IFERROR(VLOOKUP(AG109,'CRUCE OPORTUNIDADES'!$C$10:$D$109,2,FALSE),"")</f>
        <v/>
      </c>
      <c r="AI109" s="14" t="n">
        <v>12.5100000000001</v>
      </c>
      <c r="AJ109" s="14">
        <f>IFERROR(VLOOKUP(AI109,'CRUCE OPORTUNIDADES'!$C$10:$D$109,2,FALSE),"")</f>
        <v/>
      </c>
      <c r="AK109" s="14" t="n">
        <v>13.5100000000001</v>
      </c>
      <c r="AL109" s="14">
        <f>IFERROR(VLOOKUP(AK109,'CRUCE OPORTUNIDADES'!$C$10:$D$109,2,FALSE),"")</f>
        <v/>
      </c>
      <c r="AM109" s="14" t="n">
        <v>14.5100000000001</v>
      </c>
      <c r="AN109" s="14">
        <f>IFERROR(VLOOKUP(AM109,'CRUCE OPORTUNIDADES'!$C$10:$D$109,2,FALSE),"")</f>
        <v/>
      </c>
      <c r="AO109" s="14" t="n">
        <v>15.5100000000001</v>
      </c>
      <c r="AP109" s="14">
        <f>IFERROR(VLOOKUP(AO109,'CRUCE OPORTUNIDADES'!$C$10:$D$109,2,FALSE),"")</f>
        <v/>
      </c>
      <c r="AQ109" s="14" t="n">
        <v>16.5100000000001</v>
      </c>
      <c r="AR109" s="14">
        <f>IFERROR(VLOOKUP(AQ109,'CRUCE OPORTUNIDADES'!$C$10:$D$109,2,FALSE),"")</f>
        <v/>
      </c>
      <c r="AS109" s="14" t="n">
        <v>17.5100000000002</v>
      </c>
      <c r="AT109" s="14">
        <f>IFERROR(VLOOKUP(AS109,'CRUCE OPORTUNIDADES'!$C$10:$D$109,2,FALSE),"")</f>
        <v/>
      </c>
      <c r="AU109" s="14" t="n">
        <v>18.5100000000002</v>
      </c>
      <c r="AV109" s="14">
        <f>IFERROR(VLOOKUP(AU109,'CRUCE OPORTUNIDADES'!$C$10:$D$109,2,FALSE),"")</f>
        <v/>
      </c>
      <c r="AW109" s="14" t="n">
        <v>19.5100000000002</v>
      </c>
      <c r="AX109" s="14">
        <f>IFERROR(VLOOKUP(AW109,'CRUCE OPORTUNIDADES'!$C$10:$D$109,2,FALSE),"")</f>
        <v/>
      </c>
      <c r="AY109" s="14" t="n">
        <v>20.5100000000002</v>
      </c>
      <c r="AZ109" s="14">
        <f>IFERROR(VLOOKUP(AY109,'CRUCE OPORTUNIDADES'!$C$10:$D$109,2,FALSE),"")</f>
        <v/>
      </c>
      <c r="BA109" s="14" t="n">
        <v>21.5100000000002</v>
      </c>
      <c r="BB109" s="14">
        <f>IFERROR(VLOOKUP(BA109,'CRUCE OPORTUNIDADES'!$C$10:$D$109,2,FALSE),"")</f>
        <v/>
      </c>
      <c r="BC109" s="14" t="n">
        <v>22.5100000000002</v>
      </c>
      <c r="BD109" s="14">
        <f>IFERROR(VLOOKUP(BC109,'CRUCE OPORTUNIDADES'!$C$10:$D$109,2,FALSE),"")</f>
        <v/>
      </c>
      <c r="BE109" s="14" t="n">
        <v>23.5100000000002</v>
      </c>
      <c r="BF109" s="14">
        <f>IFERROR(VLOOKUP(BE109,'CRUCE OPORTUNIDADES'!$C$10:$D$109,2,FALSE),"")</f>
        <v/>
      </c>
      <c r="BG109" s="14" t="n">
        <v>24.5100000000002</v>
      </c>
      <c r="BH109" s="14">
        <f>IFERROR(VLOOKUP(BG109,'CRUCE OPORTUNIDADES'!$C$10:$D$109,2,FALSE),"")</f>
        <v/>
      </c>
      <c r="BI109" s="14" t="n">
        <v>25.5100000000002</v>
      </c>
      <c r="BJ109" s="14">
        <f>IFERROR(VLOOKUP(BI109,'CRUCE OPORTUNIDADES'!$C$10:$D$109,2,FALSE),"")</f>
        <v/>
      </c>
    </row>
    <row r="110">
      <c r="N110" s="14">
        <f>IF(N111&lt;&gt;""," -O","")</f>
        <v/>
      </c>
      <c r="P110" s="14">
        <f>IF(P111&lt;&gt;""," -O","")</f>
        <v/>
      </c>
      <c r="R110" s="14">
        <f>IF(R111&lt;&gt;""," -O","")</f>
        <v/>
      </c>
      <c r="T110" s="14">
        <f>IF(T111&lt;&gt;""," -O","")</f>
        <v/>
      </c>
      <c r="V110" s="14">
        <f>IF(V111&lt;&gt;""," -O","")</f>
        <v/>
      </c>
      <c r="X110" s="14">
        <f>IF(X111&lt;&gt;""," -O","")</f>
        <v/>
      </c>
      <c r="Z110" s="14">
        <f>IF(Z111&lt;&gt;""," -O","")</f>
        <v/>
      </c>
      <c r="AB110" s="14">
        <f>IF(AB111&lt;&gt;""," -O","")</f>
        <v/>
      </c>
      <c r="AD110" s="14">
        <f>IF(AD111&lt;&gt;""," -O","")</f>
        <v/>
      </c>
      <c r="AF110" s="14">
        <f>IF(AF111&lt;&gt;""," -O","")</f>
        <v/>
      </c>
      <c r="AH110" s="14">
        <f>IF(AH111&lt;&gt;""," -O","")</f>
        <v/>
      </c>
      <c r="AJ110" s="14">
        <f>IF(AJ111&lt;&gt;""," -O","")</f>
        <v/>
      </c>
      <c r="AL110" s="14">
        <f>IF(AL111&lt;&gt;""," -O","")</f>
        <v/>
      </c>
      <c r="AN110" s="14">
        <f>IF(AN111&lt;&gt;""," -O","")</f>
        <v/>
      </c>
      <c r="AP110" s="14">
        <f>IF(AP111&lt;&gt;""," -O","")</f>
        <v/>
      </c>
      <c r="AR110" s="14">
        <f>IF(AR111&lt;&gt;""," -O","")</f>
        <v/>
      </c>
      <c r="AT110" s="14">
        <f>IF(AT111&lt;&gt;""," -O","")</f>
        <v/>
      </c>
      <c r="AV110" s="14">
        <f>IF(AV111&lt;&gt;""," -O","")</f>
        <v/>
      </c>
      <c r="AX110" s="14">
        <f>IF(AX111&lt;&gt;""," -O","")</f>
        <v/>
      </c>
      <c r="AZ110" s="14">
        <f>IF(AZ111&lt;&gt;""," -O","")</f>
        <v/>
      </c>
      <c r="BB110" s="14">
        <f>IF(BB111&lt;&gt;""," -O","")</f>
        <v/>
      </c>
      <c r="BD110" s="14">
        <f>IF(BD111&lt;&gt;""," -O","")</f>
        <v/>
      </c>
      <c r="BF110" s="14">
        <f>IF(BF111&lt;&gt;""," -O","")</f>
        <v/>
      </c>
      <c r="BH110" s="14">
        <f>IF(BH111&lt;&gt;""," -O","")</f>
        <v/>
      </c>
      <c r="BJ110" s="14">
        <f>IF(BJ111&lt;&gt;""," -O","")</f>
        <v/>
      </c>
    </row>
    <row r="111">
      <c r="M111" s="14" t="n">
        <v>1.52</v>
      </c>
      <c r="N111" s="14">
        <f>IFERROR(VLOOKUP(M111,'CRUCE OPORTUNIDADES'!$C$10:$D$109,2,FALSE),"")</f>
        <v/>
      </c>
      <c r="O111" s="14" t="n">
        <v>2.52000000000001</v>
      </c>
      <c r="P111" s="14">
        <f>IFERROR(VLOOKUP(O111,'CRUCE OPORTUNIDADES'!$C$10:$D$109,2,FALSE),"")</f>
        <v/>
      </c>
      <c r="Q111" s="14" t="n">
        <v>3.52000000000002</v>
      </c>
      <c r="R111" s="14">
        <f>IFERROR(VLOOKUP(Q111,'CRUCE OPORTUNIDADES'!$C$10:$D$109,2,FALSE),"")</f>
        <v/>
      </c>
      <c r="S111" s="14" t="n">
        <v>4.52000000000003</v>
      </c>
      <c r="T111" s="14">
        <f>IFERROR(VLOOKUP(S111,'CRUCE OPORTUNIDADES'!$C$10:$D$109,2,FALSE),"")</f>
        <v/>
      </c>
      <c r="U111" s="14" t="n">
        <v>5.52000000000004</v>
      </c>
      <c r="V111" s="14">
        <f>IFERROR(VLOOKUP(U111,'CRUCE OPORTUNIDADES'!$C$10:$D$109,2,FALSE),"")</f>
        <v/>
      </c>
      <c r="W111" s="14" t="n">
        <v>6.52000000000005</v>
      </c>
      <c r="X111" s="14">
        <f>IFERROR(VLOOKUP(W111,'CRUCE OPORTUNIDADES'!$C$10:$D$109,2,FALSE),"")</f>
        <v/>
      </c>
      <c r="Y111" s="14" t="n">
        <v>7.52000000000006</v>
      </c>
      <c r="Z111" s="14">
        <f>IFERROR(VLOOKUP(Y111,'CRUCE OPORTUNIDADES'!$C$10:$D$109,2,FALSE),"")</f>
        <v/>
      </c>
      <c r="AA111" s="14" t="n">
        <v>8.520000000000071</v>
      </c>
      <c r="AB111" s="14">
        <f>IFERROR(VLOOKUP(AA111,'CRUCE OPORTUNIDADES'!$C$10:$D$109,2,FALSE),"")</f>
        <v/>
      </c>
      <c r="AC111" s="14" t="n">
        <v>9.52000000000008</v>
      </c>
      <c r="AD111" s="14">
        <f>IFERROR(VLOOKUP(AC111,'CRUCE OPORTUNIDADES'!$C$10:$D$109,2,FALSE),"")</f>
        <v/>
      </c>
      <c r="AE111" s="14" t="n">
        <v>10.5200000000001</v>
      </c>
      <c r="AF111" s="14">
        <f>IFERROR(VLOOKUP(AE111,'CRUCE OPORTUNIDADES'!$C$10:$D$109,2,FALSE),"")</f>
        <v/>
      </c>
      <c r="AG111" s="14" t="n">
        <v>11.5200000000001</v>
      </c>
      <c r="AH111" s="14">
        <f>IFERROR(VLOOKUP(AG111,'CRUCE OPORTUNIDADES'!$C$10:$D$109,2,FALSE),"")</f>
        <v/>
      </c>
      <c r="AI111" s="14" t="n">
        <v>12.5200000000001</v>
      </c>
      <c r="AJ111" s="14">
        <f>IFERROR(VLOOKUP(AI111,'CRUCE OPORTUNIDADES'!$C$10:$D$109,2,FALSE),"")</f>
        <v/>
      </c>
      <c r="AK111" s="14" t="n">
        <v>13.5200000000001</v>
      </c>
      <c r="AL111" s="14">
        <f>IFERROR(VLOOKUP(AK111,'CRUCE OPORTUNIDADES'!$C$10:$D$109,2,FALSE),"")</f>
        <v/>
      </c>
      <c r="AM111" s="14" t="n">
        <v>14.5200000000001</v>
      </c>
      <c r="AN111" s="14">
        <f>IFERROR(VLOOKUP(AM111,'CRUCE OPORTUNIDADES'!$C$10:$D$109,2,FALSE),"")</f>
        <v/>
      </c>
      <c r="AO111" s="14" t="n">
        <v>15.5200000000001</v>
      </c>
      <c r="AP111" s="14">
        <f>IFERROR(VLOOKUP(AO111,'CRUCE OPORTUNIDADES'!$C$10:$D$109,2,FALSE),"")</f>
        <v/>
      </c>
      <c r="AQ111" s="14" t="n">
        <v>16.5200000000001</v>
      </c>
      <c r="AR111" s="14">
        <f>IFERROR(VLOOKUP(AQ111,'CRUCE OPORTUNIDADES'!$C$10:$D$109,2,FALSE),"")</f>
        <v/>
      </c>
      <c r="AS111" s="14" t="n">
        <v>17.5200000000002</v>
      </c>
      <c r="AT111" s="14">
        <f>IFERROR(VLOOKUP(AS111,'CRUCE OPORTUNIDADES'!$C$10:$D$109,2,FALSE),"")</f>
        <v/>
      </c>
      <c r="AU111" s="14" t="n">
        <v>18.5200000000002</v>
      </c>
      <c r="AV111" s="14">
        <f>IFERROR(VLOOKUP(AU111,'CRUCE OPORTUNIDADES'!$C$10:$D$109,2,FALSE),"")</f>
        <v/>
      </c>
      <c r="AW111" s="14" t="n">
        <v>19.5200000000002</v>
      </c>
      <c r="AX111" s="14">
        <f>IFERROR(VLOOKUP(AW111,'CRUCE OPORTUNIDADES'!$C$10:$D$109,2,FALSE),"")</f>
        <v/>
      </c>
      <c r="AY111" s="14" t="n">
        <v>20.5200000000002</v>
      </c>
      <c r="AZ111" s="14">
        <f>IFERROR(VLOOKUP(AY111,'CRUCE OPORTUNIDADES'!$C$10:$D$109,2,FALSE),"")</f>
        <v/>
      </c>
      <c r="BA111" s="14" t="n">
        <v>21.5200000000002</v>
      </c>
      <c r="BB111" s="14">
        <f>IFERROR(VLOOKUP(BA111,'CRUCE OPORTUNIDADES'!$C$10:$D$109,2,FALSE),"")</f>
        <v/>
      </c>
      <c r="BC111" s="14" t="n">
        <v>22.5200000000002</v>
      </c>
      <c r="BD111" s="14">
        <f>IFERROR(VLOOKUP(BC111,'CRUCE OPORTUNIDADES'!$C$10:$D$109,2,FALSE),"")</f>
        <v/>
      </c>
      <c r="BE111" s="14" t="n">
        <v>23.5200000000002</v>
      </c>
      <c r="BF111" s="14">
        <f>IFERROR(VLOOKUP(BE111,'CRUCE OPORTUNIDADES'!$C$10:$D$109,2,FALSE),"")</f>
        <v/>
      </c>
      <c r="BG111" s="14" t="n">
        <v>24.5200000000002</v>
      </c>
      <c r="BH111" s="14">
        <f>IFERROR(VLOOKUP(BG111,'CRUCE OPORTUNIDADES'!$C$10:$D$109,2,FALSE),"")</f>
        <v/>
      </c>
      <c r="BI111" s="14" t="n">
        <v>25.5200000000002</v>
      </c>
      <c r="BJ111" s="14">
        <f>IFERROR(VLOOKUP(BI111,'CRUCE OPORTUNIDADES'!$C$10:$D$109,2,FALSE),"")</f>
        <v/>
      </c>
    </row>
    <row r="112">
      <c r="N112" s="14">
        <f>IF(N113&lt;&gt;""," -O","")</f>
        <v/>
      </c>
      <c r="P112" s="14">
        <f>IF(P113&lt;&gt;""," -O","")</f>
        <v/>
      </c>
      <c r="R112" s="14">
        <f>IF(R113&lt;&gt;""," -O","")</f>
        <v/>
      </c>
      <c r="T112" s="14">
        <f>IF(T113&lt;&gt;""," -O","")</f>
        <v/>
      </c>
      <c r="V112" s="14">
        <f>IF(V113&lt;&gt;""," -O","")</f>
        <v/>
      </c>
      <c r="X112" s="14">
        <f>IF(X113&lt;&gt;""," -O","")</f>
        <v/>
      </c>
      <c r="Z112" s="14">
        <f>IF(Z113&lt;&gt;""," -O","")</f>
        <v/>
      </c>
      <c r="AB112" s="14">
        <f>IF(AB113&lt;&gt;""," -O","")</f>
        <v/>
      </c>
      <c r="AD112" s="14">
        <f>IF(AD113&lt;&gt;""," -O","")</f>
        <v/>
      </c>
      <c r="AF112" s="14">
        <f>IF(AF113&lt;&gt;""," -O","")</f>
        <v/>
      </c>
      <c r="AH112" s="14">
        <f>IF(AH113&lt;&gt;""," -O","")</f>
        <v/>
      </c>
      <c r="AJ112" s="14">
        <f>IF(AJ113&lt;&gt;""," -O","")</f>
        <v/>
      </c>
      <c r="AL112" s="14">
        <f>IF(AL113&lt;&gt;""," -O","")</f>
        <v/>
      </c>
      <c r="AN112" s="14">
        <f>IF(AN113&lt;&gt;""," -O","")</f>
        <v/>
      </c>
      <c r="AP112" s="14">
        <f>IF(AP113&lt;&gt;""," -O","")</f>
        <v/>
      </c>
      <c r="AR112" s="14">
        <f>IF(AR113&lt;&gt;""," -O","")</f>
        <v/>
      </c>
      <c r="AT112" s="14">
        <f>IF(AT113&lt;&gt;""," -O","")</f>
        <v/>
      </c>
      <c r="AV112" s="14">
        <f>IF(AV113&lt;&gt;""," -O","")</f>
        <v/>
      </c>
      <c r="AX112" s="14">
        <f>IF(AX113&lt;&gt;""," -O","")</f>
        <v/>
      </c>
      <c r="AZ112" s="14">
        <f>IF(AZ113&lt;&gt;""," -O","")</f>
        <v/>
      </c>
      <c r="BB112" s="14">
        <f>IF(BB113&lt;&gt;""," -O","")</f>
        <v/>
      </c>
      <c r="BD112" s="14">
        <f>IF(BD113&lt;&gt;""," -O","")</f>
        <v/>
      </c>
      <c r="BF112" s="14">
        <f>IF(BF113&lt;&gt;""," -O","")</f>
        <v/>
      </c>
      <c r="BH112" s="14">
        <f>IF(BH113&lt;&gt;""," -O","")</f>
        <v/>
      </c>
      <c r="BJ112" s="14">
        <f>IF(BJ113&lt;&gt;""," -O","")</f>
        <v/>
      </c>
    </row>
    <row r="113">
      <c r="M113" s="14" t="n">
        <v>1.53</v>
      </c>
      <c r="N113" s="14">
        <f>IFERROR(VLOOKUP(M113,'CRUCE OPORTUNIDADES'!$C$10:$D$109,2,FALSE),"")</f>
        <v/>
      </c>
      <c r="O113" s="14" t="n">
        <v>2.53000000000001</v>
      </c>
      <c r="P113" s="14">
        <f>IFERROR(VLOOKUP(O113,'CRUCE OPORTUNIDADES'!$C$10:$D$109,2,FALSE),"")</f>
        <v/>
      </c>
      <c r="Q113" s="14" t="n">
        <v>3.53000000000002</v>
      </c>
      <c r="R113" s="14">
        <f>IFERROR(VLOOKUP(Q113,'CRUCE OPORTUNIDADES'!$C$10:$D$109,2,FALSE),"")</f>
        <v/>
      </c>
      <c r="S113" s="14" t="n">
        <v>4.53000000000003</v>
      </c>
      <c r="T113" s="14">
        <f>IFERROR(VLOOKUP(S113,'CRUCE OPORTUNIDADES'!$C$10:$D$109,2,FALSE),"")</f>
        <v/>
      </c>
      <c r="U113" s="14" t="n">
        <v>5.53000000000004</v>
      </c>
      <c r="V113" s="14">
        <f>IFERROR(VLOOKUP(U113,'CRUCE OPORTUNIDADES'!$C$10:$D$109,2,FALSE),"")</f>
        <v/>
      </c>
      <c r="W113" s="14" t="n">
        <v>6.53000000000005</v>
      </c>
      <c r="X113" s="14">
        <f>IFERROR(VLOOKUP(W113,'CRUCE OPORTUNIDADES'!$C$10:$D$109,2,FALSE),"")</f>
        <v/>
      </c>
      <c r="Y113" s="14" t="n">
        <v>7.53000000000006</v>
      </c>
      <c r="Z113" s="14">
        <f>IFERROR(VLOOKUP(Y113,'CRUCE OPORTUNIDADES'!$C$10:$D$109,2,FALSE),"")</f>
        <v/>
      </c>
      <c r="AA113" s="14" t="n">
        <v>8.53000000000007</v>
      </c>
      <c r="AB113" s="14">
        <f>IFERROR(VLOOKUP(AA113,'CRUCE OPORTUNIDADES'!$C$10:$D$109,2,FALSE),"")</f>
        <v/>
      </c>
      <c r="AC113" s="14" t="n">
        <v>9.530000000000079</v>
      </c>
      <c r="AD113" s="14">
        <f>IFERROR(VLOOKUP(AC113,'CRUCE OPORTUNIDADES'!$C$10:$D$109,2,FALSE),"")</f>
        <v/>
      </c>
      <c r="AE113" s="14" t="n">
        <v>10.5300000000001</v>
      </c>
      <c r="AF113" s="14">
        <f>IFERROR(VLOOKUP(AE113,'CRUCE OPORTUNIDADES'!$C$10:$D$109,2,FALSE),"")</f>
        <v/>
      </c>
      <c r="AG113" s="14" t="n">
        <v>11.5300000000001</v>
      </c>
      <c r="AH113" s="14">
        <f>IFERROR(VLOOKUP(AG113,'CRUCE OPORTUNIDADES'!$C$10:$D$109,2,FALSE),"")</f>
        <v/>
      </c>
      <c r="AI113" s="14" t="n">
        <v>12.5300000000001</v>
      </c>
      <c r="AJ113" s="14">
        <f>IFERROR(VLOOKUP(AI113,'CRUCE OPORTUNIDADES'!$C$10:$D$109,2,FALSE),"")</f>
        <v/>
      </c>
      <c r="AK113" s="14" t="n">
        <v>13.5300000000001</v>
      </c>
      <c r="AL113" s="14">
        <f>IFERROR(VLOOKUP(AK113,'CRUCE OPORTUNIDADES'!$C$10:$D$109,2,FALSE),"")</f>
        <v/>
      </c>
      <c r="AM113" s="14" t="n">
        <v>14.5300000000001</v>
      </c>
      <c r="AN113" s="14">
        <f>IFERROR(VLOOKUP(AM113,'CRUCE OPORTUNIDADES'!$C$10:$D$109,2,FALSE),"")</f>
        <v/>
      </c>
      <c r="AO113" s="14" t="n">
        <v>15.5300000000001</v>
      </c>
      <c r="AP113" s="14">
        <f>IFERROR(VLOOKUP(AO113,'CRUCE OPORTUNIDADES'!$C$10:$D$109,2,FALSE),"")</f>
        <v/>
      </c>
      <c r="AQ113" s="14" t="n">
        <v>16.5300000000001</v>
      </c>
      <c r="AR113" s="14">
        <f>IFERROR(VLOOKUP(AQ113,'CRUCE OPORTUNIDADES'!$C$10:$D$109,2,FALSE),"")</f>
        <v/>
      </c>
      <c r="AS113" s="14" t="n">
        <v>17.5300000000002</v>
      </c>
      <c r="AT113" s="14">
        <f>IFERROR(VLOOKUP(AS113,'CRUCE OPORTUNIDADES'!$C$10:$D$109,2,FALSE),"")</f>
        <v/>
      </c>
      <c r="AU113" s="14" t="n">
        <v>18.5300000000002</v>
      </c>
      <c r="AV113" s="14">
        <f>IFERROR(VLOOKUP(AU113,'CRUCE OPORTUNIDADES'!$C$10:$D$109,2,FALSE),"")</f>
        <v/>
      </c>
      <c r="AW113" s="14" t="n">
        <v>19.5300000000002</v>
      </c>
      <c r="AX113" s="14">
        <f>IFERROR(VLOOKUP(AW113,'CRUCE OPORTUNIDADES'!$C$10:$D$109,2,FALSE),"")</f>
        <v/>
      </c>
      <c r="AY113" s="14" t="n">
        <v>20.5300000000002</v>
      </c>
      <c r="AZ113" s="14">
        <f>IFERROR(VLOOKUP(AY113,'CRUCE OPORTUNIDADES'!$C$10:$D$109,2,FALSE),"")</f>
        <v/>
      </c>
      <c r="BA113" s="14" t="n">
        <v>21.5300000000002</v>
      </c>
      <c r="BB113" s="14">
        <f>IFERROR(VLOOKUP(BA113,'CRUCE OPORTUNIDADES'!$C$10:$D$109,2,FALSE),"")</f>
        <v/>
      </c>
      <c r="BC113" s="14" t="n">
        <v>22.5300000000002</v>
      </c>
      <c r="BD113" s="14">
        <f>IFERROR(VLOOKUP(BC113,'CRUCE OPORTUNIDADES'!$C$10:$D$109,2,FALSE),"")</f>
        <v/>
      </c>
      <c r="BE113" s="14" t="n">
        <v>23.5300000000002</v>
      </c>
      <c r="BF113" s="14">
        <f>IFERROR(VLOOKUP(BE113,'CRUCE OPORTUNIDADES'!$C$10:$D$109,2,FALSE),"")</f>
        <v/>
      </c>
      <c r="BG113" s="14" t="n">
        <v>24.5300000000002</v>
      </c>
      <c r="BH113" s="14">
        <f>IFERROR(VLOOKUP(BG113,'CRUCE OPORTUNIDADES'!$C$10:$D$109,2,FALSE),"")</f>
        <v/>
      </c>
      <c r="BI113" s="14" t="n">
        <v>25.5300000000002</v>
      </c>
      <c r="BJ113" s="14">
        <f>IFERROR(VLOOKUP(BI113,'CRUCE OPORTUNIDADES'!$C$10:$D$109,2,FALSE),"")</f>
        <v/>
      </c>
    </row>
    <row r="114">
      <c r="N114" s="14">
        <f>IF(N115&lt;&gt;""," -O","")</f>
        <v/>
      </c>
      <c r="P114" s="14">
        <f>IF(P115&lt;&gt;""," -O","")</f>
        <v/>
      </c>
      <c r="R114" s="14">
        <f>IF(R115&lt;&gt;""," -O","")</f>
        <v/>
      </c>
      <c r="T114" s="14">
        <f>IF(T115&lt;&gt;""," -O","")</f>
        <v/>
      </c>
      <c r="V114" s="14">
        <f>IF(V115&lt;&gt;""," -O","")</f>
        <v/>
      </c>
      <c r="X114" s="14">
        <f>IF(X115&lt;&gt;""," -O","")</f>
        <v/>
      </c>
      <c r="Z114" s="14">
        <f>IF(Z115&lt;&gt;""," -O","")</f>
        <v/>
      </c>
      <c r="AB114" s="14">
        <f>IF(AB115&lt;&gt;""," -O","")</f>
        <v/>
      </c>
      <c r="AD114" s="14">
        <f>IF(AD115&lt;&gt;""," -O","")</f>
        <v/>
      </c>
      <c r="AF114" s="14">
        <f>IF(AF115&lt;&gt;""," -O","")</f>
        <v/>
      </c>
      <c r="AH114" s="14">
        <f>IF(AH115&lt;&gt;""," -O","")</f>
        <v/>
      </c>
      <c r="AJ114" s="14">
        <f>IF(AJ115&lt;&gt;""," -O","")</f>
        <v/>
      </c>
      <c r="AL114" s="14">
        <f>IF(AL115&lt;&gt;""," -O","")</f>
        <v/>
      </c>
      <c r="AN114" s="14">
        <f>IF(AN115&lt;&gt;""," -O","")</f>
        <v/>
      </c>
      <c r="AP114" s="14">
        <f>IF(AP115&lt;&gt;""," -O","")</f>
        <v/>
      </c>
      <c r="AR114" s="14">
        <f>IF(AR115&lt;&gt;""," -O","")</f>
        <v/>
      </c>
      <c r="AT114" s="14">
        <f>IF(AT115&lt;&gt;""," -O","")</f>
        <v/>
      </c>
      <c r="AV114" s="14">
        <f>IF(AV115&lt;&gt;""," -O","")</f>
        <v/>
      </c>
      <c r="AX114" s="14">
        <f>IF(AX115&lt;&gt;""," -O","")</f>
        <v/>
      </c>
      <c r="AZ114" s="14">
        <f>IF(AZ115&lt;&gt;""," -O","")</f>
        <v/>
      </c>
      <c r="BB114" s="14">
        <f>IF(BB115&lt;&gt;""," -O","")</f>
        <v/>
      </c>
      <c r="BD114" s="14">
        <f>IF(BD115&lt;&gt;""," -O","")</f>
        <v/>
      </c>
      <c r="BF114" s="14">
        <f>IF(BF115&lt;&gt;""," -O","")</f>
        <v/>
      </c>
      <c r="BH114" s="14">
        <f>IF(BH115&lt;&gt;""," -O","")</f>
        <v/>
      </c>
      <c r="BJ114" s="14">
        <f>IF(BJ115&lt;&gt;""," -O","")</f>
        <v/>
      </c>
    </row>
    <row r="115">
      <c r="M115" s="14" t="n">
        <v>1.54</v>
      </c>
      <c r="N115" s="14">
        <f>IFERROR(VLOOKUP(M115,'CRUCE OPORTUNIDADES'!$C$10:$D$109,2,FALSE),"")</f>
        <v/>
      </c>
      <c r="O115" s="14" t="n">
        <v>2.54000000000001</v>
      </c>
      <c r="P115" s="14">
        <f>IFERROR(VLOOKUP(O115,'CRUCE OPORTUNIDADES'!$C$10:$D$109,2,FALSE),"")</f>
        <v/>
      </c>
      <c r="Q115" s="14" t="n">
        <v>3.54000000000002</v>
      </c>
      <c r="R115" s="14">
        <f>IFERROR(VLOOKUP(Q115,'CRUCE OPORTUNIDADES'!$C$10:$D$109,2,FALSE),"")</f>
        <v/>
      </c>
      <c r="S115" s="14" t="n">
        <v>4.54000000000003</v>
      </c>
      <c r="T115" s="14">
        <f>IFERROR(VLOOKUP(S115,'CRUCE OPORTUNIDADES'!$C$10:$D$109,2,FALSE),"")</f>
        <v/>
      </c>
      <c r="U115" s="14" t="n">
        <v>5.54000000000004</v>
      </c>
      <c r="V115" s="14">
        <f>IFERROR(VLOOKUP(U115,'CRUCE OPORTUNIDADES'!$C$10:$D$109,2,FALSE),"")</f>
        <v/>
      </c>
      <c r="W115" s="14" t="n">
        <v>6.54000000000005</v>
      </c>
      <c r="X115" s="14">
        <f>IFERROR(VLOOKUP(W115,'CRUCE OPORTUNIDADES'!$C$10:$D$109,2,FALSE),"")</f>
        <v/>
      </c>
      <c r="Y115" s="14" t="n">
        <v>7.54000000000006</v>
      </c>
      <c r="Z115" s="14">
        <f>IFERROR(VLOOKUP(Y115,'CRUCE OPORTUNIDADES'!$C$10:$D$109,2,FALSE),"")</f>
        <v/>
      </c>
      <c r="AA115" s="14" t="n">
        <v>8.54000000000007</v>
      </c>
      <c r="AB115" s="14">
        <f>IFERROR(VLOOKUP(AA115,'CRUCE OPORTUNIDADES'!$C$10:$D$109,2,FALSE),"")</f>
        <v/>
      </c>
      <c r="AC115" s="14" t="n">
        <v>9.540000000000081</v>
      </c>
      <c r="AD115" s="14">
        <f>IFERROR(VLOOKUP(AC115,'CRUCE OPORTUNIDADES'!$C$10:$D$109,2,FALSE),"")</f>
        <v/>
      </c>
      <c r="AE115" s="14" t="n">
        <v>10.5400000000001</v>
      </c>
      <c r="AF115" s="14">
        <f>IFERROR(VLOOKUP(AE115,'CRUCE OPORTUNIDADES'!$C$10:$D$109,2,FALSE),"")</f>
        <v/>
      </c>
      <c r="AG115" s="14" t="n">
        <v>11.5400000000001</v>
      </c>
      <c r="AH115" s="14">
        <f>IFERROR(VLOOKUP(AG115,'CRUCE OPORTUNIDADES'!$C$10:$D$109,2,FALSE),"")</f>
        <v/>
      </c>
      <c r="AI115" s="14" t="n">
        <v>12.5400000000001</v>
      </c>
      <c r="AJ115" s="14">
        <f>IFERROR(VLOOKUP(AI115,'CRUCE OPORTUNIDADES'!$C$10:$D$109,2,FALSE),"")</f>
        <v/>
      </c>
      <c r="AK115" s="14" t="n">
        <v>13.5400000000001</v>
      </c>
      <c r="AL115" s="14">
        <f>IFERROR(VLOOKUP(AK115,'CRUCE OPORTUNIDADES'!$C$10:$D$109,2,FALSE),"")</f>
        <v/>
      </c>
      <c r="AM115" s="14" t="n">
        <v>14.5400000000001</v>
      </c>
      <c r="AN115" s="14">
        <f>IFERROR(VLOOKUP(AM115,'CRUCE OPORTUNIDADES'!$C$10:$D$109,2,FALSE),"")</f>
        <v/>
      </c>
      <c r="AO115" s="14" t="n">
        <v>15.5400000000001</v>
      </c>
      <c r="AP115" s="14">
        <f>IFERROR(VLOOKUP(AO115,'CRUCE OPORTUNIDADES'!$C$10:$D$109,2,FALSE),"")</f>
        <v/>
      </c>
      <c r="AQ115" s="14" t="n">
        <v>16.5400000000001</v>
      </c>
      <c r="AR115" s="14">
        <f>IFERROR(VLOOKUP(AQ115,'CRUCE OPORTUNIDADES'!$C$10:$D$109,2,FALSE),"")</f>
        <v/>
      </c>
      <c r="AS115" s="14" t="n">
        <v>17.5400000000002</v>
      </c>
      <c r="AT115" s="14">
        <f>IFERROR(VLOOKUP(AS115,'CRUCE OPORTUNIDADES'!$C$10:$D$109,2,FALSE),"")</f>
        <v/>
      </c>
      <c r="AU115" s="14" t="n">
        <v>18.5400000000002</v>
      </c>
      <c r="AV115" s="14">
        <f>IFERROR(VLOOKUP(AU115,'CRUCE OPORTUNIDADES'!$C$10:$D$109,2,FALSE),"")</f>
        <v/>
      </c>
      <c r="AW115" s="14" t="n">
        <v>19.5400000000002</v>
      </c>
      <c r="AX115" s="14">
        <f>IFERROR(VLOOKUP(AW115,'CRUCE OPORTUNIDADES'!$C$10:$D$109,2,FALSE),"")</f>
        <v/>
      </c>
      <c r="AY115" s="14" t="n">
        <v>20.5400000000002</v>
      </c>
      <c r="AZ115" s="14">
        <f>IFERROR(VLOOKUP(AY115,'CRUCE OPORTUNIDADES'!$C$10:$D$109,2,FALSE),"")</f>
        <v/>
      </c>
      <c r="BA115" s="14" t="n">
        <v>21.5400000000002</v>
      </c>
      <c r="BB115" s="14">
        <f>IFERROR(VLOOKUP(BA115,'CRUCE OPORTUNIDADES'!$C$10:$D$109,2,FALSE),"")</f>
        <v/>
      </c>
      <c r="BC115" s="14" t="n">
        <v>22.5400000000002</v>
      </c>
      <c r="BD115" s="14">
        <f>IFERROR(VLOOKUP(BC115,'CRUCE OPORTUNIDADES'!$C$10:$D$109,2,FALSE),"")</f>
        <v/>
      </c>
      <c r="BE115" s="14" t="n">
        <v>23.5400000000002</v>
      </c>
      <c r="BF115" s="14">
        <f>IFERROR(VLOOKUP(BE115,'CRUCE OPORTUNIDADES'!$C$10:$D$109,2,FALSE),"")</f>
        <v/>
      </c>
      <c r="BG115" s="14" t="n">
        <v>24.5400000000002</v>
      </c>
      <c r="BH115" s="14">
        <f>IFERROR(VLOOKUP(BG115,'CRUCE OPORTUNIDADES'!$C$10:$D$109,2,FALSE),"")</f>
        <v/>
      </c>
      <c r="BI115" s="14" t="n">
        <v>25.5400000000002</v>
      </c>
      <c r="BJ115" s="14">
        <f>IFERROR(VLOOKUP(BI115,'CRUCE OPORTUNIDADES'!$C$10:$D$109,2,FALSE),"")</f>
        <v/>
      </c>
    </row>
    <row r="116">
      <c r="N116" s="14">
        <f>IF(N117&lt;&gt;""," -O","")</f>
        <v/>
      </c>
      <c r="P116" s="14">
        <f>IF(P117&lt;&gt;""," -O","")</f>
        <v/>
      </c>
      <c r="R116" s="14">
        <f>IF(R117&lt;&gt;""," -O","")</f>
        <v/>
      </c>
      <c r="T116" s="14">
        <f>IF(T117&lt;&gt;""," -O","")</f>
        <v/>
      </c>
      <c r="V116" s="14">
        <f>IF(V117&lt;&gt;""," -O","")</f>
        <v/>
      </c>
      <c r="X116" s="14">
        <f>IF(X117&lt;&gt;""," -O","")</f>
        <v/>
      </c>
      <c r="Z116" s="14">
        <f>IF(Z117&lt;&gt;""," -O","")</f>
        <v/>
      </c>
      <c r="AB116" s="14">
        <f>IF(AB117&lt;&gt;""," -O","")</f>
        <v/>
      </c>
      <c r="AD116" s="14">
        <f>IF(AD117&lt;&gt;""," -O","")</f>
        <v/>
      </c>
      <c r="AF116" s="14">
        <f>IF(AF117&lt;&gt;""," -O","")</f>
        <v/>
      </c>
      <c r="AH116" s="14">
        <f>IF(AH117&lt;&gt;""," -O","")</f>
        <v/>
      </c>
      <c r="AJ116" s="14">
        <f>IF(AJ117&lt;&gt;""," -O","")</f>
        <v/>
      </c>
      <c r="AL116" s="14">
        <f>IF(AL117&lt;&gt;""," -O","")</f>
        <v/>
      </c>
      <c r="AN116" s="14">
        <f>IF(AN117&lt;&gt;""," -O","")</f>
        <v/>
      </c>
      <c r="AP116" s="14">
        <f>IF(AP117&lt;&gt;""," -O","")</f>
        <v/>
      </c>
      <c r="AR116" s="14">
        <f>IF(AR117&lt;&gt;""," -O","")</f>
        <v/>
      </c>
      <c r="AT116" s="14">
        <f>IF(AT117&lt;&gt;""," -O","")</f>
        <v/>
      </c>
      <c r="AV116" s="14">
        <f>IF(AV117&lt;&gt;""," -O","")</f>
        <v/>
      </c>
      <c r="AX116" s="14">
        <f>IF(AX117&lt;&gt;""," -O","")</f>
        <v/>
      </c>
      <c r="AZ116" s="14">
        <f>IF(AZ117&lt;&gt;""," -O","")</f>
        <v/>
      </c>
      <c r="BB116" s="14">
        <f>IF(BB117&lt;&gt;""," -O","")</f>
        <v/>
      </c>
      <c r="BD116" s="14">
        <f>IF(BD117&lt;&gt;""," -O","")</f>
        <v/>
      </c>
      <c r="BF116" s="14">
        <f>IF(BF117&lt;&gt;""," -O","")</f>
        <v/>
      </c>
      <c r="BH116" s="14">
        <f>IF(BH117&lt;&gt;""," -O","")</f>
        <v/>
      </c>
      <c r="BJ116" s="14">
        <f>IF(BJ117&lt;&gt;""," -O","")</f>
        <v/>
      </c>
    </row>
    <row r="117">
      <c r="M117" s="14" t="n">
        <v>1.55</v>
      </c>
      <c r="N117" s="14">
        <f>IFERROR(VLOOKUP(M117,'CRUCE OPORTUNIDADES'!$C$10:$D$109,2,FALSE),"")</f>
        <v/>
      </c>
      <c r="O117" s="14" t="n">
        <v>2.55000000000001</v>
      </c>
      <c r="P117" s="14">
        <f>IFERROR(VLOOKUP(O117,'CRUCE OPORTUNIDADES'!$C$10:$D$109,2,FALSE),"")</f>
        <v/>
      </c>
      <c r="Q117" s="14" t="n">
        <v>3.55000000000002</v>
      </c>
      <c r="R117" s="14">
        <f>IFERROR(VLOOKUP(Q117,'CRUCE OPORTUNIDADES'!$C$10:$D$109,2,FALSE),"")</f>
        <v/>
      </c>
      <c r="S117" s="14" t="n">
        <v>4.55000000000003</v>
      </c>
      <c r="T117" s="14">
        <f>IFERROR(VLOOKUP(S117,'CRUCE OPORTUNIDADES'!$C$10:$D$109,2,FALSE),"")</f>
        <v/>
      </c>
      <c r="U117" s="14" t="n">
        <v>5.55000000000004</v>
      </c>
      <c r="V117" s="14">
        <f>IFERROR(VLOOKUP(U117,'CRUCE OPORTUNIDADES'!$C$10:$D$109,2,FALSE),"")</f>
        <v/>
      </c>
      <c r="W117" s="14" t="n">
        <v>6.55000000000005</v>
      </c>
      <c r="X117" s="14">
        <f>IFERROR(VLOOKUP(W117,'CRUCE OPORTUNIDADES'!$C$10:$D$109,2,FALSE),"")</f>
        <v/>
      </c>
      <c r="Y117" s="14" t="n">
        <v>7.55000000000006</v>
      </c>
      <c r="Z117" s="14">
        <f>IFERROR(VLOOKUP(Y117,'CRUCE OPORTUNIDADES'!$C$10:$D$109,2,FALSE),"")</f>
        <v/>
      </c>
      <c r="AA117" s="14" t="n">
        <v>8.55000000000007</v>
      </c>
      <c r="AB117" s="14">
        <f>IFERROR(VLOOKUP(AA117,'CRUCE OPORTUNIDADES'!$C$10:$D$109,2,FALSE),"")</f>
        <v/>
      </c>
      <c r="AC117" s="14" t="n">
        <v>9.550000000000081</v>
      </c>
      <c r="AD117" s="14">
        <f>IFERROR(VLOOKUP(AC117,'CRUCE OPORTUNIDADES'!$C$10:$D$109,2,FALSE),"")</f>
        <v/>
      </c>
      <c r="AE117" s="14" t="n">
        <v>10.5500000000001</v>
      </c>
      <c r="AF117" s="14">
        <f>IFERROR(VLOOKUP(AE117,'CRUCE OPORTUNIDADES'!$C$10:$D$109,2,FALSE),"")</f>
        <v/>
      </c>
      <c r="AG117" s="14" t="n">
        <v>11.5500000000001</v>
      </c>
      <c r="AH117" s="14">
        <f>IFERROR(VLOOKUP(AG117,'CRUCE OPORTUNIDADES'!$C$10:$D$109,2,FALSE),"")</f>
        <v/>
      </c>
      <c r="AI117" s="14" t="n">
        <v>12.5500000000001</v>
      </c>
      <c r="AJ117" s="14">
        <f>IFERROR(VLOOKUP(AI117,'CRUCE OPORTUNIDADES'!$C$10:$D$109,2,FALSE),"")</f>
        <v/>
      </c>
      <c r="AK117" s="14" t="n">
        <v>13.5500000000001</v>
      </c>
      <c r="AL117" s="14">
        <f>IFERROR(VLOOKUP(AK117,'CRUCE OPORTUNIDADES'!$C$10:$D$109,2,FALSE),"")</f>
        <v/>
      </c>
      <c r="AM117" s="14" t="n">
        <v>14.5500000000001</v>
      </c>
      <c r="AN117" s="14">
        <f>IFERROR(VLOOKUP(AM117,'CRUCE OPORTUNIDADES'!$C$10:$D$109,2,FALSE),"")</f>
        <v/>
      </c>
      <c r="AO117" s="14" t="n">
        <v>15.5500000000001</v>
      </c>
      <c r="AP117" s="14">
        <f>IFERROR(VLOOKUP(AO117,'CRUCE OPORTUNIDADES'!$C$10:$D$109,2,FALSE),"")</f>
        <v/>
      </c>
      <c r="AQ117" s="14" t="n">
        <v>16.5500000000001</v>
      </c>
      <c r="AR117" s="14">
        <f>IFERROR(VLOOKUP(AQ117,'CRUCE OPORTUNIDADES'!$C$10:$D$109,2,FALSE),"")</f>
        <v/>
      </c>
      <c r="AS117" s="14" t="n">
        <v>17.5500000000002</v>
      </c>
      <c r="AT117" s="14">
        <f>IFERROR(VLOOKUP(AS117,'CRUCE OPORTUNIDADES'!$C$10:$D$109,2,FALSE),"")</f>
        <v/>
      </c>
      <c r="AU117" s="14" t="n">
        <v>18.5500000000002</v>
      </c>
      <c r="AV117" s="14">
        <f>IFERROR(VLOOKUP(AU117,'CRUCE OPORTUNIDADES'!$C$10:$D$109,2,FALSE),"")</f>
        <v/>
      </c>
      <c r="AW117" s="14" t="n">
        <v>19.5500000000002</v>
      </c>
      <c r="AX117" s="14">
        <f>IFERROR(VLOOKUP(AW117,'CRUCE OPORTUNIDADES'!$C$10:$D$109,2,FALSE),"")</f>
        <v/>
      </c>
      <c r="AY117" s="14" t="n">
        <v>20.5500000000002</v>
      </c>
      <c r="AZ117" s="14">
        <f>IFERROR(VLOOKUP(AY117,'CRUCE OPORTUNIDADES'!$C$10:$D$109,2,FALSE),"")</f>
        <v/>
      </c>
      <c r="BA117" s="14" t="n">
        <v>21.5500000000002</v>
      </c>
      <c r="BB117" s="14">
        <f>IFERROR(VLOOKUP(BA117,'CRUCE OPORTUNIDADES'!$C$10:$D$109,2,FALSE),"")</f>
        <v/>
      </c>
      <c r="BC117" s="14" t="n">
        <v>22.5500000000002</v>
      </c>
      <c r="BD117" s="14">
        <f>IFERROR(VLOOKUP(BC117,'CRUCE OPORTUNIDADES'!$C$10:$D$109,2,FALSE),"")</f>
        <v/>
      </c>
      <c r="BE117" s="14" t="n">
        <v>23.5500000000002</v>
      </c>
      <c r="BF117" s="14">
        <f>IFERROR(VLOOKUP(BE117,'CRUCE OPORTUNIDADES'!$C$10:$D$109,2,FALSE),"")</f>
        <v/>
      </c>
      <c r="BG117" s="14" t="n">
        <v>24.5500000000002</v>
      </c>
      <c r="BH117" s="14">
        <f>IFERROR(VLOOKUP(BG117,'CRUCE OPORTUNIDADES'!$C$10:$D$109,2,FALSE),"")</f>
        <v/>
      </c>
      <c r="BI117" s="14" t="n">
        <v>25.5500000000002</v>
      </c>
      <c r="BJ117" s="14">
        <f>IFERROR(VLOOKUP(BI117,'CRUCE OPORTUNIDADES'!$C$10:$D$109,2,FALSE),"")</f>
        <v/>
      </c>
    </row>
    <row r="118">
      <c r="N118" s="14">
        <f>IF(N119&lt;&gt;""," -O","")</f>
        <v/>
      </c>
      <c r="P118" s="14">
        <f>IF(P119&lt;&gt;""," -O","")</f>
        <v/>
      </c>
      <c r="R118" s="14">
        <f>IF(R119&lt;&gt;""," -O","")</f>
        <v/>
      </c>
      <c r="T118" s="14">
        <f>IF(T119&lt;&gt;""," -O","")</f>
        <v/>
      </c>
      <c r="V118" s="14">
        <f>IF(V119&lt;&gt;""," -O","")</f>
        <v/>
      </c>
      <c r="X118" s="14">
        <f>IF(X119&lt;&gt;""," -O","")</f>
        <v/>
      </c>
      <c r="Z118" s="14">
        <f>IF(Z119&lt;&gt;""," -O","")</f>
        <v/>
      </c>
      <c r="AB118" s="14">
        <f>IF(AB119&lt;&gt;""," -O","")</f>
        <v/>
      </c>
      <c r="AD118" s="14">
        <f>IF(AD119&lt;&gt;""," -O","")</f>
        <v/>
      </c>
      <c r="AF118" s="14">
        <f>IF(AF119&lt;&gt;""," -O","")</f>
        <v/>
      </c>
      <c r="AH118" s="14">
        <f>IF(AH119&lt;&gt;""," -O","")</f>
        <v/>
      </c>
      <c r="AJ118" s="14">
        <f>IF(AJ119&lt;&gt;""," -O","")</f>
        <v/>
      </c>
      <c r="AL118" s="14">
        <f>IF(AL119&lt;&gt;""," -O","")</f>
        <v/>
      </c>
      <c r="AN118" s="14">
        <f>IF(AN119&lt;&gt;""," -O","")</f>
        <v/>
      </c>
      <c r="AP118" s="14">
        <f>IF(AP119&lt;&gt;""," -O","")</f>
        <v/>
      </c>
      <c r="AR118" s="14">
        <f>IF(AR119&lt;&gt;""," -O","")</f>
        <v/>
      </c>
      <c r="AT118" s="14">
        <f>IF(AT119&lt;&gt;""," -O","")</f>
        <v/>
      </c>
      <c r="AV118" s="14">
        <f>IF(AV119&lt;&gt;""," -O","")</f>
        <v/>
      </c>
      <c r="AX118" s="14">
        <f>IF(AX119&lt;&gt;""," -O","")</f>
        <v/>
      </c>
      <c r="AZ118" s="14">
        <f>IF(AZ119&lt;&gt;""," -O","")</f>
        <v/>
      </c>
      <c r="BB118" s="14">
        <f>IF(BB119&lt;&gt;""," -O","")</f>
        <v/>
      </c>
      <c r="BD118" s="14">
        <f>IF(BD119&lt;&gt;""," -O","")</f>
        <v/>
      </c>
      <c r="BF118" s="14">
        <f>IF(BF119&lt;&gt;""," -O","")</f>
        <v/>
      </c>
      <c r="BH118" s="14">
        <f>IF(BH119&lt;&gt;""," -O","")</f>
        <v/>
      </c>
      <c r="BJ118" s="14">
        <f>IF(BJ119&lt;&gt;""," -O","")</f>
        <v/>
      </c>
    </row>
    <row r="119">
      <c r="M119" s="14" t="n">
        <v>1.56</v>
      </c>
      <c r="N119" s="14">
        <f>IFERROR(VLOOKUP(M119,'CRUCE OPORTUNIDADES'!$C$10:$D$109,2,FALSE),"")</f>
        <v/>
      </c>
      <c r="O119" s="14" t="n">
        <v>2.56000000000001</v>
      </c>
      <c r="P119" s="14">
        <f>IFERROR(VLOOKUP(O119,'CRUCE OPORTUNIDADES'!$C$10:$D$109,2,FALSE),"")</f>
        <v/>
      </c>
      <c r="Q119" s="14" t="n">
        <v>3.56000000000002</v>
      </c>
      <c r="R119" s="14">
        <f>IFERROR(VLOOKUP(Q119,'CRUCE OPORTUNIDADES'!$C$10:$D$109,2,FALSE),"")</f>
        <v/>
      </c>
      <c r="S119" s="14" t="n">
        <v>4.56000000000003</v>
      </c>
      <c r="T119" s="14">
        <f>IFERROR(VLOOKUP(S119,'CRUCE OPORTUNIDADES'!$C$10:$D$109,2,FALSE),"")</f>
        <v/>
      </c>
      <c r="U119" s="14" t="n">
        <v>5.56000000000004</v>
      </c>
      <c r="V119" s="14">
        <f>IFERROR(VLOOKUP(U119,'CRUCE OPORTUNIDADES'!$C$10:$D$109,2,FALSE),"")</f>
        <v/>
      </c>
      <c r="W119" s="14" t="n">
        <v>6.56000000000005</v>
      </c>
      <c r="X119" s="14">
        <f>IFERROR(VLOOKUP(W119,'CRUCE OPORTUNIDADES'!$C$10:$D$109,2,FALSE),"")</f>
        <v/>
      </c>
      <c r="Y119" s="14" t="n">
        <v>7.56000000000006</v>
      </c>
      <c r="Z119" s="14">
        <f>IFERROR(VLOOKUP(Y119,'CRUCE OPORTUNIDADES'!$C$10:$D$109,2,FALSE),"")</f>
        <v/>
      </c>
      <c r="AA119" s="14" t="n">
        <v>8.56000000000007</v>
      </c>
      <c r="AB119" s="14">
        <f>IFERROR(VLOOKUP(AA119,'CRUCE OPORTUNIDADES'!$C$10:$D$109,2,FALSE),"")</f>
        <v/>
      </c>
      <c r="AC119" s="14" t="n">
        <v>9.56000000000008</v>
      </c>
      <c r="AD119" s="14">
        <f>IFERROR(VLOOKUP(AC119,'CRUCE OPORTUNIDADES'!$C$10:$D$109,2,FALSE),"")</f>
        <v/>
      </c>
      <c r="AE119" s="14" t="n">
        <v>10.5600000000001</v>
      </c>
      <c r="AF119" s="14">
        <f>IFERROR(VLOOKUP(AE119,'CRUCE OPORTUNIDADES'!$C$10:$D$109,2,FALSE),"")</f>
        <v/>
      </c>
      <c r="AG119" s="14" t="n">
        <v>11.5600000000001</v>
      </c>
      <c r="AH119" s="14">
        <f>IFERROR(VLOOKUP(AG119,'CRUCE OPORTUNIDADES'!$C$10:$D$109,2,FALSE),"")</f>
        <v/>
      </c>
      <c r="AI119" s="14" t="n">
        <v>12.5600000000001</v>
      </c>
      <c r="AJ119" s="14">
        <f>IFERROR(VLOOKUP(AI119,'CRUCE OPORTUNIDADES'!$C$10:$D$109,2,FALSE),"")</f>
        <v/>
      </c>
      <c r="AK119" s="14" t="n">
        <v>13.5600000000001</v>
      </c>
      <c r="AL119" s="14">
        <f>IFERROR(VLOOKUP(AK119,'CRUCE OPORTUNIDADES'!$C$10:$D$109,2,FALSE),"")</f>
        <v/>
      </c>
      <c r="AM119" s="14" t="n">
        <v>14.5600000000001</v>
      </c>
      <c r="AN119" s="14">
        <f>IFERROR(VLOOKUP(AM119,'CRUCE OPORTUNIDADES'!$C$10:$D$109,2,FALSE),"")</f>
        <v/>
      </c>
      <c r="AO119" s="14" t="n">
        <v>15.5600000000001</v>
      </c>
      <c r="AP119" s="14">
        <f>IFERROR(VLOOKUP(AO119,'CRUCE OPORTUNIDADES'!$C$10:$D$109,2,FALSE),"")</f>
        <v/>
      </c>
      <c r="AQ119" s="14" t="n">
        <v>16.5600000000001</v>
      </c>
      <c r="AR119" s="14">
        <f>IFERROR(VLOOKUP(AQ119,'CRUCE OPORTUNIDADES'!$C$10:$D$109,2,FALSE),"")</f>
        <v/>
      </c>
      <c r="AS119" s="14" t="n">
        <v>17.5600000000002</v>
      </c>
      <c r="AT119" s="14">
        <f>IFERROR(VLOOKUP(AS119,'CRUCE OPORTUNIDADES'!$C$10:$D$109,2,FALSE),"")</f>
        <v/>
      </c>
      <c r="AU119" s="14" t="n">
        <v>18.5600000000002</v>
      </c>
      <c r="AV119" s="14">
        <f>IFERROR(VLOOKUP(AU119,'CRUCE OPORTUNIDADES'!$C$10:$D$109,2,FALSE),"")</f>
        <v/>
      </c>
      <c r="AW119" s="14" t="n">
        <v>19.5600000000002</v>
      </c>
      <c r="AX119" s="14">
        <f>IFERROR(VLOOKUP(AW119,'CRUCE OPORTUNIDADES'!$C$10:$D$109,2,FALSE),"")</f>
        <v/>
      </c>
      <c r="AY119" s="14" t="n">
        <v>20.5600000000002</v>
      </c>
      <c r="AZ119" s="14">
        <f>IFERROR(VLOOKUP(AY119,'CRUCE OPORTUNIDADES'!$C$10:$D$109,2,FALSE),"")</f>
        <v/>
      </c>
      <c r="BA119" s="14" t="n">
        <v>21.5600000000002</v>
      </c>
      <c r="BB119" s="14">
        <f>IFERROR(VLOOKUP(BA119,'CRUCE OPORTUNIDADES'!$C$10:$D$109,2,FALSE),"")</f>
        <v/>
      </c>
      <c r="BC119" s="14" t="n">
        <v>22.5600000000002</v>
      </c>
      <c r="BD119" s="14">
        <f>IFERROR(VLOOKUP(BC119,'CRUCE OPORTUNIDADES'!$C$10:$D$109,2,FALSE),"")</f>
        <v/>
      </c>
      <c r="BE119" s="14" t="n">
        <v>23.5600000000002</v>
      </c>
      <c r="BF119" s="14">
        <f>IFERROR(VLOOKUP(BE119,'CRUCE OPORTUNIDADES'!$C$10:$D$109,2,FALSE),"")</f>
        <v/>
      </c>
      <c r="BG119" s="14" t="n">
        <v>24.5600000000002</v>
      </c>
      <c r="BH119" s="14">
        <f>IFERROR(VLOOKUP(BG119,'CRUCE OPORTUNIDADES'!$C$10:$D$109,2,FALSE),"")</f>
        <v/>
      </c>
      <c r="BI119" s="14" t="n">
        <v>25.5600000000002</v>
      </c>
      <c r="BJ119" s="14">
        <f>IFERROR(VLOOKUP(BI119,'CRUCE OPORTUNIDADES'!$C$10:$D$109,2,FALSE),"")</f>
        <v/>
      </c>
    </row>
    <row r="120">
      <c r="N120" s="14">
        <f>IF(N121&lt;&gt;""," -O","")</f>
        <v/>
      </c>
      <c r="P120" s="14">
        <f>IF(P121&lt;&gt;""," -O","")</f>
        <v/>
      </c>
      <c r="R120" s="14">
        <f>IF(R121&lt;&gt;""," -O","")</f>
        <v/>
      </c>
      <c r="T120" s="14">
        <f>IF(T121&lt;&gt;""," -O","")</f>
        <v/>
      </c>
      <c r="V120" s="14">
        <f>IF(V121&lt;&gt;""," -O","")</f>
        <v/>
      </c>
      <c r="X120" s="14">
        <f>IF(X121&lt;&gt;""," -O","")</f>
        <v/>
      </c>
      <c r="Z120" s="14">
        <f>IF(Z121&lt;&gt;""," -O","")</f>
        <v/>
      </c>
      <c r="AB120" s="14">
        <f>IF(AB121&lt;&gt;""," -O","")</f>
        <v/>
      </c>
      <c r="AD120" s="14">
        <f>IF(AD121&lt;&gt;""," -O","")</f>
        <v/>
      </c>
      <c r="AF120" s="14">
        <f>IF(AF121&lt;&gt;""," -O","")</f>
        <v/>
      </c>
      <c r="AH120" s="14">
        <f>IF(AH121&lt;&gt;""," -O","")</f>
        <v/>
      </c>
      <c r="AJ120" s="14">
        <f>IF(AJ121&lt;&gt;""," -O","")</f>
        <v/>
      </c>
      <c r="AL120" s="14">
        <f>IF(AL121&lt;&gt;""," -O","")</f>
        <v/>
      </c>
      <c r="AN120" s="14">
        <f>IF(AN121&lt;&gt;""," -O","")</f>
        <v/>
      </c>
      <c r="AP120" s="14">
        <f>IF(AP121&lt;&gt;""," -O","")</f>
        <v/>
      </c>
      <c r="AR120" s="14">
        <f>IF(AR121&lt;&gt;""," -O","")</f>
        <v/>
      </c>
      <c r="AT120" s="14">
        <f>IF(AT121&lt;&gt;""," -O","")</f>
        <v/>
      </c>
      <c r="AV120" s="14">
        <f>IF(AV121&lt;&gt;""," -O","")</f>
        <v/>
      </c>
      <c r="AX120" s="14">
        <f>IF(AX121&lt;&gt;""," -O","")</f>
        <v/>
      </c>
      <c r="AZ120" s="14">
        <f>IF(AZ121&lt;&gt;""," -O","")</f>
        <v/>
      </c>
      <c r="BB120" s="14">
        <f>IF(BB121&lt;&gt;""," -O","")</f>
        <v/>
      </c>
      <c r="BD120" s="14">
        <f>IF(BD121&lt;&gt;""," -O","")</f>
        <v/>
      </c>
      <c r="BF120" s="14">
        <f>IF(BF121&lt;&gt;""," -O","")</f>
        <v/>
      </c>
      <c r="BH120" s="14">
        <f>IF(BH121&lt;&gt;""," -O","")</f>
        <v/>
      </c>
      <c r="BJ120" s="14">
        <f>IF(BJ121&lt;&gt;""," -O","")</f>
        <v/>
      </c>
    </row>
    <row r="121">
      <c r="M121" s="14" t="n">
        <v>1.57</v>
      </c>
      <c r="N121" s="14">
        <f>IFERROR(VLOOKUP(M121,'CRUCE OPORTUNIDADES'!$C$10:$D$109,2,FALSE),"")</f>
        <v/>
      </c>
      <c r="O121" s="14" t="n">
        <v>2.57000000000001</v>
      </c>
      <c r="P121" s="14">
        <f>IFERROR(VLOOKUP(O121,'CRUCE OPORTUNIDADES'!$C$10:$D$109,2,FALSE),"")</f>
        <v/>
      </c>
      <c r="Q121" s="14" t="n">
        <v>3.57000000000002</v>
      </c>
      <c r="R121" s="14">
        <f>IFERROR(VLOOKUP(Q121,'CRUCE OPORTUNIDADES'!$C$10:$D$109,2,FALSE),"")</f>
        <v/>
      </c>
      <c r="S121" s="14" t="n">
        <v>4.57000000000003</v>
      </c>
      <c r="T121" s="14">
        <f>IFERROR(VLOOKUP(S121,'CRUCE OPORTUNIDADES'!$C$10:$D$109,2,FALSE),"")</f>
        <v/>
      </c>
      <c r="U121" s="14" t="n">
        <v>5.57000000000004</v>
      </c>
      <c r="V121" s="14">
        <f>IFERROR(VLOOKUP(U121,'CRUCE OPORTUNIDADES'!$C$10:$D$109,2,FALSE),"")</f>
        <v/>
      </c>
      <c r="W121" s="14" t="n">
        <v>6.57000000000005</v>
      </c>
      <c r="X121" s="14">
        <f>IFERROR(VLOOKUP(W121,'CRUCE OPORTUNIDADES'!$C$10:$D$109,2,FALSE),"")</f>
        <v/>
      </c>
      <c r="Y121" s="14" t="n">
        <v>7.57000000000006</v>
      </c>
      <c r="Z121" s="14">
        <f>IFERROR(VLOOKUP(Y121,'CRUCE OPORTUNIDADES'!$C$10:$D$109,2,FALSE),"")</f>
        <v/>
      </c>
      <c r="AA121" s="14" t="n">
        <v>8.57000000000007</v>
      </c>
      <c r="AB121" s="14">
        <f>IFERROR(VLOOKUP(AA121,'CRUCE OPORTUNIDADES'!$C$10:$D$109,2,FALSE),"")</f>
        <v/>
      </c>
      <c r="AC121" s="14" t="n">
        <v>9.57000000000008</v>
      </c>
      <c r="AD121" s="14">
        <f>IFERROR(VLOOKUP(AC121,'CRUCE OPORTUNIDADES'!$C$10:$D$109,2,FALSE),"")</f>
        <v/>
      </c>
      <c r="AE121" s="14" t="n">
        <v>10.5700000000001</v>
      </c>
      <c r="AF121" s="14">
        <f>IFERROR(VLOOKUP(AE121,'CRUCE OPORTUNIDADES'!$C$10:$D$109,2,FALSE),"")</f>
        <v/>
      </c>
      <c r="AG121" s="14" t="n">
        <v>11.5700000000001</v>
      </c>
      <c r="AH121" s="14">
        <f>IFERROR(VLOOKUP(AG121,'CRUCE OPORTUNIDADES'!$C$10:$D$109,2,FALSE),"")</f>
        <v/>
      </c>
      <c r="AI121" s="14" t="n">
        <v>12.5700000000001</v>
      </c>
      <c r="AJ121" s="14">
        <f>IFERROR(VLOOKUP(AI121,'CRUCE OPORTUNIDADES'!$C$10:$D$109,2,FALSE),"")</f>
        <v/>
      </c>
      <c r="AK121" s="14" t="n">
        <v>13.5700000000001</v>
      </c>
      <c r="AL121" s="14">
        <f>IFERROR(VLOOKUP(AK121,'CRUCE OPORTUNIDADES'!$C$10:$D$109,2,FALSE),"")</f>
        <v/>
      </c>
      <c r="AM121" s="14" t="n">
        <v>14.5700000000001</v>
      </c>
      <c r="AN121" s="14">
        <f>IFERROR(VLOOKUP(AM121,'CRUCE OPORTUNIDADES'!$C$10:$D$109,2,FALSE),"")</f>
        <v/>
      </c>
      <c r="AO121" s="14" t="n">
        <v>15.5700000000001</v>
      </c>
      <c r="AP121" s="14">
        <f>IFERROR(VLOOKUP(AO121,'CRUCE OPORTUNIDADES'!$C$10:$D$109,2,FALSE),"")</f>
        <v/>
      </c>
      <c r="AQ121" s="14" t="n">
        <v>16.5700000000001</v>
      </c>
      <c r="AR121" s="14">
        <f>IFERROR(VLOOKUP(AQ121,'CRUCE OPORTUNIDADES'!$C$10:$D$109,2,FALSE),"")</f>
        <v/>
      </c>
      <c r="AS121" s="14" t="n">
        <v>17.5700000000002</v>
      </c>
      <c r="AT121" s="14">
        <f>IFERROR(VLOOKUP(AS121,'CRUCE OPORTUNIDADES'!$C$10:$D$109,2,FALSE),"")</f>
        <v/>
      </c>
      <c r="AU121" s="14" t="n">
        <v>18.5700000000002</v>
      </c>
      <c r="AV121" s="14">
        <f>IFERROR(VLOOKUP(AU121,'CRUCE OPORTUNIDADES'!$C$10:$D$109,2,FALSE),"")</f>
        <v/>
      </c>
      <c r="AW121" s="14" t="n">
        <v>19.5700000000002</v>
      </c>
      <c r="AX121" s="14">
        <f>IFERROR(VLOOKUP(AW121,'CRUCE OPORTUNIDADES'!$C$10:$D$109,2,FALSE),"")</f>
        <v/>
      </c>
      <c r="AY121" s="14" t="n">
        <v>20.5700000000002</v>
      </c>
      <c r="AZ121" s="14">
        <f>IFERROR(VLOOKUP(AY121,'CRUCE OPORTUNIDADES'!$C$10:$D$109,2,FALSE),"")</f>
        <v/>
      </c>
      <c r="BA121" s="14" t="n">
        <v>21.5700000000002</v>
      </c>
      <c r="BB121" s="14">
        <f>IFERROR(VLOOKUP(BA121,'CRUCE OPORTUNIDADES'!$C$10:$D$109,2,FALSE),"")</f>
        <v/>
      </c>
      <c r="BC121" s="14" t="n">
        <v>22.5700000000002</v>
      </c>
      <c r="BD121" s="14">
        <f>IFERROR(VLOOKUP(BC121,'CRUCE OPORTUNIDADES'!$C$10:$D$109,2,FALSE),"")</f>
        <v/>
      </c>
      <c r="BE121" s="14" t="n">
        <v>23.5700000000002</v>
      </c>
      <c r="BF121" s="14">
        <f>IFERROR(VLOOKUP(BE121,'CRUCE OPORTUNIDADES'!$C$10:$D$109,2,FALSE),"")</f>
        <v/>
      </c>
      <c r="BG121" s="14" t="n">
        <v>24.5700000000002</v>
      </c>
      <c r="BH121" s="14">
        <f>IFERROR(VLOOKUP(BG121,'CRUCE OPORTUNIDADES'!$C$10:$D$109,2,FALSE),"")</f>
        <v/>
      </c>
      <c r="BI121" s="14" t="n">
        <v>25.5700000000002</v>
      </c>
      <c r="BJ121" s="14">
        <f>IFERROR(VLOOKUP(BI121,'CRUCE OPORTUNIDADES'!$C$10:$D$109,2,FALSE),"")</f>
        <v/>
      </c>
    </row>
    <row r="122">
      <c r="N122" s="14">
        <f>IF(N123&lt;&gt;""," -O","")</f>
        <v/>
      </c>
      <c r="P122" s="14">
        <f>IF(P123&lt;&gt;""," -O","")</f>
        <v/>
      </c>
      <c r="R122" s="14">
        <f>IF(R123&lt;&gt;""," -O","")</f>
        <v/>
      </c>
      <c r="T122" s="14">
        <f>IF(T123&lt;&gt;""," -O","")</f>
        <v/>
      </c>
      <c r="V122" s="14">
        <f>IF(V123&lt;&gt;""," -O","")</f>
        <v/>
      </c>
      <c r="X122" s="14">
        <f>IF(X123&lt;&gt;""," -O","")</f>
        <v/>
      </c>
      <c r="Z122" s="14">
        <f>IF(Z123&lt;&gt;""," -O","")</f>
        <v/>
      </c>
      <c r="AB122" s="14">
        <f>IF(AB123&lt;&gt;""," -O","")</f>
        <v/>
      </c>
      <c r="AD122" s="14">
        <f>IF(AD123&lt;&gt;""," -O","")</f>
        <v/>
      </c>
      <c r="AF122" s="14">
        <f>IF(AF123&lt;&gt;""," -O","")</f>
        <v/>
      </c>
      <c r="AH122" s="14">
        <f>IF(AH123&lt;&gt;""," -O","")</f>
        <v/>
      </c>
      <c r="AJ122" s="14">
        <f>IF(AJ123&lt;&gt;""," -O","")</f>
        <v/>
      </c>
      <c r="AL122" s="14">
        <f>IF(AL123&lt;&gt;""," -O","")</f>
        <v/>
      </c>
      <c r="AN122" s="14">
        <f>IF(AN123&lt;&gt;""," -O","")</f>
        <v/>
      </c>
      <c r="AP122" s="14">
        <f>IF(AP123&lt;&gt;""," -O","")</f>
        <v/>
      </c>
      <c r="AR122" s="14">
        <f>IF(AR123&lt;&gt;""," -O","")</f>
        <v/>
      </c>
      <c r="AT122" s="14">
        <f>IF(AT123&lt;&gt;""," -O","")</f>
        <v/>
      </c>
      <c r="AV122" s="14">
        <f>IF(AV123&lt;&gt;""," -O","")</f>
        <v/>
      </c>
      <c r="AX122" s="14">
        <f>IF(AX123&lt;&gt;""," -O","")</f>
        <v/>
      </c>
      <c r="AZ122" s="14">
        <f>IF(AZ123&lt;&gt;""," -O","")</f>
        <v/>
      </c>
      <c r="BB122" s="14">
        <f>IF(BB123&lt;&gt;""," -O","")</f>
        <v/>
      </c>
      <c r="BD122" s="14">
        <f>IF(BD123&lt;&gt;""," -O","")</f>
        <v/>
      </c>
      <c r="BF122" s="14">
        <f>IF(BF123&lt;&gt;""," -O","")</f>
        <v/>
      </c>
      <c r="BH122" s="14">
        <f>IF(BH123&lt;&gt;""," -O","")</f>
        <v/>
      </c>
      <c r="BJ122" s="14">
        <f>IF(BJ123&lt;&gt;""," -O","")</f>
        <v/>
      </c>
    </row>
    <row r="123">
      <c r="M123" s="14" t="n">
        <v>1.58</v>
      </c>
      <c r="N123" s="14">
        <f>IFERROR(VLOOKUP(M123,'CRUCE OPORTUNIDADES'!$C$10:$D$109,2,FALSE),"")</f>
        <v/>
      </c>
      <c r="O123" s="14" t="n">
        <v>2.58000000000001</v>
      </c>
      <c r="P123" s="14">
        <f>IFERROR(VLOOKUP(O123,'CRUCE OPORTUNIDADES'!$C$10:$D$109,2,FALSE),"")</f>
        <v/>
      </c>
      <c r="Q123" s="14" t="n">
        <v>3.58000000000002</v>
      </c>
      <c r="R123" s="14">
        <f>IFERROR(VLOOKUP(Q123,'CRUCE OPORTUNIDADES'!$C$10:$D$109,2,FALSE),"")</f>
        <v/>
      </c>
      <c r="S123" s="14" t="n">
        <v>4.58000000000003</v>
      </c>
      <c r="T123" s="14">
        <f>IFERROR(VLOOKUP(S123,'CRUCE OPORTUNIDADES'!$C$10:$D$109,2,FALSE),"")</f>
        <v/>
      </c>
      <c r="U123" s="14" t="n">
        <v>5.58000000000004</v>
      </c>
      <c r="V123" s="14">
        <f>IFERROR(VLOOKUP(U123,'CRUCE OPORTUNIDADES'!$C$10:$D$109,2,FALSE),"")</f>
        <v/>
      </c>
      <c r="W123" s="14" t="n">
        <v>6.58000000000005</v>
      </c>
      <c r="X123" s="14">
        <f>IFERROR(VLOOKUP(W123,'CRUCE OPORTUNIDADES'!$C$10:$D$109,2,FALSE),"")</f>
        <v/>
      </c>
      <c r="Y123" s="14" t="n">
        <v>7.58000000000006</v>
      </c>
      <c r="Z123" s="14">
        <f>IFERROR(VLOOKUP(Y123,'CRUCE OPORTUNIDADES'!$C$10:$D$109,2,FALSE),"")</f>
        <v/>
      </c>
      <c r="AA123" s="14" t="n">
        <v>8.580000000000069</v>
      </c>
      <c r="AB123" s="14">
        <f>IFERROR(VLOOKUP(AA123,'CRUCE OPORTUNIDADES'!$C$10:$D$109,2,FALSE),"")</f>
        <v/>
      </c>
      <c r="AC123" s="14" t="n">
        <v>9.58000000000008</v>
      </c>
      <c r="AD123" s="14">
        <f>IFERROR(VLOOKUP(AC123,'CRUCE OPORTUNIDADES'!$C$10:$D$109,2,FALSE),"")</f>
        <v/>
      </c>
      <c r="AE123" s="14" t="n">
        <v>10.5800000000001</v>
      </c>
      <c r="AF123" s="14">
        <f>IFERROR(VLOOKUP(AE123,'CRUCE OPORTUNIDADES'!$C$10:$D$109,2,FALSE),"")</f>
        <v/>
      </c>
      <c r="AG123" s="14" t="n">
        <v>11.5800000000001</v>
      </c>
      <c r="AH123" s="14">
        <f>IFERROR(VLOOKUP(AG123,'CRUCE OPORTUNIDADES'!$C$10:$D$109,2,FALSE),"")</f>
        <v/>
      </c>
      <c r="AI123" s="14" t="n">
        <v>12.5800000000001</v>
      </c>
      <c r="AJ123" s="14">
        <f>IFERROR(VLOOKUP(AI123,'CRUCE OPORTUNIDADES'!$C$10:$D$109,2,FALSE),"")</f>
        <v/>
      </c>
      <c r="AK123" s="14" t="n">
        <v>13.5800000000001</v>
      </c>
      <c r="AL123" s="14">
        <f>IFERROR(VLOOKUP(AK123,'CRUCE OPORTUNIDADES'!$C$10:$D$109,2,FALSE),"")</f>
        <v/>
      </c>
      <c r="AM123" s="14" t="n">
        <v>14.5800000000001</v>
      </c>
      <c r="AN123" s="14">
        <f>IFERROR(VLOOKUP(AM123,'CRUCE OPORTUNIDADES'!$C$10:$D$109,2,FALSE),"")</f>
        <v/>
      </c>
      <c r="AO123" s="14" t="n">
        <v>15.5800000000001</v>
      </c>
      <c r="AP123" s="14">
        <f>IFERROR(VLOOKUP(AO123,'CRUCE OPORTUNIDADES'!$C$10:$D$109,2,FALSE),"")</f>
        <v/>
      </c>
      <c r="AQ123" s="14" t="n">
        <v>16.5800000000001</v>
      </c>
      <c r="AR123" s="14">
        <f>IFERROR(VLOOKUP(AQ123,'CRUCE OPORTUNIDADES'!$C$10:$D$109,2,FALSE),"")</f>
        <v/>
      </c>
      <c r="AS123" s="14" t="n">
        <v>17.5800000000002</v>
      </c>
      <c r="AT123" s="14">
        <f>IFERROR(VLOOKUP(AS123,'CRUCE OPORTUNIDADES'!$C$10:$D$109,2,FALSE),"")</f>
        <v/>
      </c>
      <c r="AU123" s="14" t="n">
        <v>18.5800000000002</v>
      </c>
      <c r="AV123" s="14">
        <f>IFERROR(VLOOKUP(AU123,'CRUCE OPORTUNIDADES'!$C$10:$D$109,2,FALSE),"")</f>
        <v/>
      </c>
      <c r="AW123" s="14" t="n">
        <v>19.5800000000002</v>
      </c>
      <c r="AX123" s="14">
        <f>IFERROR(VLOOKUP(AW123,'CRUCE OPORTUNIDADES'!$C$10:$D$109,2,FALSE),"")</f>
        <v/>
      </c>
      <c r="AY123" s="14" t="n">
        <v>20.5800000000002</v>
      </c>
      <c r="AZ123" s="14">
        <f>IFERROR(VLOOKUP(AY123,'CRUCE OPORTUNIDADES'!$C$10:$D$109,2,FALSE),"")</f>
        <v/>
      </c>
      <c r="BA123" s="14" t="n">
        <v>21.5800000000002</v>
      </c>
      <c r="BB123" s="14">
        <f>IFERROR(VLOOKUP(BA123,'CRUCE OPORTUNIDADES'!$C$10:$D$109,2,FALSE),"")</f>
        <v/>
      </c>
      <c r="BC123" s="14" t="n">
        <v>22.5800000000002</v>
      </c>
      <c r="BD123" s="14">
        <f>IFERROR(VLOOKUP(BC123,'CRUCE OPORTUNIDADES'!$C$10:$D$109,2,FALSE),"")</f>
        <v/>
      </c>
      <c r="BE123" s="14" t="n">
        <v>23.5800000000002</v>
      </c>
      <c r="BF123" s="14">
        <f>IFERROR(VLOOKUP(BE123,'CRUCE OPORTUNIDADES'!$C$10:$D$109,2,FALSE),"")</f>
        <v/>
      </c>
      <c r="BG123" s="14" t="n">
        <v>24.5800000000002</v>
      </c>
      <c r="BH123" s="14">
        <f>IFERROR(VLOOKUP(BG123,'CRUCE OPORTUNIDADES'!$C$10:$D$109,2,FALSE),"")</f>
        <v/>
      </c>
      <c r="BI123" s="14" t="n">
        <v>25.5800000000002</v>
      </c>
      <c r="BJ123" s="14">
        <f>IFERROR(VLOOKUP(BI123,'CRUCE OPORTUNIDADES'!$C$10:$D$109,2,FALSE),"")</f>
        <v/>
      </c>
    </row>
    <row r="124">
      <c r="N124" s="14">
        <f>IF(N125&lt;&gt;""," -O","")</f>
        <v/>
      </c>
      <c r="P124" s="14">
        <f>IF(P125&lt;&gt;""," -O","")</f>
        <v/>
      </c>
      <c r="R124" s="14">
        <f>IF(R125&lt;&gt;""," -O","")</f>
        <v/>
      </c>
      <c r="T124" s="14">
        <f>IF(T125&lt;&gt;""," -O","")</f>
        <v/>
      </c>
      <c r="V124" s="14">
        <f>IF(V125&lt;&gt;""," -O","")</f>
        <v/>
      </c>
      <c r="X124" s="14">
        <f>IF(X125&lt;&gt;""," -O","")</f>
        <v/>
      </c>
      <c r="Z124" s="14">
        <f>IF(Z125&lt;&gt;""," -O","")</f>
        <v/>
      </c>
      <c r="AB124" s="14">
        <f>IF(AB125&lt;&gt;""," -O","")</f>
        <v/>
      </c>
      <c r="AD124" s="14">
        <f>IF(AD125&lt;&gt;""," -O","")</f>
        <v/>
      </c>
      <c r="AF124" s="14">
        <f>IF(AF125&lt;&gt;""," -O","")</f>
        <v/>
      </c>
      <c r="AH124" s="14">
        <f>IF(AH125&lt;&gt;""," -O","")</f>
        <v/>
      </c>
      <c r="AJ124" s="14">
        <f>IF(AJ125&lt;&gt;""," -O","")</f>
        <v/>
      </c>
      <c r="AL124" s="14">
        <f>IF(AL125&lt;&gt;""," -O","")</f>
        <v/>
      </c>
      <c r="AN124" s="14">
        <f>IF(AN125&lt;&gt;""," -O","")</f>
        <v/>
      </c>
      <c r="AP124" s="14">
        <f>IF(AP125&lt;&gt;""," -O","")</f>
        <v/>
      </c>
      <c r="AR124" s="14">
        <f>IF(AR125&lt;&gt;""," -O","")</f>
        <v/>
      </c>
      <c r="AT124" s="14">
        <f>IF(AT125&lt;&gt;""," -O","")</f>
        <v/>
      </c>
      <c r="AV124" s="14">
        <f>IF(AV125&lt;&gt;""," -O","")</f>
        <v/>
      </c>
      <c r="AX124" s="14">
        <f>IF(AX125&lt;&gt;""," -O","")</f>
        <v/>
      </c>
      <c r="AZ124" s="14">
        <f>IF(AZ125&lt;&gt;""," -O","")</f>
        <v/>
      </c>
      <c r="BB124" s="14">
        <f>IF(BB125&lt;&gt;""," -O","")</f>
        <v/>
      </c>
      <c r="BD124" s="14">
        <f>IF(BD125&lt;&gt;""," -O","")</f>
        <v/>
      </c>
      <c r="BF124" s="14">
        <f>IF(BF125&lt;&gt;""," -O","")</f>
        <v/>
      </c>
      <c r="BH124" s="14">
        <f>IF(BH125&lt;&gt;""," -O","")</f>
        <v/>
      </c>
      <c r="BJ124" s="14">
        <f>IF(BJ125&lt;&gt;""," -O","")</f>
        <v/>
      </c>
    </row>
    <row r="125">
      <c r="M125" s="14" t="n">
        <v>1.59</v>
      </c>
      <c r="N125" s="14">
        <f>IFERROR(VLOOKUP(M125,'CRUCE OPORTUNIDADES'!$C$10:$D$109,2,FALSE),"")</f>
        <v/>
      </c>
      <c r="O125" s="14" t="n">
        <v>2.59000000000001</v>
      </c>
      <c r="P125" s="14">
        <f>IFERROR(VLOOKUP(O125,'CRUCE OPORTUNIDADES'!$C$10:$D$109,2,FALSE),"")</f>
        <v/>
      </c>
      <c r="Q125" s="14" t="n">
        <v>3.59000000000002</v>
      </c>
      <c r="R125" s="14">
        <f>IFERROR(VLOOKUP(Q125,'CRUCE OPORTUNIDADES'!$C$10:$D$109,2,FALSE),"")</f>
        <v/>
      </c>
      <c r="S125" s="14" t="n">
        <v>4.59000000000003</v>
      </c>
      <c r="T125" s="14">
        <f>IFERROR(VLOOKUP(S125,'CRUCE OPORTUNIDADES'!$C$10:$D$109,2,FALSE),"")</f>
        <v/>
      </c>
      <c r="U125" s="14" t="n">
        <v>5.59000000000004</v>
      </c>
      <c r="V125" s="14">
        <f>IFERROR(VLOOKUP(U125,'CRUCE OPORTUNIDADES'!$C$10:$D$109,2,FALSE),"")</f>
        <v/>
      </c>
      <c r="W125" s="14" t="n">
        <v>6.59000000000005</v>
      </c>
      <c r="X125" s="14">
        <f>IFERROR(VLOOKUP(W125,'CRUCE OPORTUNIDADES'!$C$10:$D$109,2,FALSE),"")</f>
        <v/>
      </c>
      <c r="Y125" s="14" t="n">
        <v>7.59000000000006</v>
      </c>
      <c r="Z125" s="14">
        <f>IFERROR(VLOOKUP(Y125,'CRUCE OPORTUNIDADES'!$C$10:$D$109,2,FALSE),"")</f>
        <v/>
      </c>
      <c r="AA125" s="14" t="n">
        <v>8.590000000000069</v>
      </c>
      <c r="AB125" s="14">
        <f>IFERROR(VLOOKUP(AA125,'CRUCE OPORTUNIDADES'!$C$10:$D$109,2,FALSE),"")</f>
        <v/>
      </c>
      <c r="AC125" s="14" t="n">
        <v>9.59000000000008</v>
      </c>
      <c r="AD125" s="14">
        <f>IFERROR(VLOOKUP(AC125,'CRUCE OPORTUNIDADES'!$C$10:$D$109,2,FALSE),"")</f>
        <v/>
      </c>
      <c r="AE125" s="14" t="n">
        <v>10.5900000000001</v>
      </c>
      <c r="AF125" s="14">
        <f>IFERROR(VLOOKUP(AE125,'CRUCE OPORTUNIDADES'!$C$10:$D$109,2,FALSE),"")</f>
        <v/>
      </c>
      <c r="AG125" s="14" t="n">
        <v>11.5900000000001</v>
      </c>
      <c r="AH125" s="14">
        <f>IFERROR(VLOOKUP(AG125,'CRUCE OPORTUNIDADES'!$C$10:$D$109,2,FALSE),"")</f>
        <v/>
      </c>
      <c r="AI125" s="14" t="n">
        <v>12.5900000000001</v>
      </c>
      <c r="AJ125" s="14">
        <f>IFERROR(VLOOKUP(AI125,'CRUCE OPORTUNIDADES'!$C$10:$D$109,2,FALSE),"")</f>
        <v/>
      </c>
      <c r="AK125" s="14" t="n">
        <v>13.5900000000001</v>
      </c>
      <c r="AL125" s="14">
        <f>IFERROR(VLOOKUP(AK125,'CRUCE OPORTUNIDADES'!$C$10:$D$109,2,FALSE),"")</f>
        <v/>
      </c>
      <c r="AM125" s="14" t="n">
        <v>14.5900000000001</v>
      </c>
      <c r="AN125" s="14">
        <f>IFERROR(VLOOKUP(AM125,'CRUCE OPORTUNIDADES'!$C$10:$D$109,2,FALSE),"")</f>
        <v/>
      </c>
      <c r="AO125" s="14" t="n">
        <v>15.5900000000001</v>
      </c>
      <c r="AP125" s="14">
        <f>IFERROR(VLOOKUP(AO125,'CRUCE OPORTUNIDADES'!$C$10:$D$109,2,FALSE),"")</f>
        <v/>
      </c>
      <c r="AQ125" s="14" t="n">
        <v>16.5900000000001</v>
      </c>
      <c r="AR125" s="14">
        <f>IFERROR(VLOOKUP(AQ125,'CRUCE OPORTUNIDADES'!$C$10:$D$109,2,FALSE),"")</f>
        <v/>
      </c>
      <c r="AS125" s="14" t="n">
        <v>17.5900000000002</v>
      </c>
      <c r="AT125" s="14">
        <f>IFERROR(VLOOKUP(AS125,'CRUCE OPORTUNIDADES'!$C$10:$D$109,2,FALSE),"")</f>
        <v/>
      </c>
      <c r="AU125" s="14" t="n">
        <v>18.5900000000002</v>
      </c>
      <c r="AV125" s="14">
        <f>IFERROR(VLOOKUP(AU125,'CRUCE OPORTUNIDADES'!$C$10:$D$109,2,FALSE),"")</f>
        <v/>
      </c>
      <c r="AW125" s="14" t="n">
        <v>19.5900000000002</v>
      </c>
      <c r="AX125" s="14">
        <f>IFERROR(VLOOKUP(AW125,'CRUCE OPORTUNIDADES'!$C$10:$D$109,2,FALSE),"")</f>
        <v/>
      </c>
      <c r="AY125" s="14" t="n">
        <v>20.5900000000002</v>
      </c>
      <c r="AZ125" s="14">
        <f>IFERROR(VLOOKUP(AY125,'CRUCE OPORTUNIDADES'!$C$10:$D$109,2,FALSE),"")</f>
        <v/>
      </c>
      <c r="BA125" s="14" t="n">
        <v>21.5900000000002</v>
      </c>
      <c r="BB125" s="14">
        <f>IFERROR(VLOOKUP(BA125,'CRUCE OPORTUNIDADES'!$C$10:$D$109,2,FALSE),"")</f>
        <v/>
      </c>
      <c r="BC125" s="14" t="n">
        <v>22.5900000000002</v>
      </c>
      <c r="BD125" s="14">
        <f>IFERROR(VLOOKUP(BC125,'CRUCE OPORTUNIDADES'!$C$10:$D$109,2,FALSE),"")</f>
        <v/>
      </c>
      <c r="BE125" s="14" t="n">
        <v>23.5900000000002</v>
      </c>
      <c r="BF125" s="14">
        <f>IFERROR(VLOOKUP(BE125,'CRUCE OPORTUNIDADES'!$C$10:$D$109,2,FALSE),"")</f>
        <v/>
      </c>
      <c r="BG125" s="14" t="n">
        <v>24.5900000000002</v>
      </c>
      <c r="BH125" s="14">
        <f>IFERROR(VLOOKUP(BG125,'CRUCE OPORTUNIDADES'!$C$10:$D$109,2,FALSE),"")</f>
        <v/>
      </c>
      <c r="BI125" s="14" t="n">
        <v>25.5900000000002</v>
      </c>
      <c r="BJ125" s="14">
        <f>IFERROR(VLOOKUP(BI125,'CRUCE OPORTUNIDADES'!$C$10:$D$109,2,FALSE),"")</f>
        <v/>
      </c>
    </row>
    <row r="126">
      <c r="N126" s="14">
        <f>IF(N127&lt;&gt;""," -O","")</f>
        <v/>
      </c>
      <c r="P126" s="14">
        <f>IF(P127&lt;&gt;""," -O","")</f>
        <v/>
      </c>
      <c r="R126" s="14">
        <f>IF(R127&lt;&gt;""," -O","")</f>
        <v/>
      </c>
      <c r="T126" s="14">
        <f>IF(T127&lt;&gt;""," -O","")</f>
        <v/>
      </c>
      <c r="V126" s="14">
        <f>IF(V127&lt;&gt;""," -O","")</f>
        <v/>
      </c>
      <c r="X126" s="14">
        <f>IF(X127&lt;&gt;""," -O","")</f>
        <v/>
      </c>
      <c r="Z126" s="14">
        <f>IF(Z127&lt;&gt;""," -O","")</f>
        <v/>
      </c>
      <c r="AB126" s="14">
        <f>IF(AB127&lt;&gt;""," -O","")</f>
        <v/>
      </c>
      <c r="AD126" s="14">
        <f>IF(AD127&lt;&gt;""," -O","")</f>
        <v/>
      </c>
      <c r="AF126" s="14">
        <f>IF(AF127&lt;&gt;""," -O","")</f>
        <v/>
      </c>
      <c r="AH126" s="14">
        <f>IF(AH127&lt;&gt;""," -O","")</f>
        <v/>
      </c>
      <c r="AJ126" s="14">
        <f>IF(AJ127&lt;&gt;""," -O","")</f>
        <v/>
      </c>
      <c r="AL126" s="14">
        <f>IF(AL127&lt;&gt;""," -O","")</f>
        <v/>
      </c>
      <c r="AN126" s="14">
        <f>IF(AN127&lt;&gt;""," -O","")</f>
        <v/>
      </c>
      <c r="AP126" s="14">
        <f>IF(AP127&lt;&gt;""," -O","")</f>
        <v/>
      </c>
      <c r="AR126" s="14">
        <f>IF(AR127&lt;&gt;""," -O","")</f>
        <v/>
      </c>
      <c r="AT126" s="14">
        <f>IF(AT127&lt;&gt;""," -O","")</f>
        <v/>
      </c>
      <c r="AV126" s="14">
        <f>IF(AV127&lt;&gt;""," -O","")</f>
        <v/>
      </c>
      <c r="AX126" s="14">
        <f>IF(AX127&lt;&gt;""," -O","")</f>
        <v/>
      </c>
      <c r="AZ126" s="14">
        <f>IF(AZ127&lt;&gt;""," -O","")</f>
        <v/>
      </c>
      <c r="BB126" s="14">
        <f>IF(BB127&lt;&gt;""," -O","")</f>
        <v/>
      </c>
      <c r="BD126" s="14">
        <f>IF(BD127&lt;&gt;""," -O","")</f>
        <v/>
      </c>
      <c r="BF126" s="14">
        <f>IF(BF127&lt;&gt;""," -O","")</f>
        <v/>
      </c>
      <c r="BH126" s="14">
        <f>IF(BH127&lt;&gt;""," -O","")</f>
        <v/>
      </c>
      <c r="BJ126" s="14">
        <f>IF(BJ127&lt;&gt;""," -O","")</f>
        <v/>
      </c>
    </row>
    <row r="127">
      <c r="M127" s="14" t="n">
        <v>1.6</v>
      </c>
      <c r="N127" s="14">
        <f>IFERROR(VLOOKUP(M127,'CRUCE OPORTUNIDADES'!$C$10:$D$109,2,FALSE),"")</f>
        <v/>
      </c>
      <c r="O127" s="14" t="n">
        <v>2.60000000000001</v>
      </c>
      <c r="P127" s="14">
        <f>IFERROR(VLOOKUP(O127,'CRUCE OPORTUNIDADES'!$C$10:$D$109,2,FALSE),"")</f>
        <v/>
      </c>
      <c r="Q127" s="14" t="n">
        <v>3.60000000000002</v>
      </c>
      <c r="R127" s="14">
        <f>IFERROR(VLOOKUP(Q127,'CRUCE OPORTUNIDADES'!$C$10:$D$109,2,FALSE),"")</f>
        <v/>
      </c>
      <c r="S127" s="14" t="n">
        <v>4.60000000000003</v>
      </c>
      <c r="T127" s="14">
        <f>IFERROR(VLOOKUP(S127,'CRUCE OPORTUNIDADES'!$C$10:$D$109,2,FALSE),"")</f>
        <v/>
      </c>
      <c r="U127" s="14" t="n">
        <v>5.60000000000004</v>
      </c>
      <c r="V127" s="14">
        <f>IFERROR(VLOOKUP(U127,'CRUCE OPORTUNIDADES'!$C$10:$D$109,2,FALSE),"")</f>
        <v/>
      </c>
      <c r="W127" s="14" t="n">
        <v>6.60000000000005</v>
      </c>
      <c r="X127" s="14">
        <f>IFERROR(VLOOKUP(W127,'CRUCE OPORTUNIDADES'!$C$10:$D$109,2,FALSE),"")</f>
        <v/>
      </c>
      <c r="Y127" s="14" t="n">
        <v>7.60000000000006</v>
      </c>
      <c r="Z127" s="14">
        <f>IFERROR(VLOOKUP(Y127,'CRUCE OPORTUNIDADES'!$C$10:$D$109,2,FALSE),"")</f>
        <v/>
      </c>
      <c r="AA127" s="14" t="n">
        <v>8.600000000000071</v>
      </c>
      <c r="AB127" s="14">
        <f>IFERROR(VLOOKUP(AA127,'CRUCE OPORTUNIDADES'!$C$10:$D$109,2,FALSE),"")</f>
        <v/>
      </c>
      <c r="AC127" s="14" t="n">
        <v>9.60000000000008</v>
      </c>
      <c r="AD127" s="14">
        <f>IFERROR(VLOOKUP(AC127,'CRUCE OPORTUNIDADES'!$C$10:$D$109,2,FALSE),"")</f>
        <v/>
      </c>
      <c r="AE127" s="14" t="n">
        <v>10.6000000000001</v>
      </c>
      <c r="AF127" s="14">
        <f>IFERROR(VLOOKUP(AE127,'CRUCE OPORTUNIDADES'!$C$10:$D$109,2,FALSE),"")</f>
        <v/>
      </c>
      <c r="AG127" s="14" t="n">
        <v>11.6000000000001</v>
      </c>
      <c r="AH127" s="14">
        <f>IFERROR(VLOOKUP(AG127,'CRUCE OPORTUNIDADES'!$C$10:$D$109,2,FALSE),"")</f>
        <v/>
      </c>
      <c r="AI127" s="14" t="n">
        <v>12.6000000000001</v>
      </c>
      <c r="AJ127" s="14">
        <f>IFERROR(VLOOKUP(AI127,'CRUCE OPORTUNIDADES'!$C$10:$D$109,2,FALSE),"")</f>
        <v/>
      </c>
      <c r="AK127" s="14" t="n">
        <v>13.6000000000001</v>
      </c>
      <c r="AL127" s="14">
        <f>IFERROR(VLOOKUP(AK127,'CRUCE OPORTUNIDADES'!$C$10:$D$109,2,FALSE),"")</f>
        <v/>
      </c>
      <c r="AM127" s="14" t="n">
        <v>14.6000000000001</v>
      </c>
      <c r="AN127" s="14">
        <f>IFERROR(VLOOKUP(AM127,'CRUCE OPORTUNIDADES'!$C$10:$D$109,2,FALSE),"")</f>
        <v/>
      </c>
      <c r="AO127" s="14" t="n">
        <v>15.6000000000001</v>
      </c>
      <c r="AP127" s="14">
        <f>IFERROR(VLOOKUP(AO127,'CRUCE OPORTUNIDADES'!$C$10:$D$109,2,FALSE),"")</f>
        <v/>
      </c>
      <c r="AQ127" s="14" t="n">
        <v>16.6000000000001</v>
      </c>
      <c r="AR127" s="14">
        <f>IFERROR(VLOOKUP(AQ127,'CRUCE OPORTUNIDADES'!$C$10:$D$109,2,FALSE),"")</f>
        <v/>
      </c>
      <c r="AS127" s="14" t="n">
        <v>17.6000000000002</v>
      </c>
      <c r="AT127" s="14">
        <f>IFERROR(VLOOKUP(AS127,'CRUCE OPORTUNIDADES'!$C$10:$D$109,2,FALSE),"")</f>
        <v/>
      </c>
      <c r="AU127" s="14" t="n">
        <v>18.6000000000002</v>
      </c>
      <c r="AV127" s="14">
        <f>IFERROR(VLOOKUP(AU127,'CRUCE OPORTUNIDADES'!$C$10:$D$109,2,FALSE),"")</f>
        <v/>
      </c>
      <c r="AW127" s="14" t="n">
        <v>19.6000000000002</v>
      </c>
      <c r="AX127" s="14">
        <f>IFERROR(VLOOKUP(AW127,'CRUCE OPORTUNIDADES'!$C$10:$D$109,2,FALSE),"")</f>
        <v/>
      </c>
      <c r="AY127" s="14" t="n">
        <v>20.6000000000002</v>
      </c>
      <c r="AZ127" s="14">
        <f>IFERROR(VLOOKUP(AY127,'CRUCE OPORTUNIDADES'!$C$10:$D$109,2,FALSE),"")</f>
        <v/>
      </c>
      <c r="BA127" s="14" t="n">
        <v>21.6000000000002</v>
      </c>
      <c r="BB127" s="14">
        <f>IFERROR(VLOOKUP(BA127,'CRUCE OPORTUNIDADES'!$C$10:$D$109,2,FALSE),"")</f>
        <v/>
      </c>
      <c r="BC127" s="14" t="n">
        <v>22.6000000000002</v>
      </c>
      <c r="BD127" s="14">
        <f>IFERROR(VLOOKUP(BC127,'CRUCE OPORTUNIDADES'!$C$10:$D$109,2,FALSE),"")</f>
        <v/>
      </c>
      <c r="BE127" s="14" t="n">
        <v>23.6000000000002</v>
      </c>
      <c r="BF127" s="14">
        <f>IFERROR(VLOOKUP(BE127,'CRUCE OPORTUNIDADES'!$C$10:$D$109,2,FALSE),"")</f>
        <v/>
      </c>
      <c r="BG127" s="14" t="n">
        <v>24.6000000000002</v>
      </c>
      <c r="BH127" s="14">
        <f>IFERROR(VLOOKUP(BG127,'CRUCE OPORTUNIDADES'!$C$10:$D$109,2,FALSE),"")</f>
        <v/>
      </c>
      <c r="BI127" s="14" t="n">
        <v>25.6000000000002</v>
      </c>
      <c r="BJ127" s="14">
        <f>IFERROR(VLOOKUP(BI127,'CRUCE OPORTUNIDADES'!$C$10:$D$109,2,FALSE),"")</f>
        <v/>
      </c>
    </row>
    <row r="128">
      <c r="N128" s="14">
        <f>IF(N129&lt;&gt;""," -O","")</f>
        <v/>
      </c>
      <c r="P128" s="14">
        <f>IF(P129&lt;&gt;""," -O","")</f>
        <v/>
      </c>
      <c r="R128" s="14">
        <f>IF(R129&lt;&gt;""," -O","")</f>
        <v/>
      </c>
      <c r="T128" s="14">
        <f>IF(T129&lt;&gt;""," -O","")</f>
        <v/>
      </c>
      <c r="V128" s="14">
        <f>IF(V129&lt;&gt;""," -O","")</f>
        <v/>
      </c>
      <c r="X128" s="14">
        <f>IF(X129&lt;&gt;""," -O","")</f>
        <v/>
      </c>
      <c r="Z128" s="14">
        <f>IF(Z129&lt;&gt;""," -O","")</f>
        <v/>
      </c>
      <c r="AB128" s="14">
        <f>IF(AB129&lt;&gt;""," -O","")</f>
        <v/>
      </c>
      <c r="AD128" s="14">
        <f>IF(AD129&lt;&gt;""," -O","")</f>
        <v/>
      </c>
      <c r="AF128" s="14">
        <f>IF(AF129&lt;&gt;""," -O","")</f>
        <v/>
      </c>
      <c r="AH128" s="14">
        <f>IF(AH129&lt;&gt;""," -O","")</f>
        <v/>
      </c>
      <c r="AJ128" s="14">
        <f>IF(AJ129&lt;&gt;""," -O","")</f>
        <v/>
      </c>
      <c r="AL128" s="14">
        <f>IF(AL129&lt;&gt;""," -O","")</f>
        <v/>
      </c>
      <c r="AN128" s="14">
        <f>IF(AN129&lt;&gt;""," -O","")</f>
        <v/>
      </c>
      <c r="AP128" s="14">
        <f>IF(AP129&lt;&gt;""," -O","")</f>
        <v/>
      </c>
      <c r="AR128" s="14">
        <f>IF(AR129&lt;&gt;""," -O","")</f>
        <v/>
      </c>
      <c r="AT128" s="14">
        <f>IF(AT129&lt;&gt;""," -O","")</f>
        <v/>
      </c>
      <c r="AV128" s="14">
        <f>IF(AV129&lt;&gt;""," -O","")</f>
        <v/>
      </c>
      <c r="AX128" s="14">
        <f>IF(AX129&lt;&gt;""," -O","")</f>
        <v/>
      </c>
      <c r="AZ128" s="14">
        <f>IF(AZ129&lt;&gt;""," -O","")</f>
        <v/>
      </c>
      <c r="BB128" s="14">
        <f>IF(BB129&lt;&gt;""," -O","")</f>
        <v/>
      </c>
      <c r="BD128" s="14">
        <f>IF(BD129&lt;&gt;""," -O","")</f>
        <v/>
      </c>
      <c r="BF128" s="14">
        <f>IF(BF129&lt;&gt;""," -O","")</f>
        <v/>
      </c>
      <c r="BH128" s="14">
        <f>IF(BH129&lt;&gt;""," -O","")</f>
        <v/>
      </c>
      <c r="BJ128" s="14">
        <f>IF(BJ129&lt;&gt;""," -O","")</f>
        <v/>
      </c>
    </row>
    <row r="129">
      <c r="M129" s="14" t="n">
        <v>1.61</v>
      </c>
      <c r="N129" s="14">
        <f>IFERROR(VLOOKUP(M129,'CRUCE OPORTUNIDADES'!$C$10:$D$109,2,FALSE),"")</f>
        <v/>
      </c>
      <c r="O129" s="14" t="n">
        <v>2.61000000000001</v>
      </c>
      <c r="P129" s="14">
        <f>IFERROR(VLOOKUP(O129,'CRUCE OPORTUNIDADES'!$C$10:$D$109,2,FALSE),"")</f>
        <v/>
      </c>
      <c r="Q129" s="14" t="n">
        <v>3.61000000000002</v>
      </c>
      <c r="R129" s="14">
        <f>IFERROR(VLOOKUP(Q129,'CRUCE OPORTUNIDADES'!$C$10:$D$109,2,FALSE),"")</f>
        <v/>
      </c>
      <c r="S129" s="14" t="n">
        <v>4.61000000000003</v>
      </c>
      <c r="T129" s="14">
        <f>IFERROR(VLOOKUP(S129,'CRUCE OPORTUNIDADES'!$C$10:$D$109,2,FALSE),"")</f>
        <v/>
      </c>
      <c r="U129" s="14" t="n">
        <v>5.61000000000004</v>
      </c>
      <c r="V129" s="14">
        <f>IFERROR(VLOOKUP(U129,'CRUCE OPORTUNIDADES'!$C$10:$D$109,2,FALSE),"")</f>
        <v/>
      </c>
      <c r="W129" s="14" t="n">
        <v>6.61000000000005</v>
      </c>
      <c r="X129" s="14">
        <f>IFERROR(VLOOKUP(W129,'CRUCE OPORTUNIDADES'!$C$10:$D$109,2,FALSE),"")</f>
        <v/>
      </c>
      <c r="Y129" s="14" t="n">
        <v>7.61000000000006</v>
      </c>
      <c r="Z129" s="14">
        <f>IFERROR(VLOOKUP(Y129,'CRUCE OPORTUNIDADES'!$C$10:$D$109,2,FALSE),"")</f>
        <v/>
      </c>
      <c r="AA129" s="14" t="n">
        <v>8.61000000000007</v>
      </c>
      <c r="AB129" s="14">
        <f>IFERROR(VLOOKUP(AA129,'CRUCE OPORTUNIDADES'!$C$10:$D$109,2,FALSE),"")</f>
        <v/>
      </c>
      <c r="AC129" s="14" t="n">
        <v>9.610000000000079</v>
      </c>
      <c r="AD129" s="14">
        <f>IFERROR(VLOOKUP(AC129,'CRUCE OPORTUNIDADES'!$C$10:$D$109,2,FALSE),"")</f>
        <v/>
      </c>
      <c r="AE129" s="14" t="n">
        <v>10.6100000000001</v>
      </c>
      <c r="AF129" s="14">
        <f>IFERROR(VLOOKUP(AE129,'CRUCE OPORTUNIDADES'!$C$10:$D$109,2,FALSE),"")</f>
        <v/>
      </c>
      <c r="AG129" s="14" t="n">
        <v>11.6100000000001</v>
      </c>
      <c r="AH129" s="14">
        <f>IFERROR(VLOOKUP(AG129,'CRUCE OPORTUNIDADES'!$C$10:$D$109,2,FALSE),"")</f>
        <v/>
      </c>
      <c r="AI129" s="14" t="n">
        <v>12.6100000000001</v>
      </c>
      <c r="AJ129" s="14">
        <f>IFERROR(VLOOKUP(AI129,'CRUCE OPORTUNIDADES'!$C$10:$D$109,2,FALSE),"")</f>
        <v/>
      </c>
      <c r="AK129" s="14" t="n">
        <v>13.6100000000001</v>
      </c>
      <c r="AL129" s="14">
        <f>IFERROR(VLOOKUP(AK129,'CRUCE OPORTUNIDADES'!$C$10:$D$109,2,FALSE),"")</f>
        <v/>
      </c>
      <c r="AM129" s="14" t="n">
        <v>14.6100000000001</v>
      </c>
      <c r="AN129" s="14">
        <f>IFERROR(VLOOKUP(AM129,'CRUCE OPORTUNIDADES'!$C$10:$D$109,2,FALSE),"")</f>
        <v/>
      </c>
      <c r="AO129" s="14" t="n">
        <v>15.6100000000001</v>
      </c>
      <c r="AP129" s="14">
        <f>IFERROR(VLOOKUP(AO129,'CRUCE OPORTUNIDADES'!$C$10:$D$109,2,FALSE),"")</f>
        <v/>
      </c>
      <c r="AQ129" s="14" t="n">
        <v>16.6100000000001</v>
      </c>
      <c r="AR129" s="14">
        <f>IFERROR(VLOOKUP(AQ129,'CRUCE OPORTUNIDADES'!$C$10:$D$109,2,FALSE),"")</f>
        <v/>
      </c>
      <c r="AS129" s="14" t="n">
        <v>17.6100000000002</v>
      </c>
      <c r="AT129" s="14">
        <f>IFERROR(VLOOKUP(AS129,'CRUCE OPORTUNIDADES'!$C$10:$D$109,2,FALSE),"")</f>
        <v/>
      </c>
      <c r="AU129" s="14" t="n">
        <v>18.6100000000002</v>
      </c>
      <c r="AV129" s="14">
        <f>IFERROR(VLOOKUP(AU129,'CRUCE OPORTUNIDADES'!$C$10:$D$109,2,FALSE),"")</f>
        <v/>
      </c>
      <c r="AW129" s="14" t="n">
        <v>19.6100000000002</v>
      </c>
      <c r="AX129" s="14">
        <f>IFERROR(VLOOKUP(AW129,'CRUCE OPORTUNIDADES'!$C$10:$D$109,2,FALSE),"")</f>
        <v/>
      </c>
      <c r="AY129" s="14" t="n">
        <v>20.6100000000002</v>
      </c>
      <c r="AZ129" s="14">
        <f>IFERROR(VLOOKUP(AY129,'CRUCE OPORTUNIDADES'!$C$10:$D$109,2,FALSE),"")</f>
        <v/>
      </c>
      <c r="BA129" s="14" t="n">
        <v>21.6100000000002</v>
      </c>
      <c r="BB129" s="14">
        <f>IFERROR(VLOOKUP(BA129,'CRUCE OPORTUNIDADES'!$C$10:$D$109,2,FALSE),"")</f>
        <v/>
      </c>
      <c r="BC129" s="14" t="n">
        <v>22.6100000000002</v>
      </c>
      <c r="BD129" s="14">
        <f>IFERROR(VLOOKUP(BC129,'CRUCE OPORTUNIDADES'!$C$10:$D$109,2,FALSE),"")</f>
        <v/>
      </c>
      <c r="BE129" s="14" t="n">
        <v>23.6100000000002</v>
      </c>
      <c r="BF129" s="14">
        <f>IFERROR(VLOOKUP(BE129,'CRUCE OPORTUNIDADES'!$C$10:$D$109,2,FALSE),"")</f>
        <v/>
      </c>
      <c r="BG129" s="14" t="n">
        <v>24.6100000000002</v>
      </c>
      <c r="BH129" s="14">
        <f>IFERROR(VLOOKUP(BG129,'CRUCE OPORTUNIDADES'!$C$10:$D$109,2,FALSE),"")</f>
        <v/>
      </c>
      <c r="BI129" s="14" t="n">
        <v>25.6100000000002</v>
      </c>
      <c r="BJ129" s="14">
        <f>IFERROR(VLOOKUP(BI129,'CRUCE OPORTUNIDADES'!$C$10:$D$109,2,FALSE),"")</f>
        <v/>
      </c>
    </row>
    <row r="130">
      <c r="N130" s="14">
        <f>IF(N131&lt;&gt;""," -O","")</f>
        <v/>
      </c>
      <c r="P130" s="14">
        <f>IF(P131&lt;&gt;""," -O","")</f>
        <v/>
      </c>
      <c r="R130" s="14">
        <f>IF(R131&lt;&gt;""," -O","")</f>
        <v/>
      </c>
      <c r="T130" s="14">
        <f>IF(T131&lt;&gt;""," -O","")</f>
        <v/>
      </c>
      <c r="V130" s="14">
        <f>IF(V131&lt;&gt;""," -O","")</f>
        <v/>
      </c>
      <c r="X130" s="14">
        <f>IF(X131&lt;&gt;""," -O","")</f>
        <v/>
      </c>
      <c r="Z130" s="14">
        <f>IF(Z131&lt;&gt;""," -O","")</f>
        <v/>
      </c>
      <c r="AB130" s="14">
        <f>IF(AB131&lt;&gt;""," -O","")</f>
        <v/>
      </c>
      <c r="AD130" s="14">
        <f>IF(AD131&lt;&gt;""," -O","")</f>
        <v/>
      </c>
      <c r="AF130" s="14">
        <f>IF(AF131&lt;&gt;""," -O","")</f>
        <v/>
      </c>
      <c r="AH130" s="14">
        <f>IF(AH131&lt;&gt;""," -O","")</f>
        <v/>
      </c>
      <c r="AJ130" s="14">
        <f>IF(AJ131&lt;&gt;""," -O","")</f>
        <v/>
      </c>
      <c r="AL130" s="14">
        <f>IF(AL131&lt;&gt;""," -O","")</f>
        <v/>
      </c>
      <c r="AN130" s="14">
        <f>IF(AN131&lt;&gt;""," -O","")</f>
        <v/>
      </c>
      <c r="AP130" s="14">
        <f>IF(AP131&lt;&gt;""," -O","")</f>
        <v/>
      </c>
      <c r="AR130" s="14">
        <f>IF(AR131&lt;&gt;""," -O","")</f>
        <v/>
      </c>
      <c r="AT130" s="14">
        <f>IF(AT131&lt;&gt;""," -O","")</f>
        <v/>
      </c>
      <c r="AV130" s="14">
        <f>IF(AV131&lt;&gt;""," -O","")</f>
        <v/>
      </c>
      <c r="AX130" s="14">
        <f>IF(AX131&lt;&gt;""," -O","")</f>
        <v/>
      </c>
      <c r="AZ130" s="14">
        <f>IF(AZ131&lt;&gt;""," -O","")</f>
        <v/>
      </c>
      <c r="BB130" s="14">
        <f>IF(BB131&lt;&gt;""," -O","")</f>
        <v/>
      </c>
      <c r="BD130" s="14">
        <f>IF(BD131&lt;&gt;""," -O","")</f>
        <v/>
      </c>
      <c r="BF130" s="14">
        <f>IF(BF131&lt;&gt;""," -O","")</f>
        <v/>
      </c>
      <c r="BH130" s="14">
        <f>IF(BH131&lt;&gt;""," -O","")</f>
        <v/>
      </c>
      <c r="BJ130" s="14">
        <f>IF(BJ131&lt;&gt;""," -O","")</f>
        <v/>
      </c>
    </row>
    <row r="131">
      <c r="M131" s="14" t="n">
        <v>1.62</v>
      </c>
      <c r="N131" s="14">
        <f>IFERROR(VLOOKUP(M131,'CRUCE OPORTUNIDADES'!$C$10:$D$109,2,FALSE),"")</f>
        <v/>
      </c>
      <c r="O131" s="14" t="n">
        <v>2.62000000000001</v>
      </c>
      <c r="P131" s="14">
        <f>IFERROR(VLOOKUP(O131,'CRUCE OPORTUNIDADES'!$C$10:$D$109,2,FALSE),"")</f>
        <v/>
      </c>
      <c r="Q131" s="14" t="n">
        <v>3.62000000000002</v>
      </c>
      <c r="R131" s="14">
        <f>IFERROR(VLOOKUP(Q131,'CRUCE OPORTUNIDADES'!$C$10:$D$109,2,FALSE),"")</f>
        <v/>
      </c>
      <c r="S131" s="14" t="n">
        <v>4.62000000000003</v>
      </c>
      <c r="T131" s="14">
        <f>IFERROR(VLOOKUP(S131,'CRUCE OPORTUNIDADES'!$C$10:$D$109,2,FALSE),"")</f>
        <v/>
      </c>
      <c r="U131" s="14" t="n">
        <v>5.62000000000004</v>
      </c>
      <c r="V131" s="14">
        <f>IFERROR(VLOOKUP(U131,'CRUCE OPORTUNIDADES'!$C$10:$D$109,2,FALSE),"")</f>
        <v/>
      </c>
      <c r="W131" s="14" t="n">
        <v>6.62000000000005</v>
      </c>
      <c r="X131" s="14">
        <f>IFERROR(VLOOKUP(W131,'CRUCE OPORTUNIDADES'!$C$10:$D$109,2,FALSE),"")</f>
        <v/>
      </c>
      <c r="Y131" s="14" t="n">
        <v>7.62000000000006</v>
      </c>
      <c r="Z131" s="14">
        <f>IFERROR(VLOOKUP(Y131,'CRUCE OPORTUNIDADES'!$C$10:$D$109,2,FALSE),"")</f>
        <v/>
      </c>
      <c r="AA131" s="14" t="n">
        <v>8.62000000000007</v>
      </c>
      <c r="AB131" s="14">
        <f>IFERROR(VLOOKUP(AA131,'CRUCE OPORTUNIDADES'!$C$10:$D$109,2,FALSE),"")</f>
        <v/>
      </c>
      <c r="AC131" s="14" t="n">
        <v>9.620000000000079</v>
      </c>
      <c r="AD131" s="14">
        <f>IFERROR(VLOOKUP(AC131,'CRUCE OPORTUNIDADES'!$C$10:$D$109,2,FALSE),"")</f>
        <v/>
      </c>
      <c r="AE131" s="14" t="n">
        <v>10.6200000000001</v>
      </c>
      <c r="AF131" s="14">
        <f>IFERROR(VLOOKUP(AE131,'CRUCE OPORTUNIDADES'!$C$10:$D$109,2,FALSE),"")</f>
        <v/>
      </c>
      <c r="AG131" s="14" t="n">
        <v>11.6200000000001</v>
      </c>
      <c r="AH131" s="14">
        <f>IFERROR(VLOOKUP(AG131,'CRUCE OPORTUNIDADES'!$C$10:$D$109,2,FALSE),"")</f>
        <v/>
      </c>
      <c r="AI131" s="14" t="n">
        <v>12.6200000000001</v>
      </c>
      <c r="AJ131" s="14">
        <f>IFERROR(VLOOKUP(AI131,'CRUCE OPORTUNIDADES'!$C$10:$D$109,2,FALSE),"")</f>
        <v/>
      </c>
      <c r="AK131" s="14" t="n">
        <v>13.6200000000001</v>
      </c>
      <c r="AL131" s="14">
        <f>IFERROR(VLOOKUP(AK131,'CRUCE OPORTUNIDADES'!$C$10:$D$109,2,FALSE),"")</f>
        <v/>
      </c>
      <c r="AM131" s="14" t="n">
        <v>14.6200000000001</v>
      </c>
      <c r="AN131" s="14">
        <f>IFERROR(VLOOKUP(AM131,'CRUCE OPORTUNIDADES'!$C$10:$D$109,2,FALSE),"")</f>
        <v/>
      </c>
      <c r="AO131" s="14" t="n">
        <v>15.6200000000001</v>
      </c>
      <c r="AP131" s="14">
        <f>IFERROR(VLOOKUP(AO131,'CRUCE OPORTUNIDADES'!$C$10:$D$109,2,FALSE),"")</f>
        <v/>
      </c>
      <c r="AQ131" s="14" t="n">
        <v>16.6200000000001</v>
      </c>
      <c r="AR131" s="14">
        <f>IFERROR(VLOOKUP(AQ131,'CRUCE OPORTUNIDADES'!$C$10:$D$109,2,FALSE),"")</f>
        <v/>
      </c>
      <c r="AS131" s="14" t="n">
        <v>17.6200000000002</v>
      </c>
      <c r="AT131" s="14">
        <f>IFERROR(VLOOKUP(AS131,'CRUCE OPORTUNIDADES'!$C$10:$D$109,2,FALSE),"")</f>
        <v/>
      </c>
      <c r="AU131" s="14" t="n">
        <v>18.6200000000002</v>
      </c>
      <c r="AV131" s="14">
        <f>IFERROR(VLOOKUP(AU131,'CRUCE OPORTUNIDADES'!$C$10:$D$109,2,FALSE),"")</f>
        <v/>
      </c>
      <c r="AW131" s="14" t="n">
        <v>19.6200000000002</v>
      </c>
      <c r="AX131" s="14">
        <f>IFERROR(VLOOKUP(AW131,'CRUCE OPORTUNIDADES'!$C$10:$D$109,2,FALSE),"")</f>
        <v/>
      </c>
      <c r="AY131" s="14" t="n">
        <v>20.6200000000002</v>
      </c>
      <c r="AZ131" s="14">
        <f>IFERROR(VLOOKUP(AY131,'CRUCE OPORTUNIDADES'!$C$10:$D$109,2,FALSE),"")</f>
        <v/>
      </c>
      <c r="BA131" s="14" t="n">
        <v>21.6200000000002</v>
      </c>
      <c r="BB131" s="14">
        <f>IFERROR(VLOOKUP(BA131,'CRUCE OPORTUNIDADES'!$C$10:$D$109,2,FALSE),"")</f>
        <v/>
      </c>
      <c r="BC131" s="14" t="n">
        <v>22.6200000000002</v>
      </c>
      <c r="BD131" s="14">
        <f>IFERROR(VLOOKUP(BC131,'CRUCE OPORTUNIDADES'!$C$10:$D$109,2,FALSE),"")</f>
        <v/>
      </c>
      <c r="BE131" s="14" t="n">
        <v>23.6200000000002</v>
      </c>
      <c r="BF131" s="14">
        <f>IFERROR(VLOOKUP(BE131,'CRUCE OPORTUNIDADES'!$C$10:$D$109,2,FALSE),"")</f>
        <v/>
      </c>
      <c r="BG131" s="14" t="n">
        <v>24.6200000000002</v>
      </c>
      <c r="BH131" s="14">
        <f>IFERROR(VLOOKUP(BG131,'CRUCE OPORTUNIDADES'!$C$10:$D$109,2,FALSE),"")</f>
        <v/>
      </c>
      <c r="BI131" s="14" t="n">
        <v>25.6200000000002</v>
      </c>
      <c r="BJ131" s="14">
        <f>IFERROR(VLOOKUP(BI131,'CRUCE OPORTUNIDADES'!$C$10:$D$109,2,FALSE),"")</f>
        <v/>
      </c>
    </row>
    <row r="132">
      <c r="N132" s="14">
        <f>IF(N133&lt;&gt;""," -O","")</f>
        <v/>
      </c>
      <c r="P132" s="14">
        <f>IF(P133&lt;&gt;""," -O","")</f>
        <v/>
      </c>
      <c r="R132" s="14">
        <f>IF(R133&lt;&gt;""," -O","")</f>
        <v/>
      </c>
      <c r="T132" s="14">
        <f>IF(T133&lt;&gt;""," -O","")</f>
        <v/>
      </c>
      <c r="V132" s="14">
        <f>IF(V133&lt;&gt;""," -O","")</f>
        <v/>
      </c>
      <c r="X132" s="14">
        <f>IF(X133&lt;&gt;""," -O","")</f>
        <v/>
      </c>
      <c r="Z132" s="14">
        <f>IF(Z133&lt;&gt;""," -O","")</f>
        <v/>
      </c>
      <c r="AB132" s="14">
        <f>IF(AB133&lt;&gt;""," -O","")</f>
        <v/>
      </c>
      <c r="AD132" s="14">
        <f>IF(AD133&lt;&gt;""," -O","")</f>
        <v/>
      </c>
      <c r="AF132" s="14">
        <f>IF(AF133&lt;&gt;""," -O","")</f>
        <v/>
      </c>
      <c r="AH132" s="14">
        <f>IF(AH133&lt;&gt;""," -O","")</f>
        <v/>
      </c>
      <c r="AJ132" s="14">
        <f>IF(AJ133&lt;&gt;""," -O","")</f>
        <v/>
      </c>
      <c r="AL132" s="14">
        <f>IF(AL133&lt;&gt;""," -O","")</f>
        <v/>
      </c>
      <c r="AN132" s="14">
        <f>IF(AN133&lt;&gt;""," -O","")</f>
        <v/>
      </c>
      <c r="AP132" s="14">
        <f>IF(AP133&lt;&gt;""," -O","")</f>
        <v/>
      </c>
      <c r="AR132" s="14">
        <f>IF(AR133&lt;&gt;""," -O","")</f>
        <v/>
      </c>
      <c r="AT132" s="14">
        <f>IF(AT133&lt;&gt;""," -O","")</f>
        <v/>
      </c>
      <c r="AV132" s="14">
        <f>IF(AV133&lt;&gt;""," -O","")</f>
        <v/>
      </c>
      <c r="AX132" s="14">
        <f>IF(AX133&lt;&gt;""," -O","")</f>
        <v/>
      </c>
      <c r="AZ132" s="14">
        <f>IF(AZ133&lt;&gt;""," -O","")</f>
        <v/>
      </c>
      <c r="BB132" s="14">
        <f>IF(BB133&lt;&gt;""," -O","")</f>
        <v/>
      </c>
      <c r="BD132" s="14">
        <f>IF(BD133&lt;&gt;""," -O","")</f>
        <v/>
      </c>
      <c r="BF132" s="14">
        <f>IF(BF133&lt;&gt;""," -O","")</f>
        <v/>
      </c>
      <c r="BH132" s="14">
        <f>IF(BH133&lt;&gt;""," -O","")</f>
        <v/>
      </c>
      <c r="BJ132" s="14">
        <f>IF(BJ133&lt;&gt;""," -O","")</f>
        <v/>
      </c>
    </row>
    <row r="133">
      <c r="M133" s="14" t="n">
        <v>1.63</v>
      </c>
      <c r="N133" s="14">
        <f>IFERROR(VLOOKUP(M133,'CRUCE OPORTUNIDADES'!$C$10:$D$109,2,FALSE),"")</f>
        <v/>
      </c>
      <c r="O133" s="14" t="n">
        <v>2.63000000000001</v>
      </c>
      <c r="P133" s="14">
        <f>IFERROR(VLOOKUP(O133,'CRUCE OPORTUNIDADES'!$C$10:$D$109,2,FALSE),"")</f>
        <v/>
      </c>
      <c r="Q133" s="14" t="n">
        <v>3.63000000000002</v>
      </c>
      <c r="R133" s="14">
        <f>IFERROR(VLOOKUP(Q133,'CRUCE OPORTUNIDADES'!$C$10:$D$109,2,FALSE),"")</f>
        <v/>
      </c>
      <c r="S133" s="14" t="n">
        <v>4.63000000000003</v>
      </c>
      <c r="T133" s="14">
        <f>IFERROR(VLOOKUP(S133,'CRUCE OPORTUNIDADES'!$C$10:$D$109,2,FALSE),"")</f>
        <v/>
      </c>
      <c r="U133" s="14" t="n">
        <v>5.63000000000004</v>
      </c>
      <c r="V133" s="14">
        <f>IFERROR(VLOOKUP(U133,'CRUCE OPORTUNIDADES'!$C$10:$D$109,2,FALSE),"")</f>
        <v/>
      </c>
      <c r="W133" s="14" t="n">
        <v>6.63000000000005</v>
      </c>
      <c r="X133" s="14">
        <f>IFERROR(VLOOKUP(W133,'CRUCE OPORTUNIDADES'!$C$10:$D$109,2,FALSE),"")</f>
        <v/>
      </c>
      <c r="Y133" s="14" t="n">
        <v>7.63000000000006</v>
      </c>
      <c r="Z133" s="14">
        <f>IFERROR(VLOOKUP(Y133,'CRUCE OPORTUNIDADES'!$C$10:$D$109,2,FALSE),"")</f>
        <v/>
      </c>
      <c r="AA133" s="14" t="n">
        <v>8.63000000000007</v>
      </c>
      <c r="AB133" s="14">
        <f>IFERROR(VLOOKUP(AA133,'CRUCE OPORTUNIDADES'!$C$10:$D$109,2,FALSE),"")</f>
        <v/>
      </c>
      <c r="AC133" s="14" t="n">
        <v>9.630000000000081</v>
      </c>
      <c r="AD133" s="14">
        <f>IFERROR(VLOOKUP(AC133,'CRUCE OPORTUNIDADES'!$C$10:$D$109,2,FALSE),"")</f>
        <v/>
      </c>
      <c r="AE133" s="14" t="n">
        <v>10.6300000000001</v>
      </c>
      <c r="AF133" s="14">
        <f>IFERROR(VLOOKUP(AE133,'CRUCE OPORTUNIDADES'!$C$10:$D$109,2,FALSE),"")</f>
        <v/>
      </c>
      <c r="AG133" s="14" t="n">
        <v>11.6300000000001</v>
      </c>
      <c r="AH133" s="14">
        <f>IFERROR(VLOOKUP(AG133,'CRUCE OPORTUNIDADES'!$C$10:$D$109,2,FALSE),"")</f>
        <v/>
      </c>
      <c r="AI133" s="14" t="n">
        <v>12.6300000000001</v>
      </c>
      <c r="AJ133" s="14">
        <f>IFERROR(VLOOKUP(AI133,'CRUCE OPORTUNIDADES'!$C$10:$D$109,2,FALSE),"")</f>
        <v/>
      </c>
      <c r="AK133" s="14" t="n">
        <v>13.6300000000001</v>
      </c>
      <c r="AL133" s="14">
        <f>IFERROR(VLOOKUP(AK133,'CRUCE OPORTUNIDADES'!$C$10:$D$109,2,FALSE),"")</f>
        <v/>
      </c>
      <c r="AM133" s="14" t="n">
        <v>14.6300000000001</v>
      </c>
      <c r="AN133" s="14">
        <f>IFERROR(VLOOKUP(AM133,'CRUCE OPORTUNIDADES'!$C$10:$D$109,2,FALSE),"")</f>
        <v/>
      </c>
      <c r="AO133" s="14" t="n">
        <v>15.6300000000001</v>
      </c>
      <c r="AP133" s="14">
        <f>IFERROR(VLOOKUP(AO133,'CRUCE OPORTUNIDADES'!$C$10:$D$109,2,FALSE),"")</f>
        <v/>
      </c>
      <c r="AQ133" s="14" t="n">
        <v>16.6300000000002</v>
      </c>
      <c r="AR133" s="14">
        <f>IFERROR(VLOOKUP(AQ133,'CRUCE OPORTUNIDADES'!$C$10:$D$109,2,FALSE),"")</f>
        <v/>
      </c>
      <c r="AS133" s="14" t="n">
        <v>17.6300000000002</v>
      </c>
      <c r="AT133" s="14">
        <f>IFERROR(VLOOKUP(AS133,'CRUCE OPORTUNIDADES'!$C$10:$D$109,2,FALSE),"")</f>
        <v/>
      </c>
      <c r="AU133" s="14" t="n">
        <v>18.6300000000002</v>
      </c>
      <c r="AV133" s="14">
        <f>IFERROR(VLOOKUP(AU133,'CRUCE OPORTUNIDADES'!$C$10:$D$109,2,FALSE),"")</f>
        <v/>
      </c>
      <c r="AW133" s="14" t="n">
        <v>19.6300000000002</v>
      </c>
      <c r="AX133" s="14">
        <f>IFERROR(VLOOKUP(AW133,'CRUCE OPORTUNIDADES'!$C$10:$D$109,2,FALSE),"")</f>
        <v/>
      </c>
      <c r="AY133" s="14" t="n">
        <v>20.6300000000002</v>
      </c>
      <c r="AZ133" s="14">
        <f>IFERROR(VLOOKUP(AY133,'CRUCE OPORTUNIDADES'!$C$10:$D$109,2,FALSE),"")</f>
        <v/>
      </c>
      <c r="BA133" s="14" t="n">
        <v>21.6300000000002</v>
      </c>
      <c r="BB133" s="14">
        <f>IFERROR(VLOOKUP(BA133,'CRUCE OPORTUNIDADES'!$C$10:$D$109,2,FALSE),"")</f>
        <v/>
      </c>
      <c r="BC133" s="14" t="n">
        <v>22.6300000000002</v>
      </c>
      <c r="BD133" s="14">
        <f>IFERROR(VLOOKUP(BC133,'CRUCE OPORTUNIDADES'!$C$10:$D$109,2,FALSE),"")</f>
        <v/>
      </c>
      <c r="BE133" s="14" t="n">
        <v>23.6300000000002</v>
      </c>
      <c r="BF133" s="14">
        <f>IFERROR(VLOOKUP(BE133,'CRUCE OPORTUNIDADES'!$C$10:$D$109,2,FALSE),"")</f>
        <v/>
      </c>
      <c r="BG133" s="14" t="n">
        <v>24.6300000000002</v>
      </c>
      <c r="BH133" s="14">
        <f>IFERROR(VLOOKUP(BG133,'CRUCE OPORTUNIDADES'!$C$10:$D$109,2,FALSE),"")</f>
        <v/>
      </c>
      <c r="BI133" s="14" t="n">
        <v>25.6300000000002</v>
      </c>
      <c r="BJ133" s="14">
        <f>IFERROR(VLOOKUP(BI133,'CRUCE OPORTUNIDADES'!$C$10:$D$109,2,FALSE),"")</f>
        <v/>
      </c>
    </row>
    <row r="134">
      <c r="N134" s="14">
        <f>IF(N135&lt;&gt;""," -O","")</f>
        <v/>
      </c>
      <c r="P134" s="14">
        <f>IF(P135&lt;&gt;""," -O","")</f>
        <v/>
      </c>
      <c r="R134" s="14">
        <f>IF(R135&lt;&gt;""," -O","")</f>
        <v/>
      </c>
      <c r="T134" s="14">
        <f>IF(T135&lt;&gt;""," -O","")</f>
        <v/>
      </c>
      <c r="V134" s="14">
        <f>IF(V135&lt;&gt;""," -O","")</f>
        <v/>
      </c>
      <c r="X134" s="14">
        <f>IF(X135&lt;&gt;""," -O","")</f>
        <v/>
      </c>
      <c r="Z134" s="14">
        <f>IF(Z135&lt;&gt;""," -O","")</f>
        <v/>
      </c>
      <c r="AB134" s="14">
        <f>IF(AB135&lt;&gt;""," -O","")</f>
        <v/>
      </c>
      <c r="AD134" s="14">
        <f>IF(AD135&lt;&gt;""," -O","")</f>
        <v/>
      </c>
      <c r="AF134" s="14">
        <f>IF(AF135&lt;&gt;""," -O","")</f>
        <v/>
      </c>
      <c r="AH134" s="14">
        <f>IF(AH135&lt;&gt;""," -O","")</f>
        <v/>
      </c>
      <c r="AJ134" s="14">
        <f>IF(AJ135&lt;&gt;""," -O","")</f>
        <v/>
      </c>
      <c r="AL134" s="14">
        <f>IF(AL135&lt;&gt;""," -O","")</f>
        <v/>
      </c>
      <c r="AN134" s="14">
        <f>IF(AN135&lt;&gt;""," -O","")</f>
        <v/>
      </c>
      <c r="AP134" s="14">
        <f>IF(AP135&lt;&gt;""," -O","")</f>
        <v/>
      </c>
      <c r="AR134" s="14">
        <f>IF(AR135&lt;&gt;""," -O","")</f>
        <v/>
      </c>
      <c r="AT134" s="14">
        <f>IF(AT135&lt;&gt;""," -O","")</f>
        <v/>
      </c>
      <c r="AV134" s="14">
        <f>IF(AV135&lt;&gt;""," -O","")</f>
        <v/>
      </c>
      <c r="AX134" s="14">
        <f>IF(AX135&lt;&gt;""," -O","")</f>
        <v/>
      </c>
      <c r="AZ134" s="14">
        <f>IF(AZ135&lt;&gt;""," -O","")</f>
        <v/>
      </c>
      <c r="BB134" s="14">
        <f>IF(BB135&lt;&gt;""," -O","")</f>
        <v/>
      </c>
      <c r="BD134" s="14">
        <f>IF(BD135&lt;&gt;""," -O","")</f>
        <v/>
      </c>
      <c r="BF134" s="14">
        <f>IF(BF135&lt;&gt;""," -O","")</f>
        <v/>
      </c>
      <c r="BH134" s="14">
        <f>IF(BH135&lt;&gt;""," -O","")</f>
        <v/>
      </c>
      <c r="BJ134" s="14">
        <f>IF(BJ135&lt;&gt;""," -O","")</f>
        <v/>
      </c>
    </row>
    <row r="135">
      <c r="M135" s="14" t="n">
        <v>1.64</v>
      </c>
      <c r="N135" s="14">
        <f>IFERROR(VLOOKUP(M135,'CRUCE OPORTUNIDADES'!$C$10:$D$109,2,FALSE),"")</f>
        <v/>
      </c>
      <c r="O135" s="14" t="n">
        <v>2.64000000000001</v>
      </c>
      <c r="P135" s="14">
        <f>IFERROR(VLOOKUP(O135,'CRUCE OPORTUNIDADES'!$C$10:$D$109,2,FALSE),"")</f>
        <v/>
      </c>
      <c r="Q135" s="14" t="n">
        <v>3.64000000000002</v>
      </c>
      <c r="R135" s="14">
        <f>IFERROR(VLOOKUP(Q135,'CRUCE OPORTUNIDADES'!$C$10:$D$109,2,FALSE),"")</f>
        <v/>
      </c>
      <c r="S135" s="14" t="n">
        <v>4.64000000000003</v>
      </c>
      <c r="T135" s="14">
        <f>IFERROR(VLOOKUP(S135,'CRUCE OPORTUNIDADES'!$C$10:$D$109,2,FALSE),"")</f>
        <v/>
      </c>
      <c r="U135" s="14" t="n">
        <v>5.64000000000004</v>
      </c>
      <c r="V135" s="14">
        <f>IFERROR(VLOOKUP(U135,'CRUCE OPORTUNIDADES'!$C$10:$D$109,2,FALSE),"")</f>
        <v/>
      </c>
      <c r="W135" s="14" t="n">
        <v>6.64000000000005</v>
      </c>
      <c r="X135" s="14">
        <f>IFERROR(VLOOKUP(W135,'CRUCE OPORTUNIDADES'!$C$10:$D$109,2,FALSE),"")</f>
        <v/>
      </c>
      <c r="Y135" s="14" t="n">
        <v>7.64000000000006</v>
      </c>
      <c r="Z135" s="14">
        <f>IFERROR(VLOOKUP(Y135,'CRUCE OPORTUNIDADES'!$C$10:$D$109,2,FALSE),"")</f>
        <v/>
      </c>
      <c r="AA135" s="14" t="n">
        <v>8.64000000000007</v>
      </c>
      <c r="AB135" s="14">
        <f>IFERROR(VLOOKUP(AA135,'CRUCE OPORTUNIDADES'!$C$10:$D$109,2,FALSE),"")</f>
        <v/>
      </c>
      <c r="AC135" s="14" t="n">
        <v>9.640000000000081</v>
      </c>
      <c r="AD135" s="14">
        <f>IFERROR(VLOOKUP(AC135,'CRUCE OPORTUNIDADES'!$C$10:$D$109,2,FALSE),"")</f>
        <v/>
      </c>
      <c r="AE135" s="14" t="n">
        <v>10.6400000000001</v>
      </c>
      <c r="AF135" s="14">
        <f>IFERROR(VLOOKUP(AE135,'CRUCE OPORTUNIDADES'!$C$10:$D$109,2,FALSE),"")</f>
        <v/>
      </c>
      <c r="AG135" s="14" t="n">
        <v>11.6400000000001</v>
      </c>
      <c r="AH135" s="14">
        <f>IFERROR(VLOOKUP(AG135,'CRUCE OPORTUNIDADES'!$C$10:$D$109,2,FALSE),"")</f>
        <v/>
      </c>
      <c r="AI135" s="14" t="n">
        <v>12.6400000000001</v>
      </c>
      <c r="AJ135" s="14">
        <f>IFERROR(VLOOKUP(AI135,'CRUCE OPORTUNIDADES'!$C$10:$D$109,2,FALSE),"")</f>
        <v/>
      </c>
      <c r="AK135" s="14" t="n">
        <v>13.6400000000001</v>
      </c>
      <c r="AL135" s="14">
        <f>IFERROR(VLOOKUP(AK135,'CRUCE OPORTUNIDADES'!$C$10:$D$109,2,FALSE),"")</f>
        <v/>
      </c>
      <c r="AM135" s="14" t="n">
        <v>14.6400000000001</v>
      </c>
      <c r="AN135" s="14">
        <f>IFERROR(VLOOKUP(AM135,'CRUCE OPORTUNIDADES'!$C$10:$D$109,2,FALSE),"")</f>
        <v/>
      </c>
      <c r="AO135" s="14" t="n">
        <v>15.6400000000001</v>
      </c>
      <c r="AP135" s="14">
        <f>IFERROR(VLOOKUP(AO135,'CRUCE OPORTUNIDADES'!$C$10:$D$109,2,FALSE),"")</f>
        <v/>
      </c>
      <c r="AQ135" s="14" t="n">
        <v>16.6400000000001</v>
      </c>
      <c r="AR135" s="14">
        <f>IFERROR(VLOOKUP(AQ135,'CRUCE OPORTUNIDADES'!$C$10:$D$109,2,FALSE),"")</f>
        <v/>
      </c>
      <c r="AS135" s="14" t="n">
        <v>17.6400000000002</v>
      </c>
      <c r="AT135" s="14">
        <f>IFERROR(VLOOKUP(AS135,'CRUCE OPORTUNIDADES'!$C$10:$D$109,2,FALSE),"")</f>
        <v/>
      </c>
      <c r="AU135" s="14" t="n">
        <v>18.6400000000002</v>
      </c>
      <c r="AV135" s="14">
        <f>IFERROR(VLOOKUP(AU135,'CRUCE OPORTUNIDADES'!$C$10:$D$109,2,FALSE),"")</f>
        <v/>
      </c>
      <c r="AW135" s="14" t="n">
        <v>19.6400000000002</v>
      </c>
      <c r="AX135" s="14">
        <f>IFERROR(VLOOKUP(AW135,'CRUCE OPORTUNIDADES'!$C$10:$D$109,2,FALSE),"")</f>
        <v/>
      </c>
      <c r="AY135" s="14" t="n">
        <v>20.6400000000002</v>
      </c>
      <c r="AZ135" s="14">
        <f>IFERROR(VLOOKUP(AY135,'CRUCE OPORTUNIDADES'!$C$10:$D$109,2,FALSE),"")</f>
        <v/>
      </c>
      <c r="BA135" s="14" t="n">
        <v>21.6400000000002</v>
      </c>
      <c r="BB135" s="14">
        <f>IFERROR(VLOOKUP(BA135,'CRUCE OPORTUNIDADES'!$C$10:$D$109,2,FALSE),"")</f>
        <v/>
      </c>
      <c r="BC135" s="14" t="n">
        <v>22.6400000000002</v>
      </c>
      <c r="BD135" s="14">
        <f>IFERROR(VLOOKUP(BC135,'CRUCE OPORTUNIDADES'!$C$10:$D$109,2,FALSE),"")</f>
        <v/>
      </c>
      <c r="BE135" s="14" t="n">
        <v>23.6400000000002</v>
      </c>
      <c r="BF135" s="14">
        <f>IFERROR(VLOOKUP(BE135,'CRUCE OPORTUNIDADES'!$C$10:$D$109,2,FALSE),"")</f>
        <v/>
      </c>
      <c r="BG135" s="14" t="n">
        <v>24.6400000000002</v>
      </c>
      <c r="BH135" s="14">
        <f>IFERROR(VLOOKUP(BG135,'CRUCE OPORTUNIDADES'!$C$10:$D$109,2,FALSE),"")</f>
        <v/>
      </c>
      <c r="BI135" s="14" t="n">
        <v>25.6400000000002</v>
      </c>
      <c r="BJ135" s="14">
        <f>IFERROR(VLOOKUP(BI135,'CRUCE OPORTUNIDADES'!$C$10:$D$109,2,FALSE),"")</f>
        <v/>
      </c>
    </row>
    <row r="136">
      <c r="N136" s="14">
        <f>IF(N137&lt;&gt;""," -O","")</f>
        <v/>
      </c>
      <c r="P136" s="14">
        <f>IF(P137&lt;&gt;""," -O","")</f>
        <v/>
      </c>
      <c r="R136" s="14">
        <f>IF(R137&lt;&gt;""," -O","")</f>
        <v/>
      </c>
      <c r="T136" s="14">
        <f>IF(T137&lt;&gt;""," -O","")</f>
        <v/>
      </c>
      <c r="V136" s="14">
        <f>IF(V137&lt;&gt;""," -O","")</f>
        <v/>
      </c>
      <c r="X136" s="14">
        <f>IF(X137&lt;&gt;""," -O","")</f>
        <v/>
      </c>
      <c r="Z136" s="14">
        <f>IF(Z137&lt;&gt;""," -O","")</f>
        <v/>
      </c>
      <c r="AB136" s="14">
        <f>IF(AB137&lt;&gt;""," -O","")</f>
        <v/>
      </c>
      <c r="AD136" s="14">
        <f>IF(AD137&lt;&gt;""," -O","")</f>
        <v/>
      </c>
      <c r="AF136" s="14">
        <f>IF(AF137&lt;&gt;""," -O","")</f>
        <v/>
      </c>
      <c r="AH136" s="14">
        <f>IF(AH137&lt;&gt;""," -O","")</f>
        <v/>
      </c>
      <c r="AJ136" s="14">
        <f>IF(AJ137&lt;&gt;""," -O","")</f>
        <v/>
      </c>
      <c r="AL136" s="14">
        <f>IF(AL137&lt;&gt;""," -O","")</f>
        <v/>
      </c>
      <c r="AN136" s="14">
        <f>IF(AN137&lt;&gt;""," -O","")</f>
        <v/>
      </c>
      <c r="AP136" s="14">
        <f>IF(AP137&lt;&gt;""," -O","")</f>
        <v/>
      </c>
      <c r="AR136" s="14">
        <f>IF(AR137&lt;&gt;""," -O","")</f>
        <v/>
      </c>
      <c r="AT136" s="14">
        <f>IF(AT137&lt;&gt;""," -O","")</f>
        <v/>
      </c>
      <c r="AV136" s="14">
        <f>IF(AV137&lt;&gt;""," -O","")</f>
        <v/>
      </c>
      <c r="AX136" s="14">
        <f>IF(AX137&lt;&gt;""," -O","")</f>
        <v/>
      </c>
      <c r="AZ136" s="14">
        <f>IF(AZ137&lt;&gt;""," -O","")</f>
        <v/>
      </c>
      <c r="BB136" s="14">
        <f>IF(BB137&lt;&gt;""," -O","")</f>
        <v/>
      </c>
      <c r="BD136" s="14">
        <f>IF(BD137&lt;&gt;""," -O","")</f>
        <v/>
      </c>
      <c r="BF136" s="14">
        <f>IF(BF137&lt;&gt;""," -O","")</f>
        <v/>
      </c>
      <c r="BH136" s="14">
        <f>IF(BH137&lt;&gt;""," -O","")</f>
        <v/>
      </c>
      <c r="BJ136" s="14">
        <f>IF(BJ137&lt;&gt;""," -O","")</f>
        <v/>
      </c>
    </row>
    <row r="137">
      <c r="M137" s="14" t="n">
        <v>1.65</v>
      </c>
      <c r="N137" s="14">
        <f>IFERROR(VLOOKUP(M137,'CRUCE OPORTUNIDADES'!$C$10:$D$109,2,FALSE),"")</f>
        <v/>
      </c>
      <c r="O137" s="14" t="n">
        <v>2.65000000000001</v>
      </c>
      <c r="P137" s="14">
        <f>IFERROR(VLOOKUP(O137,'CRUCE OPORTUNIDADES'!$C$10:$D$109,2,FALSE),"")</f>
        <v/>
      </c>
      <c r="Q137" s="14" t="n">
        <v>3.65000000000002</v>
      </c>
      <c r="R137" s="14">
        <f>IFERROR(VLOOKUP(Q137,'CRUCE OPORTUNIDADES'!$C$10:$D$109,2,FALSE),"")</f>
        <v/>
      </c>
      <c r="S137" s="14" t="n">
        <v>4.65000000000003</v>
      </c>
      <c r="T137" s="14">
        <f>IFERROR(VLOOKUP(S137,'CRUCE OPORTUNIDADES'!$C$10:$D$109,2,FALSE),"")</f>
        <v/>
      </c>
      <c r="U137" s="14" t="n">
        <v>5.65000000000004</v>
      </c>
      <c r="V137" s="14">
        <f>IFERROR(VLOOKUP(U137,'CRUCE OPORTUNIDADES'!$C$10:$D$109,2,FALSE),"")</f>
        <v/>
      </c>
      <c r="W137" s="14" t="n">
        <v>6.65000000000005</v>
      </c>
      <c r="X137" s="14">
        <f>IFERROR(VLOOKUP(W137,'CRUCE OPORTUNIDADES'!$C$10:$D$109,2,FALSE),"")</f>
        <v/>
      </c>
      <c r="Y137" s="14" t="n">
        <v>7.65000000000006</v>
      </c>
      <c r="Z137" s="14">
        <f>IFERROR(VLOOKUP(Y137,'CRUCE OPORTUNIDADES'!$C$10:$D$109,2,FALSE),"")</f>
        <v/>
      </c>
      <c r="AA137" s="14" t="n">
        <v>8.65000000000007</v>
      </c>
      <c r="AB137" s="14">
        <f>IFERROR(VLOOKUP(AA137,'CRUCE OPORTUNIDADES'!$C$10:$D$109,2,FALSE),"")</f>
        <v/>
      </c>
      <c r="AC137" s="14" t="n">
        <v>9.65000000000008</v>
      </c>
      <c r="AD137" s="14">
        <f>IFERROR(VLOOKUP(AC137,'CRUCE OPORTUNIDADES'!$C$10:$D$109,2,FALSE),"")</f>
        <v/>
      </c>
      <c r="AE137" s="14" t="n">
        <v>10.6500000000001</v>
      </c>
      <c r="AF137" s="14">
        <f>IFERROR(VLOOKUP(AE137,'CRUCE OPORTUNIDADES'!$C$10:$D$109,2,FALSE),"")</f>
        <v/>
      </c>
      <c r="AG137" s="14" t="n">
        <v>11.6500000000001</v>
      </c>
      <c r="AH137" s="14">
        <f>IFERROR(VLOOKUP(AG137,'CRUCE OPORTUNIDADES'!$C$10:$D$109,2,FALSE),"")</f>
        <v/>
      </c>
      <c r="AI137" s="14" t="n">
        <v>12.6500000000001</v>
      </c>
      <c r="AJ137" s="14">
        <f>IFERROR(VLOOKUP(AI137,'CRUCE OPORTUNIDADES'!$C$10:$D$109,2,FALSE),"")</f>
        <v/>
      </c>
      <c r="AK137" s="14" t="n">
        <v>13.6500000000001</v>
      </c>
      <c r="AL137" s="14">
        <f>IFERROR(VLOOKUP(AK137,'CRUCE OPORTUNIDADES'!$C$10:$D$109,2,FALSE),"")</f>
        <v/>
      </c>
      <c r="AM137" s="14" t="n">
        <v>14.6500000000001</v>
      </c>
      <c r="AN137" s="14">
        <f>IFERROR(VLOOKUP(AM137,'CRUCE OPORTUNIDADES'!$C$10:$D$109,2,FALSE),"")</f>
        <v/>
      </c>
      <c r="AO137" s="14" t="n">
        <v>15.6500000000001</v>
      </c>
      <c r="AP137" s="14">
        <f>IFERROR(VLOOKUP(AO137,'CRUCE OPORTUNIDADES'!$C$10:$D$109,2,FALSE),"")</f>
        <v/>
      </c>
      <c r="AQ137" s="14" t="n">
        <v>16.6500000000002</v>
      </c>
      <c r="AR137" s="14">
        <f>IFERROR(VLOOKUP(AQ137,'CRUCE OPORTUNIDADES'!$C$10:$D$109,2,FALSE),"")</f>
        <v/>
      </c>
      <c r="AS137" s="14" t="n">
        <v>17.6500000000002</v>
      </c>
      <c r="AT137" s="14">
        <f>IFERROR(VLOOKUP(AS137,'CRUCE OPORTUNIDADES'!$C$10:$D$109,2,FALSE),"")</f>
        <v/>
      </c>
      <c r="AU137" s="14" t="n">
        <v>18.6500000000002</v>
      </c>
      <c r="AV137" s="14">
        <f>IFERROR(VLOOKUP(AU137,'CRUCE OPORTUNIDADES'!$C$10:$D$109,2,FALSE),"")</f>
        <v/>
      </c>
      <c r="AW137" s="14" t="n">
        <v>19.6500000000002</v>
      </c>
      <c r="AX137" s="14">
        <f>IFERROR(VLOOKUP(AW137,'CRUCE OPORTUNIDADES'!$C$10:$D$109,2,FALSE),"")</f>
        <v/>
      </c>
      <c r="AY137" s="14" t="n">
        <v>20.6500000000002</v>
      </c>
      <c r="AZ137" s="14">
        <f>IFERROR(VLOOKUP(AY137,'CRUCE OPORTUNIDADES'!$C$10:$D$109,2,FALSE),"")</f>
        <v/>
      </c>
      <c r="BA137" s="14" t="n">
        <v>21.6500000000002</v>
      </c>
      <c r="BB137" s="14">
        <f>IFERROR(VLOOKUP(BA137,'CRUCE OPORTUNIDADES'!$C$10:$D$109,2,FALSE),"")</f>
        <v/>
      </c>
      <c r="BC137" s="14" t="n">
        <v>22.6500000000002</v>
      </c>
      <c r="BD137" s="14">
        <f>IFERROR(VLOOKUP(BC137,'CRUCE OPORTUNIDADES'!$C$10:$D$109,2,FALSE),"")</f>
        <v/>
      </c>
      <c r="BE137" s="14" t="n">
        <v>23.6500000000002</v>
      </c>
      <c r="BF137" s="14">
        <f>IFERROR(VLOOKUP(BE137,'CRUCE OPORTUNIDADES'!$C$10:$D$109,2,FALSE),"")</f>
        <v/>
      </c>
      <c r="BG137" s="14" t="n">
        <v>24.6500000000002</v>
      </c>
      <c r="BH137" s="14">
        <f>IFERROR(VLOOKUP(BG137,'CRUCE OPORTUNIDADES'!$C$10:$D$109,2,FALSE),"")</f>
        <v/>
      </c>
      <c r="BI137" s="14" t="n">
        <v>25.6500000000002</v>
      </c>
      <c r="BJ137" s="14">
        <f>IFERROR(VLOOKUP(BI137,'CRUCE OPORTUNIDADES'!$C$10:$D$109,2,FALSE),"")</f>
        <v/>
      </c>
    </row>
    <row r="138">
      <c r="N138" s="14">
        <f>IF(N139&lt;&gt;""," -O","")</f>
        <v/>
      </c>
      <c r="P138" s="14">
        <f>IF(P139&lt;&gt;""," -O","")</f>
        <v/>
      </c>
      <c r="R138" s="14">
        <f>IF(R139&lt;&gt;""," -O","")</f>
        <v/>
      </c>
      <c r="T138" s="14">
        <f>IF(T139&lt;&gt;""," -O","")</f>
        <v/>
      </c>
      <c r="V138" s="14">
        <f>IF(V139&lt;&gt;""," -O","")</f>
        <v/>
      </c>
      <c r="X138" s="14">
        <f>IF(X139&lt;&gt;""," -O","")</f>
        <v/>
      </c>
      <c r="Z138" s="14">
        <f>IF(Z139&lt;&gt;""," -O","")</f>
        <v/>
      </c>
      <c r="AB138" s="14">
        <f>IF(AB139&lt;&gt;""," -O","")</f>
        <v/>
      </c>
      <c r="AD138" s="14">
        <f>IF(AD139&lt;&gt;""," -O","")</f>
        <v/>
      </c>
      <c r="AF138" s="14">
        <f>IF(AF139&lt;&gt;""," -O","")</f>
        <v/>
      </c>
      <c r="AH138" s="14">
        <f>IF(AH139&lt;&gt;""," -O","")</f>
        <v/>
      </c>
      <c r="AJ138" s="14">
        <f>IF(AJ139&lt;&gt;""," -O","")</f>
        <v/>
      </c>
      <c r="AL138" s="14">
        <f>IF(AL139&lt;&gt;""," -O","")</f>
        <v/>
      </c>
      <c r="AN138" s="14">
        <f>IF(AN139&lt;&gt;""," -O","")</f>
        <v/>
      </c>
      <c r="AP138" s="14">
        <f>IF(AP139&lt;&gt;""," -O","")</f>
        <v/>
      </c>
      <c r="AR138" s="14">
        <f>IF(AR139&lt;&gt;""," -O","")</f>
        <v/>
      </c>
      <c r="AT138" s="14">
        <f>IF(AT139&lt;&gt;""," -O","")</f>
        <v/>
      </c>
      <c r="AV138" s="14">
        <f>IF(AV139&lt;&gt;""," -O","")</f>
        <v/>
      </c>
      <c r="AX138" s="14">
        <f>IF(AX139&lt;&gt;""," -O","")</f>
        <v/>
      </c>
      <c r="AZ138" s="14">
        <f>IF(AZ139&lt;&gt;""," -O","")</f>
        <v/>
      </c>
      <c r="BB138" s="14">
        <f>IF(BB139&lt;&gt;""," -O","")</f>
        <v/>
      </c>
      <c r="BD138" s="14">
        <f>IF(BD139&lt;&gt;""," -O","")</f>
        <v/>
      </c>
      <c r="BF138" s="14">
        <f>IF(BF139&lt;&gt;""," -O","")</f>
        <v/>
      </c>
      <c r="BH138" s="14">
        <f>IF(BH139&lt;&gt;""," -O","")</f>
        <v/>
      </c>
      <c r="BJ138" s="14">
        <f>IF(BJ139&lt;&gt;""," -O","")</f>
        <v/>
      </c>
    </row>
    <row r="139">
      <c r="M139" s="14" t="n">
        <v>1.66</v>
      </c>
      <c r="N139" s="14">
        <f>IFERROR(VLOOKUP(M139,'CRUCE OPORTUNIDADES'!$C$10:$D$109,2,FALSE),"")</f>
        <v/>
      </c>
      <c r="O139" s="14" t="n">
        <v>2.66000000000001</v>
      </c>
      <c r="P139" s="14">
        <f>IFERROR(VLOOKUP(O139,'CRUCE OPORTUNIDADES'!$C$10:$D$109,2,FALSE),"")</f>
        <v/>
      </c>
      <c r="Q139" s="14" t="n">
        <v>3.66000000000002</v>
      </c>
      <c r="R139" s="14">
        <f>IFERROR(VLOOKUP(Q139,'CRUCE OPORTUNIDADES'!$C$10:$D$109,2,FALSE),"")</f>
        <v/>
      </c>
      <c r="S139" s="14" t="n">
        <v>4.66000000000003</v>
      </c>
      <c r="T139" s="14">
        <f>IFERROR(VLOOKUP(S139,'CRUCE OPORTUNIDADES'!$C$10:$D$109,2,FALSE),"")</f>
        <v/>
      </c>
      <c r="U139" s="14" t="n">
        <v>5.66000000000004</v>
      </c>
      <c r="V139" s="14">
        <f>IFERROR(VLOOKUP(U139,'CRUCE OPORTUNIDADES'!$C$10:$D$109,2,FALSE),"")</f>
        <v/>
      </c>
      <c r="W139" s="14" t="n">
        <v>6.66000000000005</v>
      </c>
      <c r="X139" s="14">
        <f>IFERROR(VLOOKUP(W139,'CRUCE OPORTUNIDADES'!$C$10:$D$109,2,FALSE),"")</f>
        <v/>
      </c>
      <c r="Y139" s="14" t="n">
        <v>7.66000000000006</v>
      </c>
      <c r="Z139" s="14">
        <f>IFERROR(VLOOKUP(Y139,'CRUCE OPORTUNIDADES'!$C$10:$D$109,2,FALSE),"")</f>
        <v/>
      </c>
      <c r="AA139" s="14" t="n">
        <v>8.660000000000069</v>
      </c>
      <c r="AB139" s="14">
        <f>IFERROR(VLOOKUP(AA139,'CRUCE OPORTUNIDADES'!$C$10:$D$109,2,FALSE),"")</f>
        <v/>
      </c>
      <c r="AC139" s="14" t="n">
        <v>9.66000000000008</v>
      </c>
      <c r="AD139" s="14">
        <f>IFERROR(VLOOKUP(AC139,'CRUCE OPORTUNIDADES'!$C$10:$D$109,2,FALSE),"")</f>
        <v/>
      </c>
      <c r="AE139" s="14" t="n">
        <v>10.6600000000001</v>
      </c>
      <c r="AF139" s="14">
        <f>IFERROR(VLOOKUP(AE139,'CRUCE OPORTUNIDADES'!$C$10:$D$109,2,FALSE),"")</f>
        <v/>
      </c>
      <c r="AG139" s="14" t="n">
        <v>11.6600000000001</v>
      </c>
      <c r="AH139" s="14">
        <f>IFERROR(VLOOKUP(AG139,'CRUCE OPORTUNIDADES'!$C$10:$D$109,2,FALSE),"")</f>
        <v/>
      </c>
      <c r="AI139" s="14" t="n">
        <v>12.6600000000001</v>
      </c>
      <c r="AJ139" s="14">
        <f>IFERROR(VLOOKUP(AI139,'CRUCE OPORTUNIDADES'!$C$10:$D$109,2,FALSE),"")</f>
        <v/>
      </c>
      <c r="AK139" s="14" t="n">
        <v>13.6600000000001</v>
      </c>
      <c r="AL139" s="14">
        <f>IFERROR(VLOOKUP(AK139,'CRUCE OPORTUNIDADES'!$C$10:$D$109,2,FALSE),"")</f>
        <v/>
      </c>
      <c r="AM139" s="14" t="n">
        <v>14.6600000000001</v>
      </c>
      <c r="AN139" s="14">
        <f>IFERROR(VLOOKUP(AM139,'CRUCE OPORTUNIDADES'!$C$10:$D$109,2,FALSE),"")</f>
        <v/>
      </c>
      <c r="AO139" s="14" t="n">
        <v>15.6600000000001</v>
      </c>
      <c r="AP139" s="14">
        <f>IFERROR(VLOOKUP(AO139,'CRUCE OPORTUNIDADES'!$C$10:$D$109,2,FALSE),"")</f>
        <v/>
      </c>
      <c r="AQ139" s="14" t="n">
        <v>16.6600000000001</v>
      </c>
      <c r="AR139" s="14">
        <f>IFERROR(VLOOKUP(AQ139,'CRUCE OPORTUNIDADES'!$C$10:$D$109,2,FALSE),"")</f>
        <v/>
      </c>
      <c r="AS139" s="14" t="n">
        <v>17.6600000000002</v>
      </c>
      <c r="AT139" s="14">
        <f>IFERROR(VLOOKUP(AS139,'CRUCE OPORTUNIDADES'!$C$10:$D$109,2,FALSE),"")</f>
        <v/>
      </c>
      <c r="AU139" s="14" t="n">
        <v>18.6600000000002</v>
      </c>
      <c r="AV139" s="14">
        <f>IFERROR(VLOOKUP(AU139,'CRUCE OPORTUNIDADES'!$C$10:$D$109,2,FALSE),"")</f>
        <v/>
      </c>
      <c r="AW139" s="14" t="n">
        <v>19.6600000000002</v>
      </c>
      <c r="AX139" s="14">
        <f>IFERROR(VLOOKUP(AW139,'CRUCE OPORTUNIDADES'!$C$10:$D$109,2,FALSE),"")</f>
        <v/>
      </c>
      <c r="AY139" s="14" t="n">
        <v>20.6600000000002</v>
      </c>
      <c r="AZ139" s="14">
        <f>IFERROR(VLOOKUP(AY139,'CRUCE OPORTUNIDADES'!$C$10:$D$109,2,FALSE),"")</f>
        <v/>
      </c>
      <c r="BA139" s="14" t="n">
        <v>21.6600000000002</v>
      </c>
      <c r="BB139" s="14">
        <f>IFERROR(VLOOKUP(BA139,'CRUCE OPORTUNIDADES'!$C$10:$D$109,2,FALSE),"")</f>
        <v/>
      </c>
      <c r="BC139" s="14" t="n">
        <v>22.6600000000002</v>
      </c>
      <c r="BD139" s="14">
        <f>IFERROR(VLOOKUP(BC139,'CRUCE OPORTUNIDADES'!$C$10:$D$109,2,FALSE),"")</f>
        <v/>
      </c>
      <c r="BE139" s="14" t="n">
        <v>23.6600000000002</v>
      </c>
      <c r="BF139" s="14">
        <f>IFERROR(VLOOKUP(BE139,'CRUCE OPORTUNIDADES'!$C$10:$D$109,2,FALSE),"")</f>
        <v/>
      </c>
      <c r="BG139" s="14" t="n">
        <v>24.6600000000002</v>
      </c>
      <c r="BH139" s="14">
        <f>IFERROR(VLOOKUP(BG139,'CRUCE OPORTUNIDADES'!$C$10:$D$109,2,FALSE),"")</f>
        <v/>
      </c>
      <c r="BI139" s="14" t="n">
        <v>25.6600000000002</v>
      </c>
      <c r="BJ139" s="14">
        <f>IFERROR(VLOOKUP(BI139,'CRUCE OPORTUNIDADES'!$C$10:$D$109,2,FALSE),"")</f>
        <v/>
      </c>
    </row>
    <row r="140">
      <c r="N140" s="14">
        <f>IF(N141&lt;&gt;""," -O","")</f>
        <v/>
      </c>
      <c r="P140" s="14">
        <f>IF(P141&lt;&gt;""," -O","")</f>
        <v/>
      </c>
      <c r="R140" s="14">
        <f>IF(R141&lt;&gt;""," -O","")</f>
        <v/>
      </c>
      <c r="T140" s="14">
        <f>IF(T141&lt;&gt;""," -O","")</f>
        <v/>
      </c>
      <c r="V140" s="14">
        <f>IF(V141&lt;&gt;""," -O","")</f>
        <v/>
      </c>
      <c r="X140" s="14">
        <f>IF(X141&lt;&gt;""," -O","")</f>
        <v/>
      </c>
      <c r="Z140" s="14">
        <f>IF(Z141&lt;&gt;""," -O","")</f>
        <v/>
      </c>
      <c r="AB140" s="14">
        <f>IF(AB141&lt;&gt;""," -O","")</f>
        <v/>
      </c>
      <c r="AD140" s="14">
        <f>IF(AD141&lt;&gt;""," -O","")</f>
        <v/>
      </c>
      <c r="AF140" s="14">
        <f>IF(AF141&lt;&gt;""," -O","")</f>
        <v/>
      </c>
      <c r="AH140" s="14">
        <f>IF(AH141&lt;&gt;""," -O","")</f>
        <v/>
      </c>
      <c r="AJ140" s="14">
        <f>IF(AJ141&lt;&gt;""," -O","")</f>
        <v/>
      </c>
      <c r="AL140" s="14">
        <f>IF(AL141&lt;&gt;""," -O","")</f>
        <v/>
      </c>
      <c r="AN140" s="14">
        <f>IF(AN141&lt;&gt;""," -O","")</f>
        <v/>
      </c>
      <c r="AP140" s="14">
        <f>IF(AP141&lt;&gt;""," -O","")</f>
        <v/>
      </c>
      <c r="AR140" s="14">
        <f>IF(AR141&lt;&gt;""," -O","")</f>
        <v/>
      </c>
      <c r="AT140" s="14">
        <f>IF(AT141&lt;&gt;""," -O","")</f>
        <v/>
      </c>
      <c r="AV140" s="14">
        <f>IF(AV141&lt;&gt;""," -O","")</f>
        <v/>
      </c>
      <c r="AX140" s="14">
        <f>IF(AX141&lt;&gt;""," -O","")</f>
        <v/>
      </c>
      <c r="AZ140" s="14">
        <f>IF(AZ141&lt;&gt;""," -O","")</f>
        <v/>
      </c>
      <c r="BB140" s="14">
        <f>IF(BB141&lt;&gt;""," -O","")</f>
        <v/>
      </c>
      <c r="BD140" s="14">
        <f>IF(BD141&lt;&gt;""," -O","")</f>
        <v/>
      </c>
      <c r="BF140" s="14">
        <f>IF(BF141&lt;&gt;""," -O","")</f>
        <v/>
      </c>
      <c r="BH140" s="14">
        <f>IF(BH141&lt;&gt;""," -O","")</f>
        <v/>
      </c>
      <c r="BJ140" s="14">
        <f>IF(BJ141&lt;&gt;""," -O","")</f>
        <v/>
      </c>
    </row>
    <row r="141">
      <c r="M141" s="14" t="n">
        <v>1.67</v>
      </c>
      <c r="N141" s="14">
        <f>IFERROR(VLOOKUP(M141,'CRUCE OPORTUNIDADES'!$C$10:$D$109,2,FALSE),"")</f>
        <v/>
      </c>
      <c r="O141" s="14" t="n">
        <v>2.67000000000002</v>
      </c>
      <c r="P141" s="14">
        <f>IFERROR(VLOOKUP(O141,'CRUCE OPORTUNIDADES'!$C$10:$D$109,2,FALSE),"")</f>
        <v/>
      </c>
      <c r="Q141" s="14" t="n">
        <v>3.67000000000004</v>
      </c>
      <c r="R141" s="14">
        <f>IFERROR(VLOOKUP(Q141,'CRUCE OPORTUNIDADES'!$C$10:$D$109,2,FALSE),"")</f>
        <v/>
      </c>
      <c r="S141" s="14" t="n">
        <v>4.67000000000006</v>
      </c>
      <c r="T141" s="14">
        <f>IFERROR(VLOOKUP(S141,'CRUCE OPORTUNIDADES'!$C$10:$D$109,2,FALSE),"")</f>
        <v/>
      </c>
      <c r="U141" s="14" t="n">
        <v>5.67000000000008</v>
      </c>
      <c r="V141" s="14">
        <f>IFERROR(VLOOKUP(U141,'CRUCE OPORTUNIDADES'!$C$10:$D$109,2,FALSE),"")</f>
        <v/>
      </c>
      <c r="W141" s="14" t="n">
        <v>6.6700000000001</v>
      </c>
      <c r="X141" s="14">
        <f>IFERROR(VLOOKUP(W141,'CRUCE OPORTUNIDADES'!$C$10:$D$109,2,FALSE),"")</f>
        <v/>
      </c>
      <c r="Y141" s="14" t="n">
        <v>7.67000000000012</v>
      </c>
      <c r="Z141" s="14">
        <f>IFERROR(VLOOKUP(Y141,'CRUCE OPORTUNIDADES'!$C$10:$D$109,2,FALSE),"")</f>
        <v/>
      </c>
      <c r="AA141" s="14" t="n">
        <v>8.67000000000014</v>
      </c>
      <c r="AB141" s="14">
        <f>IFERROR(VLOOKUP(AA141,'CRUCE OPORTUNIDADES'!$C$10:$D$109,2,FALSE),"")</f>
        <v/>
      </c>
      <c r="AC141" s="14" t="n">
        <v>9.67000000000016</v>
      </c>
      <c r="AD141" s="14">
        <f>IFERROR(VLOOKUP(AC141,'CRUCE OPORTUNIDADES'!$C$10:$D$109,2,FALSE),"")</f>
        <v/>
      </c>
      <c r="AE141" s="14" t="n">
        <v>10.6700000000002</v>
      </c>
      <c r="AF141" s="14">
        <f>IFERROR(VLOOKUP(AE141,'CRUCE OPORTUNIDADES'!$C$10:$D$109,2,FALSE),"")</f>
        <v/>
      </c>
      <c r="AG141" s="14" t="n">
        <v>11.6700000000002</v>
      </c>
      <c r="AH141" s="14">
        <f>IFERROR(VLOOKUP(AG141,'CRUCE OPORTUNIDADES'!$C$10:$D$109,2,FALSE),"")</f>
        <v/>
      </c>
      <c r="AI141" s="14" t="n">
        <v>12.6700000000002</v>
      </c>
      <c r="AJ141" s="14">
        <f>IFERROR(VLOOKUP(AI141,'CRUCE OPORTUNIDADES'!$C$10:$D$109,2,FALSE),"")</f>
        <v/>
      </c>
      <c r="AK141" s="14" t="n">
        <v>13.6700000000002</v>
      </c>
      <c r="AL141" s="14">
        <f>IFERROR(VLOOKUP(AK141,'CRUCE OPORTUNIDADES'!$C$10:$D$109,2,FALSE),"")</f>
        <v/>
      </c>
      <c r="AM141" s="14" t="n">
        <v>14.6700000000003</v>
      </c>
      <c r="AN141" s="14">
        <f>IFERROR(VLOOKUP(AM141,'CRUCE OPORTUNIDADES'!$C$10:$D$109,2,FALSE),"")</f>
        <v/>
      </c>
      <c r="AO141" s="14" t="n">
        <v>15.6700000000003</v>
      </c>
      <c r="AP141" s="14">
        <f>IFERROR(VLOOKUP(AO141,'CRUCE OPORTUNIDADES'!$C$10:$D$109,2,FALSE),"")</f>
        <v/>
      </c>
      <c r="AQ141" s="14" t="n">
        <v>16.6700000000003</v>
      </c>
      <c r="AR141" s="14">
        <f>IFERROR(VLOOKUP(AQ141,'CRUCE OPORTUNIDADES'!$C$10:$D$109,2,FALSE),"")</f>
        <v/>
      </c>
      <c r="AS141" s="14" t="n">
        <v>17.6700000000003</v>
      </c>
      <c r="AT141" s="14">
        <f>IFERROR(VLOOKUP(AS141,'CRUCE OPORTUNIDADES'!$C$10:$D$109,2,FALSE),"")</f>
        <v/>
      </c>
      <c r="AU141" s="14" t="n">
        <v>18.6700000000003</v>
      </c>
      <c r="AV141" s="14">
        <f>IFERROR(VLOOKUP(AU141,'CRUCE OPORTUNIDADES'!$C$10:$D$109,2,FALSE),"")</f>
        <v/>
      </c>
      <c r="AW141" s="14" t="n">
        <v>19.6700000000004</v>
      </c>
      <c r="AX141" s="14">
        <f>IFERROR(VLOOKUP(AW141,'CRUCE OPORTUNIDADES'!$C$10:$D$109,2,FALSE),"")</f>
        <v/>
      </c>
      <c r="AY141" s="14" t="n">
        <v>20.6700000000004</v>
      </c>
      <c r="AZ141" s="14">
        <f>IFERROR(VLOOKUP(AY141,'CRUCE OPORTUNIDADES'!$C$10:$D$109,2,FALSE),"")</f>
        <v/>
      </c>
      <c r="BA141" s="14" t="n">
        <v>21.6700000000004</v>
      </c>
      <c r="BB141" s="14">
        <f>IFERROR(VLOOKUP(BA141,'CRUCE OPORTUNIDADES'!$C$10:$D$109,2,FALSE),"")</f>
        <v/>
      </c>
      <c r="BC141" s="14" t="n">
        <v>22.6700000000004</v>
      </c>
      <c r="BD141" s="14">
        <f>IFERROR(VLOOKUP(BC141,'CRUCE OPORTUNIDADES'!$C$10:$D$109,2,FALSE),"")</f>
        <v/>
      </c>
      <c r="BE141" s="14" t="n">
        <v>23.6700000000004</v>
      </c>
      <c r="BF141" s="14">
        <f>IFERROR(VLOOKUP(BE141,'CRUCE OPORTUNIDADES'!$C$10:$D$109,2,FALSE),"")</f>
        <v/>
      </c>
      <c r="BG141" s="14" t="n">
        <v>24.6700000000005</v>
      </c>
      <c r="BH141" s="14">
        <f>IFERROR(VLOOKUP(BG141,'CRUCE OPORTUNIDADES'!$C$10:$D$109,2,FALSE),"")</f>
        <v/>
      </c>
      <c r="BI141" s="14" t="n">
        <v>25.6700000000005</v>
      </c>
      <c r="BJ141" s="14">
        <f>IFERROR(VLOOKUP(BI141,'CRUCE OPORTUNIDADES'!$C$10:$D$109,2,FALSE),"")</f>
        <v/>
      </c>
    </row>
    <row r="142">
      <c r="N142" s="14">
        <f>IF(N143&lt;&gt;""," -O","")</f>
        <v/>
      </c>
      <c r="P142" s="14">
        <f>IF(P143&lt;&gt;""," -O","")</f>
        <v/>
      </c>
      <c r="R142" s="14">
        <f>IF(R143&lt;&gt;""," -O","")</f>
        <v/>
      </c>
      <c r="T142" s="14">
        <f>IF(T143&lt;&gt;""," -O","")</f>
        <v/>
      </c>
      <c r="V142" s="14">
        <f>IF(V143&lt;&gt;""," -O","")</f>
        <v/>
      </c>
      <c r="X142" s="14">
        <f>IF(X143&lt;&gt;""," -O","")</f>
        <v/>
      </c>
      <c r="Z142" s="14">
        <f>IF(Z143&lt;&gt;""," -O","")</f>
        <v/>
      </c>
      <c r="AB142" s="14">
        <f>IF(AB143&lt;&gt;""," -O","")</f>
        <v/>
      </c>
      <c r="AD142" s="14">
        <f>IF(AD143&lt;&gt;""," -O","")</f>
        <v/>
      </c>
      <c r="AF142" s="14">
        <f>IF(AF143&lt;&gt;""," -O","")</f>
        <v/>
      </c>
      <c r="AH142" s="14">
        <f>IF(AH143&lt;&gt;""," -O","")</f>
        <v/>
      </c>
      <c r="AJ142" s="14">
        <f>IF(AJ143&lt;&gt;""," -O","")</f>
        <v/>
      </c>
      <c r="AL142" s="14">
        <f>IF(AL143&lt;&gt;""," -O","")</f>
        <v/>
      </c>
      <c r="AN142" s="14">
        <f>IF(AN143&lt;&gt;""," -O","")</f>
        <v/>
      </c>
      <c r="AP142" s="14">
        <f>IF(AP143&lt;&gt;""," -O","")</f>
        <v/>
      </c>
      <c r="AR142" s="14">
        <f>IF(AR143&lt;&gt;""," -O","")</f>
        <v/>
      </c>
      <c r="AT142" s="14">
        <f>IF(AT143&lt;&gt;""," -O","")</f>
        <v/>
      </c>
      <c r="AV142" s="14">
        <f>IF(AV143&lt;&gt;""," -O","")</f>
        <v/>
      </c>
      <c r="AX142" s="14">
        <f>IF(AX143&lt;&gt;""," -O","")</f>
        <v/>
      </c>
      <c r="AZ142" s="14">
        <f>IF(AZ143&lt;&gt;""," -O","")</f>
        <v/>
      </c>
      <c r="BB142" s="14">
        <f>IF(BB143&lt;&gt;""," -O","")</f>
        <v/>
      </c>
      <c r="BD142" s="14">
        <f>IF(BD143&lt;&gt;""," -O","")</f>
        <v/>
      </c>
      <c r="BF142" s="14">
        <f>IF(BF143&lt;&gt;""," -O","")</f>
        <v/>
      </c>
      <c r="BH142" s="14">
        <f>IF(BH143&lt;&gt;""," -O","")</f>
        <v/>
      </c>
      <c r="BJ142" s="14">
        <f>IF(BJ143&lt;&gt;""," -O","")</f>
        <v/>
      </c>
    </row>
    <row r="143">
      <c r="M143" s="14" t="n">
        <v>1.68</v>
      </c>
      <c r="N143" s="14">
        <f>IFERROR(VLOOKUP(M143,'CRUCE OPORTUNIDADES'!$C$10:$D$109,2,FALSE),"")</f>
        <v/>
      </c>
      <c r="O143" s="14" t="n">
        <v>2.68000000000001</v>
      </c>
      <c r="P143" s="14">
        <f>IFERROR(VLOOKUP(O143,'CRUCE OPORTUNIDADES'!$C$10:$D$109,2,FALSE),"")</f>
        <v/>
      </c>
      <c r="Q143" s="14" t="n">
        <v>3.68000000000002</v>
      </c>
      <c r="R143" s="14">
        <f>IFERROR(VLOOKUP(Q143,'CRUCE OPORTUNIDADES'!$C$10:$D$109,2,FALSE),"")</f>
        <v/>
      </c>
      <c r="S143" s="14" t="n">
        <v>4.68000000000003</v>
      </c>
      <c r="T143" s="14">
        <f>IFERROR(VLOOKUP(S143,'CRUCE OPORTUNIDADES'!$C$10:$D$109,2,FALSE),"")</f>
        <v/>
      </c>
      <c r="U143" s="14" t="n">
        <v>5.68000000000004</v>
      </c>
      <c r="V143" s="14">
        <f>IFERROR(VLOOKUP(U143,'CRUCE OPORTUNIDADES'!$C$10:$D$109,2,FALSE),"")</f>
        <v/>
      </c>
      <c r="W143" s="14" t="n">
        <v>6.68000000000005</v>
      </c>
      <c r="X143" s="14">
        <f>IFERROR(VLOOKUP(W143,'CRUCE OPORTUNIDADES'!$C$10:$D$109,2,FALSE),"")</f>
        <v/>
      </c>
      <c r="Y143" s="14" t="n">
        <v>7.68000000000006</v>
      </c>
      <c r="Z143" s="14">
        <f>IFERROR(VLOOKUP(Y143,'CRUCE OPORTUNIDADES'!$C$10:$D$109,2,FALSE),"")</f>
        <v/>
      </c>
      <c r="AA143" s="14" t="n">
        <v>8.680000000000071</v>
      </c>
      <c r="AB143" s="14">
        <f>IFERROR(VLOOKUP(AA143,'CRUCE OPORTUNIDADES'!$C$10:$D$109,2,FALSE),"")</f>
        <v/>
      </c>
      <c r="AC143" s="14" t="n">
        <v>9.68000000000008</v>
      </c>
      <c r="AD143" s="14">
        <f>IFERROR(VLOOKUP(AC143,'CRUCE OPORTUNIDADES'!$C$10:$D$109,2,FALSE),"")</f>
        <v/>
      </c>
      <c r="AE143" s="14" t="n">
        <v>10.6800000000001</v>
      </c>
      <c r="AF143" s="14">
        <f>IFERROR(VLOOKUP(AE143,'CRUCE OPORTUNIDADES'!$C$10:$D$109,2,FALSE),"")</f>
        <v/>
      </c>
      <c r="AG143" s="14" t="n">
        <v>11.6800000000001</v>
      </c>
      <c r="AH143" s="14">
        <f>IFERROR(VLOOKUP(AG143,'CRUCE OPORTUNIDADES'!$C$10:$D$109,2,FALSE),"")</f>
        <v/>
      </c>
      <c r="AI143" s="14" t="n">
        <v>12.6800000000001</v>
      </c>
      <c r="AJ143" s="14">
        <f>IFERROR(VLOOKUP(AI143,'CRUCE OPORTUNIDADES'!$C$10:$D$109,2,FALSE),"")</f>
        <v/>
      </c>
      <c r="AK143" s="14" t="n">
        <v>13.6800000000001</v>
      </c>
      <c r="AL143" s="14">
        <f>IFERROR(VLOOKUP(AK143,'CRUCE OPORTUNIDADES'!$C$10:$D$109,2,FALSE),"")</f>
        <v/>
      </c>
      <c r="AM143" s="14" t="n">
        <v>14.6800000000001</v>
      </c>
      <c r="AN143" s="14">
        <f>IFERROR(VLOOKUP(AM143,'CRUCE OPORTUNIDADES'!$C$10:$D$109,2,FALSE),"")</f>
        <v/>
      </c>
      <c r="AO143" s="14" t="n">
        <v>15.6800000000001</v>
      </c>
      <c r="AP143" s="14">
        <f>IFERROR(VLOOKUP(AO143,'CRUCE OPORTUNIDADES'!$C$10:$D$109,2,FALSE),"")</f>
        <v/>
      </c>
      <c r="AQ143" s="14" t="n">
        <v>16.6800000000001</v>
      </c>
      <c r="AR143" s="14">
        <f>IFERROR(VLOOKUP(AQ143,'CRUCE OPORTUNIDADES'!$C$10:$D$109,2,FALSE),"")</f>
        <v/>
      </c>
      <c r="AS143" s="14" t="n">
        <v>17.6800000000002</v>
      </c>
      <c r="AT143" s="14">
        <f>IFERROR(VLOOKUP(AS143,'CRUCE OPORTUNIDADES'!$C$10:$D$109,2,FALSE),"")</f>
        <v/>
      </c>
      <c r="AU143" s="14" t="n">
        <v>18.6800000000002</v>
      </c>
      <c r="AV143" s="14">
        <f>IFERROR(VLOOKUP(AU143,'CRUCE OPORTUNIDADES'!$C$10:$D$109,2,FALSE),"")</f>
        <v/>
      </c>
      <c r="AW143" s="14" t="n">
        <v>19.6800000000002</v>
      </c>
      <c r="AX143" s="14">
        <f>IFERROR(VLOOKUP(AW143,'CRUCE OPORTUNIDADES'!$C$10:$D$109,2,FALSE),"")</f>
        <v/>
      </c>
      <c r="AY143" s="14" t="n">
        <v>20.6800000000002</v>
      </c>
      <c r="AZ143" s="14">
        <f>IFERROR(VLOOKUP(AY143,'CRUCE OPORTUNIDADES'!$C$10:$D$109,2,FALSE),"")</f>
        <v/>
      </c>
      <c r="BA143" s="14" t="n">
        <v>21.6800000000002</v>
      </c>
      <c r="BB143" s="14">
        <f>IFERROR(VLOOKUP(BA143,'CRUCE OPORTUNIDADES'!$C$10:$D$109,2,FALSE),"")</f>
        <v/>
      </c>
      <c r="BC143" s="14" t="n">
        <v>22.6800000000002</v>
      </c>
      <c r="BD143" s="14">
        <f>IFERROR(VLOOKUP(BC143,'CRUCE OPORTUNIDADES'!$C$10:$D$109,2,FALSE),"")</f>
        <v/>
      </c>
      <c r="BE143" s="14" t="n">
        <v>23.6800000000002</v>
      </c>
      <c r="BF143" s="14">
        <f>IFERROR(VLOOKUP(BE143,'CRUCE OPORTUNIDADES'!$C$10:$D$109,2,FALSE),"")</f>
        <v/>
      </c>
      <c r="BG143" s="14" t="n">
        <v>24.6800000000002</v>
      </c>
      <c r="BH143" s="14">
        <f>IFERROR(VLOOKUP(BG143,'CRUCE OPORTUNIDADES'!$C$10:$D$109,2,FALSE),"")</f>
        <v/>
      </c>
      <c r="BI143" s="14" t="n">
        <v>25.6800000000002</v>
      </c>
      <c r="BJ143" s="14">
        <f>IFERROR(VLOOKUP(BI143,'CRUCE OPORTUNIDADES'!$C$10:$D$109,2,FALSE),"")</f>
        <v/>
      </c>
    </row>
    <row r="144">
      <c r="N144" s="14">
        <f>IF(N145&lt;&gt;""," -O","")</f>
        <v/>
      </c>
      <c r="P144" s="14">
        <f>IF(P145&lt;&gt;""," -O","")</f>
        <v/>
      </c>
      <c r="R144" s="14">
        <f>IF(R145&lt;&gt;""," -O","")</f>
        <v/>
      </c>
      <c r="T144" s="14">
        <f>IF(T145&lt;&gt;""," -O","")</f>
        <v/>
      </c>
      <c r="V144" s="14">
        <f>IF(V145&lt;&gt;""," -O","")</f>
        <v/>
      </c>
      <c r="X144" s="14">
        <f>IF(X145&lt;&gt;""," -O","")</f>
        <v/>
      </c>
      <c r="Z144" s="14">
        <f>IF(Z145&lt;&gt;""," -O","")</f>
        <v/>
      </c>
      <c r="AB144" s="14">
        <f>IF(AB145&lt;&gt;""," -O","")</f>
        <v/>
      </c>
      <c r="AD144" s="14">
        <f>IF(AD145&lt;&gt;""," -O","")</f>
        <v/>
      </c>
      <c r="AF144" s="14">
        <f>IF(AF145&lt;&gt;""," -O","")</f>
        <v/>
      </c>
      <c r="AH144" s="14">
        <f>IF(AH145&lt;&gt;""," -O","")</f>
        <v/>
      </c>
      <c r="AJ144" s="14">
        <f>IF(AJ145&lt;&gt;""," -O","")</f>
        <v/>
      </c>
      <c r="AL144" s="14">
        <f>IF(AL145&lt;&gt;""," -O","")</f>
        <v/>
      </c>
      <c r="AN144" s="14">
        <f>IF(AN145&lt;&gt;""," -O","")</f>
        <v/>
      </c>
      <c r="AP144" s="14">
        <f>IF(AP145&lt;&gt;""," -O","")</f>
        <v/>
      </c>
      <c r="AR144" s="14">
        <f>IF(AR145&lt;&gt;""," -O","")</f>
        <v/>
      </c>
      <c r="AT144" s="14">
        <f>IF(AT145&lt;&gt;""," -O","")</f>
        <v/>
      </c>
      <c r="AV144" s="14">
        <f>IF(AV145&lt;&gt;""," -O","")</f>
        <v/>
      </c>
      <c r="AX144" s="14">
        <f>IF(AX145&lt;&gt;""," -O","")</f>
        <v/>
      </c>
      <c r="AZ144" s="14">
        <f>IF(AZ145&lt;&gt;""," -O","")</f>
        <v/>
      </c>
      <c r="BB144" s="14">
        <f>IF(BB145&lt;&gt;""," -O","")</f>
        <v/>
      </c>
      <c r="BD144" s="14">
        <f>IF(BD145&lt;&gt;""," -O","")</f>
        <v/>
      </c>
      <c r="BF144" s="14">
        <f>IF(BF145&lt;&gt;""," -O","")</f>
        <v/>
      </c>
      <c r="BH144" s="14">
        <f>IF(BH145&lt;&gt;""," -O","")</f>
        <v/>
      </c>
      <c r="BJ144" s="14">
        <f>IF(BJ145&lt;&gt;""," -O","")</f>
        <v/>
      </c>
    </row>
    <row r="145">
      <c r="M145" s="14" t="n">
        <v>1.69</v>
      </c>
      <c r="N145" s="14">
        <f>IFERROR(VLOOKUP(M145,'CRUCE OPORTUNIDADES'!$C$10:$D$109,2,FALSE),"")</f>
        <v/>
      </c>
      <c r="O145" s="14" t="n">
        <v>2.69000000000001</v>
      </c>
      <c r="P145" s="14">
        <f>IFERROR(VLOOKUP(O145,'CRUCE OPORTUNIDADES'!$C$10:$D$109,2,FALSE),"")</f>
        <v/>
      </c>
      <c r="Q145" s="14" t="n">
        <v>3.69000000000002</v>
      </c>
      <c r="R145" s="14">
        <f>IFERROR(VLOOKUP(Q145,'CRUCE OPORTUNIDADES'!$C$10:$D$109,2,FALSE),"")</f>
        <v/>
      </c>
      <c r="S145" s="14" t="n">
        <v>4.69000000000003</v>
      </c>
      <c r="T145" s="14">
        <f>IFERROR(VLOOKUP(S145,'CRUCE OPORTUNIDADES'!$C$10:$D$109,2,FALSE),"")</f>
        <v/>
      </c>
      <c r="U145" s="14" t="n">
        <v>5.69000000000004</v>
      </c>
      <c r="V145" s="14">
        <f>IFERROR(VLOOKUP(U145,'CRUCE OPORTUNIDADES'!$C$10:$D$109,2,FALSE),"")</f>
        <v/>
      </c>
      <c r="W145" s="14" t="n">
        <v>6.69000000000005</v>
      </c>
      <c r="X145" s="14">
        <f>IFERROR(VLOOKUP(W145,'CRUCE OPORTUNIDADES'!$C$10:$D$109,2,FALSE),"")</f>
        <v/>
      </c>
      <c r="Y145" s="14" t="n">
        <v>7.69000000000006</v>
      </c>
      <c r="Z145" s="14">
        <f>IFERROR(VLOOKUP(Y145,'CRUCE OPORTUNIDADES'!$C$10:$D$109,2,FALSE),"")</f>
        <v/>
      </c>
      <c r="AA145" s="14" t="n">
        <v>8.690000000000071</v>
      </c>
      <c r="AB145" s="14">
        <f>IFERROR(VLOOKUP(AA145,'CRUCE OPORTUNIDADES'!$C$10:$D$109,2,FALSE),"")</f>
        <v/>
      </c>
      <c r="AC145" s="14" t="n">
        <v>9.690000000000079</v>
      </c>
      <c r="AD145" s="14">
        <f>IFERROR(VLOOKUP(AC145,'CRUCE OPORTUNIDADES'!$C$10:$D$109,2,FALSE),"")</f>
        <v/>
      </c>
      <c r="AE145" s="14" t="n">
        <v>10.6900000000001</v>
      </c>
      <c r="AF145" s="14">
        <f>IFERROR(VLOOKUP(AE145,'CRUCE OPORTUNIDADES'!$C$10:$D$109,2,FALSE),"")</f>
        <v/>
      </c>
      <c r="AG145" s="14" t="n">
        <v>11.6900000000001</v>
      </c>
      <c r="AH145" s="14">
        <f>IFERROR(VLOOKUP(AG145,'CRUCE OPORTUNIDADES'!$C$10:$D$109,2,FALSE),"")</f>
        <v/>
      </c>
      <c r="AI145" s="14" t="n">
        <v>12.6900000000001</v>
      </c>
      <c r="AJ145" s="14">
        <f>IFERROR(VLOOKUP(AI145,'CRUCE OPORTUNIDADES'!$C$10:$D$109,2,FALSE),"")</f>
        <v/>
      </c>
      <c r="AK145" s="14" t="n">
        <v>13.6900000000001</v>
      </c>
      <c r="AL145" s="14">
        <f>IFERROR(VLOOKUP(AK145,'CRUCE OPORTUNIDADES'!$C$10:$D$109,2,FALSE),"")</f>
        <v/>
      </c>
      <c r="AM145" s="14" t="n">
        <v>14.6900000000001</v>
      </c>
      <c r="AN145" s="14">
        <f>IFERROR(VLOOKUP(AM145,'CRUCE OPORTUNIDADES'!$C$10:$D$109,2,FALSE),"")</f>
        <v/>
      </c>
      <c r="AO145" s="14" t="n">
        <v>15.6900000000001</v>
      </c>
      <c r="AP145" s="14">
        <f>IFERROR(VLOOKUP(AO145,'CRUCE OPORTUNIDADES'!$C$10:$D$109,2,FALSE),"")</f>
        <v/>
      </c>
      <c r="AQ145" s="14" t="n">
        <v>16.6900000000002</v>
      </c>
      <c r="AR145" s="14">
        <f>IFERROR(VLOOKUP(AQ145,'CRUCE OPORTUNIDADES'!$C$10:$D$109,2,FALSE),"")</f>
        <v/>
      </c>
      <c r="AS145" s="14" t="n">
        <v>17.6900000000002</v>
      </c>
      <c r="AT145" s="14">
        <f>IFERROR(VLOOKUP(AS145,'CRUCE OPORTUNIDADES'!$C$10:$D$109,2,FALSE),"")</f>
        <v/>
      </c>
      <c r="AU145" s="14" t="n">
        <v>18.6900000000002</v>
      </c>
      <c r="AV145" s="14">
        <f>IFERROR(VLOOKUP(AU145,'CRUCE OPORTUNIDADES'!$C$10:$D$109,2,FALSE),"")</f>
        <v/>
      </c>
      <c r="AW145" s="14" t="n">
        <v>19.6900000000002</v>
      </c>
      <c r="AX145" s="14">
        <f>IFERROR(VLOOKUP(AW145,'CRUCE OPORTUNIDADES'!$C$10:$D$109,2,FALSE),"")</f>
        <v/>
      </c>
      <c r="AY145" s="14" t="n">
        <v>20.6900000000002</v>
      </c>
      <c r="AZ145" s="14">
        <f>IFERROR(VLOOKUP(AY145,'CRUCE OPORTUNIDADES'!$C$10:$D$109,2,FALSE),"")</f>
        <v/>
      </c>
      <c r="BA145" s="14" t="n">
        <v>21.6900000000002</v>
      </c>
      <c r="BB145" s="14">
        <f>IFERROR(VLOOKUP(BA145,'CRUCE OPORTUNIDADES'!$C$10:$D$109,2,FALSE),"")</f>
        <v/>
      </c>
      <c r="BC145" s="14" t="n">
        <v>22.6900000000002</v>
      </c>
      <c r="BD145" s="14">
        <f>IFERROR(VLOOKUP(BC145,'CRUCE OPORTUNIDADES'!$C$10:$D$109,2,FALSE),"")</f>
        <v/>
      </c>
      <c r="BE145" s="14" t="n">
        <v>23.6900000000002</v>
      </c>
      <c r="BF145" s="14">
        <f>IFERROR(VLOOKUP(BE145,'CRUCE OPORTUNIDADES'!$C$10:$D$109,2,FALSE),"")</f>
        <v/>
      </c>
      <c r="BG145" s="14" t="n">
        <v>24.6900000000002</v>
      </c>
      <c r="BH145" s="14">
        <f>IFERROR(VLOOKUP(BG145,'CRUCE OPORTUNIDADES'!$C$10:$D$109,2,FALSE),"")</f>
        <v/>
      </c>
      <c r="BI145" s="14" t="n">
        <v>25.6900000000002</v>
      </c>
      <c r="BJ145" s="14">
        <f>IFERROR(VLOOKUP(BI145,'CRUCE OPORTUNIDADES'!$C$10:$D$109,2,FALSE),"")</f>
        <v/>
      </c>
    </row>
    <row r="146">
      <c r="N146" s="14">
        <f>IF(N147&lt;&gt;""," -O","")</f>
        <v/>
      </c>
      <c r="P146" s="14">
        <f>IF(P147&lt;&gt;""," -O","")</f>
        <v/>
      </c>
      <c r="R146" s="14">
        <f>IF(R147&lt;&gt;""," -O","")</f>
        <v/>
      </c>
      <c r="T146" s="14">
        <f>IF(T147&lt;&gt;""," -O","")</f>
        <v/>
      </c>
      <c r="V146" s="14">
        <f>IF(V147&lt;&gt;""," -O","")</f>
        <v/>
      </c>
      <c r="X146" s="14">
        <f>IF(X147&lt;&gt;""," -O","")</f>
        <v/>
      </c>
      <c r="Z146" s="14">
        <f>IF(Z147&lt;&gt;""," -O","")</f>
        <v/>
      </c>
      <c r="AB146" s="14">
        <f>IF(AB147&lt;&gt;""," -O","")</f>
        <v/>
      </c>
      <c r="AD146" s="14">
        <f>IF(AD147&lt;&gt;""," -O","")</f>
        <v/>
      </c>
      <c r="AF146" s="14">
        <f>IF(AF147&lt;&gt;""," -O","")</f>
        <v/>
      </c>
      <c r="AH146" s="14">
        <f>IF(AH147&lt;&gt;""," -O","")</f>
        <v/>
      </c>
      <c r="AJ146" s="14">
        <f>IF(AJ147&lt;&gt;""," -O","")</f>
        <v/>
      </c>
      <c r="AL146" s="14">
        <f>IF(AL147&lt;&gt;""," -O","")</f>
        <v/>
      </c>
      <c r="AN146" s="14">
        <f>IF(AN147&lt;&gt;""," -O","")</f>
        <v/>
      </c>
      <c r="AP146" s="14">
        <f>IF(AP147&lt;&gt;""," -O","")</f>
        <v/>
      </c>
      <c r="AR146" s="14">
        <f>IF(AR147&lt;&gt;""," -O","")</f>
        <v/>
      </c>
      <c r="AT146" s="14">
        <f>IF(AT147&lt;&gt;""," -O","")</f>
        <v/>
      </c>
      <c r="AV146" s="14">
        <f>IF(AV147&lt;&gt;""," -O","")</f>
        <v/>
      </c>
      <c r="AX146" s="14">
        <f>IF(AX147&lt;&gt;""," -O","")</f>
        <v/>
      </c>
      <c r="AZ146" s="14">
        <f>IF(AZ147&lt;&gt;""," -O","")</f>
        <v/>
      </c>
      <c r="BB146" s="14">
        <f>IF(BB147&lt;&gt;""," -O","")</f>
        <v/>
      </c>
      <c r="BD146" s="14">
        <f>IF(BD147&lt;&gt;""," -O","")</f>
        <v/>
      </c>
      <c r="BF146" s="14">
        <f>IF(BF147&lt;&gt;""," -O","")</f>
        <v/>
      </c>
      <c r="BH146" s="14">
        <f>IF(BH147&lt;&gt;""," -O","")</f>
        <v/>
      </c>
      <c r="BJ146" s="14">
        <f>IF(BJ147&lt;&gt;""," -O","")</f>
        <v/>
      </c>
    </row>
    <row r="147">
      <c r="M147" s="14" t="n">
        <v>1.7</v>
      </c>
      <c r="N147" s="14">
        <f>IFERROR(VLOOKUP(M147,'CRUCE OPORTUNIDADES'!$C$10:$D$109,2,FALSE),"")</f>
        <v/>
      </c>
      <c r="O147" s="14" t="n">
        <v>2.70000000000001</v>
      </c>
      <c r="P147" s="14">
        <f>IFERROR(VLOOKUP(O147,'CRUCE OPORTUNIDADES'!$C$10:$D$109,2,FALSE),"")</f>
        <v/>
      </c>
      <c r="Q147" s="14" t="n">
        <v>3.70000000000002</v>
      </c>
      <c r="R147" s="14">
        <f>IFERROR(VLOOKUP(Q147,'CRUCE OPORTUNIDADES'!$C$10:$D$109,2,FALSE),"")</f>
        <v/>
      </c>
      <c r="S147" s="14" t="n">
        <v>4.70000000000003</v>
      </c>
      <c r="T147" s="14">
        <f>IFERROR(VLOOKUP(S147,'CRUCE OPORTUNIDADES'!$C$10:$D$109,2,FALSE),"")</f>
        <v/>
      </c>
      <c r="U147" s="14" t="n">
        <v>5.70000000000004</v>
      </c>
      <c r="V147" s="14">
        <f>IFERROR(VLOOKUP(U147,'CRUCE OPORTUNIDADES'!$C$10:$D$109,2,FALSE),"")</f>
        <v/>
      </c>
      <c r="W147" s="14" t="n">
        <v>6.70000000000005</v>
      </c>
      <c r="X147" s="14">
        <f>IFERROR(VLOOKUP(W147,'CRUCE OPORTUNIDADES'!$C$10:$D$109,2,FALSE),"")</f>
        <v/>
      </c>
      <c r="Y147" s="14" t="n">
        <v>7.70000000000006</v>
      </c>
      <c r="Z147" s="14">
        <f>IFERROR(VLOOKUP(Y147,'CRUCE OPORTUNIDADES'!$C$10:$D$109,2,FALSE),"")</f>
        <v/>
      </c>
      <c r="AA147" s="14" t="n">
        <v>8.70000000000007</v>
      </c>
      <c r="AB147" s="14">
        <f>IFERROR(VLOOKUP(AA147,'CRUCE OPORTUNIDADES'!$C$10:$D$109,2,FALSE),"")</f>
        <v/>
      </c>
      <c r="AC147" s="14" t="n">
        <v>9.700000000000079</v>
      </c>
      <c r="AD147" s="14">
        <f>IFERROR(VLOOKUP(AC147,'CRUCE OPORTUNIDADES'!$C$10:$D$109,2,FALSE),"")</f>
        <v/>
      </c>
      <c r="AE147" s="14" t="n">
        <v>10.7000000000001</v>
      </c>
      <c r="AF147" s="14">
        <f>IFERROR(VLOOKUP(AE147,'CRUCE OPORTUNIDADES'!$C$10:$D$109,2,FALSE),"")</f>
        <v/>
      </c>
      <c r="AG147" s="14" t="n">
        <v>11.7000000000001</v>
      </c>
      <c r="AH147" s="14">
        <f>IFERROR(VLOOKUP(AG147,'CRUCE OPORTUNIDADES'!$C$10:$D$109,2,FALSE),"")</f>
        <v/>
      </c>
      <c r="AI147" s="14" t="n">
        <v>12.7000000000001</v>
      </c>
      <c r="AJ147" s="14">
        <f>IFERROR(VLOOKUP(AI147,'CRUCE OPORTUNIDADES'!$C$10:$D$109,2,FALSE),"")</f>
        <v/>
      </c>
      <c r="AK147" s="14" t="n">
        <v>13.7000000000001</v>
      </c>
      <c r="AL147" s="14">
        <f>IFERROR(VLOOKUP(AK147,'CRUCE OPORTUNIDADES'!$C$10:$D$109,2,FALSE),"")</f>
        <v/>
      </c>
      <c r="AM147" s="14" t="n">
        <v>14.7000000000001</v>
      </c>
      <c r="AN147" s="14">
        <f>IFERROR(VLOOKUP(AM147,'CRUCE OPORTUNIDADES'!$C$10:$D$109,2,FALSE),"")</f>
        <v/>
      </c>
      <c r="AO147" s="14" t="n">
        <v>15.7000000000001</v>
      </c>
      <c r="AP147" s="14">
        <f>IFERROR(VLOOKUP(AO147,'CRUCE OPORTUNIDADES'!$C$10:$D$109,2,FALSE),"")</f>
        <v/>
      </c>
      <c r="AQ147" s="14" t="n">
        <v>16.7000000000001</v>
      </c>
      <c r="AR147" s="14">
        <f>IFERROR(VLOOKUP(AQ147,'CRUCE OPORTUNIDADES'!$C$10:$D$109,2,FALSE),"")</f>
        <v/>
      </c>
      <c r="AS147" s="14" t="n">
        <v>17.7000000000002</v>
      </c>
      <c r="AT147" s="14">
        <f>IFERROR(VLOOKUP(AS147,'CRUCE OPORTUNIDADES'!$C$10:$D$109,2,FALSE),"")</f>
        <v/>
      </c>
      <c r="AU147" s="14" t="n">
        <v>18.7000000000002</v>
      </c>
      <c r="AV147" s="14">
        <f>IFERROR(VLOOKUP(AU147,'CRUCE OPORTUNIDADES'!$C$10:$D$109,2,FALSE),"")</f>
        <v/>
      </c>
      <c r="AW147" s="14" t="n">
        <v>19.7000000000002</v>
      </c>
      <c r="AX147" s="14">
        <f>IFERROR(VLOOKUP(AW147,'CRUCE OPORTUNIDADES'!$C$10:$D$109,2,FALSE),"")</f>
        <v/>
      </c>
      <c r="AY147" s="14" t="n">
        <v>20.7000000000002</v>
      </c>
      <c r="AZ147" s="14">
        <f>IFERROR(VLOOKUP(AY147,'CRUCE OPORTUNIDADES'!$C$10:$D$109,2,FALSE),"")</f>
        <v/>
      </c>
      <c r="BA147" s="14" t="n">
        <v>21.7000000000002</v>
      </c>
      <c r="BB147" s="14">
        <f>IFERROR(VLOOKUP(BA147,'CRUCE OPORTUNIDADES'!$C$10:$D$109,2,FALSE),"")</f>
        <v/>
      </c>
      <c r="BC147" s="14" t="n">
        <v>22.7000000000002</v>
      </c>
      <c r="BD147" s="14">
        <f>IFERROR(VLOOKUP(BC147,'CRUCE OPORTUNIDADES'!$C$10:$D$109,2,FALSE),"")</f>
        <v/>
      </c>
      <c r="BE147" s="14" t="n">
        <v>23.7000000000002</v>
      </c>
      <c r="BF147" s="14">
        <f>IFERROR(VLOOKUP(BE147,'CRUCE OPORTUNIDADES'!$C$10:$D$109,2,FALSE),"")</f>
        <v/>
      </c>
      <c r="BG147" s="14" t="n">
        <v>24.7000000000002</v>
      </c>
      <c r="BH147" s="14">
        <f>IFERROR(VLOOKUP(BG147,'CRUCE OPORTUNIDADES'!$C$10:$D$109,2,FALSE),"")</f>
        <v/>
      </c>
      <c r="BI147" s="14" t="n">
        <v>25.7000000000002</v>
      </c>
      <c r="BJ147" s="14">
        <f>IFERROR(VLOOKUP(BI147,'CRUCE OPORTUNIDADES'!$C$10:$D$109,2,FALSE),"")</f>
        <v/>
      </c>
    </row>
    <row r="148">
      <c r="N148" s="14">
        <f>IF(N149&lt;&gt;""," -O","")</f>
        <v/>
      </c>
      <c r="P148" s="14">
        <f>IF(P149&lt;&gt;""," -O","")</f>
        <v/>
      </c>
      <c r="R148" s="14">
        <f>IF(R149&lt;&gt;""," -O","")</f>
        <v/>
      </c>
      <c r="T148" s="14">
        <f>IF(T149&lt;&gt;""," -O","")</f>
        <v/>
      </c>
      <c r="V148" s="14">
        <f>IF(V149&lt;&gt;""," -O","")</f>
        <v/>
      </c>
      <c r="X148" s="14">
        <f>IF(X149&lt;&gt;""," -O","")</f>
        <v/>
      </c>
      <c r="Z148" s="14">
        <f>IF(Z149&lt;&gt;""," -O","")</f>
        <v/>
      </c>
      <c r="AB148" s="14">
        <f>IF(AB149&lt;&gt;""," -O","")</f>
        <v/>
      </c>
      <c r="AD148" s="14">
        <f>IF(AD149&lt;&gt;""," -O","")</f>
        <v/>
      </c>
      <c r="AF148" s="14">
        <f>IF(AF149&lt;&gt;""," -O","")</f>
        <v/>
      </c>
      <c r="AH148" s="14">
        <f>IF(AH149&lt;&gt;""," -O","")</f>
        <v/>
      </c>
      <c r="AJ148" s="14">
        <f>IF(AJ149&lt;&gt;""," -O","")</f>
        <v/>
      </c>
      <c r="AL148" s="14">
        <f>IF(AL149&lt;&gt;""," -O","")</f>
        <v/>
      </c>
      <c r="AN148" s="14">
        <f>IF(AN149&lt;&gt;""," -O","")</f>
        <v/>
      </c>
      <c r="AP148" s="14">
        <f>IF(AP149&lt;&gt;""," -O","")</f>
        <v/>
      </c>
      <c r="AR148" s="14">
        <f>IF(AR149&lt;&gt;""," -O","")</f>
        <v/>
      </c>
      <c r="AT148" s="14">
        <f>IF(AT149&lt;&gt;""," -O","")</f>
        <v/>
      </c>
      <c r="AV148" s="14">
        <f>IF(AV149&lt;&gt;""," -O","")</f>
        <v/>
      </c>
      <c r="AX148" s="14">
        <f>IF(AX149&lt;&gt;""," -O","")</f>
        <v/>
      </c>
      <c r="AZ148" s="14">
        <f>IF(AZ149&lt;&gt;""," -O","")</f>
        <v/>
      </c>
      <c r="BB148" s="14">
        <f>IF(BB149&lt;&gt;""," -O","")</f>
        <v/>
      </c>
      <c r="BD148" s="14">
        <f>IF(BD149&lt;&gt;""," -O","")</f>
        <v/>
      </c>
      <c r="BF148" s="14">
        <f>IF(BF149&lt;&gt;""," -O","")</f>
        <v/>
      </c>
      <c r="BH148" s="14">
        <f>IF(BH149&lt;&gt;""," -O","")</f>
        <v/>
      </c>
      <c r="BJ148" s="14">
        <f>IF(BJ149&lt;&gt;""," -O","")</f>
        <v/>
      </c>
    </row>
    <row r="149">
      <c r="M149" s="14" t="n">
        <v>1.71</v>
      </c>
      <c r="N149" s="14">
        <f>IFERROR(VLOOKUP(M149,'CRUCE OPORTUNIDADES'!$C$10:$D$109,2,FALSE),"")</f>
        <v/>
      </c>
      <c r="O149" s="14" t="n">
        <v>2.71000000000002</v>
      </c>
      <c r="P149" s="14">
        <f>IFERROR(VLOOKUP(O149,'CRUCE OPORTUNIDADES'!$C$10:$D$109,2,FALSE),"")</f>
        <v/>
      </c>
      <c r="Q149" s="14" t="n">
        <v>3.71000000000004</v>
      </c>
      <c r="R149" s="14">
        <f>IFERROR(VLOOKUP(Q149,'CRUCE OPORTUNIDADES'!$C$10:$D$109,2,FALSE),"")</f>
        <v/>
      </c>
      <c r="S149" s="14" t="n">
        <v>4.71000000000006</v>
      </c>
      <c r="T149" s="14">
        <f>IFERROR(VLOOKUP(S149,'CRUCE OPORTUNIDADES'!$C$10:$D$109,2,FALSE),"")</f>
        <v/>
      </c>
      <c r="U149" s="14" t="n">
        <v>5.71000000000008</v>
      </c>
      <c r="V149" s="14">
        <f>IFERROR(VLOOKUP(U149,'CRUCE OPORTUNIDADES'!$C$10:$D$109,2,FALSE),"")</f>
        <v/>
      </c>
      <c r="W149" s="14" t="n">
        <v>6.7100000000001</v>
      </c>
      <c r="X149" s="14">
        <f>IFERROR(VLOOKUP(W149,'CRUCE OPORTUNIDADES'!$C$10:$D$109,2,FALSE),"")</f>
        <v/>
      </c>
      <c r="Y149" s="14" t="n">
        <v>7.71000000000012</v>
      </c>
      <c r="Z149" s="14">
        <f>IFERROR(VLOOKUP(Y149,'CRUCE OPORTUNIDADES'!$C$10:$D$109,2,FALSE),"")</f>
        <v/>
      </c>
      <c r="AA149" s="14" t="n">
        <v>8.710000000000139</v>
      </c>
      <c r="AB149" s="14">
        <f>IFERROR(VLOOKUP(AA149,'CRUCE OPORTUNIDADES'!$C$10:$D$109,2,FALSE),"")</f>
        <v/>
      </c>
      <c r="AC149" s="14" t="n">
        <v>9.710000000000161</v>
      </c>
      <c r="AD149" s="14">
        <f>IFERROR(VLOOKUP(AC149,'CRUCE OPORTUNIDADES'!$C$10:$D$109,2,FALSE),"")</f>
        <v/>
      </c>
      <c r="AE149" s="14" t="n">
        <v>10.7100000000002</v>
      </c>
      <c r="AF149" s="14">
        <f>IFERROR(VLOOKUP(AE149,'CRUCE OPORTUNIDADES'!$C$10:$D$109,2,FALSE),"")</f>
        <v/>
      </c>
      <c r="AG149" s="14" t="n">
        <v>11.7100000000002</v>
      </c>
      <c r="AH149" s="14">
        <f>IFERROR(VLOOKUP(AG149,'CRUCE OPORTUNIDADES'!$C$10:$D$109,2,FALSE),"")</f>
        <v/>
      </c>
      <c r="AI149" s="14" t="n">
        <v>12.7100000000002</v>
      </c>
      <c r="AJ149" s="14">
        <f>IFERROR(VLOOKUP(AI149,'CRUCE OPORTUNIDADES'!$C$10:$D$109,2,FALSE),"")</f>
        <v/>
      </c>
      <c r="AK149" s="14" t="n">
        <v>13.7100000000002</v>
      </c>
      <c r="AL149" s="14">
        <f>IFERROR(VLOOKUP(AK149,'CRUCE OPORTUNIDADES'!$C$10:$D$109,2,FALSE),"")</f>
        <v/>
      </c>
      <c r="AM149" s="14" t="n">
        <v>14.7100000000003</v>
      </c>
      <c r="AN149" s="14">
        <f>IFERROR(VLOOKUP(AM149,'CRUCE OPORTUNIDADES'!$C$10:$D$109,2,FALSE),"")</f>
        <v/>
      </c>
      <c r="AO149" s="14" t="n">
        <v>15.7100000000003</v>
      </c>
      <c r="AP149" s="14">
        <f>IFERROR(VLOOKUP(AO149,'CRUCE OPORTUNIDADES'!$C$10:$D$109,2,FALSE),"")</f>
        <v/>
      </c>
      <c r="AQ149" s="14" t="n">
        <v>16.7100000000003</v>
      </c>
      <c r="AR149" s="14">
        <f>IFERROR(VLOOKUP(AQ149,'CRUCE OPORTUNIDADES'!$C$10:$D$109,2,FALSE),"")</f>
        <v/>
      </c>
      <c r="AS149" s="14" t="n">
        <v>17.7100000000003</v>
      </c>
      <c r="AT149" s="14">
        <f>IFERROR(VLOOKUP(AS149,'CRUCE OPORTUNIDADES'!$C$10:$D$109,2,FALSE),"")</f>
        <v/>
      </c>
      <c r="AU149" s="14" t="n">
        <v>18.7100000000003</v>
      </c>
      <c r="AV149" s="14">
        <f>IFERROR(VLOOKUP(AU149,'CRUCE OPORTUNIDADES'!$C$10:$D$109,2,FALSE),"")</f>
        <v/>
      </c>
      <c r="AW149" s="14" t="n">
        <v>19.7100000000004</v>
      </c>
      <c r="AX149" s="14">
        <f>IFERROR(VLOOKUP(AW149,'CRUCE OPORTUNIDADES'!$C$10:$D$109,2,FALSE),"")</f>
        <v/>
      </c>
      <c r="AY149" s="14" t="n">
        <v>20.7100000000004</v>
      </c>
      <c r="AZ149" s="14">
        <f>IFERROR(VLOOKUP(AY149,'CRUCE OPORTUNIDADES'!$C$10:$D$109,2,FALSE),"")</f>
        <v/>
      </c>
      <c r="BA149" s="14" t="n">
        <v>21.7100000000004</v>
      </c>
      <c r="BB149" s="14">
        <f>IFERROR(VLOOKUP(BA149,'CRUCE OPORTUNIDADES'!$C$10:$D$109,2,FALSE),"")</f>
        <v/>
      </c>
      <c r="BC149" s="14" t="n">
        <v>22.7100000000004</v>
      </c>
      <c r="BD149" s="14">
        <f>IFERROR(VLOOKUP(BC149,'CRUCE OPORTUNIDADES'!$C$10:$D$109,2,FALSE),"")</f>
        <v/>
      </c>
      <c r="BE149" s="14" t="n">
        <v>23.7100000000004</v>
      </c>
      <c r="BF149" s="14">
        <f>IFERROR(VLOOKUP(BE149,'CRUCE OPORTUNIDADES'!$C$10:$D$109,2,FALSE),"")</f>
        <v/>
      </c>
      <c r="BG149" s="14" t="n">
        <v>24.7100000000005</v>
      </c>
      <c r="BH149" s="14">
        <f>IFERROR(VLOOKUP(BG149,'CRUCE OPORTUNIDADES'!$C$10:$D$109,2,FALSE),"")</f>
        <v/>
      </c>
      <c r="BI149" s="14" t="n">
        <v>25.7100000000005</v>
      </c>
      <c r="BJ149" s="14">
        <f>IFERROR(VLOOKUP(BI149,'CRUCE OPORTUNIDADES'!$C$10:$D$109,2,FALSE),"")</f>
        <v/>
      </c>
    </row>
    <row r="150">
      <c r="N150" s="14">
        <f>IF(N151&lt;&gt;""," -O","")</f>
        <v/>
      </c>
      <c r="P150" s="14">
        <f>IF(P151&lt;&gt;""," -O","")</f>
        <v/>
      </c>
      <c r="R150" s="14">
        <f>IF(R151&lt;&gt;""," -O","")</f>
        <v/>
      </c>
      <c r="T150" s="14">
        <f>IF(T151&lt;&gt;""," -O","")</f>
        <v/>
      </c>
      <c r="V150" s="14">
        <f>IF(V151&lt;&gt;""," -O","")</f>
        <v/>
      </c>
      <c r="X150" s="14">
        <f>IF(X151&lt;&gt;""," -O","")</f>
        <v/>
      </c>
      <c r="Z150" s="14">
        <f>IF(Z151&lt;&gt;""," -O","")</f>
        <v/>
      </c>
      <c r="AB150" s="14">
        <f>IF(AB151&lt;&gt;""," -O","")</f>
        <v/>
      </c>
      <c r="AD150" s="14">
        <f>IF(AD151&lt;&gt;""," -O","")</f>
        <v/>
      </c>
      <c r="AF150" s="14">
        <f>IF(AF151&lt;&gt;""," -O","")</f>
        <v/>
      </c>
      <c r="AH150" s="14">
        <f>IF(AH151&lt;&gt;""," -O","")</f>
        <v/>
      </c>
      <c r="AJ150" s="14">
        <f>IF(AJ151&lt;&gt;""," -O","")</f>
        <v/>
      </c>
      <c r="AL150" s="14">
        <f>IF(AL151&lt;&gt;""," -O","")</f>
        <v/>
      </c>
      <c r="AN150" s="14">
        <f>IF(AN151&lt;&gt;""," -O","")</f>
        <v/>
      </c>
      <c r="AP150" s="14">
        <f>IF(AP151&lt;&gt;""," -O","")</f>
        <v/>
      </c>
      <c r="AR150" s="14">
        <f>IF(AR151&lt;&gt;""," -O","")</f>
        <v/>
      </c>
      <c r="AT150" s="14">
        <f>IF(AT151&lt;&gt;""," -O","")</f>
        <v/>
      </c>
      <c r="AV150" s="14">
        <f>IF(AV151&lt;&gt;""," -O","")</f>
        <v/>
      </c>
      <c r="AX150" s="14">
        <f>IF(AX151&lt;&gt;""," -O","")</f>
        <v/>
      </c>
      <c r="AZ150" s="14">
        <f>IF(AZ151&lt;&gt;""," -O","")</f>
        <v/>
      </c>
      <c r="BB150" s="14">
        <f>IF(BB151&lt;&gt;""," -O","")</f>
        <v/>
      </c>
      <c r="BD150" s="14">
        <f>IF(BD151&lt;&gt;""," -O","")</f>
        <v/>
      </c>
      <c r="BF150" s="14">
        <f>IF(BF151&lt;&gt;""," -O","")</f>
        <v/>
      </c>
      <c r="BH150" s="14">
        <f>IF(BH151&lt;&gt;""," -O","")</f>
        <v/>
      </c>
      <c r="BJ150" s="14">
        <f>IF(BJ151&lt;&gt;""," -O","")</f>
        <v/>
      </c>
    </row>
    <row r="151">
      <c r="M151" s="14" t="n">
        <v>1.72</v>
      </c>
      <c r="N151" s="14">
        <f>IFERROR(VLOOKUP(M151,'CRUCE OPORTUNIDADES'!$C$10:$D$109,2,FALSE),"")</f>
        <v/>
      </c>
      <c r="O151" s="14" t="n">
        <v>2.72000000000002</v>
      </c>
      <c r="P151" s="14">
        <f>IFERROR(VLOOKUP(O151,'CRUCE OPORTUNIDADES'!$C$10:$D$109,2,FALSE),"")</f>
        <v/>
      </c>
      <c r="Q151" s="14" t="n">
        <v>3.72000000000004</v>
      </c>
      <c r="R151" s="14">
        <f>IFERROR(VLOOKUP(Q151,'CRUCE OPORTUNIDADES'!$C$10:$D$109,2,FALSE),"")</f>
        <v/>
      </c>
      <c r="S151" s="14" t="n">
        <v>4.72000000000006</v>
      </c>
      <c r="T151" s="14">
        <f>IFERROR(VLOOKUP(S151,'CRUCE OPORTUNIDADES'!$C$10:$D$109,2,FALSE),"")</f>
        <v/>
      </c>
      <c r="U151" s="14" t="n">
        <v>5.72000000000008</v>
      </c>
      <c r="V151" s="14">
        <f>IFERROR(VLOOKUP(U151,'CRUCE OPORTUNIDADES'!$C$10:$D$109,2,FALSE),"")</f>
        <v/>
      </c>
      <c r="W151" s="14" t="n">
        <v>6.7200000000001</v>
      </c>
      <c r="X151" s="14">
        <f>IFERROR(VLOOKUP(W151,'CRUCE OPORTUNIDADES'!$C$10:$D$109,2,FALSE),"")</f>
        <v/>
      </c>
      <c r="Y151" s="14" t="n">
        <v>7.72000000000012</v>
      </c>
      <c r="Z151" s="14">
        <f>IFERROR(VLOOKUP(Y151,'CRUCE OPORTUNIDADES'!$C$10:$D$109,2,FALSE),"")</f>
        <v/>
      </c>
      <c r="AA151" s="14" t="n">
        <v>8.720000000000139</v>
      </c>
      <c r="AB151" s="14">
        <f>IFERROR(VLOOKUP(AA151,'CRUCE OPORTUNIDADES'!$C$10:$D$109,2,FALSE),"")</f>
        <v/>
      </c>
      <c r="AC151" s="14" t="n">
        <v>9.720000000000161</v>
      </c>
      <c r="AD151" s="14">
        <f>IFERROR(VLOOKUP(AC151,'CRUCE OPORTUNIDADES'!$C$10:$D$109,2,FALSE),"")</f>
        <v/>
      </c>
      <c r="AE151" s="14" t="n">
        <v>10.7200000000002</v>
      </c>
      <c r="AF151" s="14">
        <f>IFERROR(VLOOKUP(AE151,'CRUCE OPORTUNIDADES'!$C$10:$D$109,2,FALSE),"")</f>
        <v/>
      </c>
      <c r="AG151" s="14" t="n">
        <v>11.7200000000002</v>
      </c>
      <c r="AH151" s="14">
        <f>IFERROR(VLOOKUP(AG151,'CRUCE OPORTUNIDADES'!$C$10:$D$109,2,FALSE),"")</f>
        <v/>
      </c>
      <c r="AI151" s="14" t="n">
        <v>12.7200000000002</v>
      </c>
      <c r="AJ151" s="14">
        <f>IFERROR(VLOOKUP(AI151,'CRUCE OPORTUNIDADES'!$C$10:$D$109,2,FALSE),"")</f>
        <v/>
      </c>
      <c r="AK151" s="14" t="n">
        <v>13.7200000000002</v>
      </c>
      <c r="AL151" s="14">
        <f>IFERROR(VLOOKUP(AK151,'CRUCE OPORTUNIDADES'!$C$10:$D$109,2,FALSE),"")</f>
        <v/>
      </c>
      <c r="AM151" s="14" t="n">
        <v>14.7200000000003</v>
      </c>
      <c r="AN151" s="14">
        <f>IFERROR(VLOOKUP(AM151,'CRUCE OPORTUNIDADES'!$C$10:$D$109,2,FALSE),"")</f>
        <v/>
      </c>
      <c r="AO151" s="14" t="n">
        <v>15.7200000000003</v>
      </c>
      <c r="AP151" s="14">
        <f>IFERROR(VLOOKUP(AO151,'CRUCE OPORTUNIDADES'!$C$10:$D$109,2,FALSE),"")</f>
        <v/>
      </c>
      <c r="AQ151" s="14" t="n">
        <v>16.7200000000003</v>
      </c>
      <c r="AR151" s="14">
        <f>IFERROR(VLOOKUP(AQ151,'CRUCE OPORTUNIDADES'!$C$10:$D$109,2,FALSE),"")</f>
        <v/>
      </c>
      <c r="AS151" s="14" t="n">
        <v>17.7200000000003</v>
      </c>
      <c r="AT151" s="14">
        <f>IFERROR(VLOOKUP(AS151,'CRUCE OPORTUNIDADES'!$C$10:$D$109,2,FALSE),"")</f>
        <v/>
      </c>
      <c r="AU151" s="14" t="n">
        <v>18.7200000000003</v>
      </c>
      <c r="AV151" s="14">
        <f>IFERROR(VLOOKUP(AU151,'CRUCE OPORTUNIDADES'!$C$10:$D$109,2,FALSE),"")</f>
        <v/>
      </c>
      <c r="AW151" s="14" t="n">
        <v>19.7200000000004</v>
      </c>
      <c r="AX151" s="14">
        <f>IFERROR(VLOOKUP(AW151,'CRUCE OPORTUNIDADES'!$C$10:$D$109,2,FALSE),"")</f>
        <v/>
      </c>
      <c r="AY151" s="14" t="n">
        <v>20.7200000000004</v>
      </c>
      <c r="AZ151" s="14">
        <f>IFERROR(VLOOKUP(AY151,'CRUCE OPORTUNIDADES'!$C$10:$D$109,2,FALSE),"")</f>
        <v/>
      </c>
      <c r="BA151" s="14" t="n">
        <v>21.7200000000004</v>
      </c>
      <c r="BB151" s="14">
        <f>IFERROR(VLOOKUP(BA151,'CRUCE OPORTUNIDADES'!$C$10:$D$109,2,FALSE),"")</f>
        <v/>
      </c>
      <c r="BC151" s="14" t="n">
        <v>22.7200000000004</v>
      </c>
      <c r="BD151" s="14">
        <f>IFERROR(VLOOKUP(BC151,'CRUCE OPORTUNIDADES'!$C$10:$D$109,2,FALSE),"")</f>
        <v/>
      </c>
      <c r="BE151" s="14" t="n">
        <v>23.7200000000004</v>
      </c>
      <c r="BF151" s="14">
        <f>IFERROR(VLOOKUP(BE151,'CRUCE OPORTUNIDADES'!$C$10:$D$109,2,FALSE),"")</f>
        <v/>
      </c>
      <c r="BG151" s="14" t="n">
        <v>24.7200000000005</v>
      </c>
      <c r="BH151" s="14">
        <f>IFERROR(VLOOKUP(BG151,'CRUCE OPORTUNIDADES'!$C$10:$D$109,2,FALSE),"")</f>
        <v/>
      </c>
      <c r="BI151" s="14" t="n">
        <v>25.7200000000005</v>
      </c>
      <c r="BJ151" s="14">
        <f>IFERROR(VLOOKUP(BI151,'CRUCE OPORTUNIDADES'!$C$10:$D$109,2,FALSE),"")</f>
        <v/>
      </c>
    </row>
    <row r="152">
      <c r="N152" s="14">
        <f>IF(N153&lt;&gt;""," -O","")</f>
        <v/>
      </c>
      <c r="P152" s="14">
        <f>IF(P153&lt;&gt;""," -O","")</f>
        <v/>
      </c>
      <c r="R152" s="14">
        <f>IF(R153&lt;&gt;""," -O","")</f>
        <v/>
      </c>
      <c r="T152" s="14">
        <f>IF(T153&lt;&gt;""," -O","")</f>
        <v/>
      </c>
      <c r="V152" s="14">
        <f>IF(V153&lt;&gt;""," -O","")</f>
        <v/>
      </c>
      <c r="X152" s="14">
        <f>IF(X153&lt;&gt;""," -O","")</f>
        <v/>
      </c>
      <c r="Z152" s="14">
        <f>IF(Z153&lt;&gt;""," -O","")</f>
        <v/>
      </c>
      <c r="AB152" s="14">
        <f>IF(AB153&lt;&gt;""," -O","")</f>
        <v/>
      </c>
      <c r="AD152" s="14">
        <f>IF(AD153&lt;&gt;""," -O","")</f>
        <v/>
      </c>
      <c r="AF152" s="14">
        <f>IF(AF153&lt;&gt;""," -O","")</f>
        <v/>
      </c>
      <c r="AH152" s="14">
        <f>IF(AH153&lt;&gt;""," -O","")</f>
        <v/>
      </c>
      <c r="AJ152" s="14">
        <f>IF(AJ153&lt;&gt;""," -O","")</f>
        <v/>
      </c>
      <c r="AL152" s="14">
        <f>IF(AL153&lt;&gt;""," -O","")</f>
        <v/>
      </c>
      <c r="AN152" s="14">
        <f>IF(AN153&lt;&gt;""," -O","")</f>
        <v/>
      </c>
      <c r="AP152" s="14">
        <f>IF(AP153&lt;&gt;""," -O","")</f>
        <v/>
      </c>
      <c r="AR152" s="14">
        <f>IF(AR153&lt;&gt;""," -O","")</f>
        <v/>
      </c>
      <c r="AT152" s="14">
        <f>IF(AT153&lt;&gt;""," -O","")</f>
        <v/>
      </c>
      <c r="AV152" s="14">
        <f>IF(AV153&lt;&gt;""," -O","")</f>
        <v/>
      </c>
      <c r="AX152" s="14">
        <f>IF(AX153&lt;&gt;""," -O","")</f>
        <v/>
      </c>
      <c r="AZ152" s="14">
        <f>IF(AZ153&lt;&gt;""," -O","")</f>
        <v/>
      </c>
      <c r="BB152" s="14">
        <f>IF(BB153&lt;&gt;""," -O","")</f>
        <v/>
      </c>
      <c r="BD152" s="14">
        <f>IF(BD153&lt;&gt;""," -O","")</f>
        <v/>
      </c>
      <c r="BF152" s="14">
        <f>IF(BF153&lt;&gt;""," -O","")</f>
        <v/>
      </c>
      <c r="BH152" s="14">
        <f>IF(BH153&lt;&gt;""," -O","")</f>
        <v/>
      </c>
      <c r="BJ152" s="14">
        <f>IF(BJ153&lt;&gt;""," -O","")</f>
        <v/>
      </c>
    </row>
    <row r="153">
      <c r="M153" s="14" t="n">
        <v>1.73</v>
      </c>
      <c r="N153" s="14">
        <f>IFERROR(VLOOKUP(M153,'CRUCE OPORTUNIDADES'!$C$10:$D$109,2,FALSE),"")</f>
        <v/>
      </c>
      <c r="O153" s="14" t="n">
        <v>2.73000000000002</v>
      </c>
      <c r="P153" s="14">
        <f>IFERROR(VLOOKUP(O153,'CRUCE OPORTUNIDADES'!$C$10:$D$109,2,FALSE),"")</f>
        <v/>
      </c>
      <c r="Q153" s="14" t="n">
        <v>3.73000000000004</v>
      </c>
      <c r="R153" s="14">
        <f>IFERROR(VLOOKUP(Q153,'CRUCE OPORTUNIDADES'!$C$10:$D$109,2,FALSE),"")</f>
        <v/>
      </c>
      <c r="S153" s="14" t="n">
        <v>4.73000000000006</v>
      </c>
      <c r="T153" s="14">
        <f>IFERROR(VLOOKUP(S153,'CRUCE OPORTUNIDADES'!$C$10:$D$109,2,FALSE),"")</f>
        <v/>
      </c>
      <c r="U153" s="14" t="n">
        <v>5.73000000000008</v>
      </c>
      <c r="V153" s="14">
        <f>IFERROR(VLOOKUP(U153,'CRUCE OPORTUNIDADES'!$C$10:$D$109,2,FALSE),"")</f>
        <v/>
      </c>
      <c r="W153" s="14" t="n">
        <v>6.7300000000001</v>
      </c>
      <c r="X153" s="14">
        <f>IFERROR(VLOOKUP(W153,'CRUCE OPORTUNIDADES'!$C$10:$D$109,2,FALSE),"")</f>
        <v/>
      </c>
      <c r="Y153" s="14" t="n">
        <v>7.73000000000012</v>
      </c>
      <c r="Z153" s="14">
        <f>IFERROR(VLOOKUP(Y153,'CRUCE OPORTUNIDADES'!$C$10:$D$109,2,FALSE),"")</f>
        <v/>
      </c>
      <c r="AA153" s="14" t="n">
        <v>8.730000000000141</v>
      </c>
      <c r="AB153" s="14">
        <f>IFERROR(VLOOKUP(AA153,'CRUCE OPORTUNIDADES'!$C$10:$D$109,2,FALSE),"")</f>
        <v/>
      </c>
      <c r="AC153" s="14" t="n">
        <v>9.73000000000016</v>
      </c>
      <c r="AD153" s="14">
        <f>IFERROR(VLOOKUP(AC153,'CRUCE OPORTUNIDADES'!$C$10:$D$109,2,FALSE),"")</f>
        <v/>
      </c>
      <c r="AE153" s="14" t="n">
        <v>10.7300000000002</v>
      </c>
      <c r="AF153" s="14">
        <f>IFERROR(VLOOKUP(AE153,'CRUCE OPORTUNIDADES'!$C$10:$D$109,2,FALSE),"")</f>
        <v/>
      </c>
      <c r="AG153" s="14" t="n">
        <v>11.7300000000002</v>
      </c>
      <c r="AH153" s="14">
        <f>IFERROR(VLOOKUP(AG153,'CRUCE OPORTUNIDADES'!$C$10:$D$109,2,FALSE),"")</f>
        <v/>
      </c>
      <c r="AI153" s="14" t="n">
        <v>12.7300000000002</v>
      </c>
      <c r="AJ153" s="14">
        <f>IFERROR(VLOOKUP(AI153,'CRUCE OPORTUNIDADES'!$C$10:$D$109,2,FALSE),"")</f>
        <v/>
      </c>
      <c r="AK153" s="14" t="n">
        <v>13.7300000000002</v>
      </c>
      <c r="AL153" s="14">
        <f>IFERROR(VLOOKUP(AK153,'CRUCE OPORTUNIDADES'!$C$10:$D$109,2,FALSE),"")</f>
        <v/>
      </c>
      <c r="AM153" s="14" t="n">
        <v>14.7300000000003</v>
      </c>
      <c r="AN153" s="14">
        <f>IFERROR(VLOOKUP(AM153,'CRUCE OPORTUNIDADES'!$C$10:$D$109,2,FALSE),"")</f>
        <v/>
      </c>
      <c r="AO153" s="14" t="n">
        <v>15.7300000000003</v>
      </c>
      <c r="AP153" s="14">
        <f>IFERROR(VLOOKUP(AO153,'CRUCE OPORTUNIDADES'!$C$10:$D$109,2,FALSE),"")</f>
        <v/>
      </c>
      <c r="AQ153" s="14" t="n">
        <v>16.7300000000003</v>
      </c>
      <c r="AR153" s="14">
        <f>IFERROR(VLOOKUP(AQ153,'CRUCE OPORTUNIDADES'!$C$10:$D$109,2,FALSE),"")</f>
        <v/>
      </c>
      <c r="AS153" s="14" t="n">
        <v>17.7300000000003</v>
      </c>
      <c r="AT153" s="14">
        <f>IFERROR(VLOOKUP(AS153,'CRUCE OPORTUNIDADES'!$C$10:$D$109,2,FALSE),"")</f>
        <v/>
      </c>
      <c r="AU153" s="14" t="n">
        <v>18.7300000000003</v>
      </c>
      <c r="AV153" s="14">
        <f>IFERROR(VLOOKUP(AU153,'CRUCE OPORTUNIDADES'!$C$10:$D$109,2,FALSE),"")</f>
        <v/>
      </c>
      <c r="AW153" s="14" t="n">
        <v>19.7300000000004</v>
      </c>
      <c r="AX153" s="14">
        <f>IFERROR(VLOOKUP(AW153,'CRUCE OPORTUNIDADES'!$C$10:$D$109,2,FALSE),"")</f>
        <v/>
      </c>
      <c r="AY153" s="14" t="n">
        <v>20.7300000000004</v>
      </c>
      <c r="AZ153" s="14">
        <f>IFERROR(VLOOKUP(AY153,'CRUCE OPORTUNIDADES'!$C$10:$D$109,2,FALSE),"")</f>
        <v/>
      </c>
      <c r="BA153" s="14" t="n">
        <v>21.7300000000004</v>
      </c>
      <c r="BB153" s="14">
        <f>IFERROR(VLOOKUP(BA153,'CRUCE OPORTUNIDADES'!$C$10:$D$109,2,FALSE),"")</f>
        <v/>
      </c>
      <c r="BC153" s="14" t="n">
        <v>22.7300000000004</v>
      </c>
      <c r="BD153" s="14">
        <f>IFERROR(VLOOKUP(BC153,'CRUCE OPORTUNIDADES'!$C$10:$D$109,2,FALSE),"")</f>
        <v/>
      </c>
      <c r="BE153" s="14" t="n">
        <v>23.7300000000004</v>
      </c>
      <c r="BF153" s="14">
        <f>IFERROR(VLOOKUP(BE153,'CRUCE OPORTUNIDADES'!$C$10:$D$109,2,FALSE),"")</f>
        <v/>
      </c>
      <c r="BG153" s="14" t="n">
        <v>24.7300000000005</v>
      </c>
      <c r="BH153" s="14">
        <f>IFERROR(VLOOKUP(BG153,'CRUCE OPORTUNIDADES'!$C$10:$D$109,2,FALSE),"")</f>
        <v/>
      </c>
      <c r="BI153" s="14" t="n">
        <v>25.7300000000005</v>
      </c>
      <c r="BJ153" s="14">
        <f>IFERROR(VLOOKUP(BI153,'CRUCE OPORTUNIDADES'!$C$10:$D$109,2,FALSE),"")</f>
        <v/>
      </c>
    </row>
    <row r="154">
      <c r="N154" s="14">
        <f>IF(N155&lt;&gt;""," -O","")</f>
        <v/>
      </c>
      <c r="P154" s="14">
        <f>IF(P155&lt;&gt;""," -O","")</f>
        <v/>
      </c>
      <c r="R154" s="14">
        <f>IF(R155&lt;&gt;""," -O","")</f>
        <v/>
      </c>
      <c r="T154" s="14">
        <f>IF(T155&lt;&gt;""," -O","")</f>
        <v/>
      </c>
      <c r="V154" s="14">
        <f>IF(V155&lt;&gt;""," -O","")</f>
        <v/>
      </c>
      <c r="X154" s="14">
        <f>IF(X155&lt;&gt;""," -O","")</f>
        <v/>
      </c>
      <c r="Z154" s="14">
        <f>IF(Z155&lt;&gt;""," -O","")</f>
        <v/>
      </c>
      <c r="AB154" s="14">
        <f>IF(AB155&lt;&gt;""," -O","")</f>
        <v/>
      </c>
      <c r="AD154" s="14">
        <f>IF(AD155&lt;&gt;""," -O","")</f>
        <v/>
      </c>
      <c r="AF154" s="14">
        <f>IF(AF155&lt;&gt;""," -O","")</f>
        <v/>
      </c>
      <c r="AH154" s="14">
        <f>IF(AH155&lt;&gt;""," -O","")</f>
        <v/>
      </c>
      <c r="AJ154" s="14">
        <f>IF(AJ155&lt;&gt;""," -O","")</f>
        <v/>
      </c>
      <c r="AL154" s="14">
        <f>IF(AL155&lt;&gt;""," -O","")</f>
        <v/>
      </c>
      <c r="AN154" s="14">
        <f>IF(AN155&lt;&gt;""," -O","")</f>
        <v/>
      </c>
      <c r="AP154" s="14">
        <f>IF(AP155&lt;&gt;""," -O","")</f>
        <v/>
      </c>
      <c r="AR154" s="14">
        <f>IF(AR155&lt;&gt;""," -O","")</f>
        <v/>
      </c>
      <c r="AT154" s="14">
        <f>IF(AT155&lt;&gt;""," -O","")</f>
        <v/>
      </c>
      <c r="AV154" s="14">
        <f>IF(AV155&lt;&gt;""," -O","")</f>
        <v/>
      </c>
      <c r="AX154" s="14">
        <f>IF(AX155&lt;&gt;""," -O","")</f>
        <v/>
      </c>
      <c r="AZ154" s="14">
        <f>IF(AZ155&lt;&gt;""," -O","")</f>
        <v/>
      </c>
      <c r="BB154" s="14">
        <f>IF(BB155&lt;&gt;""," -O","")</f>
        <v/>
      </c>
      <c r="BD154" s="14">
        <f>IF(BD155&lt;&gt;""," -O","")</f>
        <v/>
      </c>
      <c r="BF154" s="14">
        <f>IF(BF155&lt;&gt;""," -O","")</f>
        <v/>
      </c>
      <c r="BH154" s="14">
        <f>IF(BH155&lt;&gt;""," -O","")</f>
        <v/>
      </c>
      <c r="BJ154" s="14">
        <f>IF(BJ155&lt;&gt;""," -O","")</f>
        <v/>
      </c>
    </row>
    <row r="155">
      <c r="M155" s="14" t="n">
        <v>1.74</v>
      </c>
      <c r="N155" s="14">
        <f>IFERROR(VLOOKUP(M155,'CRUCE OPORTUNIDADES'!$C$10:$D$109,2,FALSE),"")</f>
        <v/>
      </c>
      <c r="O155" s="14" t="n">
        <v>2.74000000000002</v>
      </c>
      <c r="P155" s="14">
        <f>IFERROR(VLOOKUP(O155,'CRUCE OPORTUNIDADES'!$C$10:$D$109,2,FALSE),"")</f>
        <v/>
      </c>
      <c r="Q155" s="14" t="n">
        <v>3.74000000000004</v>
      </c>
      <c r="R155" s="14">
        <f>IFERROR(VLOOKUP(Q155,'CRUCE OPORTUNIDADES'!$C$10:$D$109,2,FALSE),"")</f>
        <v/>
      </c>
      <c r="S155" s="14" t="n">
        <v>4.74000000000006</v>
      </c>
      <c r="T155" s="14">
        <f>IFERROR(VLOOKUP(S155,'CRUCE OPORTUNIDADES'!$C$10:$D$109,2,FALSE),"")</f>
        <v/>
      </c>
      <c r="U155" s="14" t="n">
        <v>5.74000000000008</v>
      </c>
      <c r="V155" s="14">
        <f>IFERROR(VLOOKUP(U155,'CRUCE OPORTUNIDADES'!$C$10:$D$109,2,FALSE),"")</f>
        <v/>
      </c>
      <c r="W155" s="14" t="n">
        <v>6.7400000000001</v>
      </c>
      <c r="X155" s="14">
        <f>IFERROR(VLOOKUP(W155,'CRUCE OPORTUNIDADES'!$C$10:$D$109,2,FALSE),"")</f>
        <v/>
      </c>
      <c r="Y155" s="14" t="n">
        <v>7.74000000000012</v>
      </c>
      <c r="Z155" s="14">
        <f>IFERROR(VLOOKUP(Y155,'CRUCE OPORTUNIDADES'!$C$10:$D$109,2,FALSE),"")</f>
        <v/>
      </c>
      <c r="AA155" s="14" t="n">
        <v>8.740000000000141</v>
      </c>
      <c r="AB155" s="14">
        <f>IFERROR(VLOOKUP(AA155,'CRUCE OPORTUNIDADES'!$C$10:$D$109,2,FALSE),"")</f>
        <v/>
      </c>
      <c r="AC155" s="14" t="n">
        <v>9.74000000000016</v>
      </c>
      <c r="AD155" s="14">
        <f>IFERROR(VLOOKUP(AC155,'CRUCE OPORTUNIDADES'!$C$10:$D$109,2,FALSE),"")</f>
        <v/>
      </c>
      <c r="AE155" s="14" t="n">
        <v>10.7400000000002</v>
      </c>
      <c r="AF155" s="14">
        <f>IFERROR(VLOOKUP(AE155,'CRUCE OPORTUNIDADES'!$C$10:$D$109,2,FALSE),"")</f>
        <v/>
      </c>
      <c r="AG155" s="14" t="n">
        <v>11.7400000000002</v>
      </c>
      <c r="AH155" s="14">
        <f>IFERROR(VLOOKUP(AG155,'CRUCE OPORTUNIDADES'!$C$10:$D$109,2,FALSE),"")</f>
        <v/>
      </c>
      <c r="AI155" s="14" t="n">
        <v>12.7400000000002</v>
      </c>
      <c r="AJ155" s="14">
        <f>IFERROR(VLOOKUP(AI155,'CRUCE OPORTUNIDADES'!$C$10:$D$109,2,FALSE),"")</f>
        <v/>
      </c>
      <c r="AK155" s="14" t="n">
        <v>13.7400000000002</v>
      </c>
      <c r="AL155" s="14">
        <f>IFERROR(VLOOKUP(AK155,'CRUCE OPORTUNIDADES'!$C$10:$D$109,2,FALSE),"")</f>
        <v/>
      </c>
      <c r="AM155" s="14" t="n">
        <v>14.7400000000003</v>
      </c>
      <c r="AN155" s="14">
        <f>IFERROR(VLOOKUP(AM155,'CRUCE OPORTUNIDADES'!$C$10:$D$109,2,FALSE),"")</f>
        <v/>
      </c>
      <c r="AO155" s="14" t="n">
        <v>15.7400000000003</v>
      </c>
      <c r="AP155" s="14">
        <f>IFERROR(VLOOKUP(AO155,'CRUCE OPORTUNIDADES'!$C$10:$D$109,2,FALSE),"")</f>
        <v/>
      </c>
      <c r="AQ155" s="14" t="n">
        <v>16.7400000000003</v>
      </c>
      <c r="AR155" s="14">
        <f>IFERROR(VLOOKUP(AQ155,'CRUCE OPORTUNIDADES'!$C$10:$D$109,2,FALSE),"")</f>
        <v/>
      </c>
      <c r="AS155" s="14" t="n">
        <v>17.7400000000003</v>
      </c>
      <c r="AT155" s="14">
        <f>IFERROR(VLOOKUP(AS155,'CRUCE OPORTUNIDADES'!$C$10:$D$109,2,FALSE),"")</f>
        <v/>
      </c>
      <c r="AU155" s="14" t="n">
        <v>18.7400000000003</v>
      </c>
      <c r="AV155" s="14">
        <f>IFERROR(VLOOKUP(AU155,'CRUCE OPORTUNIDADES'!$C$10:$D$109,2,FALSE),"")</f>
        <v/>
      </c>
      <c r="AW155" s="14" t="n">
        <v>19.7400000000004</v>
      </c>
      <c r="AX155" s="14">
        <f>IFERROR(VLOOKUP(AW155,'CRUCE OPORTUNIDADES'!$C$10:$D$109,2,FALSE),"")</f>
        <v/>
      </c>
      <c r="AY155" s="14" t="n">
        <v>20.7400000000004</v>
      </c>
      <c r="AZ155" s="14">
        <f>IFERROR(VLOOKUP(AY155,'CRUCE OPORTUNIDADES'!$C$10:$D$109,2,FALSE),"")</f>
        <v/>
      </c>
      <c r="BA155" s="14" t="n">
        <v>21.7400000000004</v>
      </c>
      <c r="BB155" s="14">
        <f>IFERROR(VLOOKUP(BA155,'CRUCE OPORTUNIDADES'!$C$10:$D$109,2,FALSE),"")</f>
        <v/>
      </c>
      <c r="BC155" s="14" t="n">
        <v>22.7400000000004</v>
      </c>
      <c r="BD155" s="14">
        <f>IFERROR(VLOOKUP(BC155,'CRUCE OPORTUNIDADES'!$C$10:$D$109,2,FALSE),"")</f>
        <v/>
      </c>
      <c r="BE155" s="14" t="n">
        <v>23.7400000000004</v>
      </c>
      <c r="BF155" s="14">
        <f>IFERROR(VLOOKUP(BE155,'CRUCE OPORTUNIDADES'!$C$10:$D$109,2,FALSE),"")</f>
        <v/>
      </c>
      <c r="BG155" s="14" t="n">
        <v>24.7400000000005</v>
      </c>
      <c r="BH155" s="14">
        <f>IFERROR(VLOOKUP(BG155,'CRUCE OPORTUNIDADES'!$C$10:$D$109,2,FALSE),"")</f>
        <v/>
      </c>
      <c r="BI155" s="14" t="n">
        <v>25.7400000000005</v>
      </c>
      <c r="BJ155" s="14">
        <f>IFERROR(VLOOKUP(BI155,'CRUCE OPORTUNIDADES'!$C$10:$D$109,2,FALSE),"")</f>
        <v/>
      </c>
    </row>
    <row r="156">
      <c r="N156" s="14">
        <f>IF(N157&lt;&gt;""," -O","")</f>
        <v/>
      </c>
      <c r="P156" s="14">
        <f>IF(P157&lt;&gt;""," -O","")</f>
        <v/>
      </c>
      <c r="R156" s="14">
        <f>IF(R157&lt;&gt;""," -O","")</f>
        <v/>
      </c>
      <c r="T156" s="14">
        <f>IF(T157&lt;&gt;""," -O","")</f>
        <v/>
      </c>
      <c r="V156" s="14">
        <f>IF(V157&lt;&gt;""," -O","")</f>
        <v/>
      </c>
      <c r="X156" s="14">
        <f>IF(X157&lt;&gt;""," -O","")</f>
        <v/>
      </c>
      <c r="Z156" s="14">
        <f>IF(Z157&lt;&gt;""," -O","")</f>
        <v/>
      </c>
      <c r="AB156" s="14">
        <f>IF(AB157&lt;&gt;""," -O","")</f>
        <v/>
      </c>
      <c r="AD156" s="14">
        <f>IF(AD157&lt;&gt;""," -O","")</f>
        <v/>
      </c>
      <c r="AF156" s="14">
        <f>IF(AF157&lt;&gt;""," -O","")</f>
        <v/>
      </c>
      <c r="AH156" s="14">
        <f>IF(AH157&lt;&gt;""," -O","")</f>
        <v/>
      </c>
      <c r="AJ156" s="14">
        <f>IF(AJ157&lt;&gt;""," -O","")</f>
        <v/>
      </c>
      <c r="AL156" s="14">
        <f>IF(AL157&lt;&gt;""," -O","")</f>
        <v/>
      </c>
      <c r="AN156" s="14">
        <f>IF(AN157&lt;&gt;""," -O","")</f>
        <v/>
      </c>
      <c r="AP156" s="14">
        <f>IF(AP157&lt;&gt;""," -O","")</f>
        <v/>
      </c>
      <c r="AR156" s="14">
        <f>IF(AR157&lt;&gt;""," -O","")</f>
        <v/>
      </c>
      <c r="AT156" s="14">
        <f>IF(AT157&lt;&gt;""," -O","")</f>
        <v/>
      </c>
      <c r="AV156" s="14">
        <f>IF(AV157&lt;&gt;""," -O","")</f>
        <v/>
      </c>
      <c r="AX156" s="14">
        <f>IF(AX157&lt;&gt;""," -O","")</f>
        <v/>
      </c>
      <c r="AZ156" s="14">
        <f>IF(AZ157&lt;&gt;""," -O","")</f>
        <v/>
      </c>
      <c r="BB156" s="14">
        <f>IF(BB157&lt;&gt;""," -O","")</f>
        <v/>
      </c>
      <c r="BD156" s="14">
        <f>IF(BD157&lt;&gt;""," -O","")</f>
        <v/>
      </c>
      <c r="BF156" s="14">
        <f>IF(BF157&lt;&gt;""," -O","")</f>
        <v/>
      </c>
      <c r="BH156" s="14">
        <f>IF(BH157&lt;&gt;""," -O","")</f>
        <v/>
      </c>
      <c r="BJ156" s="14">
        <f>IF(BJ157&lt;&gt;""," -O","")</f>
        <v/>
      </c>
    </row>
    <row r="157">
      <c r="M157" s="14" t="n">
        <v>1.75</v>
      </c>
      <c r="N157" s="14">
        <f>IFERROR(VLOOKUP(M157,'CRUCE OPORTUNIDADES'!$C$10:$D$109,2,FALSE),"")</f>
        <v/>
      </c>
      <c r="O157" s="14" t="n">
        <v>2.75000000000002</v>
      </c>
      <c r="P157" s="14">
        <f>IFERROR(VLOOKUP(O157,'CRUCE OPORTUNIDADES'!$C$10:$D$109,2,FALSE),"")</f>
        <v/>
      </c>
      <c r="Q157" s="14" t="n">
        <v>3.75000000000004</v>
      </c>
      <c r="R157" s="14">
        <f>IFERROR(VLOOKUP(Q157,'CRUCE OPORTUNIDADES'!$C$10:$D$109,2,FALSE),"")</f>
        <v/>
      </c>
      <c r="S157" s="14" t="n">
        <v>4.75000000000006</v>
      </c>
      <c r="T157" s="14">
        <f>IFERROR(VLOOKUP(S157,'CRUCE OPORTUNIDADES'!$C$10:$D$109,2,FALSE),"")</f>
        <v/>
      </c>
      <c r="U157" s="14" t="n">
        <v>5.75000000000008</v>
      </c>
      <c r="V157" s="14">
        <f>IFERROR(VLOOKUP(U157,'CRUCE OPORTUNIDADES'!$C$10:$D$109,2,FALSE),"")</f>
        <v/>
      </c>
      <c r="W157" s="14" t="n">
        <v>6.7500000000001</v>
      </c>
      <c r="X157" s="14">
        <f>IFERROR(VLOOKUP(W157,'CRUCE OPORTUNIDADES'!$C$10:$D$109,2,FALSE),"")</f>
        <v/>
      </c>
      <c r="Y157" s="14" t="n">
        <v>7.75000000000012</v>
      </c>
      <c r="Z157" s="14">
        <f>IFERROR(VLOOKUP(Y157,'CRUCE OPORTUNIDADES'!$C$10:$D$109,2,FALSE),"")</f>
        <v/>
      </c>
      <c r="AA157" s="14" t="n">
        <v>8.75000000000014</v>
      </c>
      <c r="AB157" s="14">
        <f>IFERROR(VLOOKUP(AA157,'CRUCE OPORTUNIDADES'!$C$10:$D$109,2,FALSE),"")</f>
        <v/>
      </c>
      <c r="AC157" s="14" t="n">
        <v>9.75000000000016</v>
      </c>
      <c r="AD157" s="14">
        <f>IFERROR(VLOOKUP(AC157,'CRUCE OPORTUNIDADES'!$C$10:$D$109,2,FALSE),"")</f>
        <v/>
      </c>
      <c r="AE157" s="14" t="n">
        <v>10.7500000000002</v>
      </c>
      <c r="AF157" s="14">
        <f>IFERROR(VLOOKUP(AE157,'CRUCE OPORTUNIDADES'!$C$10:$D$109,2,FALSE),"")</f>
        <v/>
      </c>
      <c r="AG157" s="14" t="n">
        <v>11.7500000000002</v>
      </c>
      <c r="AH157" s="14">
        <f>IFERROR(VLOOKUP(AG157,'CRUCE OPORTUNIDADES'!$C$10:$D$109,2,FALSE),"")</f>
        <v/>
      </c>
      <c r="AI157" s="14" t="n">
        <v>12.7500000000002</v>
      </c>
      <c r="AJ157" s="14">
        <f>IFERROR(VLOOKUP(AI157,'CRUCE OPORTUNIDADES'!$C$10:$D$109,2,FALSE),"")</f>
        <v/>
      </c>
      <c r="AK157" s="14" t="n">
        <v>13.7500000000002</v>
      </c>
      <c r="AL157" s="14">
        <f>IFERROR(VLOOKUP(AK157,'CRUCE OPORTUNIDADES'!$C$10:$D$109,2,FALSE),"")</f>
        <v/>
      </c>
      <c r="AM157" s="14" t="n">
        <v>14.7500000000003</v>
      </c>
      <c r="AN157" s="14">
        <f>IFERROR(VLOOKUP(AM157,'CRUCE OPORTUNIDADES'!$C$10:$D$109,2,FALSE),"")</f>
        <v/>
      </c>
      <c r="AO157" s="14" t="n">
        <v>15.7500000000003</v>
      </c>
      <c r="AP157" s="14">
        <f>IFERROR(VLOOKUP(AO157,'CRUCE OPORTUNIDADES'!$C$10:$D$109,2,FALSE),"")</f>
        <v/>
      </c>
      <c r="AQ157" s="14" t="n">
        <v>16.7500000000003</v>
      </c>
      <c r="AR157" s="14">
        <f>IFERROR(VLOOKUP(AQ157,'CRUCE OPORTUNIDADES'!$C$10:$D$109,2,FALSE),"")</f>
        <v/>
      </c>
      <c r="AS157" s="14" t="n">
        <v>17.7500000000003</v>
      </c>
      <c r="AT157" s="14">
        <f>IFERROR(VLOOKUP(AS157,'CRUCE OPORTUNIDADES'!$C$10:$D$109,2,FALSE),"")</f>
        <v/>
      </c>
      <c r="AU157" s="14" t="n">
        <v>18.7500000000003</v>
      </c>
      <c r="AV157" s="14">
        <f>IFERROR(VLOOKUP(AU157,'CRUCE OPORTUNIDADES'!$C$10:$D$109,2,FALSE),"")</f>
        <v/>
      </c>
      <c r="AW157" s="14" t="n">
        <v>19.7500000000004</v>
      </c>
      <c r="AX157" s="14">
        <f>IFERROR(VLOOKUP(AW157,'CRUCE OPORTUNIDADES'!$C$10:$D$109,2,FALSE),"")</f>
        <v/>
      </c>
      <c r="AY157" s="14" t="n">
        <v>20.7500000000004</v>
      </c>
      <c r="AZ157" s="14">
        <f>IFERROR(VLOOKUP(AY157,'CRUCE OPORTUNIDADES'!$C$10:$D$109,2,FALSE),"")</f>
        <v/>
      </c>
      <c r="BA157" s="14" t="n">
        <v>21.7500000000004</v>
      </c>
      <c r="BB157" s="14">
        <f>IFERROR(VLOOKUP(BA157,'CRUCE OPORTUNIDADES'!$C$10:$D$109,2,FALSE),"")</f>
        <v/>
      </c>
      <c r="BC157" s="14" t="n">
        <v>22.7500000000004</v>
      </c>
      <c r="BD157" s="14">
        <f>IFERROR(VLOOKUP(BC157,'CRUCE OPORTUNIDADES'!$C$10:$D$109,2,FALSE),"")</f>
        <v/>
      </c>
      <c r="BE157" s="14" t="n">
        <v>23.7500000000004</v>
      </c>
      <c r="BF157" s="14">
        <f>IFERROR(VLOOKUP(BE157,'CRUCE OPORTUNIDADES'!$C$10:$D$109,2,FALSE),"")</f>
        <v/>
      </c>
      <c r="BG157" s="14" t="n">
        <v>24.7500000000005</v>
      </c>
      <c r="BH157" s="14">
        <f>IFERROR(VLOOKUP(BG157,'CRUCE OPORTUNIDADES'!$C$10:$D$109,2,FALSE),"")</f>
        <v/>
      </c>
      <c r="BI157" s="14" t="n">
        <v>25.7500000000005</v>
      </c>
      <c r="BJ157" s="14">
        <f>IFERROR(VLOOKUP(BI157,'CRUCE OPORTUNIDADES'!$C$10:$D$109,2,FALSE),"")</f>
        <v/>
      </c>
    </row>
    <row r="158">
      <c r="N158" s="14">
        <f>IF(N159&lt;&gt;""," -O","")</f>
        <v/>
      </c>
      <c r="P158" s="14">
        <f>IF(P159&lt;&gt;""," -O","")</f>
        <v/>
      </c>
      <c r="R158" s="14">
        <f>IF(R159&lt;&gt;""," -O","")</f>
        <v/>
      </c>
      <c r="T158" s="14">
        <f>IF(T159&lt;&gt;""," -O","")</f>
        <v/>
      </c>
      <c r="V158" s="14">
        <f>IF(V159&lt;&gt;""," -O","")</f>
        <v/>
      </c>
      <c r="X158" s="14">
        <f>IF(X159&lt;&gt;""," -O","")</f>
        <v/>
      </c>
      <c r="Z158" s="14">
        <f>IF(Z159&lt;&gt;""," -O","")</f>
        <v/>
      </c>
      <c r="AB158" s="14">
        <f>IF(AB159&lt;&gt;""," -O","")</f>
        <v/>
      </c>
      <c r="AD158" s="14">
        <f>IF(AD159&lt;&gt;""," -O","")</f>
        <v/>
      </c>
      <c r="AF158" s="14">
        <f>IF(AF159&lt;&gt;""," -O","")</f>
        <v/>
      </c>
      <c r="AH158" s="14">
        <f>IF(AH159&lt;&gt;""," -O","")</f>
        <v/>
      </c>
      <c r="AJ158" s="14">
        <f>IF(AJ159&lt;&gt;""," -O","")</f>
        <v/>
      </c>
      <c r="AL158" s="14">
        <f>IF(AL159&lt;&gt;""," -O","")</f>
        <v/>
      </c>
      <c r="AN158" s="14">
        <f>IF(AN159&lt;&gt;""," -O","")</f>
        <v/>
      </c>
      <c r="AP158" s="14">
        <f>IF(AP159&lt;&gt;""," -O","")</f>
        <v/>
      </c>
      <c r="AR158" s="14">
        <f>IF(AR159&lt;&gt;""," -O","")</f>
        <v/>
      </c>
      <c r="AT158" s="14">
        <f>IF(AT159&lt;&gt;""," -O","")</f>
        <v/>
      </c>
      <c r="AV158" s="14">
        <f>IF(AV159&lt;&gt;""," -O","")</f>
        <v/>
      </c>
      <c r="AX158" s="14">
        <f>IF(AX159&lt;&gt;""," -O","")</f>
        <v/>
      </c>
      <c r="AZ158" s="14">
        <f>IF(AZ159&lt;&gt;""," -O","")</f>
        <v/>
      </c>
      <c r="BB158" s="14">
        <f>IF(BB159&lt;&gt;""," -O","")</f>
        <v/>
      </c>
      <c r="BD158" s="14">
        <f>IF(BD159&lt;&gt;""," -O","")</f>
        <v/>
      </c>
      <c r="BF158" s="14">
        <f>IF(BF159&lt;&gt;""," -O","")</f>
        <v/>
      </c>
      <c r="BH158" s="14">
        <f>IF(BH159&lt;&gt;""," -O","")</f>
        <v/>
      </c>
      <c r="BJ158" s="14">
        <f>IF(BJ159&lt;&gt;""," -O","")</f>
        <v/>
      </c>
    </row>
    <row r="159">
      <c r="M159" s="14" t="n">
        <v>1.76</v>
      </c>
      <c r="N159" s="14">
        <f>IFERROR(VLOOKUP(M159,'CRUCE OPORTUNIDADES'!$C$10:$D$109,2,FALSE),"")</f>
        <v/>
      </c>
      <c r="O159" s="14" t="n">
        <v>2.76000000000002</v>
      </c>
      <c r="P159" s="14">
        <f>IFERROR(VLOOKUP(O159,'CRUCE OPORTUNIDADES'!$C$10:$D$109,2,FALSE),"")</f>
        <v/>
      </c>
      <c r="Q159" s="14" t="n">
        <v>3.76000000000004</v>
      </c>
      <c r="R159" s="14">
        <f>IFERROR(VLOOKUP(Q159,'CRUCE OPORTUNIDADES'!$C$10:$D$109,2,FALSE),"")</f>
        <v/>
      </c>
      <c r="S159" s="14" t="n">
        <v>4.76000000000006</v>
      </c>
      <c r="T159" s="14">
        <f>IFERROR(VLOOKUP(S159,'CRUCE OPORTUNIDADES'!$C$10:$D$109,2,FALSE),"")</f>
        <v/>
      </c>
      <c r="U159" s="14" t="n">
        <v>5.76000000000008</v>
      </c>
      <c r="V159" s="14">
        <f>IFERROR(VLOOKUP(U159,'CRUCE OPORTUNIDADES'!$C$10:$D$109,2,FALSE),"")</f>
        <v/>
      </c>
      <c r="W159" s="14" t="n">
        <v>6.7600000000001</v>
      </c>
      <c r="X159" s="14">
        <f>IFERROR(VLOOKUP(W159,'CRUCE OPORTUNIDADES'!$C$10:$D$109,2,FALSE),"")</f>
        <v/>
      </c>
      <c r="Y159" s="14" t="n">
        <v>7.76000000000012</v>
      </c>
      <c r="Z159" s="14">
        <f>IFERROR(VLOOKUP(Y159,'CRUCE OPORTUNIDADES'!$C$10:$D$109,2,FALSE),"")</f>
        <v/>
      </c>
      <c r="AA159" s="14" t="n">
        <v>8.76000000000014</v>
      </c>
      <c r="AB159" s="14">
        <f>IFERROR(VLOOKUP(AA159,'CRUCE OPORTUNIDADES'!$C$10:$D$109,2,FALSE),"")</f>
        <v/>
      </c>
      <c r="AC159" s="14" t="n">
        <v>9.76000000000016</v>
      </c>
      <c r="AD159" s="14">
        <f>IFERROR(VLOOKUP(AC159,'CRUCE OPORTUNIDADES'!$C$10:$D$109,2,FALSE),"")</f>
        <v/>
      </c>
      <c r="AE159" s="14" t="n">
        <v>10.7600000000002</v>
      </c>
      <c r="AF159" s="14">
        <f>IFERROR(VLOOKUP(AE159,'CRUCE OPORTUNIDADES'!$C$10:$D$109,2,FALSE),"")</f>
        <v/>
      </c>
      <c r="AG159" s="14" t="n">
        <v>11.7600000000002</v>
      </c>
      <c r="AH159" s="14">
        <f>IFERROR(VLOOKUP(AG159,'CRUCE OPORTUNIDADES'!$C$10:$D$109,2,FALSE),"")</f>
        <v/>
      </c>
      <c r="AI159" s="14" t="n">
        <v>12.7600000000002</v>
      </c>
      <c r="AJ159" s="14">
        <f>IFERROR(VLOOKUP(AI159,'CRUCE OPORTUNIDADES'!$C$10:$D$109,2,FALSE),"")</f>
        <v/>
      </c>
      <c r="AK159" s="14" t="n">
        <v>13.7600000000002</v>
      </c>
      <c r="AL159" s="14">
        <f>IFERROR(VLOOKUP(AK159,'CRUCE OPORTUNIDADES'!$C$10:$D$109,2,FALSE),"")</f>
        <v/>
      </c>
      <c r="AM159" s="14" t="n">
        <v>14.7600000000003</v>
      </c>
      <c r="AN159" s="14">
        <f>IFERROR(VLOOKUP(AM159,'CRUCE OPORTUNIDADES'!$C$10:$D$109,2,FALSE),"")</f>
        <v/>
      </c>
      <c r="AO159" s="14" t="n">
        <v>15.7600000000003</v>
      </c>
      <c r="AP159" s="14">
        <f>IFERROR(VLOOKUP(AO159,'CRUCE OPORTUNIDADES'!$C$10:$D$109,2,FALSE),"")</f>
        <v/>
      </c>
      <c r="AQ159" s="14" t="n">
        <v>16.7600000000003</v>
      </c>
      <c r="AR159" s="14">
        <f>IFERROR(VLOOKUP(AQ159,'CRUCE OPORTUNIDADES'!$C$10:$D$109,2,FALSE),"")</f>
        <v/>
      </c>
      <c r="AS159" s="14" t="n">
        <v>17.7600000000003</v>
      </c>
      <c r="AT159" s="14">
        <f>IFERROR(VLOOKUP(AS159,'CRUCE OPORTUNIDADES'!$C$10:$D$109,2,FALSE),"")</f>
        <v/>
      </c>
      <c r="AU159" s="14" t="n">
        <v>18.7600000000003</v>
      </c>
      <c r="AV159" s="14">
        <f>IFERROR(VLOOKUP(AU159,'CRUCE OPORTUNIDADES'!$C$10:$D$109,2,FALSE),"")</f>
        <v/>
      </c>
      <c r="AW159" s="14" t="n">
        <v>19.7600000000004</v>
      </c>
      <c r="AX159" s="14">
        <f>IFERROR(VLOOKUP(AW159,'CRUCE OPORTUNIDADES'!$C$10:$D$109,2,FALSE),"")</f>
        <v/>
      </c>
      <c r="AY159" s="14" t="n">
        <v>20.7600000000004</v>
      </c>
      <c r="AZ159" s="14">
        <f>IFERROR(VLOOKUP(AY159,'CRUCE OPORTUNIDADES'!$C$10:$D$109,2,FALSE),"")</f>
        <v/>
      </c>
      <c r="BA159" s="14" t="n">
        <v>21.7600000000004</v>
      </c>
      <c r="BB159" s="14">
        <f>IFERROR(VLOOKUP(BA159,'CRUCE OPORTUNIDADES'!$C$10:$D$109,2,FALSE),"")</f>
        <v/>
      </c>
      <c r="BC159" s="14" t="n">
        <v>22.7600000000004</v>
      </c>
      <c r="BD159" s="14">
        <f>IFERROR(VLOOKUP(BC159,'CRUCE OPORTUNIDADES'!$C$10:$D$109,2,FALSE),"")</f>
        <v/>
      </c>
      <c r="BE159" s="14" t="n">
        <v>23.7600000000004</v>
      </c>
      <c r="BF159" s="14">
        <f>IFERROR(VLOOKUP(BE159,'CRUCE OPORTUNIDADES'!$C$10:$D$109,2,FALSE),"")</f>
        <v/>
      </c>
      <c r="BG159" s="14" t="n">
        <v>24.7600000000005</v>
      </c>
      <c r="BH159" s="14">
        <f>IFERROR(VLOOKUP(BG159,'CRUCE OPORTUNIDADES'!$C$10:$D$109,2,FALSE),"")</f>
        <v/>
      </c>
      <c r="BI159" s="14" t="n">
        <v>25.7600000000005</v>
      </c>
      <c r="BJ159" s="14">
        <f>IFERROR(VLOOKUP(BI159,'CRUCE OPORTUNIDADES'!$C$10:$D$109,2,FALSE),"")</f>
        <v/>
      </c>
    </row>
    <row r="160">
      <c r="N160" s="14">
        <f>IF(N161&lt;&gt;""," -O","")</f>
        <v/>
      </c>
      <c r="P160" s="14">
        <f>IF(P161&lt;&gt;""," -O","")</f>
        <v/>
      </c>
      <c r="R160" s="14">
        <f>IF(R161&lt;&gt;""," -O","")</f>
        <v/>
      </c>
      <c r="T160" s="14">
        <f>IF(T161&lt;&gt;""," -O","")</f>
        <v/>
      </c>
      <c r="V160" s="14">
        <f>IF(V161&lt;&gt;""," -O","")</f>
        <v/>
      </c>
      <c r="X160" s="14">
        <f>IF(X161&lt;&gt;""," -O","")</f>
        <v/>
      </c>
      <c r="Z160" s="14">
        <f>IF(Z161&lt;&gt;""," -O","")</f>
        <v/>
      </c>
      <c r="AB160" s="14">
        <f>IF(AB161&lt;&gt;""," -O","")</f>
        <v/>
      </c>
      <c r="AD160" s="14">
        <f>IF(AD161&lt;&gt;""," -O","")</f>
        <v/>
      </c>
      <c r="AF160" s="14">
        <f>IF(AF161&lt;&gt;""," -O","")</f>
        <v/>
      </c>
      <c r="AH160" s="14">
        <f>IF(AH161&lt;&gt;""," -O","")</f>
        <v/>
      </c>
      <c r="AJ160" s="14">
        <f>IF(AJ161&lt;&gt;""," -O","")</f>
        <v/>
      </c>
      <c r="AL160" s="14">
        <f>IF(AL161&lt;&gt;""," -O","")</f>
        <v/>
      </c>
      <c r="AN160" s="14">
        <f>IF(AN161&lt;&gt;""," -O","")</f>
        <v/>
      </c>
      <c r="AP160" s="14">
        <f>IF(AP161&lt;&gt;""," -O","")</f>
        <v/>
      </c>
      <c r="AR160" s="14">
        <f>IF(AR161&lt;&gt;""," -O","")</f>
        <v/>
      </c>
      <c r="AT160" s="14">
        <f>IF(AT161&lt;&gt;""," -O","")</f>
        <v/>
      </c>
      <c r="AV160" s="14">
        <f>IF(AV161&lt;&gt;""," -O","")</f>
        <v/>
      </c>
      <c r="AX160" s="14">
        <f>IF(AX161&lt;&gt;""," -O","")</f>
        <v/>
      </c>
      <c r="AZ160" s="14">
        <f>IF(AZ161&lt;&gt;""," -O","")</f>
        <v/>
      </c>
      <c r="BB160" s="14">
        <f>IF(BB161&lt;&gt;""," -O","")</f>
        <v/>
      </c>
      <c r="BD160" s="14">
        <f>IF(BD161&lt;&gt;""," -O","")</f>
        <v/>
      </c>
      <c r="BF160" s="14">
        <f>IF(BF161&lt;&gt;""," -O","")</f>
        <v/>
      </c>
      <c r="BH160" s="14">
        <f>IF(BH161&lt;&gt;""," -O","")</f>
        <v/>
      </c>
      <c r="BJ160" s="14">
        <f>IF(BJ161&lt;&gt;""," -O","")</f>
        <v/>
      </c>
    </row>
    <row r="161">
      <c r="M161" s="14" t="n">
        <v>1.77</v>
      </c>
      <c r="N161" s="14">
        <f>IFERROR(VLOOKUP(M161,'CRUCE OPORTUNIDADES'!$C$10:$D$109,2,FALSE),"")</f>
        <v/>
      </c>
      <c r="O161" s="14" t="n">
        <v>2.77000000000002</v>
      </c>
      <c r="P161" s="14">
        <f>IFERROR(VLOOKUP(O161,'CRUCE OPORTUNIDADES'!$C$10:$D$109,2,FALSE),"")</f>
        <v/>
      </c>
      <c r="Q161" s="14" t="n">
        <v>3.77000000000004</v>
      </c>
      <c r="R161" s="14">
        <f>IFERROR(VLOOKUP(Q161,'CRUCE OPORTUNIDADES'!$C$10:$D$109,2,FALSE),"")</f>
        <v/>
      </c>
      <c r="S161" s="14" t="n">
        <v>4.77000000000006</v>
      </c>
      <c r="T161" s="14">
        <f>IFERROR(VLOOKUP(S161,'CRUCE OPORTUNIDADES'!$C$10:$D$109,2,FALSE),"")</f>
        <v/>
      </c>
      <c r="U161" s="14" t="n">
        <v>5.77000000000008</v>
      </c>
      <c r="V161" s="14">
        <f>IFERROR(VLOOKUP(U161,'CRUCE OPORTUNIDADES'!$C$10:$D$109,2,FALSE),"")</f>
        <v/>
      </c>
      <c r="W161" s="14" t="n">
        <v>6.7700000000001</v>
      </c>
      <c r="X161" s="14">
        <f>IFERROR(VLOOKUP(W161,'CRUCE OPORTUNIDADES'!$C$10:$D$109,2,FALSE),"")</f>
        <v/>
      </c>
      <c r="Y161" s="14" t="n">
        <v>7.77000000000012</v>
      </c>
      <c r="Z161" s="14">
        <f>IFERROR(VLOOKUP(Y161,'CRUCE OPORTUNIDADES'!$C$10:$D$109,2,FALSE),"")</f>
        <v/>
      </c>
      <c r="AA161" s="14" t="n">
        <v>8.77000000000014</v>
      </c>
      <c r="AB161" s="14">
        <f>IFERROR(VLOOKUP(AA161,'CRUCE OPORTUNIDADES'!$C$10:$D$109,2,FALSE),"")</f>
        <v/>
      </c>
      <c r="AC161" s="14" t="n">
        <v>9.770000000000159</v>
      </c>
      <c r="AD161" s="14">
        <f>IFERROR(VLOOKUP(AC161,'CRUCE OPORTUNIDADES'!$C$10:$D$109,2,FALSE),"")</f>
        <v/>
      </c>
      <c r="AE161" s="14" t="n">
        <v>10.7700000000002</v>
      </c>
      <c r="AF161" s="14">
        <f>IFERROR(VLOOKUP(AE161,'CRUCE OPORTUNIDADES'!$C$10:$D$109,2,FALSE),"")</f>
        <v/>
      </c>
      <c r="AG161" s="14" t="n">
        <v>11.7700000000002</v>
      </c>
      <c r="AH161" s="14">
        <f>IFERROR(VLOOKUP(AG161,'CRUCE OPORTUNIDADES'!$C$10:$D$109,2,FALSE),"")</f>
        <v/>
      </c>
      <c r="AI161" s="14" t="n">
        <v>12.7700000000002</v>
      </c>
      <c r="AJ161" s="14">
        <f>IFERROR(VLOOKUP(AI161,'CRUCE OPORTUNIDADES'!$C$10:$D$109,2,FALSE),"")</f>
        <v/>
      </c>
      <c r="AK161" s="14" t="n">
        <v>13.7700000000002</v>
      </c>
      <c r="AL161" s="14">
        <f>IFERROR(VLOOKUP(AK161,'CRUCE OPORTUNIDADES'!$C$10:$D$109,2,FALSE),"")</f>
        <v/>
      </c>
      <c r="AM161" s="14" t="n">
        <v>14.7700000000003</v>
      </c>
      <c r="AN161" s="14">
        <f>IFERROR(VLOOKUP(AM161,'CRUCE OPORTUNIDADES'!$C$10:$D$109,2,FALSE),"")</f>
        <v/>
      </c>
      <c r="AO161" s="14" t="n">
        <v>15.7700000000003</v>
      </c>
      <c r="AP161" s="14">
        <f>IFERROR(VLOOKUP(AO161,'CRUCE OPORTUNIDADES'!$C$10:$D$109,2,FALSE),"")</f>
        <v/>
      </c>
      <c r="AQ161" s="14" t="n">
        <v>16.7700000000003</v>
      </c>
      <c r="AR161" s="14">
        <f>IFERROR(VLOOKUP(AQ161,'CRUCE OPORTUNIDADES'!$C$10:$D$109,2,FALSE),"")</f>
        <v/>
      </c>
      <c r="AS161" s="14" t="n">
        <v>17.7700000000003</v>
      </c>
      <c r="AT161" s="14">
        <f>IFERROR(VLOOKUP(AS161,'CRUCE OPORTUNIDADES'!$C$10:$D$109,2,FALSE),"")</f>
        <v/>
      </c>
      <c r="AU161" s="14" t="n">
        <v>18.7700000000003</v>
      </c>
      <c r="AV161" s="14">
        <f>IFERROR(VLOOKUP(AU161,'CRUCE OPORTUNIDADES'!$C$10:$D$109,2,FALSE),"")</f>
        <v/>
      </c>
      <c r="AW161" s="14" t="n">
        <v>19.7700000000004</v>
      </c>
      <c r="AX161" s="14">
        <f>IFERROR(VLOOKUP(AW161,'CRUCE OPORTUNIDADES'!$C$10:$D$109,2,FALSE),"")</f>
        <v/>
      </c>
      <c r="AY161" s="14" t="n">
        <v>20.7700000000004</v>
      </c>
      <c r="AZ161" s="14">
        <f>IFERROR(VLOOKUP(AY161,'CRUCE OPORTUNIDADES'!$C$10:$D$109,2,FALSE),"")</f>
        <v/>
      </c>
      <c r="BA161" s="14" t="n">
        <v>21.7700000000004</v>
      </c>
      <c r="BB161" s="14">
        <f>IFERROR(VLOOKUP(BA161,'CRUCE OPORTUNIDADES'!$C$10:$D$109,2,FALSE),"")</f>
        <v/>
      </c>
      <c r="BC161" s="14" t="n">
        <v>22.7700000000004</v>
      </c>
      <c r="BD161" s="14">
        <f>IFERROR(VLOOKUP(BC161,'CRUCE OPORTUNIDADES'!$C$10:$D$109,2,FALSE),"")</f>
        <v/>
      </c>
      <c r="BE161" s="14" t="n">
        <v>23.7700000000004</v>
      </c>
      <c r="BF161" s="14">
        <f>IFERROR(VLOOKUP(BE161,'CRUCE OPORTUNIDADES'!$C$10:$D$109,2,FALSE),"")</f>
        <v/>
      </c>
      <c r="BG161" s="14" t="n">
        <v>24.7700000000005</v>
      </c>
      <c r="BH161" s="14">
        <f>IFERROR(VLOOKUP(BG161,'CRUCE OPORTUNIDADES'!$C$10:$D$109,2,FALSE),"")</f>
        <v/>
      </c>
      <c r="BI161" s="14" t="n">
        <v>25.7700000000005</v>
      </c>
      <c r="BJ161" s="14">
        <f>IFERROR(VLOOKUP(BI161,'CRUCE OPORTUNIDADES'!$C$10:$D$109,2,FALSE),"")</f>
        <v/>
      </c>
    </row>
    <row r="162">
      <c r="N162" s="14">
        <f>IF(N163&lt;&gt;""," -O","")</f>
        <v/>
      </c>
      <c r="P162" s="14">
        <f>IF(P163&lt;&gt;""," -O","")</f>
        <v/>
      </c>
      <c r="R162" s="14">
        <f>IF(R163&lt;&gt;""," -O","")</f>
        <v/>
      </c>
      <c r="T162" s="14">
        <f>IF(T163&lt;&gt;""," -O","")</f>
        <v/>
      </c>
      <c r="V162" s="14">
        <f>IF(V163&lt;&gt;""," -O","")</f>
        <v/>
      </c>
      <c r="X162" s="14">
        <f>IF(X163&lt;&gt;""," -O","")</f>
        <v/>
      </c>
      <c r="Z162" s="14">
        <f>IF(Z163&lt;&gt;""," -O","")</f>
        <v/>
      </c>
      <c r="AB162" s="14">
        <f>IF(AB163&lt;&gt;""," -O","")</f>
        <v/>
      </c>
      <c r="AD162" s="14">
        <f>IF(AD163&lt;&gt;""," -O","")</f>
        <v/>
      </c>
      <c r="AF162" s="14">
        <f>IF(AF163&lt;&gt;""," -O","")</f>
        <v/>
      </c>
      <c r="AH162" s="14">
        <f>IF(AH163&lt;&gt;""," -O","")</f>
        <v/>
      </c>
      <c r="AJ162" s="14">
        <f>IF(AJ163&lt;&gt;""," -O","")</f>
        <v/>
      </c>
      <c r="AL162" s="14">
        <f>IF(AL163&lt;&gt;""," -O","")</f>
        <v/>
      </c>
      <c r="AN162" s="14">
        <f>IF(AN163&lt;&gt;""," -O","")</f>
        <v/>
      </c>
      <c r="AP162" s="14">
        <f>IF(AP163&lt;&gt;""," -O","")</f>
        <v/>
      </c>
      <c r="AR162" s="14">
        <f>IF(AR163&lt;&gt;""," -O","")</f>
        <v/>
      </c>
      <c r="AT162" s="14">
        <f>IF(AT163&lt;&gt;""," -O","")</f>
        <v/>
      </c>
      <c r="AV162" s="14">
        <f>IF(AV163&lt;&gt;""," -O","")</f>
        <v/>
      </c>
      <c r="AX162" s="14">
        <f>IF(AX163&lt;&gt;""," -O","")</f>
        <v/>
      </c>
      <c r="AZ162" s="14">
        <f>IF(AZ163&lt;&gt;""," -O","")</f>
        <v/>
      </c>
      <c r="BB162" s="14">
        <f>IF(BB163&lt;&gt;""," -O","")</f>
        <v/>
      </c>
      <c r="BD162" s="14">
        <f>IF(BD163&lt;&gt;""," -O","")</f>
        <v/>
      </c>
      <c r="BF162" s="14">
        <f>IF(BF163&lt;&gt;""," -O","")</f>
        <v/>
      </c>
      <c r="BH162" s="14">
        <f>IF(BH163&lt;&gt;""," -O","")</f>
        <v/>
      </c>
      <c r="BJ162" s="14">
        <f>IF(BJ163&lt;&gt;""," -O","")</f>
        <v/>
      </c>
    </row>
    <row r="163">
      <c r="M163" s="14" t="n">
        <v>1.78</v>
      </c>
      <c r="N163" s="14">
        <f>IFERROR(VLOOKUP(M163,'CRUCE OPORTUNIDADES'!$C$10:$D$109,2,FALSE),"")</f>
        <v/>
      </c>
      <c r="O163" s="14" t="n">
        <v>2.78000000000002</v>
      </c>
      <c r="P163" s="14">
        <f>IFERROR(VLOOKUP(O163,'CRUCE OPORTUNIDADES'!$C$10:$D$109,2,FALSE),"")</f>
        <v/>
      </c>
      <c r="Q163" s="14" t="n">
        <v>3.78000000000004</v>
      </c>
      <c r="R163" s="14">
        <f>IFERROR(VLOOKUP(Q163,'CRUCE OPORTUNIDADES'!$C$10:$D$109,2,FALSE),"")</f>
        <v/>
      </c>
      <c r="S163" s="14" t="n">
        <v>4.78000000000006</v>
      </c>
      <c r="T163" s="14">
        <f>IFERROR(VLOOKUP(S163,'CRUCE OPORTUNIDADES'!$C$10:$D$109,2,FALSE),"")</f>
        <v/>
      </c>
      <c r="U163" s="14" t="n">
        <v>5.78000000000008</v>
      </c>
      <c r="V163" s="14">
        <f>IFERROR(VLOOKUP(U163,'CRUCE OPORTUNIDADES'!$C$10:$D$109,2,FALSE),"")</f>
        <v/>
      </c>
      <c r="W163" s="14" t="n">
        <v>6.7800000000001</v>
      </c>
      <c r="X163" s="14">
        <f>IFERROR(VLOOKUP(W163,'CRUCE OPORTUNIDADES'!$C$10:$D$109,2,FALSE),"")</f>
        <v/>
      </c>
      <c r="Y163" s="14" t="n">
        <v>7.78000000000012</v>
      </c>
      <c r="Z163" s="14">
        <f>IFERROR(VLOOKUP(Y163,'CRUCE OPORTUNIDADES'!$C$10:$D$109,2,FALSE),"")</f>
        <v/>
      </c>
      <c r="AA163" s="14" t="n">
        <v>8.78000000000014</v>
      </c>
      <c r="AB163" s="14">
        <f>IFERROR(VLOOKUP(AA163,'CRUCE OPORTUNIDADES'!$C$10:$D$109,2,FALSE),"")</f>
        <v/>
      </c>
      <c r="AC163" s="14" t="n">
        <v>9.780000000000159</v>
      </c>
      <c r="AD163" s="14">
        <f>IFERROR(VLOOKUP(AC163,'CRUCE OPORTUNIDADES'!$C$10:$D$109,2,FALSE),"")</f>
        <v/>
      </c>
      <c r="AE163" s="14" t="n">
        <v>10.7800000000002</v>
      </c>
      <c r="AF163" s="14">
        <f>IFERROR(VLOOKUP(AE163,'CRUCE OPORTUNIDADES'!$C$10:$D$109,2,FALSE),"")</f>
        <v/>
      </c>
      <c r="AG163" s="14" t="n">
        <v>11.7800000000002</v>
      </c>
      <c r="AH163" s="14">
        <f>IFERROR(VLOOKUP(AG163,'CRUCE OPORTUNIDADES'!$C$10:$D$109,2,FALSE),"")</f>
        <v/>
      </c>
      <c r="AI163" s="14" t="n">
        <v>12.7800000000002</v>
      </c>
      <c r="AJ163" s="14">
        <f>IFERROR(VLOOKUP(AI163,'CRUCE OPORTUNIDADES'!$C$10:$D$109,2,FALSE),"")</f>
        <v/>
      </c>
      <c r="AK163" s="14" t="n">
        <v>13.7800000000002</v>
      </c>
      <c r="AL163" s="14">
        <f>IFERROR(VLOOKUP(AK163,'CRUCE OPORTUNIDADES'!$C$10:$D$109,2,FALSE),"")</f>
        <v/>
      </c>
      <c r="AM163" s="14" t="n">
        <v>14.7800000000003</v>
      </c>
      <c r="AN163" s="14">
        <f>IFERROR(VLOOKUP(AM163,'CRUCE OPORTUNIDADES'!$C$10:$D$109,2,FALSE),"")</f>
        <v/>
      </c>
      <c r="AO163" s="14" t="n">
        <v>15.7800000000003</v>
      </c>
      <c r="AP163" s="14">
        <f>IFERROR(VLOOKUP(AO163,'CRUCE OPORTUNIDADES'!$C$10:$D$109,2,FALSE),"")</f>
        <v/>
      </c>
      <c r="AQ163" s="14" t="n">
        <v>16.7800000000003</v>
      </c>
      <c r="AR163" s="14">
        <f>IFERROR(VLOOKUP(AQ163,'CRUCE OPORTUNIDADES'!$C$10:$D$109,2,FALSE),"")</f>
        <v/>
      </c>
      <c r="AS163" s="14" t="n">
        <v>17.7800000000003</v>
      </c>
      <c r="AT163" s="14">
        <f>IFERROR(VLOOKUP(AS163,'CRUCE OPORTUNIDADES'!$C$10:$D$109,2,FALSE),"")</f>
        <v/>
      </c>
      <c r="AU163" s="14" t="n">
        <v>18.7800000000003</v>
      </c>
      <c r="AV163" s="14">
        <f>IFERROR(VLOOKUP(AU163,'CRUCE OPORTUNIDADES'!$C$10:$D$109,2,FALSE),"")</f>
        <v/>
      </c>
      <c r="AW163" s="14" t="n">
        <v>19.7800000000004</v>
      </c>
      <c r="AX163" s="14">
        <f>IFERROR(VLOOKUP(AW163,'CRUCE OPORTUNIDADES'!$C$10:$D$109,2,FALSE),"")</f>
        <v/>
      </c>
      <c r="AY163" s="14" t="n">
        <v>20.7800000000004</v>
      </c>
      <c r="AZ163" s="14">
        <f>IFERROR(VLOOKUP(AY163,'CRUCE OPORTUNIDADES'!$C$10:$D$109,2,FALSE),"")</f>
        <v/>
      </c>
      <c r="BA163" s="14" t="n">
        <v>21.7800000000004</v>
      </c>
      <c r="BB163" s="14">
        <f>IFERROR(VLOOKUP(BA163,'CRUCE OPORTUNIDADES'!$C$10:$D$109,2,FALSE),"")</f>
        <v/>
      </c>
      <c r="BC163" s="14" t="n">
        <v>22.7800000000004</v>
      </c>
      <c r="BD163" s="14">
        <f>IFERROR(VLOOKUP(BC163,'CRUCE OPORTUNIDADES'!$C$10:$D$109,2,FALSE),"")</f>
        <v/>
      </c>
      <c r="BE163" s="14" t="n">
        <v>23.7800000000004</v>
      </c>
      <c r="BF163" s="14">
        <f>IFERROR(VLOOKUP(BE163,'CRUCE OPORTUNIDADES'!$C$10:$D$109,2,FALSE),"")</f>
        <v/>
      </c>
      <c r="BG163" s="14" t="n">
        <v>24.7800000000005</v>
      </c>
      <c r="BH163" s="14">
        <f>IFERROR(VLOOKUP(BG163,'CRUCE OPORTUNIDADES'!$C$10:$D$109,2,FALSE),"")</f>
        <v/>
      </c>
      <c r="BI163" s="14" t="n">
        <v>25.7800000000005</v>
      </c>
      <c r="BJ163" s="14">
        <f>IFERROR(VLOOKUP(BI163,'CRUCE OPORTUNIDADES'!$C$10:$D$109,2,FALSE),"")</f>
        <v/>
      </c>
    </row>
    <row r="164">
      <c r="N164" s="14">
        <f>IF(N165&lt;&gt;""," -O","")</f>
        <v/>
      </c>
      <c r="P164" s="14">
        <f>IF(P165&lt;&gt;""," -O","")</f>
        <v/>
      </c>
      <c r="R164" s="14">
        <f>IF(R165&lt;&gt;""," -O","")</f>
        <v/>
      </c>
      <c r="T164" s="14">
        <f>IF(T165&lt;&gt;""," -O","")</f>
        <v/>
      </c>
      <c r="V164" s="14">
        <f>IF(V165&lt;&gt;""," -O","")</f>
        <v/>
      </c>
      <c r="X164" s="14">
        <f>IF(X165&lt;&gt;""," -O","")</f>
        <v/>
      </c>
      <c r="Z164" s="14">
        <f>IF(Z165&lt;&gt;""," -O","")</f>
        <v/>
      </c>
      <c r="AB164" s="14">
        <f>IF(AB165&lt;&gt;""," -O","")</f>
        <v/>
      </c>
      <c r="AD164" s="14">
        <f>IF(AD165&lt;&gt;""," -O","")</f>
        <v/>
      </c>
      <c r="AF164" s="14">
        <f>IF(AF165&lt;&gt;""," -O","")</f>
        <v/>
      </c>
      <c r="AH164" s="14">
        <f>IF(AH165&lt;&gt;""," -O","")</f>
        <v/>
      </c>
      <c r="AJ164" s="14">
        <f>IF(AJ165&lt;&gt;""," -O","")</f>
        <v/>
      </c>
      <c r="AL164" s="14">
        <f>IF(AL165&lt;&gt;""," -O","")</f>
        <v/>
      </c>
      <c r="AN164" s="14">
        <f>IF(AN165&lt;&gt;""," -O","")</f>
        <v/>
      </c>
      <c r="AP164" s="14">
        <f>IF(AP165&lt;&gt;""," -O","")</f>
        <v/>
      </c>
      <c r="AR164" s="14">
        <f>IF(AR165&lt;&gt;""," -O","")</f>
        <v/>
      </c>
      <c r="AT164" s="14">
        <f>IF(AT165&lt;&gt;""," -O","")</f>
        <v/>
      </c>
      <c r="AV164" s="14">
        <f>IF(AV165&lt;&gt;""," -O","")</f>
        <v/>
      </c>
      <c r="AX164" s="14">
        <f>IF(AX165&lt;&gt;""," -O","")</f>
        <v/>
      </c>
      <c r="AZ164" s="14">
        <f>IF(AZ165&lt;&gt;""," -O","")</f>
        <v/>
      </c>
      <c r="BB164" s="14">
        <f>IF(BB165&lt;&gt;""," -O","")</f>
        <v/>
      </c>
      <c r="BD164" s="14">
        <f>IF(BD165&lt;&gt;""," -O","")</f>
        <v/>
      </c>
      <c r="BF164" s="14">
        <f>IF(BF165&lt;&gt;""," -O","")</f>
        <v/>
      </c>
      <c r="BH164" s="14">
        <f>IF(BH165&lt;&gt;""," -O","")</f>
        <v/>
      </c>
      <c r="BJ164" s="14">
        <f>IF(BJ165&lt;&gt;""," -O","")</f>
        <v/>
      </c>
    </row>
    <row r="165">
      <c r="M165" s="14" t="n">
        <v>1.79</v>
      </c>
      <c r="N165" s="14">
        <f>IFERROR(VLOOKUP(M165,'CRUCE OPORTUNIDADES'!$C$10:$D$109,2,FALSE),"")</f>
        <v/>
      </c>
      <c r="O165" s="14" t="n">
        <v>2.79000000000002</v>
      </c>
      <c r="P165" s="14">
        <f>IFERROR(VLOOKUP(O165,'CRUCE OPORTUNIDADES'!$C$10:$D$109,2,FALSE),"")</f>
        <v/>
      </c>
      <c r="Q165" s="14" t="n">
        <v>3.79000000000004</v>
      </c>
      <c r="R165" s="14">
        <f>IFERROR(VLOOKUP(Q165,'CRUCE OPORTUNIDADES'!$C$10:$D$109,2,FALSE),"")</f>
        <v/>
      </c>
      <c r="S165" s="14" t="n">
        <v>4.79000000000006</v>
      </c>
      <c r="T165" s="14">
        <f>IFERROR(VLOOKUP(S165,'CRUCE OPORTUNIDADES'!$C$10:$D$109,2,FALSE),"")</f>
        <v/>
      </c>
      <c r="U165" s="14" t="n">
        <v>5.79000000000008</v>
      </c>
      <c r="V165" s="14">
        <f>IFERROR(VLOOKUP(U165,'CRUCE OPORTUNIDADES'!$C$10:$D$109,2,FALSE),"")</f>
        <v/>
      </c>
      <c r="W165" s="14" t="n">
        <v>6.7900000000001</v>
      </c>
      <c r="X165" s="14">
        <f>IFERROR(VLOOKUP(W165,'CRUCE OPORTUNIDADES'!$C$10:$D$109,2,FALSE),"")</f>
        <v/>
      </c>
      <c r="Y165" s="14" t="n">
        <v>7.79000000000012</v>
      </c>
      <c r="Z165" s="14">
        <f>IFERROR(VLOOKUP(Y165,'CRUCE OPORTUNIDADES'!$C$10:$D$109,2,FALSE),"")</f>
        <v/>
      </c>
      <c r="AA165" s="14" t="n">
        <v>8.790000000000139</v>
      </c>
      <c r="AB165" s="14">
        <f>IFERROR(VLOOKUP(AA165,'CRUCE OPORTUNIDADES'!$C$10:$D$109,2,FALSE),"")</f>
        <v/>
      </c>
      <c r="AC165" s="14" t="n">
        <v>9.790000000000161</v>
      </c>
      <c r="AD165" s="14">
        <f>IFERROR(VLOOKUP(AC165,'CRUCE OPORTUNIDADES'!$C$10:$D$109,2,FALSE),"")</f>
        <v/>
      </c>
      <c r="AE165" s="14" t="n">
        <v>10.7900000000002</v>
      </c>
      <c r="AF165" s="14">
        <f>IFERROR(VLOOKUP(AE165,'CRUCE OPORTUNIDADES'!$C$10:$D$109,2,FALSE),"")</f>
        <v/>
      </c>
      <c r="AG165" s="14" t="n">
        <v>11.7900000000002</v>
      </c>
      <c r="AH165" s="14">
        <f>IFERROR(VLOOKUP(AG165,'CRUCE OPORTUNIDADES'!$C$10:$D$109,2,FALSE),"")</f>
        <v/>
      </c>
      <c r="AI165" s="14" t="n">
        <v>12.7900000000002</v>
      </c>
      <c r="AJ165" s="14">
        <f>IFERROR(VLOOKUP(AI165,'CRUCE OPORTUNIDADES'!$C$10:$D$109,2,FALSE),"")</f>
        <v/>
      </c>
      <c r="AK165" s="14" t="n">
        <v>13.7900000000002</v>
      </c>
      <c r="AL165" s="14">
        <f>IFERROR(VLOOKUP(AK165,'CRUCE OPORTUNIDADES'!$C$10:$D$109,2,FALSE),"")</f>
        <v/>
      </c>
      <c r="AM165" s="14" t="n">
        <v>14.7900000000003</v>
      </c>
      <c r="AN165" s="14">
        <f>IFERROR(VLOOKUP(AM165,'CRUCE OPORTUNIDADES'!$C$10:$D$109,2,FALSE),"")</f>
        <v/>
      </c>
      <c r="AO165" s="14" t="n">
        <v>15.7900000000003</v>
      </c>
      <c r="AP165" s="14">
        <f>IFERROR(VLOOKUP(AO165,'CRUCE OPORTUNIDADES'!$C$10:$D$109,2,FALSE),"")</f>
        <v/>
      </c>
      <c r="AQ165" s="14" t="n">
        <v>16.7900000000003</v>
      </c>
      <c r="AR165" s="14">
        <f>IFERROR(VLOOKUP(AQ165,'CRUCE OPORTUNIDADES'!$C$10:$D$109,2,FALSE),"")</f>
        <v/>
      </c>
      <c r="AS165" s="14" t="n">
        <v>17.7900000000003</v>
      </c>
      <c r="AT165" s="14">
        <f>IFERROR(VLOOKUP(AS165,'CRUCE OPORTUNIDADES'!$C$10:$D$109,2,FALSE),"")</f>
        <v/>
      </c>
      <c r="AU165" s="14" t="n">
        <v>18.7900000000003</v>
      </c>
      <c r="AV165" s="14">
        <f>IFERROR(VLOOKUP(AU165,'CRUCE OPORTUNIDADES'!$C$10:$D$109,2,FALSE),"")</f>
        <v/>
      </c>
      <c r="AW165" s="14" t="n">
        <v>19.7900000000004</v>
      </c>
      <c r="AX165" s="14">
        <f>IFERROR(VLOOKUP(AW165,'CRUCE OPORTUNIDADES'!$C$10:$D$109,2,FALSE),"")</f>
        <v/>
      </c>
      <c r="AY165" s="14" t="n">
        <v>20.7900000000004</v>
      </c>
      <c r="AZ165" s="14">
        <f>IFERROR(VLOOKUP(AY165,'CRUCE OPORTUNIDADES'!$C$10:$D$109,2,FALSE),"")</f>
        <v/>
      </c>
      <c r="BA165" s="14" t="n">
        <v>21.7900000000004</v>
      </c>
      <c r="BB165" s="14">
        <f>IFERROR(VLOOKUP(BA165,'CRUCE OPORTUNIDADES'!$C$10:$D$109,2,FALSE),"")</f>
        <v/>
      </c>
      <c r="BC165" s="14" t="n">
        <v>22.7900000000004</v>
      </c>
      <c r="BD165" s="14">
        <f>IFERROR(VLOOKUP(BC165,'CRUCE OPORTUNIDADES'!$C$10:$D$109,2,FALSE),"")</f>
        <v/>
      </c>
      <c r="BE165" s="14" t="n">
        <v>23.7900000000004</v>
      </c>
      <c r="BF165" s="14">
        <f>IFERROR(VLOOKUP(BE165,'CRUCE OPORTUNIDADES'!$C$10:$D$109,2,FALSE),"")</f>
        <v/>
      </c>
      <c r="BG165" s="14" t="n">
        <v>24.7900000000005</v>
      </c>
      <c r="BH165" s="14">
        <f>IFERROR(VLOOKUP(BG165,'CRUCE OPORTUNIDADES'!$C$10:$D$109,2,FALSE),"")</f>
        <v/>
      </c>
      <c r="BI165" s="14" t="n">
        <v>25.7900000000005</v>
      </c>
      <c r="BJ165" s="14">
        <f>IFERROR(VLOOKUP(BI165,'CRUCE OPORTUNIDADES'!$C$10:$D$109,2,FALSE),"")</f>
        <v/>
      </c>
    </row>
    <row r="166">
      <c r="N166" s="14">
        <f>IF(N167&lt;&gt;""," -O","")</f>
        <v/>
      </c>
      <c r="P166" s="14">
        <f>IF(P167&lt;&gt;""," -O","")</f>
        <v/>
      </c>
      <c r="R166" s="14">
        <f>IF(R167&lt;&gt;""," -O","")</f>
        <v/>
      </c>
      <c r="T166" s="14">
        <f>IF(T167&lt;&gt;""," -O","")</f>
        <v/>
      </c>
      <c r="V166" s="14">
        <f>IF(V167&lt;&gt;""," -O","")</f>
        <v/>
      </c>
      <c r="X166" s="14">
        <f>IF(X167&lt;&gt;""," -O","")</f>
        <v/>
      </c>
      <c r="Z166" s="14">
        <f>IF(Z167&lt;&gt;""," -O","")</f>
        <v/>
      </c>
      <c r="AB166" s="14">
        <f>IF(AB167&lt;&gt;""," -O","")</f>
        <v/>
      </c>
      <c r="AD166" s="14">
        <f>IF(AD167&lt;&gt;""," -O","")</f>
        <v/>
      </c>
      <c r="AF166" s="14">
        <f>IF(AF167&lt;&gt;""," -O","")</f>
        <v/>
      </c>
      <c r="AH166" s="14">
        <f>IF(AH167&lt;&gt;""," -O","")</f>
        <v/>
      </c>
      <c r="AJ166" s="14">
        <f>IF(AJ167&lt;&gt;""," -O","")</f>
        <v/>
      </c>
      <c r="AL166" s="14">
        <f>IF(AL167&lt;&gt;""," -O","")</f>
        <v/>
      </c>
      <c r="AN166" s="14">
        <f>IF(AN167&lt;&gt;""," -O","")</f>
        <v/>
      </c>
      <c r="AP166" s="14">
        <f>IF(AP167&lt;&gt;""," -O","")</f>
        <v/>
      </c>
      <c r="AR166" s="14">
        <f>IF(AR167&lt;&gt;""," -O","")</f>
        <v/>
      </c>
      <c r="AT166" s="14">
        <f>IF(AT167&lt;&gt;""," -O","")</f>
        <v/>
      </c>
      <c r="AV166" s="14">
        <f>IF(AV167&lt;&gt;""," -O","")</f>
        <v/>
      </c>
      <c r="AX166" s="14">
        <f>IF(AX167&lt;&gt;""," -O","")</f>
        <v/>
      </c>
      <c r="AZ166" s="14">
        <f>IF(AZ167&lt;&gt;""," -O","")</f>
        <v/>
      </c>
      <c r="BB166" s="14">
        <f>IF(BB167&lt;&gt;""," -O","")</f>
        <v/>
      </c>
      <c r="BD166" s="14">
        <f>IF(BD167&lt;&gt;""," -O","")</f>
        <v/>
      </c>
      <c r="BF166" s="14">
        <f>IF(BF167&lt;&gt;""," -O","")</f>
        <v/>
      </c>
      <c r="BH166" s="14">
        <f>IF(BH167&lt;&gt;""," -O","")</f>
        <v/>
      </c>
      <c r="BJ166" s="14">
        <f>IF(BJ167&lt;&gt;""," -O","")</f>
        <v/>
      </c>
    </row>
    <row r="167">
      <c r="M167" s="14" t="n">
        <v>1.8</v>
      </c>
      <c r="N167" s="14">
        <f>IFERROR(VLOOKUP(M167,'CRUCE OPORTUNIDADES'!$C$10:$D$109,2,FALSE),"")</f>
        <v/>
      </c>
      <c r="O167" s="14" t="n">
        <v>2.80000000000002</v>
      </c>
      <c r="P167" s="14">
        <f>IFERROR(VLOOKUP(O167,'CRUCE OPORTUNIDADES'!$C$10:$D$109,2,FALSE),"")</f>
        <v/>
      </c>
      <c r="Q167" s="14" t="n">
        <v>3.80000000000004</v>
      </c>
      <c r="R167" s="14">
        <f>IFERROR(VLOOKUP(Q167,'CRUCE OPORTUNIDADES'!$C$10:$D$109,2,FALSE),"")</f>
        <v/>
      </c>
      <c r="S167" s="14" t="n">
        <v>4.80000000000006</v>
      </c>
      <c r="T167" s="14">
        <f>IFERROR(VLOOKUP(S167,'CRUCE OPORTUNIDADES'!$C$10:$D$109,2,FALSE),"")</f>
        <v/>
      </c>
      <c r="U167" s="14" t="n">
        <v>5.80000000000008</v>
      </c>
      <c r="V167" s="14">
        <f>IFERROR(VLOOKUP(U167,'CRUCE OPORTUNIDADES'!$C$10:$D$109,2,FALSE),"")</f>
        <v/>
      </c>
      <c r="W167" s="14" t="n">
        <v>6.8000000000001</v>
      </c>
      <c r="X167" s="14">
        <f>IFERROR(VLOOKUP(W167,'CRUCE OPORTUNIDADES'!$C$10:$D$109,2,FALSE),"")</f>
        <v/>
      </c>
      <c r="Y167" s="14" t="n">
        <v>7.80000000000012</v>
      </c>
      <c r="Z167" s="14">
        <f>IFERROR(VLOOKUP(Y167,'CRUCE OPORTUNIDADES'!$C$10:$D$109,2,FALSE),"")</f>
        <v/>
      </c>
      <c r="AA167" s="14" t="n">
        <v>8.800000000000139</v>
      </c>
      <c r="AB167" s="14">
        <f>IFERROR(VLOOKUP(AA167,'CRUCE OPORTUNIDADES'!$C$10:$D$109,2,FALSE),"")</f>
        <v/>
      </c>
      <c r="AC167" s="14" t="n">
        <v>9.800000000000161</v>
      </c>
      <c r="AD167" s="14">
        <f>IFERROR(VLOOKUP(AC167,'CRUCE OPORTUNIDADES'!$C$10:$D$109,2,FALSE),"")</f>
        <v/>
      </c>
      <c r="AE167" s="14" t="n">
        <v>10.8000000000002</v>
      </c>
      <c r="AF167" s="14">
        <f>IFERROR(VLOOKUP(AE167,'CRUCE OPORTUNIDADES'!$C$10:$D$109,2,FALSE),"")</f>
        <v/>
      </c>
      <c r="AG167" s="14" t="n">
        <v>11.8000000000002</v>
      </c>
      <c r="AH167" s="14">
        <f>IFERROR(VLOOKUP(AG167,'CRUCE OPORTUNIDADES'!$C$10:$D$109,2,FALSE),"")</f>
        <v/>
      </c>
      <c r="AI167" s="14" t="n">
        <v>12.8000000000002</v>
      </c>
      <c r="AJ167" s="14">
        <f>IFERROR(VLOOKUP(AI167,'CRUCE OPORTUNIDADES'!$C$10:$D$109,2,FALSE),"")</f>
        <v/>
      </c>
      <c r="AK167" s="14" t="n">
        <v>13.8000000000002</v>
      </c>
      <c r="AL167" s="14">
        <f>IFERROR(VLOOKUP(AK167,'CRUCE OPORTUNIDADES'!$C$10:$D$109,2,FALSE),"")</f>
        <v/>
      </c>
      <c r="AM167" s="14" t="n">
        <v>14.8000000000003</v>
      </c>
      <c r="AN167" s="14">
        <f>IFERROR(VLOOKUP(AM167,'CRUCE OPORTUNIDADES'!$C$10:$D$109,2,FALSE),"")</f>
        <v/>
      </c>
      <c r="AO167" s="14" t="n">
        <v>15.8000000000003</v>
      </c>
      <c r="AP167" s="14">
        <f>IFERROR(VLOOKUP(AO167,'CRUCE OPORTUNIDADES'!$C$10:$D$109,2,FALSE),"")</f>
        <v/>
      </c>
      <c r="AQ167" s="14" t="n">
        <v>16.8000000000003</v>
      </c>
      <c r="AR167" s="14">
        <f>IFERROR(VLOOKUP(AQ167,'CRUCE OPORTUNIDADES'!$C$10:$D$109,2,FALSE),"")</f>
        <v/>
      </c>
      <c r="AS167" s="14" t="n">
        <v>17.8000000000003</v>
      </c>
      <c r="AT167" s="14">
        <f>IFERROR(VLOOKUP(AS167,'CRUCE OPORTUNIDADES'!$C$10:$D$109,2,FALSE),"")</f>
        <v/>
      </c>
      <c r="AU167" s="14" t="n">
        <v>18.8000000000003</v>
      </c>
      <c r="AV167" s="14">
        <f>IFERROR(VLOOKUP(AU167,'CRUCE OPORTUNIDADES'!$C$10:$D$109,2,FALSE),"")</f>
        <v/>
      </c>
      <c r="AW167" s="14" t="n">
        <v>19.8000000000004</v>
      </c>
      <c r="AX167" s="14">
        <f>IFERROR(VLOOKUP(AW167,'CRUCE OPORTUNIDADES'!$C$10:$D$109,2,FALSE),"")</f>
        <v/>
      </c>
      <c r="AY167" s="14" t="n">
        <v>20.8000000000004</v>
      </c>
      <c r="AZ167" s="14">
        <f>IFERROR(VLOOKUP(AY167,'CRUCE OPORTUNIDADES'!$C$10:$D$109,2,FALSE),"")</f>
        <v/>
      </c>
      <c r="BA167" s="14" t="n">
        <v>21.8000000000004</v>
      </c>
      <c r="BB167" s="14">
        <f>IFERROR(VLOOKUP(BA167,'CRUCE OPORTUNIDADES'!$C$10:$D$109,2,FALSE),"")</f>
        <v/>
      </c>
      <c r="BC167" s="14" t="n">
        <v>22.8000000000004</v>
      </c>
      <c r="BD167" s="14">
        <f>IFERROR(VLOOKUP(BC167,'CRUCE OPORTUNIDADES'!$C$10:$D$109,2,FALSE),"")</f>
        <v/>
      </c>
      <c r="BE167" s="14" t="n">
        <v>23.8000000000004</v>
      </c>
      <c r="BF167" s="14">
        <f>IFERROR(VLOOKUP(BE167,'CRUCE OPORTUNIDADES'!$C$10:$D$109,2,FALSE),"")</f>
        <v/>
      </c>
      <c r="BG167" s="14" t="n">
        <v>24.8000000000005</v>
      </c>
      <c r="BH167" s="14">
        <f>IFERROR(VLOOKUP(BG167,'CRUCE OPORTUNIDADES'!$C$10:$D$109,2,FALSE),"")</f>
        <v/>
      </c>
      <c r="BI167" s="14" t="n">
        <v>25.8000000000005</v>
      </c>
      <c r="BJ167" s="14">
        <f>IFERROR(VLOOKUP(BI167,'CRUCE OPORTUNIDADES'!$C$10:$D$109,2,FALSE),"")</f>
        <v/>
      </c>
    </row>
    <row r="168">
      <c r="N168" s="14">
        <f>IF(N169&lt;&gt;""," -O","")</f>
        <v/>
      </c>
      <c r="P168" s="14">
        <f>IF(P169&lt;&gt;""," -O","")</f>
        <v/>
      </c>
      <c r="R168" s="14">
        <f>IF(R169&lt;&gt;""," -O","")</f>
        <v/>
      </c>
      <c r="T168" s="14">
        <f>IF(T169&lt;&gt;""," -O","")</f>
        <v/>
      </c>
      <c r="V168" s="14">
        <f>IF(V169&lt;&gt;""," -O","")</f>
        <v/>
      </c>
      <c r="X168" s="14">
        <f>IF(X169&lt;&gt;""," -O","")</f>
        <v/>
      </c>
      <c r="Z168" s="14">
        <f>IF(Z169&lt;&gt;""," -O","")</f>
        <v/>
      </c>
      <c r="AB168" s="14">
        <f>IF(AB169&lt;&gt;""," -O","")</f>
        <v/>
      </c>
      <c r="AD168" s="14">
        <f>IF(AD169&lt;&gt;""," -O","")</f>
        <v/>
      </c>
      <c r="AF168" s="14">
        <f>IF(AF169&lt;&gt;""," -O","")</f>
        <v/>
      </c>
      <c r="AH168" s="14">
        <f>IF(AH169&lt;&gt;""," -O","")</f>
        <v/>
      </c>
      <c r="AJ168" s="14">
        <f>IF(AJ169&lt;&gt;""," -O","")</f>
        <v/>
      </c>
      <c r="AL168" s="14">
        <f>IF(AL169&lt;&gt;""," -O","")</f>
        <v/>
      </c>
      <c r="AN168" s="14">
        <f>IF(AN169&lt;&gt;""," -O","")</f>
        <v/>
      </c>
      <c r="AP168" s="14">
        <f>IF(AP169&lt;&gt;""," -O","")</f>
        <v/>
      </c>
      <c r="AR168" s="14">
        <f>IF(AR169&lt;&gt;""," -O","")</f>
        <v/>
      </c>
      <c r="AT168" s="14">
        <f>IF(AT169&lt;&gt;""," -O","")</f>
        <v/>
      </c>
      <c r="AV168" s="14">
        <f>IF(AV169&lt;&gt;""," -O","")</f>
        <v/>
      </c>
      <c r="AX168" s="14">
        <f>IF(AX169&lt;&gt;""," -O","")</f>
        <v/>
      </c>
      <c r="AZ168" s="14">
        <f>IF(AZ169&lt;&gt;""," -O","")</f>
        <v/>
      </c>
      <c r="BB168" s="14">
        <f>IF(BB169&lt;&gt;""," -O","")</f>
        <v/>
      </c>
      <c r="BD168" s="14">
        <f>IF(BD169&lt;&gt;""," -O","")</f>
        <v/>
      </c>
      <c r="BF168" s="14">
        <f>IF(BF169&lt;&gt;""," -O","")</f>
        <v/>
      </c>
      <c r="BH168" s="14">
        <f>IF(BH169&lt;&gt;""," -O","")</f>
        <v/>
      </c>
      <c r="BJ168" s="14">
        <f>IF(BJ169&lt;&gt;""," -O","")</f>
        <v/>
      </c>
    </row>
    <row r="169">
      <c r="M169" s="14" t="n">
        <v>1.81</v>
      </c>
      <c r="N169" s="14">
        <f>IFERROR(VLOOKUP(M169,'CRUCE OPORTUNIDADES'!$C$10:$D$109,2,FALSE),"")</f>
        <v/>
      </c>
      <c r="O169" s="14" t="n">
        <v>2.81000000000002</v>
      </c>
      <c r="P169" s="14">
        <f>IFERROR(VLOOKUP(O169,'CRUCE OPORTUNIDADES'!$C$10:$D$109,2,FALSE),"")</f>
        <v/>
      </c>
      <c r="Q169" s="14" t="n">
        <v>3.81000000000004</v>
      </c>
      <c r="R169" s="14">
        <f>IFERROR(VLOOKUP(Q169,'CRUCE OPORTUNIDADES'!$C$10:$D$109,2,FALSE),"")</f>
        <v/>
      </c>
      <c r="S169" s="14" t="n">
        <v>4.81000000000006</v>
      </c>
      <c r="T169" s="14">
        <f>IFERROR(VLOOKUP(S169,'CRUCE OPORTUNIDADES'!$C$10:$D$109,2,FALSE),"")</f>
        <v/>
      </c>
      <c r="U169" s="14" t="n">
        <v>5.81000000000008</v>
      </c>
      <c r="V169" s="14">
        <f>IFERROR(VLOOKUP(U169,'CRUCE OPORTUNIDADES'!$C$10:$D$109,2,FALSE),"")</f>
        <v/>
      </c>
      <c r="W169" s="14" t="n">
        <v>6.8100000000001</v>
      </c>
      <c r="X169" s="14">
        <f>IFERROR(VLOOKUP(W169,'CRUCE OPORTUNIDADES'!$C$10:$D$109,2,FALSE),"")</f>
        <v/>
      </c>
      <c r="Y169" s="14" t="n">
        <v>7.81000000000012</v>
      </c>
      <c r="Z169" s="14">
        <f>IFERROR(VLOOKUP(Y169,'CRUCE OPORTUNIDADES'!$C$10:$D$109,2,FALSE),"")</f>
        <v/>
      </c>
      <c r="AA169" s="14" t="n">
        <v>8.810000000000141</v>
      </c>
      <c r="AB169" s="14">
        <f>IFERROR(VLOOKUP(AA169,'CRUCE OPORTUNIDADES'!$C$10:$D$109,2,FALSE),"")</f>
        <v/>
      </c>
      <c r="AC169" s="14" t="n">
        <v>9.81000000000016</v>
      </c>
      <c r="AD169" s="14">
        <f>IFERROR(VLOOKUP(AC169,'CRUCE OPORTUNIDADES'!$C$10:$D$109,2,FALSE),"")</f>
        <v/>
      </c>
      <c r="AE169" s="14" t="n">
        <v>10.8100000000002</v>
      </c>
      <c r="AF169" s="14">
        <f>IFERROR(VLOOKUP(AE169,'CRUCE OPORTUNIDADES'!$C$10:$D$109,2,FALSE),"")</f>
        <v/>
      </c>
      <c r="AG169" s="14" t="n">
        <v>11.8100000000002</v>
      </c>
      <c r="AH169" s="14">
        <f>IFERROR(VLOOKUP(AG169,'CRUCE OPORTUNIDADES'!$C$10:$D$109,2,FALSE),"")</f>
        <v/>
      </c>
      <c r="AI169" s="14" t="n">
        <v>12.8100000000002</v>
      </c>
      <c r="AJ169" s="14">
        <f>IFERROR(VLOOKUP(AI169,'CRUCE OPORTUNIDADES'!$C$10:$D$109,2,FALSE),"")</f>
        <v/>
      </c>
      <c r="AK169" s="14" t="n">
        <v>13.8100000000002</v>
      </c>
      <c r="AL169" s="14">
        <f>IFERROR(VLOOKUP(AK169,'CRUCE OPORTUNIDADES'!$C$10:$D$109,2,FALSE),"")</f>
        <v/>
      </c>
      <c r="AM169" s="14" t="n">
        <v>14.8100000000003</v>
      </c>
      <c r="AN169" s="14">
        <f>IFERROR(VLOOKUP(AM169,'CRUCE OPORTUNIDADES'!$C$10:$D$109,2,FALSE),"")</f>
        <v/>
      </c>
      <c r="AO169" s="14" t="n">
        <v>15.8100000000003</v>
      </c>
      <c r="AP169" s="14">
        <f>IFERROR(VLOOKUP(AO169,'CRUCE OPORTUNIDADES'!$C$10:$D$109,2,FALSE),"")</f>
        <v/>
      </c>
      <c r="AQ169" s="14" t="n">
        <v>16.8100000000003</v>
      </c>
      <c r="AR169" s="14">
        <f>IFERROR(VLOOKUP(AQ169,'CRUCE OPORTUNIDADES'!$C$10:$D$109,2,FALSE),"")</f>
        <v/>
      </c>
      <c r="AS169" s="14" t="n">
        <v>17.8100000000003</v>
      </c>
      <c r="AT169" s="14">
        <f>IFERROR(VLOOKUP(AS169,'CRUCE OPORTUNIDADES'!$C$10:$D$109,2,FALSE),"")</f>
        <v/>
      </c>
      <c r="AU169" s="14" t="n">
        <v>18.8100000000003</v>
      </c>
      <c r="AV169" s="14">
        <f>IFERROR(VLOOKUP(AU169,'CRUCE OPORTUNIDADES'!$C$10:$D$109,2,FALSE),"")</f>
        <v/>
      </c>
      <c r="AW169" s="14" t="n">
        <v>19.8100000000004</v>
      </c>
      <c r="AX169" s="14">
        <f>IFERROR(VLOOKUP(AW169,'CRUCE OPORTUNIDADES'!$C$10:$D$109,2,FALSE),"")</f>
        <v/>
      </c>
      <c r="AY169" s="14" t="n">
        <v>20.8100000000004</v>
      </c>
      <c r="AZ169" s="14">
        <f>IFERROR(VLOOKUP(AY169,'CRUCE OPORTUNIDADES'!$C$10:$D$109,2,FALSE),"")</f>
        <v/>
      </c>
      <c r="BA169" s="14" t="n">
        <v>21.8100000000004</v>
      </c>
      <c r="BB169" s="14">
        <f>IFERROR(VLOOKUP(BA169,'CRUCE OPORTUNIDADES'!$C$10:$D$109,2,FALSE),"")</f>
        <v/>
      </c>
      <c r="BC169" s="14" t="n">
        <v>22.8100000000004</v>
      </c>
      <c r="BD169" s="14">
        <f>IFERROR(VLOOKUP(BC169,'CRUCE OPORTUNIDADES'!$C$10:$D$109,2,FALSE),"")</f>
        <v/>
      </c>
      <c r="BE169" s="14" t="n">
        <v>23.8100000000004</v>
      </c>
      <c r="BF169" s="14">
        <f>IFERROR(VLOOKUP(BE169,'CRUCE OPORTUNIDADES'!$C$10:$D$109,2,FALSE),"")</f>
        <v/>
      </c>
      <c r="BG169" s="14" t="n">
        <v>24.8100000000005</v>
      </c>
      <c r="BH169" s="14">
        <f>IFERROR(VLOOKUP(BG169,'CRUCE OPORTUNIDADES'!$C$10:$D$109,2,FALSE),"")</f>
        <v/>
      </c>
      <c r="BI169" s="14" t="n">
        <v>25.8100000000005</v>
      </c>
      <c r="BJ169" s="14">
        <f>IFERROR(VLOOKUP(BI169,'CRUCE OPORTUNIDADES'!$C$10:$D$109,2,FALSE),"")</f>
        <v/>
      </c>
    </row>
    <row r="170">
      <c r="N170" s="14">
        <f>IF(N171&lt;&gt;""," -O","")</f>
        <v/>
      </c>
      <c r="P170" s="14">
        <f>IF(P171&lt;&gt;""," -O","")</f>
        <v/>
      </c>
      <c r="R170" s="14">
        <f>IF(R171&lt;&gt;""," -O","")</f>
        <v/>
      </c>
      <c r="T170" s="14">
        <f>IF(T171&lt;&gt;""," -O","")</f>
        <v/>
      </c>
      <c r="V170" s="14">
        <f>IF(V171&lt;&gt;""," -O","")</f>
        <v/>
      </c>
      <c r="X170" s="14">
        <f>IF(X171&lt;&gt;""," -O","")</f>
        <v/>
      </c>
      <c r="Z170" s="14">
        <f>IF(Z171&lt;&gt;""," -O","")</f>
        <v/>
      </c>
      <c r="AB170" s="14">
        <f>IF(AB171&lt;&gt;""," -O","")</f>
        <v/>
      </c>
      <c r="AD170" s="14">
        <f>IF(AD171&lt;&gt;""," -O","")</f>
        <v/>
      </c>
      <c r="AF170" s="14">
        <f>IF(AF171&lt;&gt;""," -O","")</f>
        <v/>
      </c>
      <c r="AH170" s="14">
        <f>IF(AH171&lt;&gt;""," -O","")</f>
        <v/>
      </c>
      <c r="AJ170" s="14">
        <f>IF(AJ171&lt;&gt;""," -O","")</f>
        <v/>
      </c>
      <c r="AL170" s="14">
        <f>IF(AL171&lt;&gt;""," -O","")</f>
        <v/>
      </c>
      <c r="AN170" s="14">
        <f>IF(AN171&lt;&gt;""," -O","")</f>
        <v/>
      </c>
      <c r="AP170" s="14">
        <f>IF(AP171&lt;&gt;""," -O","")</f>
        <v/>
      </c>
      <c r="AR170" s="14">
        <f>IF(AR171&lt;&gt;""," -O","")</f>
        <v/>
      </c>
      <c r="AT170" s="14">
        <f>IF(AT171&lt;&gt;""," -O","")</f>
        <v/>
      </c>
      <c r="AV170" s="14">
        <f>IF(AV171&lt;&gt;""," -O","")</f>
        <v/>
      </c>
      <c r="AX170" s="14">
        <f>IF(AX171&lt;&gt;""," -O","")</f>
        <v/>
      </c>
      <c r="AZ170" s="14">
        <f>IF(AZ171&lt;&gt;""," -O","")</f>
        <v/>
      </c>
      <c r="BB170" s="14">
        <f>IF(BB171&lt;&gt;""," -O","")</f>
        <v/>
      </c>
      <c r="BD170" s="14">
        <f>IF(BD171&lt;&gt;""," -O","")</f>
        <v/>
      </c>
      <c r="BF170" s="14">
        <f>IF(BF171&lt;&gt;""," -O","")</f>
        <v/>
      </c>
      <c r="BH170" s="14">
        <f>IF(BH171&lt;&gt;""," -O","")</f>
        <v/>
      </c>
      <c r="BJ170" s="14">
        <f>IF(BJ171&lt;&gt;""," -O","")</f>
        <v/>
      </c>
    </row>
    <row r="171">
      <c r="M171" s="14" t="n">
        <v>1.82</v>
      </c>
      <c r="N171" s="14">
        <f>IFERROR(VLOOKUP(M171,'CRUCE OPORTUNIDADES'!$C$10:$D$109,2,FALSE),"")</f>
        <v/>
      </c>
      <c r="O171" s="14" t="n">
        <v>2.82000000000002</v>
      </c>
      <c r="P171" s="14">
        <f>IFERROR(VLOOKUP(O171,'CRUCE OPORTUNIDADES'!$C$10:$D$109,2,FALSE),"")</f>
        <v/>
      </c>
      <c r="Q171" s="14" t="n">
        <v>3.82000000000004</v>
      </c>
      <c r="R171" s="14">
        <f>IFERROR(VLOOKUP(Q171,'CRUCE OPORTUNIDADES'!$C$10:$D$109,2,FALSE),"")</f>
        <v/>
      </c>
      <c r="S171" s="14" t="n">
        <v>4.82000000000006</v>
      </c>
      <c r="T171" s="14">
        <f>IFERROR(VLOOKUP(S171,'CRUCE OPORTUNIDADES'!$C$10:$D$109,2,FALSE),"")</f>
        <v/>
      </c>
      <c r="U171" s="14" t="n">
        <v>5.82000000000008</v>
      </c>
      <c r="V171" s="14">
        <f>IFERROR(VLOOKUP(U171,'CRUCE OPORTUNIDADES'!$C$10:$D$109,2,FALSE),"")</f>
        <v/>
      </c>
      <c r="W171" s="14" t="n">
        <v>6.8200000000001</v>
      </c>
      <c r="X171" s="14">
        <f>IFERROR(VLOOKUP(W171,'CRUCE OPORTUNIDADES'!$C$10:$D$109,2,FALSE),"")</f>
        <v/>
      </c>
      <c r="Y171" s="14" t="n">
        <v>7.82000000000012</v>
      </c>
      <c r="Z171" s="14">
        <f>IFERROR(VLOOKUP(Y171,'CRUCE OPORTUNIDADES'!$C$10:$D$109,2,FALSE),"")</f>
        <v/>
      </c>
      <c r="AA171" s="14" t="n">
        <v>8.820000000000141</v>
      </c>
      <c r="AB171" s="14">
        <f>IFERROR(VLOOKUP(AA171,'CRUCE OPORTUNIDADES'!$C$10:$D$109,2,FALSE),"")</f>
        <v/>
      </c>
      <c r="AC171" s="14" t="n">
        <v>9.82000000000016</v>
      </c>
      <c r="AD171" s="14">
        <f>IFERROR(VLOOKUP(AC171,'CRUCE OPORTUNIDADES'!$C$10:$D$109,2,FALSE),"")</f>
        <v/>
      </c>
      <c r="AE171" s="14" t="n">
        <v>10.8200000000002</v>
      </c>
      <c r="AF171" s="14">
        <f>IFERROR(VLOOKUP(AE171,'CRUCE OPORTUNIDADES'!$C$10:$D$109,2,FALSE),"")</f>
        <v/>
      </c>
      <c r="AG171" s="14" t="n">
        <v>11.8200000000002</v>
      </c>
      <c r="AH171" s="14">
        <f>IFERROR(VLOOKUP(AG171,'CRUCE OPORTUNIDADES'!$C$10:$D$109,2,FALSE),"")</f>
        <v/>
      </c>
      <c r="AI171" s="14" t="n">
        <v>12.8200000000002</v>
      </c>
      <c r="AJ171" s="14">
        <f>IFERROR(VLOOKUP(AI171,'CRUCE OPORTUNIDADES'!$C$10:$D$109,2,FALSE),"")</f>
        <v/>
      </c>
      <c r="AK171" s="14" t="n">
        <v>13.8200000000002</v>
      </c>
      <c r="AL171" s="14">
        <f>IFERROR(VLOOKUP(AK171,'CRUCE OPORTUNIDADES'!$C$10:$D$109,2,FALSE),"")</f>
        <v/>
      </c>
      <c r="AM171" s="14" t="n">
        <v>14.8200000000003</v>
      </c>
      <c r="AN171" s="14">
        <f>IFERROR(VLOOKUP(AM171,'CRUCE OPORTUNIDADES'!$C$10:$D$109,2,FALSE),"")</f>
        <v/>
      </c>
      <c r="AO171" s="14" t="n">
        <v>15.8200000000003</v>
      </c>
      <c r="AP171" s="14">
        <f>IFERROR(VLOOKUP(AO171,'CRUCE OPORTUNIDADES'!$C$10:$D$109,2,FALSE),"")</f>
        <v/>
      </c>
      <c r="AQ171" s="14" t="n">
        <v>16.8200000000003</v>
      </c>
      <c r="AR171" s="14">
        <f>IFERROR(VLOOKUP(AQ171,'CRUCE OPORTUNIDADES'!$C$10:$D$109,2,FALSE),"")</f>
        <v/>
      </c>
      <c r="AS171" s="14" t="n">
        <v>17.8200000000003</v>
      </c>
      <c r="AT171" s="14">
        <f>IFERROR(VLOOKUP(AS171,'CRUCE OPORTUNIDADES'!$C$10:$D$109,2,FALSE),"")</f>
        <v/>
      </c>
      <c r="AU171" s="14" t="n">
        <v>18.8200000000003</v>
      </c>
      <c r="AV171" s="14">
        <f>IFERROR(VLOOKUP(AU171,'CRUCE OPORTUNIDADES'!$C$10:$D$109,2,FALSE),"")</f>
        <v/>
      </c>
      <c r="AW171" s="14" t="n">
        <v>19.8200000000004</v>
      </c>
      <c r="AX171" s="14">
        <f>IFERROR(VLOOKUP(AW171,'CRUCE OPORTUNIDADES'!$C$10:$D$109,2,FALSE),"")</f>
        <v/>
      </c>
      <c r="AY171" s="14" t="n">
        <v>20.8200000000004</v>
      </c>
      <c r="AZ171" s="14">
        <f>IFERROR(VLOOKUP(AY171,'CRUCE OPORTUNIDADES'!$C$10:$D$109,2,FALSE),"")</f>
        <v/>
      </c>
      <c r="BA171" s="14" t="n">
        <v>21.8200000000004</v>
      </c>
      <c r="BB171" s="14">
        <f>IFERROR(VLOOKUP(BA171,'CRUCE OPORTUNIDADES'!$C$10:$D$109,2,FALSE),"")</f>
        <v/>
      </c>
      <c r="BC171" s="14" t="n">
        <v>22.8200000000004</v>
      </c>
      <c r="BD171" s="14">
        <f>IFERROR(VLOOKUP(BC171,'CRUCE OPORTUNIDADES'!$C$10:$D$109,2,FALSE),"")</f>
        <v/>
      </c>
      <c r="BE171" s="14" t="n">
        <v>23.8200000000004</v>
      </c>
      <c r="BF171" s="14">
        <f>IFERROR(VLOOKUP(BE171,'CRUCE OPORTUNIDADES'!$C$10:$D$109,2,FALSE),"")</f>
        <v/>
      </c>
      <c r="BG171" s="14" t="n">
        <v>24.8200000000005</v>
      </c>
      <c r="BH171" s="14">
        <f>IFERROR(VLOOKUP(BG171,'CRUCE OPORTUNIDADES'!$C$10:$D$109,2,FALSE),"")</f>
        <v/>
      </c>
      <c r="BI171" s="14" t="n">
        <v>25.8200000000005</v>
      </c>
      <c r="BJ171" s="14">
        <f>IFERROR(VLOOKUP(BI171,'CRUCE OPORTUNIDADES'!$C$10:$D$109,2,FALSE),"")</f>
        <v/>
      </c>
    </row>
    <row r="172">
      <c r="N172" s="14">
        <f>IF(N173&lt;&gt;""," -O","")</f>
        <v/>
      </c>
      <c r="P172" s="14">
        <f>IF(P173&lt;&gt;""," -O","")</f>
        <v/>
      </c>
      <c r="R172" s="14">
        <f>IF(R173&lt;&gt;""," -O","")</f>
        <v/>
      </c>
      <c r="T172" s="14">
        <f>IF(T173&lt;&gt;""," -O","")</f>
        <v/>
      </c>
      <c r="V172" s="14">
        <f>IF(V173&lt;&gt;""," -O","")</f>
        <v/>
      </c>
      <c r="X172" s="14">
        <f>IF(X173&lt;&gt;""," -O","")</f>
        <v/>
      </c>
      <c r="Z172" s="14">
        <f>IF(Z173&lt;&gt;""," -O","")</f>
        <v/>
      </c>
      <c r="AB172" s="14">
        <f>IF(AB173&lt;&gt;""," -O","")</f>
        <v/>
      </c>
      <c r="AD172" s="14">
        <f>IF(AD173&lt;&gt;""," -O","")</f>
        <v/>
      </c>
      <c r="AF172" s="14">
        <f>IF(AF173&lt;&gt;""," -O","")</f>
        <v/>
      </c>
      <c r="AH172" s="14">
        <f>IF(AH173&lt;&gt;""," -O","")</f>
        <v/>
      </c>
      <c r="AJ172" s="14">
        <f>IF(AJ173&lt;&gt;""," -O","")</f>
        <v/>
      </c>
      <c r="AL172" s="14">
        <f>IF(AL173&lt;&gt;""," -O","")</f>
        <v/>
      </c>
      <c r="AN172" s="14">
        <f>IF(AN173&lt;&gt;""," -O","")</f>
        <v/>
      </c>
      <c r="AP172" s="14">
        <f>IF(AP173&lt;&gt;""," -O","")</f>
        <v/>
      </c>
      <c r="AR172" s="14">
        <f>IF(AR173&lt;&gt;""," -O","")</f>
        <v/>
      </c>
      <c r="AT172" s="14">
        <f>IF(AT173&lt;&gt;""," -O","")</f>
        <v/>
      </c>
      <c r="AV172" s="14">
        <f>IF(AV173&lt;&gt;""," -O","")</f>
        <v/>
      </c>
      <c r="AX172" s="14">
        <f>IF(AX173&lt;&gt;""," -O","")</f>
        <v/>
      </c>
      <c r="AZ172" s="14">
        <f>IF(AZ173&lt;&gt;""," -O","")</f>
        <v/>
      </c>
      <c r="BB172" s="14">
        <f>IF(BB173&lt;&gt;""," -O","")</f>
        <v/>
      </c>
      <c r="BD172" s="14">
        <f>IF(BD173&lt;&gt;""," -O","")</f>
        <v/>
      </c>
      <c r="BF172" s="14">
        <f>IF(BF173&lt;&gt;""," -O","")</f>
        <v/>
      </c>
      <c r="BH172" s="14">
        <f>IF(BH173&lt;&gt;""," -O","")</f>
        <v/>
      </c>
      <c r="BJ172" s="14">
        <f>IF(BJ173&lt;&gt;""," -O","")</f>
        <v/>
      </c>
    </row>
    <row r="173">
      <c r="M173" s="14" t="n">
        <v>1.83</v>
      </c>
      <c r="N173" s="14">
        <f>IFERROR(VLOOKUP(M173,'CRUCE OPORTUNIDADES'!$C$10:$D$109,2,FALSE),"")</f>
        <v/>
      </c>
      <c r="O173" s="14" t="n">
        <v>2.83000000000002</v>
      </c>
      <c r="P173" s="14">
        <f>IFERROR(VLOOKUP(O173,'CRUCE OPORTUNIDADES'!$C$10:$D$109,2,FALSE),"")</f>
        <v/>
      </c>
      <c r="Q173" s="14" t="n">
        <v>3.83000000000004</v>
      </c>
      <c r="R173" s="14">
        <f>IFERROR(VLOOKUP(Q173,'CRUCE OPORTUNIDADES'!$C$10:$D$109,2,FALSE),"")</f>
        <v/>
      </c>
      <c r="S173" s="14" t="n">
        <v>4.83000000000006</v>
      </c>
      <c r="T173" s="14">
        <f>IFERROR(VLOOKUP(S173,'CRUCE OPORTUNIDADES'!$C$10:$D$109,2,FALSE),"")</f>
        <v/>
      </c>
      <c r="U173" s="14" t="n">
        <v>5.83000000000008</v>
      </c>
      <c r="V173" s="14">
        <f>IFERROR(VLOOKUP(U173,'CRUCE OPORTUNIDADES'!$C$10:$D$109,2,FALSE),"")</f>
        <v/>
      </c>
      <c r="W173" s="14" t="n">
        <v>6.8300000000001</v>
      </c>
      <c r="X173" s="14">
        <f>IFERROR(VLOOKUP(W173,'CRUCE OPORTUNIDADES'!$C$10:$D$109,2,FALSE),"")</f>
        <v/>
      </c>
      <c r="Y173" s="14" t="n">
        <v>7.83000000000012</v>
      </c>
      <c r="Z173" s="14">
        <f>IFERROR(VLOOKUP(Y173,'CRUCE OPORTUNIDADES'!$C$10:$D$109,2,FALSE),"")</f>
        <v/>
      </c>
      <c r="AA173" s="14" t="n">
        <v>8.83000000000014</v>
      </c>
      <c r="AB173" s="14">
        <f>IFERROR(VLOOKUP(AA173,'CRUCE OPORTUNIDADES'!$C$10:$D$109,2,FALSE),"")</f>
        <v/>
      </c>
      <c r="AC173" s="14" t="n">
        <v>9.83000000000016</v>
      </c>
      <c r="AD173" s="14">
        <f>IFERROR(VLOOKUP(AC173,'CRUCE OPORTUNIDADES'!$C$10:$D$109,2,FALSE),"")</f>
        <v/>
      </c>
      <c r="AE173" s="14" t="n">
        <v>10.8300000000002</v>
      </c>
      <c r="AF173" s="14">
        <f>IFERROR(VLOOKUP(AE173,'CRUCE OPORTUNIDADES'!$C$10:$D$109,2,FALSE),"")</f>
        <v/>
      </c>
      <c r="AG173" s="14" t="n">
        <v>11.8300000000002</v>
      </c>
      <c r="AH173" s="14">
        <f>IFERROR(VLOOKUP(AG173,'CRUCE OPORTUNIDADES'!$C$10:$D$109,2,FALSE),"")</f>
        <v/>
      </c>
      <c r="AI173" s="14" t="n">
        <v>12.8300000000002</v>
      </c>
      <c r="AJ173" s="14">
        <f>IFERROR(VLOOKUP(AI173,'CRUCE OPORTUNIDADES'!$C$10:$D$109,2,FALSE),"")</f>
        <v/>
      </c>
      <c r="AK173" s="14" t="n">
        <v>13.8300000000002</v>
      </c>
      <c r="AL173" s="14">
        <f>IFERROR(VLOOKUP(AK173,'CRUCE OPORTUNIDADES'!$C$10:$D$109,2,FALSE),"")</f>
        <v/>
      </c>
      <c r="AM173" s="14" t="n">
        <v>14.8300000000003</v>
      </c>
      <c r="AN173" s="14">
        <f>IFERROR(VLOOKUP(AM173,'CRUCE OPORTUNIDADES'!$C$10:$D$109,2,FALSE),"")</f>
        <v/>
      </c>
      <c r="AO173" s="14" t="n">
        <v>15.8300000000003</v>
      </c>
      <c r="AP173" s="14">
        <f>IFERROR(VLOOKUP(AO173,'CRUCE OPORTUNIDADES'!$C$10:$D$109,2,FALSE),"")</f>
        <v/>
      </c>
      <c r="AQ173" s="14" t="n">
        <v>16.8300000000003</v>
      </c>
      <c r="AR173" s="14">
        <f>IFERROR(VLOOKUP(AQ173,'CRUCE OPORTUNIDADES'!$C$10:$D$109,2,FALSE),"")</f>
        <v/>
      </c>
      <c r="AS173" s="14" t="n">
        <v>17.8300000000003</v>
      </c>
      <c r="AT173" s="14">
        <f>IFERROR(VLOOKUP(AS173,'CRUCE OPORTUNIDADES'!$C$10:$D$109,2,FALSE),"")</f>
        <v/>
      </c>
      <c r="AU173" s="14" t="n">
        <v>18.8300000000003</v>
      </c>
      <c r="AV173" s="14">
        <f>IFERROR(VLOOKUP(AU173,'CRUCE OPORTUNIDADES'!$C$10:$D$109,2,FALSE),"")</f>
        <v/>
      </c>
      <c r="AW173" s="14" t="n">
        <v>19.8300000000004</v>
      </c>
      <c r="AX173" s="14">
        <f>IFERROR(VLOOKUP(AW173,'CRUCE OPORTUNIDADES'!$C$10:$D$109,2,FALSE),"")</f>
        <v/>
      </c>
      <c r="AY173" s="14" t="n">
        <v>20.8300000000004</v>
      </c>
      <c r="AZ173" s="14">
        <f>IFERROR(VLOOKUP(AY173,'CRUCE OPORTUNIDADES'!$C$10:$D$109,2,FALSE),"")</f>
        <v/>
      </c>
      <c r="BA173" s="14" t="n">
        <v>21.8300000000004</v>
      </c>
      <c r="BB173" s="14">
        <f>IFERROR(VLOOKUP(BA173,'CRUCE OPORTUNIDADES'!$C$10:$D$109,2,FALSE),"")</f>
        <v/>
      </c>
      <c r="BC173" s="14" t="n">
        <v>22.8300000000004</v>
      </c>
      <c r="BD173" s="14">
        <f>IFERROR(VLOOKUP(BC173,'CRUCE OPORTUNIDADES'!$C$10:$D$109,2,FALSE),"")</f>
        <v/>
      </c>
      <c r="BE173" s="14" t="n">
        <v>23.8300000000004</v>
      </c>
      <c r="BF173" s="14">
        <f>IFERROR(VLOOKUP(BE173,'CRUCE OPORTUNIDADES'!$C$10:$D$109,2,FALSE),"")</f>
        <v/>
      </c>
      <c r="BG173" s="14" t="n">
        <v>24.8300000000005</v>
      </c>
      <c r="BH173" s="14">
        <f>IFERROR(VLOOKUP(BG173,'CRUCE OPORTUNIDADES'!$C$10:$D$109,2,FALSE),"")</f>
        <v/>
      </c>
      <c r="BI173" s="14" t="n">
        <v>25.8300000000005</v>
      </c>
      <c r="BJ173" s="14">
        <f>IFERROR(VLOOKUP(BI173,'CRUCE OPORTUNIDADES'!$C$10:$D$109,2,FALSE),"")</f>
        <v/>
      </c>
    </row>
    <row r="174">
      <c r="N174" s="14">
        <f>IF(N175&lt;&gt;""," -O","")</f>
        <v/>
      </c>
      <c r="P174" s="14">
        <f>IF(P175&lt;&gt;""," -O","")</f>
        <v/>
      </c>
      <c r="R174" s="14">
        <f>IF(R175&lt;&gt;""," -O","")</f>
        <v/>
      </c>
      <c r="T174" s="14">
        <f>IF(T175&lt;&gt;""," -O","")</f>
        <v/>
      </c>
      <c r="V174" s="14">
        <f>IF(V175&lt;&gt;""," -O","")</f>
        <v/>
      </c>
      <c r="X174" s="14">
        <f>IF(X175&lt;&gt;""," -O","")</f>
        <v/>
      </c>
      <c r="Z174" s="14">
        <f>IF(Z175&lt;&gt;""," -O","")</f>
        <v/>
      </c>
      <c r="AB174" s="14">
        <f>IF(AB175&lt;&gt;""," -O","")</f>
        <v/>
      </c>
      <c r="AD174" s="14">
        <f>IF(AD175&lt;&gt;""," -O","")</f>
        <v/>
      </c>
      <c r="AF174" s="14">
        <f>IF(AF175&lt;&gt;""," -O","")</f>
        <v/>
      </c>
      <c r="AH174" s="14">
        <f>IF(AH175&lt;&gt;""," -O","")</f>
        <v/>
      </c>
      <c r="AJ174" s="14">
        <f>IF(AJ175&lt;&gt;""," -O","")</f>
        <v/>
      </c>
      <c r="AL174" s="14">
        <f>IF(AL175&lt;&gt;""," -O","")</f>
        <v/>
      </c>
      <c r="AN174" s="14">
        <f>IF(AN175&lt;&gt;""," -O","")</f>
        <v/>
      </c>
      <c r="AP174" s="14">
        <f>IF(AP175&lt;&gt;""," -O","")</f>
        <v/>
      </c>
      <c r="AR174" s="14">
        <f>IF(AR175&lt;&gt;""," -O","")</f>
        <v/>
      </c>
      <c r="AT174" s="14">
        <f>IF(AT175&lt;&gt;""," -O","")</f>
        <v/>
      </c>
      <c r="AV174" s="14">
        <f>IF(AV175&lt;&gt;""," -O","")</f>
        <v/>
      </c>
      <c r="AX174" s="14">
        <f>IF(AX175&lt;&gt;""," -O","")</f>
        <v/>
      </c>
      <c r="AZ174" s="14">
        <f>IF(AZ175&lt;&gt;""," -O","")</f>
        <v/>
      </c>
      <c r="BB174" s="14">
        <f>IF(BB175&lt;&gt;""," -O","")</f>
        <v/>
      </c>
      <c r="BD174" s="14">
        <f>IF(BD175&lt;&gt;""," -O","")</f>
        <v/>
      </c>
      <c r="BF174" s="14">
        <f>IF(BF175&lt;&gt;""," -O","")</f>
        <v/>
      </c>
      <c r="BH174" s="14">
        <f>IF(BH175&lt;&gt;""," -O","")</f>
        <v/>
      </c>
      <c r="BJ174" s="14">
        <f>IF(BJ175&lt;&gt;""," -O","")</f>
        <v/>
      </c>
    </row>
    <row r="175">
      <c r="M175" s="14" t="n">
        <v>1.84</v>
      </c>
      <c r="N175" s="14">
        <f>IFERROR(VLOOKUP(M175,'CRUCE OPORTUNIDADES'!$C$10:$D$109,2,FALSE),"")</f>
        <v/>
      </c>
      <c r="O175" s="14" t="n">
        <v>2.84000000000002</v>
      </c>
      <c r="P175" s="14">
        <f>IFERROR(VLOOKUP(O175,'CRUCE OPORTUNIDADES'!$C$10:$D$109,2,FALSE),"")</f>
        <v/>
      </c>
      <c r="Q175" s="14" t="n">
        <v>3.84000000000004</v>
      </c>
      <c r="R175" s="14">
        <f>IFERROR(VLOOKUP(Q175,'CRUCE OPORTUNIDADES'!$C$10:$D$109,2,FALSE),"")</f>
        <v/>
      </c>
      <c r="S175" s="14" t="n">
        <v>4.84000000000006</v>
      </c>
      <c r="T175" s="14">
        <f>IFERROR(VLOOKUP(S175,'CRUCE OPORTUNIDADES'!$C$10:$D$109,2,FALSE),"")</f>
        <v/>
      </c>
      <c r="U175" s="14" t="n">
        <v>5.84000000000008</v>
      </c>
      <c r="V175" s="14">
        <f>IFERROR(VLOOKUP(U175,'CRUCE OPORTUNIDADES'!$C$10:$D$109,2,FALSE),"")</f>
        <v/>
      </c>
      <c r="W175" s="14" t="n">
        <v>6.8400000000001</v>
      </c>
      <c r="X175" s="14">
        <f>IFERROR(VLOOKUP(W175,'CRUCE OPORTUNIDADES'!$C$10:$D$109,2,FALSE),"")</f>
        <v/>
      </c>
      <c r="Y175" s="14" t="n">
        <v>7.84000000000012</v>
      </c>
      <c r="Z175" s="14">
        <f>IFERROR(VLOOKUP(Y175,'CRUCE OPORTUNIDADES'!$C$10:$D$109,2,FALSE),"")</f>
        <v/>
      </c>
      <c r="AA175" s="14" t="n">
        <v>8.84000000000014</v>
      </c>
      <c r="AB175" s="14">
        <f>IFERROR(VLOOKUP(AA175,'CRUCE OPORTUNIDADES'!$C$10:$D$109,2,FALSE),"")</f>
        <v/>
      </c>
      <c r="AC175" s="14" t="n">
        <v>9.84000000000016</v>
      </c>
      <c r="AD175" s="14">
        <f>IFERROR(VLOOKUP(AC175,'CRUCE OPORTUNIDADES'!$C$10:$D$109,2,FALSE),"")</f>
        <v/>
      </c>
      <c r="AE175" s="14" t="n">
        <v>10.8400000000002</v>
      </c>
      <c r="AF175" s="14">
        <f>IFERROR(VLOOKUP(AE175,'CRUCE OPORTUNIDADES'!$C$10:$D$109,2,FALSE),"")</f>
        <v/>
      </c>
      <c r="AG175" s="14" t="n">
        <v>11.8400000000002</v>
      </c>
      <c r="AH175" s="14">
        <f>IFERROR(VLOOKUP(AG175,'CRUCE OPORTUNIDADES'!$C$10:$D$109,2,FALSE),"")</f>
        <v/>
      </c>
      <c r="AI175" s="14" t="n">
        <v>12.8400000000002</v>
      </c>
      <c r="AJ175" s="14">
        <f>IFERROR(VLOOKUP(AI175,'CRUCE OPORTUNIDADES'!$C$10:$D$109,2,FALSE),"")</f>
        <v/>
      </c>
      <c r="AK175" s="14" t="n">
        <v>13.8400000000002</v>
      </c>
      <c r="AL175" s="14">
        <f>IFERROR(VLOOKUP(AK175,'CRUCE OPORTUNIDADES'!$C$10:$D$109,2,FALSE),"")</f>
        <v/>
      </c>
      <c r="AM175" s="14" t="n">
        <v>14.8400000000003</v>
      </c>
      <c r="AN175" s="14">
        <f>IFERROR(VLOOKUP(AM175,'CRUCE OPORTUNIDADES'!$C$10:$D$109,2,FALSE),"")</f>
        <v/>
      </c>
      <c r="AO175" s="14" t="n">
        <v>15.8400000000003</v>
      </c>
      <c r="AP175" s="14">
        <f>IFERROR(VLOOKUP(AO175,'CRUCE OPORTUNIDADES'!$C$10:$D$109,2,FALSE),"")</f>
        <v/>
      </c>
      <c r="AQ175" s="14" t="n">
        <v>16.8400000000003</v>
      </c>
      <c r="AR175" s="14">
        <f>IFERROR(VLOOKUP(AQ175,'CRUCE OPORTUNIDADES'!$C$10:$D$109,2,FALSE),"")</f>
        <v/>
      </c>
      <c r="AS175" s="14" t="n">
        <v>17.8400000000003</v>
      </c>
      <c r="AT175" s="14">
        <f>IFERROR(VLOOKUP(AS175,'CRUCE OPORTUNIDADES'!$C$10:$D$109,2,FALSE),"")</f>
        <v/>
      </c>
      <c r="AU175" s="14" t="n">
        <v>18.8400000000003</v>
      </c>
      <c r="AV175" s="14">
        <f>IFERROR(VLOOKUP(AU175,'CRUCE OPORTUNIDADES'!$C$10:$D$109,2,FALSE),"")</f>
        <v/>
      </c>
      <c r="AW175" s="14" t="n">
        <v>19.8400000000004</v>
      </c>
      <c r="AX175" s="14">
        <f>IFERROR(VLOOKUP(AW175,'CRUCE OPORTUNIDADES'!$C$10:$D$109,2,FALSE),"")</f>
        <v/>
      </c>
      <c r="AY175" s="14" t="n">
        <v>20.8400000000004</v>
      </c>
      <c r="AZ175" s="14">
        <f>IFERROR(VLOOKUP(AY175,'CRUCE OPORTUNIDADES'!$C$10:$D$109,2,FALSE),"")</f>
        <v/>
      </c>
      <c r="BA175" s="14" t="n">
        <v>21.8400000000004</v>
      </c>
      <c r="BB175" s="14">
        <f>IFERROR(VLOOKUP(BA175,'CRUCE OPORTUNIDADES'!$C$10:$D$109,2,FALSE),"")</f>
        <v/>
      </c>
      <c r="BC175" s="14" t="n">
        <v>22.8400000000004</v>
      </c>
      <c r="BD175" s="14">
        <f>IFERROR(VLOOKUP(BC175,'CRUCE OPORTUNIDADES'!$C$10:$D$109,2,FALSE),"")</f>
        <v/>
      </c>
      <c r="BE175" s="14" t="n">
        <v>23.8400000000004</v>
      </c>
      <c r="BF175" s="14">
        <f>IFERROR(VLOOKUP(BE175,'CRUCE OPORTUNIDADES'!$C$10:$D$109,2,FALSE),"")</f>
        <v/>
      </c>
      <c r="BG175" s="14" t="n">
        <v>24.8400000000005</v>
      </c>
      <c r="BH175" s="14">
        <f>IFERROR(VLOOKUP(BG175,'CRUCE OPORTUNIDADES'!$C$10:$D$109,2,FALSE),"")</f>
        <v/>
      </c>
      <c r="BI175" s="14" t="n">
        <v>25.8400000000005</v>
      </c>
      <c r="BJ175" s="14">
        <f>IFERROR(VLOOKUP(BI175,'CRUCE OPORTUNIDADES'!$C$10:$D$109,2,FALSE),"")</f>
        <v/>
      </c>
    </row>
    <row r="176">
      <c r="N176" s="14">
        <f>IF(N177&lt;&gt;""," -O","")</f>
        <v/>
      </c>
      <c r="P176" s="14">
        <f>IF(P177&lt;&gt;""," -O","")</f>
        <v/>
      </c>
      <c r="R176" s="14">
        <f>IF(R177&lt;&gt;""," -O","")</f>
        <v/>
      </c>
      <c r="T176" s="14">
        <f>IF(T177&lt;&gt;""," -O","")</f>
        <v/>
      </c>
      <c r="V176" s="14">
        <f>IF(V177&lt;&gt;""," -O","")</f>
        <v/>
      </c>
      <c r="X176" s="14">
        <f>IF(X177&lt;&gt;""," -O","")</f>
        <v/>
      </c>
      <c r="Z176" s="14">
        <f>IF(Z177&lt;&gt;""," -O","")</f>
        <v/>
      </c>
      <c r="AB176" s="14">
        <f>IF(AB177&lt;&gt;""," -O","")</f>
        <v/>
      </c>
      <c r="AD176" s="14">
        <f>IF(AD177&lt;&gt;""," -O","")</f>
        <v/>
      </c>
      <c r="AF176" s="14">
        <f>IF(AF177&lt;&gt;""," -O","")</f>
        <v/>
      </c>
      <c r="AH176" s="14">
        <f>IF(AH177&lt;&gt;""," -O","")</f>
        <v/>
      </c>
      <c r="AJ176" s="14">
        <f>IF(AJ177&lt;&gt;""," -O","")</f>
        <v/>
      </c>
      <c r="AL176" s="14">
        <f>IF(AL177&lt;&gt;""," -O","")</f>
        <v/>
      </c>
      <c r="AN176" s="14">
        <f>IF(AN177&lt;&gt;""," -O","")</f>
        <v/>
      </c>
      <c r="AP176" s="14">
        <f>IF(AP177&lt;&gt;""," -O","")</f>
        <v/>
      </c>
      <c r="AR176" s="14">
        <f>IF(AR177&lt;&gt;""," -O","")</f>
        <v/>
      </c>
      <c r="AT176" s="14">
        <f>IF(AT177&lt;&gt;""," -O","")</f>
        <v/>
      </c>
      <c r="AV176" s="14">
        <f>IF(AV177&lt;&gt;""," -O","")</f>
        <v/>
      </c>
      <c r="AX176" s="14">
        <f>IF(AX177&lt;&gt;""," -O","")</f>
        <v/>
      </c>
      <c r="AZ176" s="14">
        <f>IF(AZ177&lt;&gt;""," -O","")</f>
        <v/>
      </c>
      <c r="BB176" s="14">
        <f>IF(BB177&lt;&gt;""," -O","")</f>
        <v/>
      </c>
      <c r="BD176" s="14">
        <f>IF(BD177&lt;&gt;""," -O","")</f>
        <v/>
      </c>
      <c r="BF176" s="14">
        <f>IF(BF177&lt;&gt;""," -O","")</f>
        <v/>
      </c>
      <c r="BH176" s="14">
        <f>IF(BH177&lt;&gt;""," -O","")</f>
        <v/>
      </c>
      <c r="BJ176" s="14">
        <f>IF(BJ177&lt;&gt;""," -O","")</f>
        <v/>
      </c>
    </row>
    <row r="177">
      <c r="M177" s="14" t="n">
        <v>1.85</v>
      </c>
      <c r="N177" s="14">
        <f>IFERROR(VLOOKUP(M177,'CRUCE OPORTUNIDADES'!$C$10:$D$109,2,FALSE),"")</f>
        <v/>
      </c>
      <c r="O177" s="14" t="n">
        <v>2.85000000000002</v>
      </c>
      <c r="P177" s="14">
        <f>IFERROR(VLOOKUP(O177,'CRUCE OPORTUNIDADES'!$C$10:$D$109,2,FALSE),"")</f>
        <v/>
      </c>
      <c r="Q177" s="14" t="n">
        <v>3.85000000000004</v>
      </c>
      <c r="R177" s="14">
        <f>IFERROR(VLOOKUP(Q177,'CRUCE OPORTUNIDADES'!$C$10:$D$109,2,FALSE),"")</f>
        <v/>
      </c>
      <c r="S177" s="14" t="n">
        <v>4.85000000000006</v>
      </c>
      <c r="T177" s="14">
        <f>IFERROR(VLOOKUP(S177,'CRUCE OPORTUNIDADES'!$C$10:$D$109,2,FALSE),"")</f>
        <v/>
      </c>
      <c r="U177" s="14" t="n">
        <v>5.85000000000008</v>
      </c>
      <c r="V177" s="14">
        <f>IFERROR(VLOOKUP(U177,'CRUCE OPORTUNIDADES'!$C$10:$D$109,2,FALSE),"")</f>
        <v/>
      </c>
      <c r="W177" s="14" t="n">
        <v>6.8500000000001</v>
      </c>
      <c r="X177" s="14">
        <f>IFERROR(VLOOKUP(W177,'CRUCE OPORTUNIDADES'!$C$10:$D$109,2,FALSE),"")</f>
        <v/>
      </c>
      <c r="Y177" s="14" t="n">
        <v>7.85000000000012</v>
      </c>
      <c r="Z177" s="14">
        <f>IFERROR(VLOOKUP(Y177,'CRUCE OPORTUNIDADES'!$C$10:$D$109,2,FALSE),"")</f>
        <v/>
      </c>
      <c r="AA177" s="14" t="n">
        <v>8.85000000000014</v>
      </c>
      <c r="AB177" s="14">
        <f>IFERROR(VLOOKUP(AA177,'CRUCE OPORTUNIDADES'!$C$10:$D$109,2,FALSE),"")</f>
        <v/>
      </c>
      <c r="AC177" s="14" t="n">
        <v>9.85000000000016</v>
      </c>
      <c r="AD177" s="14">
        <f>IFERROR(VLOOKUP(AC177,'CRUCE OPORTUNIDADES'!$C$10:$D$109,2,FALSE),"")</f>
        <v/>
      </c>
      <c r="AE177" s="14" t="n">
        <v>10.8500000000002</v>
      </c>
      <c r="AF177" s="14">
        <f>IFERROR(VLOOKUP(AE177,'CRUCE OPORTUNIDADES'!$C$10:$D$109,2,FALSE),"")</f>
        <v/>
      </c>
      <c r="AG177" s="14" t="n">
        <v>11.8500000000002</v>
      </c>
      <c r="AH177" s="14">
        <f>IFERROR(VLOOKUP(AG177,'CRUCE OPORTUNIDADES'!$C$10:$D$109,2,FALSE),"")</f>
        <v/>
      </c>
      <c r="AI177" s="14" t="n">
        <v>12.8500000000002</v>
      </c>
      <c r="AJ177" s="14">
        <f>IFERROR(VLOOKUP(AI177,'CRUCE OPORTUNIDADES'!$C$10:$D$109,2,FALSE),"")</f>
        <v/>
      </c>
      <c r="AK177" s="14" t="n">
        <v>13.8500000000002</v>
      </c>
      <c r="AL177" s="14">
        <f>IFERROR(VLOOKUP(AK177,'CRUCE OPORTUNIDADES'!$C$10:$D$109,2,FALSE),"")</f>
        <v/>
      </c>
      <c r="AM177" s="14" t="n">
        <v>14.8500000000003</v>
      </c>
      <c r="AN177" s="14">
        <f>IFERROR(VLOOKUP(AM177,'CRUCE OPORTUNIDADES'!$C$10:$D$109,2,FALSE),"")</f>
        <v/>
      </c>
      <c r="AO177" s="14" t="n">
        <v>15.8500000000003</v>
      </c>
      <c r="AP177" s="14">
        <f>IFERROR(VLOOKUP(AO177,'CRUCE OPORTUNIDADES'!$C$10:$D$109,2,FALSE),"")</f>
        <v/>
      </c>
      <c r="AQ177" s="14" t="n">
        <v>16.8500000000003</v>
      </c>
      <c r="AR177" s="14">
        <f>IFERROR(VLOOKUP(AQ177,'CRUCE OPORTUNIDADES'!$C$10:$D$109,2,FALSE),"")</f>
        <v/>
      </c>
      <c r="AS177" s="14" t="n">
        <v>17.8500000000003</v>
      </c>
      <c r="AT177" s="14">
        <f>IFERROR(VLOOKUP(AS177,'CRUCE OPORTUNIDADES'!$C$10:$D$109,2,FALSE),"")</f>
        <v/>
      </c>
      <c r="AU177" s="14" t="n">
        <v>18.8500000000003</v>
      </c>
      <c r="AV177" s="14">
        <f>IFERROR(VLOOKUP(AU177,'CRUCE OPORTUNIDADES'!$C$10:$D$109,2,FALSE),"")</f>
        <v/>
      </c>
      <c r="AW177" s="14" t="n">
        <v>19.8500000000004</v>
      </c>
      <c r="AX177" s="14">
        <f>IFERROR(VLOOKUP(AW177,'CRUCE OPORTUNIDADES'!$C$10:$D$109,2,FALSE),"")</f>
        <v/>
      </c>
      <c r="AY177" s="14" t="n">
        <v>20.8500000000004</v>
      </c>
      <c r="AZ177" s="14">
        <f>IFERROR(VLOOKUP(AY177,'CRUCE OPORTUNIDADES'!$C$10:$D$109,2,FALSE),"")</f>
        <v/>
      </c>
      <c r="BA177" s="14" t="n">
        <v>21.8500000000004</v>
      </c>
      <c r="BB177" s="14">
        <f>IFERROR(VLOOKUP(BA177,'CRUCE OPORTUNIDADES'!$C$10:$D$109,2,FALSE),"")</f>
        <v/>
      </c>
      <c r="BC177" s="14" t="n">
        <v>22.8500000000004</v>
      </c>
      <c r="BD177" s="14">
        <f>IFERROR(VLOOKUP(BC177,'CRUCE OPORTUNIDADES'!$C$10:$D$109,2,FALSE),"")</f>
        <v/>
      </c>
      <c r="BE177" s="14" t="n">
        <v>23.8500000000004</v>
      </c>
      <c r="BF177" s="14">
        <f>IFERROR(VLOOKUP(BE177,'CRUCE OPORTUNIDADES'!$C$10:$D$109,2,FALSE),"")</f>
        <v/>
      </c>
      <c r="BG177" s="14" t="n">
        <v>24.8500000000005</v>
      </c>
      <c r="BH177" s="14">
        <f>IFERROR(VLOOKUP(BG177,'CRUCE OPORTUNIDADES'!$C$10:$D$109,2,FALSE),"")</f>
        <v/>
      </c>
      <c r="BI177" s="14" t="n">
        <v>25.8500000000005</v>
      </c>
      <c r="BJ177" s="14">
        <f>IFERROR(VLOOKUP(BI177,'CRUCE OPORTUNIDADES'!$C$10:$D$109,2,FALSE),"")</f>
        <v/>
      </c>
    </row>
    <row r="178">
      <c r="N178" s="14">
        <f>IF(N179&lt;&gt;""," -O","")</f>
        <v/>
      </c>
      <c r="P178" s="14">
        <f>IF(P179&lt;&gt;""," -O","")</f>
        <v/>
      </c>
      <c r="R178" s="14">
        <f>IF(R179&lt;&gt;""," -O","")</f>
        <v/>
      </c>
      <c r="T178" s="14">
        <f>IF(T179&lt;&gt;""," -O","")</f>
        <v/>
      </c>
      <c r="V178" s="14">
        <f>IF(V179&lt;&gt;""," -O","")</f>
        <v/>
      </c>
      <c r="X178" s="14">
        <f>IF(X179&lt;&gt;""," -O","")</f>
        <v/>
      </c>
      <c r="Z178" s="14">
        <f>IF(Z179&lt;&gt;""," -O","")</f>
        <v/>
      </c>
      <c r="AB178" s="14">
        <f>IF(AB179&lt;&gt;""," -O","")</f>
        <v/>
      </c>
      <c r="AD178" s="14">
        <f>IF(AD179&lt;&gt;""," -O","")</f>
        <v/>
      </c>
      <c r="AF178" s="14">
        <f>IF(AF179&lt;&gt;""," -O","")</f>
        <v/>
      </c>
      <c r="AH178" s="14">
        <f>IF(AH179&lt;&gt;""," -O","")</f>
        <v/>
      </c>
      <c r="AJ178" s="14">
        <f>IF(AJ179&lt;&gt;""," -O","")</f>
        <v/>
      </c>
      <c r="AL178" s="14">
        <f>IF(AL179&lt;&gt;""," -O","")</f>
        <v/>
      </c>
      <c r="AN178" s="14">
        <f>IF(AN179&lt;&gt;""," -O","")</f>
        <v/>
      </c>
      <c r="AP178" s="14">
        <f>IF(AP179&lt;&gt;""," -O","")</f>
        <v/>
      </c>
      <c r="AR178" s="14">
        <f>IF(AR179&lt;&gt;""," -O","")</f>
        <v/>
      </c>
      <c r="AT178" s="14">
        <f>IF(AT179&lt;&gt;""," -O","")</f>
        <v/>
      </c>
      <c r="AV178" s="14">
        <f>IF(AV179&lt;&gt;""," -O","")</f>
        <v/>
      </c>
      <c r="AX178" s="14">
        <f>IF(AX179&lt;&gt;""," -O","")</f>
        <v/>
      </c>
      <c r="AZ178" s="14">
        <f>IF(AZ179&lt;&gt;""," -O","")</f>
        <v/>
      </c>
      <c r="BB178" s="14">
        <f>IF(BB179&lt;&gt;""," -O","")</f>
        <v/>
      </c>
      <c r="BD178" s="14">
        <f>IF(BD179&lt;&gt;""," -O","")</f>
        <v/>
      </c>
      <c r="BF178" s="14">
        <f>IF(BF179&lt;&gt;""," -O","")</f>
        <v/>
      </c>
      <c r="BH178" s="14">
        <f>IF(BH179&lt;&gt;""," -O","")</f>
        <v/>
      </c>
      <c r="BJ178" s="14">
        <f>IF(BJ179&lt;&gt;""," -O","")</f>
        <v/>
      </c>
    </row>
    <row r="179">
      <c r="M179" s="14" t="n">
        <v>1.86</v>
      </c>
      <c r="N179" s="14">
        <f>IFERROR(VLOOKUP(M179,'CRUCE OPORTUNIDADES'!$C$10:$D$109,2,FALSE),"")</f>
        <v/>
      </c>
      <c r="O179" s="14" t="n">
        <v>2.86000000000002</v>
      </c>
      <c r="P179" s="14">
        <f>IFERROR(VLOOKUP(O179,'CRUCE OPORTUNIDADES'!$C$10:$D$109,2,FALSE),"")</f>
        <v/>
      </c>
      <c r="Q179" s="14" t="n">
        <v>3.86000000000004</v>
      </c>
      <c r="R179" s="14">
        <f>IFERROR(VLOOKUP(Q179,'CRUCE OPORTUNIDADES'!$C$10:$D$109,2,FALSE),"")</f>
        <v/>
      </c>
      <c r="S179" s="14" t="n">
        <v>4.86000000000006</v>
      </c>
      <c r="T179" s="14">
        <f>IFERROR(VLOOKUP(S179,'CRUCE OPORTUNIDADES'!$C$10:$D$109,2,FALSE),"")</f>
        <v/>
      </c>
      <c r="U179" s="14" t="n">
        <v>5.86000000000008</v>
      </c>
      <c r="V179" s="14">
        <f>IFERROR(VLOOKUP(U179,'CRUCE OPORTUNIDADES'!$C$10:$D$109,2,FALSE),"")</f>
        <v/>
      </c>
      <c r="W179" s="14" t="n">
        <v>6.8600000000001</v>
      </c>
      <c r="X179" s="14">
        <f>IFERROR(VLOOKUP(W179,'CRUCE OPORTUNIDADES'!$C$10:$D$109,2,FALSE),"")</f>
        <v/>
      </c>
      <c r="Y179" s="14" t="n">
        <v>7.86000000000012</v>
      </c>
      <c r="Z179" s="14">
        <f>IFERROR(VLOOKUP(Y179,'CRUCE OPORTUNIDADES'!$C$10:$D$109,2,FALSE),"")</f>
        <v/>
      </c>
      <c r="AA179" s="14" t="n">
        <v>8.86000000000014</v>
      </c>
      <c r="AB179" s="14">
        <f>IFERROR(VLOOKUP(AA179,'CRUCE OPORTUNIDADES'!$C$10:$D$109,2,FALSE),"")</f>
        <v/>
      </c>
      <c r="AC179" s="14" t="n">
        <v>9.860000000000159</v>
      </c>
      <c r="AD179" s="14">
        <f>IFERROR(VLOOKUP(AC179,'CRUCE OPORTUNIDADES'!$C$10:$D$109,2,FALSE),"")</f>
        <v/>
      </c>
      <c r="AE179" s="14" t="n">
        <v>10.8600000000002</v>
      </c>
      <c r="AF179" s="14">
        <f>IFERROR(VLOOKUP(AE179,'CRUCE OPORTUNIDADES'!$C$10:$D$109,2,FALSE),"")</f>
        <v/>
      </c>
      <c r="AG179" s="14" t="n">
        <v>11.8600000000002</v>
      </c>
      <c r="AH179" s="14">
        <f>IFERROR(VLOOKUP(AG179,'CRUCE OPORTUNIDADES'!$C$10:$D$109,2,FALSE),"")</f>
        <v/>
      </c>
      <c r="AI179" s="14" t="n">
        <v>12.8600000000002</v>
      </c>
      <c r="AJ179" s="14">
        <f>IFERROR(VLOOKUP(AI179,'CRUCE OPORTUNIDADES'!$C$10:$D$109,2,FALSE),"")</f>
        <v/>
      </c>
      <c r="AK179" s="14" t="n">
        <v>13.8600000000002</v>
      </c>
      <c r="AL179" s="14">
        <f>IFERROR(VLOOKUP(AK179,'CRUCE OPORTUNIDADES'!$C$10:$D$109,2,FALSE),"")</f>
        <v/>
      </c>
      <c r="AM179" s="14" t="n">
        <v>14.8600000000003</v>
      </c>
      <c r="AN179" s="14">
        <f>IFERROR(VLOOKUP(AM179,'CRUCE OPORTUNIDADES'!$C$10:$D$109,2,FALSE),"")</f>
        <v/>
      </c>
      <c r="AO179" s="14" t="n">
        <v>15.8600000000003</v>
      </c>
      <c r="AP179" s="14">
        <f>IFERROR(VLOOKUP(AO179,'CRUCE OPORTUNIDADES'!$C$10:$D$109,2,FALSE),"")</f>
        <v/>
      </c>
      <c r="AQ179" s="14" t="n">
        <v>16.8600000000003</v>
      </c>
      <c r="AR179" s="14">
        <f>IFERROR(VLOOKUP(AQ179,'CRUCE OPORTUNIDADES'!$C$10:$D$109,2,FALSE),"")</f>
        <v/>
      </c>
      <c r="AS179" s="14" t="n">
        <v>17.8600000000003</v>
      </c>
      <c r="AT179" s="14">
        <f>IFERROR(VLOOKUP(AS179,'CRUCE OPORTUNIDADES'!$C$10:$D$109,2,FALSE),"")</f>
        <v/>
      </c>
      <c r="AU179" s="14" t="n">
        <v>18.8600000000003</v>
      </c>
      <c r="AV179" s="14">
        <f>IFERROR(VLOOKUP(AU179,'CRUCE OPORTUNIDADES'!$C$10:$D$109,2,FALSE),"")</f>
        <v/>
      </c>
      <c r="AW179" s="14" t="n">
        <v>19.8600000000004</v>
      </c>
      <c r="AX179" s="14">
        <f>IFERROR(VLOOKUP(AW179,'CRUCE OPORTUNIDADES'!$C$10:$D$109,2,FALSE),"")</f>
        <v/>
      </c>
      <c r="AY179" s="14" t="n">
        <v>20.8600000000004</v>
      </c>
      <c r="AZ179" s="14">
        <f>IFERROR(VLOOKUP(AY179,'CRUCE OPORTUNIDADES'!$C$10:$D$109,2,FALSE),"")</f>
        <v/>
      </c>
      <c r="BA179" s="14" t="n">
        <v>21.8600000000004</v>
      </c>
      <c r="BB179" s="14">
        <f>IFERROR(VLOOKUP(BA179,'CRUCE OPORTUNIDADES'!$C$10:$D$109,2,FALSE),"")</f>
        <v/>
      </c>
      <c r="BC179" s="14" t="n">
        <v>22.8600000000004</v>
      </c>
      <c r="BD179" s="14">
        <f>IFERROR(VLOOKUP(BC179,'CRUCE OPORTUNIDADES'!$C$10:$D$109,2,FALSE),"")</f>
        <v/>
      </c>
      <c r="BE179" s="14" t="n">
        <v>23.8600000000004</v>
      </c>
      <c r="BF179" s="14">
        <f>IFERROR(VLOOKUP(BE179,'CRUCE OPORTUNIDADES'!$C$10:$D$109,2,FALSE),"")</f>
        <v/>
      </c>
      <c r="BG179" s="14" t="n">
        <v>24.8600000000005</v>
      </c>
      <c r="BH179" s="14">
        <f>IFERROR(VLOOKUP(BG179,'CRUCE OPORTUNIDADES'!$C$10:$D$109,2,FALSE),"")</f>
        <v/>
      </c>
      <c r="BI179" s="14" t="n">
        <v>25.8600000000005</v>
      </c>
      <c r="BJ179" s="14">
        <f>IFERROR(VLOOKUP(BI179,'CRUCE OPORTUNIDADES'!$C$10:$D$109,2,FALSE),"")</f>
        <v/>
      </c>
    </row>
    <row r="180">
      <c r="N180" s="14">
        <f>IF(N181&lt;&gt;""," -O","")</f>
        <v/>
      </c>
      <c r="P180" s="14">
        <f>IF(P181&lt;&gt;""," -O","")</f>
        <v/>
      </c>
      <c r="R180" s="14">
        <f>IF(R181&lt;&gt;""," -O","")</f>
        <v/>
      </c>
      <c r="T180" s="14">
        <f>IF(T181&lt;&gt;""," -O","")</f>
        <v/>
      </c>
      <c r="V180" s="14">
        <f>IF(V181&lt;&gt;""," -O","")</f>
        <v/>
      </c>
      <c r="X180" s="14">
        <f>IF(X181&lt;&gt;""," -O","")</f>
        <v/>
      </c>
      <c r="Z180" s="14">
        <f>IF(Z181&lt;&gt;""," -O","")</f>
        <v/>
      </c>
      <c r="AB180" s="14">
        <f>IF(AB181&lt;&gt;""," -O","")</f>
        <v/>
      </c>
      <c r="AD180" s="14">
        <f>IF(AD181&lt;&gt;""," -O","")</f>
        <v/>
      </c>
      <c r="AF180" s="14">
        <f>IF(AF181&lt;&gt;""," -O","")</f>
        <v/>
      </c>
      <c r="AH180" s="14">
        <f>IF(AH181&lt;&gt;""," -O","")</f>
        <v/>
      </c>
      <c r="AJ180" s="14">
        <f>IF(AJ181&lt;&gt;""," -O","")</f>
        <v/>
      </c>
      <c r="AL180" s="14">
        <f>IF(AL181&lt;&gt;""," -O","")</f>
        <v/>
      </c>
      <c r="AN180" s="14">
        <f>IF(AN181&lt;&gt;""," -O","")</f>
        <v/>
      </c>
      <c r="AP180" s="14">
        <f>IF(AP181&lt;&gt;""," -O","")</f>
        <v/>
      </c>
      <c r="AR180" s="14">
        <f>IF(AR181&lt;&gt;""," -O","")</f>
        <v/>
      </c>
      <c r="AT180" s="14">
        <f>IF(AT181&lt;&gt;""," -O","")</f>
        <v/>
      </c>
      <c r="AV180" s="14">
        <f>IF(AV181&lt;&gt;""," -O","")</f>
        <v/>
      </c>
      <c r="AX180" s="14">
        <f>IF(AX181&lt;&gt;""," -O","")</f>
        <v/>
      </c>
      <c r="AZ180" s="14">
        <f>IF(AZ181&lt;&gt;""," -O","")</f>
        <v/>
      </c>
      <c r="BB180" s="14">
        <f>IF(BB181&lt;&gt;""," -O","")</f>
        <v/>
      </c>
      <c r="BD180" s="14">
        <f>IF(BD181&lt;&gt;""," -O","")</f>
        <v/>
      </c>
      <c r="BF180" s="14">
        <f>IF(BF181&lt;&gt;""," -O","")</f>
        <v/>
      </c>
      <c r="BH180" s="14">
        <f>IF(BH181&lt;&gt;""," -O","")</f>
        <v/>
      </c>
      <c r="BJ180" s="14">
        <f>IF(BJ181&lt;&gt;""," -O","")</f>
        <v/>
      </c>
    </row>
    <row r="181">
      <c r="M181" s="14" t="n">
        <v>1.87</v>
      </c>
      <c r="N181" s="14">
        <f>IFERROR(VLOOKUP(M181,'CRUCE OPORTUNIDADES'!$C$10:$D$109,2,FALSE),"")</f>
        <v/>
      </c>
      <c r="O181" s="14" t="n">
        <v>2.87000000000002</v>
      </c>
      <c r="P181" s="14">
        <f>IFERROR(VLOOKUP(O181,'CRUCE OPORTUNIDADES'!$C$10:$D$109,2,FALSE),"")</f>
        <v/>
      </c>
      <c r="Q181" s="14" t="n">
        <v>3.87000000000004</v>
      </c>
      <c r="R181" s="14">
        <f>IFERROR(VLOOKUP(Q181,'CRUCE OPORTUNIDADES'!$C$10:$D$109,2,FALSE),"")</f>
        <v/>
      </c>
      <c r="S181" s="14" t="n">
        <v>4.87000000000006</v>
      </c>
      <c r="T181" s="14">
        <f>IFERROR(VLOOKUP(S181,'CRUCE OPORTUNIDADES'!$C$10:$D$109,2,FALSE),"")</f>
        <v/>
      </c>
      <c r="U181" s="14" t="n">
        <v>5.87000000000008</v>
      </c>
      <c r="V181" s="14">
        <f>IFERROR(VLOOKUP(U181,'CRUCE OPORTUNIDADES'!$C$10:$D$109,2,FALSE),"")</f>
        <v/>
      </c>
      <c r="W181" s="14" t="n">
        <v>6.8700000000001</v>
      </c>
      <c r="X181" s="14">
        <f>IFERROR(VLOOKUP(W181,'CRUCE OPORTUNIDADES'!$C$10:$D$109,2,FALSE),"")</f>
        <v/>
      </c>
      <c r="Y181" s="14" t="n">
        <v>7.87000000000012</v>
      </c>
      <c r="Z181" s="14">
        <f>IFERROR(VLOOKUP(Y181,'CRUCE OPORTUNIDADES'!$C$10:$D$109,2,FALSE),"")</f>
        <v/>
      </c>
      <c r="AA181" s="14" t="n">
        <v>8.87000000000014</v>
      </c>
      <c r="AB181" s="14">
        <f>IFERROR(VLOOKUP(AA181,'CRUCE OPORTUNIDADES'!$C$10:$D$109,2,FALSE),"")</f>
        <v/>
      </c>
      <c r="AC181" s="14" t="n">
        <v>9.870000000000161</v>
      </c>
      <c r="AD181" s="14">
        <f>IFERROR(VLOOKUP(AC181,'CRUCE OPORTUNIDADES'!$C$10:$D$109,2,FALSE),"")</f>
        <v/>
      </c>
      <c r="AE181" s="14" t="n">
        <v>10.8700000000002</v>
      </c>
      <c r="AF181" s="14">
        <f>IFERROR(VLOOKUP(AE181,'CRUCE OPORTUNIDADES'!$C$10:$D$109,2,FALSE),"")</f>
        <v/>
      </c>
      <c r="AG181" s="14" t="n">
        <v>11.8700000000002</v>
      </c>
      <c r="AH181" s="14">
        <f>IFERROR(VLOOKUP(AG181,'CRUCE OPORTUNIDADES'!$C$10:$D$109,2,FALSE),"")</f>
        <v/>
      </c>
      <c r="AI181" s="14" t="n">
        <v>12.8700000000002</v>
      </c>
      <c r="AJ181" s="14">
        <f>IFERROR(VLOOKUP(AI181,'CRUCE OPORTUNIDADES'!$C$10:$D$109,2,FALSE),"")</f>
        <v/>
      </c>
      <c r="AK181" s="14" t="n">
        <v>13.8700000000002</v>
      </c>
      <c r="AL181" s="14">
        <f>IFERROR(VLOOKUP(AK181,'CRUCE OPORTUNIDADES'!$C$10:$D$109,2,FALSE),"")</f>
        <v/>
      </c>
      <c r="AM181" s="14" t="n">
        <v>14.8700000000003</v>
      </c>
      <c r="AN181" s="14">
        <f>IFERROR(VLOOKUP(AM181,'CRUCE OPORTUNIDADES'!$C$10:$D$109,2,FALSE),"")</f>
        <v/>
      </c>
      <c r="AO181" s="14" t="n">
        <v>15.8700000000003</v>
      </c>
      <c r="AP181" s="14">
        <f>IFERROR(VLOOKUP(AO181,'CRUCE OPORTUNIDADES'!$C$10:$D$109,2,FALSE),"")</f>
        <v/>
      </c>
      <c r="AQ181" s="14" t="n">
        <v>16.8700000000003</v>
      </c>
      <c r="AR181" s="14">
        <f>IFERROR(VLOOKUP(AQ181,'CRUCE OPORTUNIDADES'!$C$10:$D$109,2,FALSE),"")</f>
        <v/>
      </c>
      <c r="AS181" s="14" t="n">
        <v>17.8700000000003</v>
      </c>
      <c r="AT181" s="14">
        <f>IFERROR(VLOOKUP(AS181,'CRUCE OPORTUNIDADES'!$C$10:$D$109,2,FALSE),"")</f>
        <v/>
      </c>
      <c r="AU181" s="14" t="n">
        <v>18.8700000000003</v>
      </c>
      <c r="AV181" s="14">
        <f>IFERROR(VLOOKUP(AU181,'CRUCE OPORTUNIDADES'!$C$10:$D$109,2,FALSE),"")</f>
        <v/>
      </c>
      <c r="AW181" s="14" t="n">
        <v>19.8700000000004</v>
      </c>
      <c r="AX181" s="14">
        <f>IFERROR(VLOOKUP(AW181,'CRUCE OPORTUNIDADES'!$C$10:$D$109,2,FALSE),"")</f>
        <v/>
      </c>
      <c r="AY181" s="14" t="n">
        <v>20.8700000000004</v>
      </c>
      <c r="AZ181" s="14">
        <f>IFERROR(VLOOKUP(AY181,'CRUCE OPORTUNIDADES'!$C$10:$D$109,2,FALSE),"")</f>
        <v/>
      </c>
      <c r="BA181" s="14" t="n">
        <v>21.8700000000004</v>
      </c>
      <c r="BB181" s="14">
        <f>IFERROR(VLOOKUP(BA181,'CRUCE OPORTUNIDADES'!$C$10:$D$109,2,FALSE),"")</f>
        <v/>
      </c>
      <c r="BC181" s="14" t="n">
        <v>22.8700000000004</v>
      </c>
      <c r="BD181" s="14">
        <f>IFERROR(VLOOKUP(BC181,'CRUCE OPORTUNIDADES'!$C$10:$D$109,2,FALSE),"")</f>
        <v/>
      </c>
      <c r="BE181" s="14" t="n">
        <v>23.8700000000004</v>
      </c>
      <c r="BF181" s="14">
        <f>IFERROR(VLOOKUP(BE181,'CRUCE OPORTUNIDADES'!$C$10:$D$109,2,FALSE),"")</f>
        <v/>
      </c>
      <c r="BG181" s="14" t="n">
        <v>24.8700000000005</v>
      </c>
      <c r="BH181" s="14">
        <f>IFERROR(VLOOKUP(BG181,'CRUCE OPORTUNIDADES'!$C$10:$D$109,2,FALSE),"")</f>
        <v/>
      </c>
      <c r="BI181" s="14" t="n">
        <v>25.8700000000005</v>
      </c>
      <c r="BJ181" s="14">
        <f>IFERROR(VLOOKUP(BI181,'CRUCE OPORTUNIDADES'!$C$10:$D$109,2,FALSE),"")</f>
        <v/>
      </c>
    </row>
    <row r="182">
      <c r="N182" s="14">
        <f>IF(N183&lt;&gt;""," -O","")</f>
        <v/>
      </c>
      <c r="P182" s="14">
        <f>IF(P183&lt;&gt;""," -O","")</f>
        <v/>
      </c>
      <c r="R182" s="14">
        <f>IF(R183&lt;&gt;""," -O","")</f>
        <v/>
      </c>
      <c r="T182" s="14">
        <f>IF(T183&lt;&gt;""," -O","")</f>
        <v/>
      </c>
      <c r="V182" s="14">
        <f>IF(V183&lt;&gt;""," -O","")</f>
        <v/>
      </c>
      <c r="X182" s="14">
        <f>IF(X183&lt;&gt;""," -O","")</f>
        <v/>
      </c>
      <c r="Z182" s="14">
        <f>IF(Z183&lt;&gt;""," -O","")</f>
        <v/>
      </c>
      <c r="AB182" s="14">
        <f>IF(AB183&lt;&gt;""," -O","")</f>
        <v/>
      </c>
      <c r="AD182" s="14">
        <f>IF(AD183&lt;&gt;""," -O","")</f>
        <v/>
      </c>
      <c r="AF182" s="14">
        <f>IF(AF183&lt;&gt;""," -O","")</f>
        <v/>
      </c>
      <c r="AH182" s="14">
        <f>IF(AH183&lt;&gt;""," -O","")</f>
        <v/>
      </c>
      <c r="AJ182" s="14">
        <f>IF(AJ183&lt;&gt;""," -O","")</f>
        <v/>
      </c>
      <c r="AL182" s="14">
        <f>IF(AL183&lt;&gt;""," -O","")</f>
        <v/>
      </c>
      <c r="AN182" s="14">
        <f>IF(AN183&lt;&gt;""," -O","")</f>
        <v/>
      </c>
      <c r="AP182" s="14">
        <f>IF(AP183&lt;&gt;""," -O","")</f>
        <v/>
      </c>
      <c r="AR182" s="14">
        <f>IF(AR183&lt;&gt;""," -O","")</f>
        <v/>
      </c>
      <c r="AT182" s="14">
        <f>IF(AT183&lt;&gt;""," -O","")</f>
        <v/>
      </c>
      <c r="AV182" s="14">
        <f>IF(AV183&lt;&gt;""," -O","")</f>
        <v/>
      </c>
      <c r="AX182" s="14">
        <f>IF(AX183&lt;&gt;""," -O","")</f>
        <v/>
      </c>
      <c r="AZ182" s="14">
        <f>IF(AZ183&lt;&gt;""," -O","")</f>
        <v/>
      </c>
      <c r="BB182" s="14">
        <f>IF(BB183&lt;&gt;""," -O","")</f>
        <v/>
      </c>
      <c r="BD182" s="14">
        <f>IF(BD183&lt;&gt;""," -O","")</f>
        <v/>
      </c>
      <c r="BF182" s="14">
        <f>IF(BF183&lt;&gt;""," -O","")</f>
        <v/>
      </c>
      <c r="BH182" s="14">
        <f>IF(BH183&lt;&gt;""," -O","")</f>
        <v/>
      </c>
      <c r="BJ182" s="14">
        <f>IF(BJ183&lt;&gt;""," -O","")</f>
        <v/>
      </c>
    </row>
    <row r="183">
      <c r="M183" s="14" t="n">
        <v>1.88</v>
      </c>
      <c r="N183" s="14">
        <f>IFERROR(VLOOKUP(M183,'CRUCE OPORTUNIDADES'!$C$10:$D$109,2,FALSE),"")</f>
        <v/>
      </c>
      <c r="O183" s="14" t="n">
        <v>2.88000000000002</v>
      </c>
      <c r="P183" s="14">
        <f>IFERROR(VLOOKUP(O183,'CRUCE OPORTUNIDADES'!$C$10:$D$109,2,FALSE),"")</f>
        <v/>
      </c>
      <c r="Q183" s="14" t="n">
        <v>3.88000000000004</v>
      </c>
      <c r="R183" s="14">
        <f>IFERROR(VLOOKUP(Q183,'CRUCE OPORTUNIDADES'!$C$10:$D$109,2,FALSE),"")</f>
        <v/>
      </c>
      <c r="S183" s="14" t="n">
        <v>4.88000000000006</v>
      </c>
      <c r="T183" s="14">
        <f>IFERROR(VLOOKUP(S183,'CRUCE OPORTUNIDADES'!$C$10:$D$109,2,FALSE),"")</f>
        <v/>
      </c>
      <c r="U183" s="14" t="n">
        <v>5.88000000000008</v>
      </c>
      <c r="V183" s="14">
        <f>IFERROR(VLOOKUP(U183,'CRUCE OPORTUNIDADES'!$C$10:$D$109,2,FALSE),"")</f>
        <v/>
      </c>
      <c r="W183" s="14" t="n">
        <v>6.8800000000001</v>
      </c>
      <c r="X183" s="14">
        <f>IFERROR(VLOOKUP(W183,'CRUCE OPORTUNIDADES'!$C$10:$D$109,2,FALSE),"")</f>
        <v/>
      </c>
      <c r="Y183" s="14" t="n">
        <v>7.88000000000012</v>
      </c>
      <c r="Z183" s="14">
        <f>IFERROR(VLOOKUP(Y183,'CRUCE OPORTUNIDADES'!$C$10:$D$109,2,FALSE),"")</f>
        <v/>
      </c>
      <c r="AA183" s="14" t="n">
        <v>8.880000000000139</v>
      </c>
      <c r="AB183" s="14">
        <f>IFERROR(VLOOKUP(AA183,'CRUCE OPORTUNIDADES'!$C$10:$D$109,2,FALSE),"")</f>
        <v/>
      </c>
      <c r="AC183" s="14" t="n">
        <v>9.880000000000161</v>
      </c>
      <c r="AD183" s="14">
        <f>IFERROR(VLOOKUP(AC183,'CRUCE OPORTUNIDADES'!$C$10:$D$109,2,FALSE),"")</f>
        <v/>
      </c>
      <c r="AE183" s="14" t="n">
        <v>10.8800000000002</v>
      </c>
      <c r="AF183" s="14">
        <f>IFERROR(VLOOKUP(AE183,'CRUCE OPORTUNIDADES'!$C$10:$D$109,2,FALSE),"")</f>
        <v/>
      </c>
      <c r="AG183" s="14" t="n">
        <v>11.8800000000002</v>
      </c>
      <c r="AH183" s="14">
        <f>IFERROR(VLOOKUP(AG183,'CRUCE OPORTUNIDADES'!$C$10:$D$109,2,FALSE),"")</f>
        <v/>
      </c>
      <c r="AI183" s="14" t="n">
        <v>12.8800000000002</v>
      </c>
      <c r="AJ183" s="14">
        <f>IFERROR(VLOOKUP(AI183,'CRUCE OPORTUNIDADES'!$C$10:$D$109,2,FALSE),"")</f>
        <v/>
      </c>
      <c r="AK183" s="14" t="n">
        <v>13.8800000000002</v>
      </c>
      <c r="AL183" s="14">
        <f>IFERROR(VLOOKUP(AK183,'CRUCE OPORTUNIDADES'!$C$10:$D$109,2,FALSE),"")</f>
        <v/>
      </c>
      <c r="AM183" s="14" t="n">
        <v>14.8800000000003</v>
      </c>
      <c r="AN183" s="14">
        <f>IFERROR(VLOOKUP(AM183,'CRUCE OPORTUNIDADES'!$C$10:$D$109,2,FALSE),"")</f>
        <v/>
      </c>
      <c r="AO183" s="14" t="n">
        <v>15.8800000000003</v>
      </c>
      <c r="AP183" s="14">
        <f>IFERROR(VLOOKUP(AO183,'CRUCE OPORTUNIDADES'!$C$10:$D$109,2,FALSE),"")</f>
        <v/>
      </c>
      <c r="AQ183" s="14" t="n">
        <v>16.8800000000003</v>
      </c>
      <c r="AR183" s="14">
        <f>IFERROR(VLOOKUP(AQ183,'CRUCE OPORTUNIDADES'!$C$10:$D$109,2,FALSE),"")</f>
        <v/>
      </c>
      <c r="AS183" s="14" t="n">
        <v>17.8800000000003</v>
      </c>
      <c r="AT183" s="14">
        <f>IFERROR(VLOOKUP(AS183,'CRUCE OPORTUNIDADES'!$C$10:$D$109,2,FALSE),"")</f>
        <v/>
      </c>
      <c r="AU183" s="14" t="n">
        <v>18.8800000000003</v>
      </c>
      <c r="AV183" s="14">
        <f>IFERROR(VLOOKUP(AU183,'CRUCE OPORTUNIDADES'!$C$10:$D$109,2,FALSE),"")</f>
        <v/>
      </c>
      <c r="AW183" s="14" t="n">
        <v>19.8800000000004</v>
      </c>
      <c r="AX183" s="14">
        <f>IFERROR(VLOOKUP(AW183,'CRUCE OPORTUNIDADES'!$C$10:$D$109,2,FALSE),"")</f>
        <v/>
      </c>
      <c r="AY183" s="14" t="n">
        <v>20.8800000000004</v>
      </c>
      <c r="AZ183" s="14">
        <f>IFERROR(VLOOKUP(AY183,'CRUCE OPORTUNIDADES'!$C$10:$D$109,2,FALSE),"")</f>
        <v/>
      </c>
      <c r="BA183" s="14" t="n">
        <v>21.8800000000004</v>
      </c>
      <c r="BB183" s="14">
        <f>IFERROR(VLOOKUP(BA183,'CRUCE OPORTUNIDADES'!$C$10:$D$109,2,FALSE),"")</f>
        <v/>
      </c>
      <c r="BC183" s="14" t="n">
        <v>22.8800000000004</v>
      </c>
      <c r="BD183" s="14">
        <f>IFERROR(VLOOKUP(BC183,'CRUCE OPORTUNIDADES'!$C$10:$D$109,2,FALSE),"")</f>
        <v/>
      </c>
      <c r="BE183" s="14" t="n">
        <v>23.8800000000004</v>
      </c>
      <c r="BF183" s="14">
        <f>IFERROR(VLOOKUP(BE183,'CRUCE OPORTUNIDADES'!$C$10:$D$109,2,FALSE),"")</f>
        <v/>
      </c>
      <c r="BG183" s="14" t="n">
        <v>24.8800000000005</v>
      </c>
      <c r="BH183" s="14">
        <f>IFERROR(VLOOKUP(BG183,'CRUCE OPORTUNIDADES'!$C$10:$D$109,2,FALSE),"")</f>
        <v/>
      </c>
      <c r="BI183" s="14" t="n">
        <v>25.8800000000005</v>
      </c>
      <c r="BJ183" s="14">
        <f>IFERROR(VLOOKUP(BI183,'CRUCE OPORTUNIDADES'!$C$10:$D$109,2,FALSE),"")</f>
        <v/>
      </c>
    </row>
    <row r="184">
      <c r="N184" s="14">
        <f>IF(N185&lt;&gt;""," -O","")</f>
        <v/>
      </c>
      <c r="P184" s="14">
        <f>IF(P185&lt;&gt;""," -O","")</f>
        <v/>
      </c>
      <c r="R184" s="14">
        <f>IF(R185&lt;&gt;""," -O","")</f>
        <v/>
      </c>
      <c r="T184" s="14">
        <f>IF(T185&lt;&gt;""," -O","")</f>
        <v/>
      </c>
      <c r="V184" s="14">
        <f>IF(V185&lt;&gt;""," -O","")</f>
        <v/>
      </c>
      <c r="X184" s="14">
        <f>IF(X185&lt;&gt;""," -O","")</f>
        <v/>
      </c>
      <c r="Z184" s="14">
        <f>IF(Z185&lt;&gt;""," -O","")</f>
        <v/>
      </c>
      <c r="AB184" s="14">
        <f>IF(AB185&lt;&gt;""," -O","")</f>
        <v/>
      </c>
      <c r="AD184" s="14">
        <f>IF(AD185&lt;&gt;""," -O","")</f>
        <v/>
      </c>
      <c r="AF184" s="14">
        <f>IF(AF185&lt;&gt;""," -O","")</f>
        <v/>
      </c>
      <c r="AH184" s="14">
        <f>IF(AH185&lt;&gt;""," -O","")</f>
        <v/>
      </c>
      <c r="AJ184" s="14">
        <f>IF(AJ185&lt;&gt;""," -O","")</f>
        <v/>
      </c>
      <c r="AL184" s="14">
        <f>IF(AL185&lt;&gt;""," -O","")</f>
        <v/>
      </c>
      <c r="AN184" s="14">
        <f>IF(AN185&lt;&gt;""," -O","")</f>
        <v/>
      </c>
      <c r="AP184" s="14">
        <f>IF(AP185&lt;&gt;""," -O","")</f>
        <v/>
      </c>
      <c r="AR184" s="14">
        <f>IF(AR185&lt;&gt;""," -O","")</f>
        <v/>
      </c>
      <c r="AT184" s="14">
        <f>IF(AT185&lt;&gt;""," -O","")</f>
        <v/>
      </c>
      <c r="AV184" s="14">
        <f>IF(AV185&lt;&gt;""," -O","")</f>
        <v/>
      </c>
      <c r="AX184" s="14">
        <f>IF(AX185&lt;&gt;""," -O","")</f>
        <v/>
      </c>
      <c r="AZ184" s="14">
        <f>IF(AZ185&lt;&gt;""," -O","")</f>
        <v/>
      </c>
      <c r="BB184" s="14">
        <f>IF(BB185&lt;&gt;""," -O","")</f>
        <v/>
      </c>
      <c r="BD184" s="14">
        <f>IF(BD185&lt;&gt;""," -O","")</f>
        <v/>
      </c>
      <c r="BF184" s="14">
        <f>IF(BF185&lt;&gt;""," -O","")</f>
        <v/>
      </c>
      <c r="BH184" s="14">
        <f>IF(BH185&lt;&gt;""," -O","")</f>
        <v/>
      </c>
      <c r="BJ184" s="14">
        <f>IF(BJ185&lt;&gt;""," -O","")</f>
        <v/>
      </c>
    </row>
    <row r="185">
      <c r="M185" s="14" t="n">
        <v>1.89</v>
      </c>
      <c r="N185" s="14">
        <f>IFERROR(VLOOKUP(M185,'CRUCE OPORTUNIDADES'!$C$10:$D$109,2,FALSE),"")</f>
        <v/>
      </c>
      <c r="O185" s="14" t="n">
        <v>2.89000000000002</v>
      </c>
      <c r="P185" s="14">
        <f>IFERROR(VLOOKUP(O185,'CRUCE OPORTUNIDADES'!$C$10:$D$109,2,FALSE),"")</f>
        <v/>
      </c>
      <c r="Q185" s="14" t="n">
        <v>3.89000000000004</v>
      </c>
      <c r="R185" s="14">
        <f>IFERROR(VLOOKUP(Q185,'CRUCE OPORTUNIDADES'!$C$10:$D$109,2,FALSE),"")</f>
        <v/>
      </c>
      <c r="S185" s="14" t="n">
        <v>4.89000000000006</v>
      </c>
      <c r="T185" s="14">
        <f>IFERROR(VLOOKUP(S185,'CRUCE OPORTUNIDADES'!$C$10:$D$109,2,FALSE),"")</f>
        <v/>
      </c>
      <c r="U185" s="14" t="n">
        <v>5.89000000000008</v>
      </c>
      <c r="V185" s="14">
        <f>IFERROR(VLOOKUP(U185,'CRUCE OPORTUNIDADES'!$C$10:$D$109,2,FALSE),"")</f>
        <v/>
      </c>
      <c r="W185" s="14" t="n">
        <v>6.8900000000001</v>
      </c>
      <c r="X185" s="14">
        <f>IFERROR(VLOOKUP(W185,'CRUCE OPORTUNIDADES'!$C$10:$D$109,2,FALSE),"")</f>
        <v/>
      </c>
      <c r="Y185" s="14" t="n">
        <v>7.89000000000012</v>
      </c>
      <c r="Z185" s="14">
        <f>IFERROR(VLOOKUP(Y185,'CRUCE OPORTUNIDADES'!$C$10:$D$109,2,FALSE),"")</f>
        <v/>
      </c>
      <c r="AA185" s="14" t="n">
        <v>8.890000000000139</v>
      </c>
      <c r="AB185" s="14">
        <f>IFERROR(VLOOKUP(AA185,'CRUCE OPORTUNIDADES'!$C$10:$D$109,2,FALSE),"")</f>
        <v/>
      </c>
      <c r="AC185" s="14" t="n">
        <v>9.89000000000016</v>
      </c>
      <c r="AD185" s="14">
        <f>IFERROR(VLOOKUP(AC185,'CRUCE OPORTUNIDADES'!$C$10:$D$109,2,FALSE),"")</f>
        <v/>
      </c>
      <c r="AE185" s="14" t="n">
        <v>10.8900000000002</v>
      </c>
      <c r="AF185" s="14">
        <f>IFERROR(VLOOKUP(AE185,'CRUCE OPORTUNIDADES'!$C$10:$D$109,2,FALSE),"")</f>
        <v/>
      </c>
      <c r="AG185" s="14" t="n">
        <v>11.8900000000002</v>
      </c>
      <c r="AH185" s="14">
        <f>IFERROR(VLOOKUP(AG185,'CRUCE OPORTUNIDADES'!$C$10:$D$109,2,FALSE),"")</f>
        <v/>
      </c>
      <c r="AI185" s="14" t="n">
        <v>12.8900000000002</v>
      </c>
      <c r="AJ185" s="14">
        <f>IFERROR(VLOOKUP(AI185,'CRUCE OPORTUNIDADES'!$C$10:$D$109,2,FALSE),"")</f>
        <v/>
      </c>
      <c r="AK185" s="14" t="n">
        <v>13.8900000000002</v>
      </c>
      <c r="AL185" s="14">
        <f>IFERROR(VLOOKUP(AK185,'CRUCE OPORTUNIDADES'!$C$10:$D$109,2,FALSE),"")</f>
        <v/>
      </c>
      <c r="AM185" s="14" t="n">
        <v>14.8900000000003</v>
      </c>
      <c r="AN185" s="14">
        <f>IFERROR(VLOOKUP(AM185,'CRUCE OPORTUNIDADES'!$C$10:$D$109,2,FALSE),"")</f>
        <v/>
      </c>
      <c r="AO185" s="14" t="n">
        <v>15.8900000000003</v>
      </c>
      <c r="AP185" s="14">
        <f>IFERROR(VLOOKUP(AO185,'CRUCE OPORTUNIDADES'!$C$10:$D$109,2,FALSE),"")</f>
        <v/>
      </c>
      <c r="AQ185" s="14" t="n">
        <v>16.8900000000003</v>
      </c>
      <c r="AR185" s="14">
        <f>IFERROR(VLOOKUP(AQ185,'CRUCE OPORTUNIDADES'!$C$10:$D$109,2,FALSE),"")</f>
        <v/>
      </c>
      <c r="AS185" s="14" t="n">
        <v>17.8900000000003</v>
      </c>
      <c r="AT185" s="14">
        <f>IFERROR(VLOOKUP(AS185,'CRUCE OPORTUNIDADES'!$C$10:$D$109,2,FALSE),"")</f>
        <v/>
      </c>
      <c r="AU185" s="14" t="n">
        <v>18.8900000000003</v>
      </c>
      <c r="AV185" s="14">
        <f>IFERROR(VLOOKUP(AU185,'CRUCE OPORTUNIDADES'!$C$10:$D$109,2,FALSE),"")</f>
        <v/>
      </c>
      <c r="AW185" s="14" t="n">
        <v>19.8900000000004</v>
      </c>
      <c r="AX185" s="14">
        <f>IFERROR(VLOOKUP(AW185,'CRUCE OPORTUNIDADES'!$C$10:$D$109,2,FALSE),"")</f>
        <v/>
      </c>
      <c r="AY185" s="14" t="n">
        <v>20.8900000000004</v>
      </c>
      <c r="AZ185" s="14">
        <f>IFERROR(VLOOKUP(AY185,'CRUCE OPORTUNIDADES'!$C$10:$D$109,2,FALSE),"")</f>
        <v/>
      </c>
      <c r="BA185" s="14" t="n">
        <v>21.8900000000004</v>
      </c>
      <c r="BB185" s="14">
        <f>IFERROR(VLOOKUP(BA185,'CRUCE OPORTUNIDADES'!$C$10:$D$109,2,FALSE),"")</f>
        <v/>
      </c>
      <c r="BC185" s="14" t="n">
        <v>22.8900000000004</v>
      </c>
      <c r="BD185" s="14">
        <f>IFERROR(VLOOKUP(BC185,'CRUCE OPORTUNIDADES'!$C$10:$D$109,2,FALSE),"")</f>
        <v/>
      </c>
      <c r="BE185" s="14" t="n">
        <v>23.8900000000004</v>
      </c>
      <c r="BF185" s="14">
        <f>IFERROR(VLOOKUP(BE185,'CRUCE OPORTUNIDADES'!$C$10:$D$109,2,FALSE),"")</f>
        <v/>
      </c>
      <c r="BG185" s="14" t="n">
        <v>24.8900000000005</v>
      </c>
      <c r="BH185" s="14">
        <f>IFERROR(VLOOKUP(BG185,'CRUCE OPORTUNIDADES'!$C$10:$D$109,2,FALSE),"")</f>
        <v/>
      </c>
      <c r="BI185" s="14" t="n">
        <v>25.8900000000005</v>
      </c>
      <c r="BJ185" s="14">
        <f>IFERROR(VLOOKUP(BI185,'CRUCE OPORTUNIDADES'!$C$10:$D$109,2,FALSE),"")</f>
        <v/>
      </c>
    </row>
    <row r="186">
      <c r="N186" s="14">
        <f>IF(N187&lt;&gt;""," -O","")</f>
        <v/>
      </c>
      <c r="P186" s="14">
        <f>IF(P187&lt;&gt;""," -O","")</f>
        <v/>
      </c>
      <c r="R186" s="14">
        <f>IF(R187&lt;&gt;""," -O","")</f>
        <v/>
      </c>
      <c r="T186" s="14">
        <f>IF(T187&lt;&gt;""," -O","")</f>
        <v/>
      </c>
      <c r="V186" s="14">
        <f>IF(V187&lt;&gt;""," -O","")</f>
        <v/>
      </c>
      <c r="X186" s="14">
        <f>IF(X187&lt;&gt;""," -O","")</f>
        <v/>
      </c>
      <c r="Z186" s="14">
        <f>IF(Z187&lt;&gt;""," -O","")</f>
        <v/>
      </c>
      <c r="AB186" s="14">
        <f>IF(AB187&lt;&gt;""," -O","")</f>
        <v/>
      </c>
      <c r="AD186" s="14">
        <f>IF(AD187&lt;&gt;""," -O","")</f>
        <v/>
      </c>
      <c r="AF186" s="14">
        <f>IF(AF187&lt;&gt;""," -O","")</f>
        <v/>
      </c>
      <c r="AH186" s="14">
        <f>IF(AH187&lt;&gt;""," -O","")</f>
        <v/>
      </c>
      <c r="AJ186" s="14">
        <f>IF(AJ187&lt;&gt;""," -O","")</f>
        <v/>
      </c>
      <c r="AL186" s="14">
        <f>IF(AL187&lt;&gt;""," -O","")</f>
        <v/>
      </c>
      <c r="AN186" s="14">
        <f>IF(AN187&lt;&gt;""," -O","")</f>
        <v/>
      </c>
      <c r="AP186" s="14">
        <f>IF(AP187&lt;&gt;""," -O","")</f>
        <v/>
      </c>
      <c r="AR186" s="14">
        <f>IF(AR187&lt;&gt;""," -O","")</f>
        <v/>
      </c>
      <c r="AT186" s="14">
        <f>IF(AT187&lt;&gt;""," -O","")</f>
        <v/>
      </c>
      <c r="AV186" s="14">
        <f>IF(AV187&lt;&gt;""," -O","")</f>
        <v/>
      </c>
      <c r="AX186" s="14">
        <f>IF(AX187&lt;&gt;""," -O","")</f>
        <v/>
      </c>
      <c r="AZ186" s="14">
        <f>IF(AZ187&lt;&gt;""," -O","")</f>
        <v/>
      </c>
      <c r="BB186" s="14">
        <f>IF(BB187&lt;&gt;""," -O","")</f>
        <v/>
      </c>
      <c r="BD186" s="14">
        <f>IF(BD187&lt;&gt;""," -O","")</f>
        <v/>
      </c>
      <c r="BF186" s="14">
        <f>IF(BF187&lt;&gt;""," -O","")</f>
        <v/>
      </c>
      <c r="BH186" s="14">
        <f>IF(BH187&lt;&gt;""," -O","")</f>
        <v/>
      </c>
      <c r="BJ186" s="14">
        <f>IF(BJ187&lt;&gt;""," -O","")</f>
        <v/>
      </c>
    </row>
    <row r="187">
      <c r="M187" s="14" t="n">
        <v>1.9</v>
      </c>
      <c r="N187" s="14">
        <f>IFERROR(VLOOKUP(M187,'CRUCE OPORTUNIDADES'!$C$10:$D$109,2,FALSE),"")</f>
        <v/>
      </c>
      <c r="O187" s="14" t="n">
        <v>2.90000000000002</v>
      </c>
      <c r="P187" s="14">
        <f>IFERROR(VLOOKUP(O187,'CRUCE OPORTUNIDADES'!$C$10:$D$109,2,FALSE),"")</f>
        <v/>
      </c>
      <c r="Q187" s="14" t="n">
        <v>3.90000000000004</v>
      </c>
      <c r="R187" s="14">
        <f>IFERROR(VLOOKUP(Q187,'CRUCE OPORTUNIDADES'!$C$10:$D$109,2,FALSE),"")</f>
        <v/>
      </c>
      <c r="S187" s="14" t="n">
        <v>4.90000000000006</v>
      </c>
      <c r="T187" s="14">
        <f>IFERROR(VLOOKUP(S187,'CRUCE OPORTUNIDADES'!$C$10:$D$109,2,FALSE),"")</f>
        <v/>
      </c>
      <c r="U187" s="14" t="n">
        <v>5.90000000000008</v>
      </c>
      <c r="V187" s="14">
        <f>IFERROR(VLOOKUP(U187,'CRUCE OPORTUNIDADES'!$C$10:$D$109,2,FALSE),"")</f>
        <v/>
      </c>
      <c r="W187" s="14" t="n">
        <v>6.9000000000001</v>
      </c>
      <c r="X187" s="14">
        <f>IFERROR(VLOOKUP(W187,'CRUCE OPORTUNIDADES'!$C$10:$D$109,2,FALSE),"")</f>
        <v/>
      </c>
      <c r="Y187" s="14" t="n">
        <v>7.90000000000012</v>
      </c>
      <c r="Z187" s="14">
        <f>IFERROR(VLOOKUP(Y187,'CRUCE OPORTUNIDADES'!$C$10:$D$109,2,FALSE),"")</f>
        <v/>
      </c>
      <c r="AA187" s="14" t="n">
        <v>8.900000000000141</v>
      </c>
      <c r="AB187" s="14">
        <f>IFERROR(VLOOKUP(AA187,'CRUCE OPORTUNIDADES'!$C$10:$D$109,2,FALSE),"")</f>
        <v/>
      </c>
      <c r="AC187" s="14" t="n">
        <v>9.90000000000016</v>
      </c>
      <c r="AD187" s="14">
        <f>IFERROR(VLOOKUP(AC187,'CRUCE OPORTUNIDADES'!$C$10:$D$109,2,FALSE),"")</f>
        <v/>
      </c>
      <c r="AE187" s="14" t="n">
        <v>10.9000000000002</v>
      </c>
      <c r="AF187" s="14">
        <f>IFERROR(VLOOKUP(AE187,'CRUCE OPORTUNIDADES'!$C$10:$D$109,2,FALSE),"")</f>
        <v/>
      </c>
      <c r="AG187" s="14" t="n">
        <v>11.9000000000002</v>
      </c>
      <c r="AH187" s="14">
        <f>IFERROR(VLOOKUP(AG187,'CRUCE OPORTUNIDADES'!$C$10:$D$109,2,FALSE),"")</f>
        <v/>
      </c>
      <c r="AI187" s="14" t="n">
        <v>12.9000000000002</v>
      </c>
      <c r="AJ187" s="14">
        <f>IFERROR(VLOOKUP(AI187,'CRUCE OPORTUNIDADES'!$C$10:$D$109,2,FALSE),"")</f>
        <v/>
      </c>
      <c r="AK187" s="14" t="n">
        <v>13.9000000000002</v>
      </c>
      <c r="AL187" s="14">
        <f>IFERROR(VLOOKUP(AK187,'CRUCE OPORTUNIDADES'!$C$10:$D$109,2,FALSE),"")</f>
        <v/>
      </c>
      <c r="AM187" s="14" t="n">
        <v>14.9000000000003</v>
      </c>
      <c r="AN187" s="14">
        <f>IFERROR(VLOOKUP(AM187,'CRUCE OPORTUNIDADES'!$C$10:$D$109,2,FALSE),"")</f>
        <v/>
      </c>
      <c r="AO187" s="14" t="n">
        <v>15.9000000000003</v>
      </c>
      <c r="AP187" s="14">
        <f>IFERROR(VLOOKUP(AO187,'CRUCE OPORTUNIDADES'!$C$10:$D$109,2,FALSE),"")</f>
        <v/>
      </c>
      <c r="AQ187" s="14" t="n">
        <v>16.9000000000003</v>
      </c>
      <c r="AR187" s="14">
        <f>IFERROR(VLOOKUP(AQ187,'CRUCE OPORTUNIDADES'!$C$10:$D$109,2,FALSE),"")</f>
        <v/>
      </c>
      <c r="AS187" s="14" t="n">
        <v>17.9000000000003</v>
      </c>
      <c r="AT187" s="14">
        <f>IFERROR(VLOOKUP(AS187,'CRUCE OPORTUNIDADES'!$C$10:$D$109,2,FALSE),"")</f>
        <v/>
      </c>
      <c r="AU187" s="14" t="n">
        <v>18.9000000000003</v>
      </c>
      <c r="AV187" s="14">
        <f>IFERROR(VLOOKUP(AU187,'CRUCE OPORTUNIDADES'!$C$10:$D$109,2,FALSE),"")</f>
        <v/>
      </c>
      <c r="AW187" s="14" t="n">
        <v>19.9000000000004</v>
      </c>
      <c r="AX187" s="14">
        <f>IFERROR(VLOOKUP(AW187,'CRUCE OPORTUNIDADES'!$C$10:$D$109,2,FALSE),"")</f>
        <v/>
      </c>
      <c r="AY187" s="14" t="n">
        <v>20.9000000000004</v>
      </c>
      <c r="AZ187" s="14">
        <f>IFERROR(VLOOKUP(AY187,'CRUCE OPORTUNIDADES'!$C$10:$D$109,2,FALSE),"")</f>
        <v/>
      </c>
      <c r="BA187" s="14" t="n">
        <v>21.9000000000004</v>
      </c>
      <c r="BB187" s="14">
        <f>IFERROR(VLOOKUP(BA187,'CRUCE OPORTUNIDADES'!$C$10:$D$109,2,FALSE),"")</f>
        <v/>
      </c>
      <c r="BC187" s="14" t="n">
        <v>22.9000000000004</v>
      </c>
      <c r="BD187" s="14">
        <f>IFERROR(VLOOKUP(BC187,'CRUCE OPORTUNIDADES'!$C$10:$D$109,2,FALSE),"")</f>
        <v/>
      </c>
      <c r="BE187" s="14" t="n">
        <v>23.9000000000004</v>
      </c>
      <c r="BF187" s="14">
        <f>IFERROR(VLOOKUP(BE187,'CRUCE OPORTUNIDADES'!$C$10:$D$109,2,FALSE),"")</f>
        <v/>
      </c>
      <c r="BG187" s="14" t="n">
        <v>24.9000000000005</v>
      </c>
      <c r="BH187" s="14">
        <f>IFERROR(VLOOKUP(BG187,'CRUCE OPORTUNIDADES'!$C$10:$D$109,2,FALSE),"")</f>
        <v/>
      </c>
      <c r="BI187" s="14" t="n">
        <v>25.9000000000005</v>
      </c>
      <c r="BJ187" s="14">
        <f>IFERROR(VLOOKUP(BI187,'CRUCE OPORTUNIDADES'!$C$10:$D$109,2,FALSE),"")</f>
        <v/>
      </c>
    </row>
    <row r="188">
      <c r="N188" s="14">
        <f>IF(N189&lt;&gt;""," -O","")</f>
        <v/>
      </c>
      <c r="P188" s="14">
        <f>IF(P189&lt;&gt;""," -O","")</f>
        <v/>
      </c>
      <c r="R188" s="14">
        <f>IF(R189&lt;&gt;""," -O","")</f>
        <v/>
      </c>
      <c r="T188" s="14">
        <f>IF(T189&lt;&gt;""," -O","")</f>
        <v/>
      </c>
      <c r="V188" s="14">
        <f>IF(V189&lt;&gt;""," -O","")</f>
        <v/>
      </c>
      <c r="X188" s="14">
        <f>IF(X189&lt;&gt;""," -O","")</f>
        <v/>
      </c>
      <c r="Z188" s="14">
        <f>IF(Z189&lt;&gt;""," -O","")</f>
        <v/>
      </c>
      <c r="AB188" s="14">
        <f>IF(AB189&lt;&gt;""," -O","")</f>
        <v/>
      </c>
      <c r="AD188" s="14">
        <f>IF(AD189&lt;&gt;""," -O","")</f>
        <v/>
      </c>
      <c r="AF188" s="14">
        <f>IF(AF189&lt;&gt;""," -O","")</f>
        <v/>
      </c>
      <c r="AH188" s="14">
        <f>IF(AH189&lt;&gt;""," -O","")</f>
        <v/>
      </c>
      <c r="AJ188" s="14">
        <f>IF(AJ189&lt;&gt;""," -O","")</f>
        <v/>
      </c>
      <c r="AL188" s="14">
        <f>IF(AL189&lt;&gt;""," -O","")</f>
        <v/>
      </c>
      <c r="AN188" s="14">
        <f>IF(AN189&lt;&gt;""," -O","")</f>
        <v/>
      </c>
      <c r="AP188" s="14">
        <f>IF(AP189&lt;&gt;""," -O","")</f>
        <v/>
      </c>
      <c r="AR188" s="14">
        <f>IF(AR189&lt;&gt;""," -O","")</f>
        <v/>
      </c>
      <c r="AT188" s="14">
        <f>IF(AT189&lt;&gt;""," -O","")</f>
        <v/>
      </c>
      <c r="AV188" s="14">
        <f>IF(AV189&lt;&gt;""," -O","")</f>
        <v/>
      </c>
      <c r="AX188" s="14">
        <f>IF(AX189&lt;&gt;""," -O","")</f>
        <v/>
      </c>
      <c r="AZ188" s="14">
        <f>IF(AZ189&lt;&gt;""," -O","")</f>
        <v/>
      </c>
      <c r="BB188" s="14">
        <f>IF(BB189&lt;&gt;""," -O","")</f>
        <v/>
      </c>
      <c r="BD188" s="14">
        <f>IF(BD189&lt;&gt;""," -O","")</f>
        <v/>
      </c>
      <c r="BF188" s="14">
        <f>IF(BF189&lt;&gt;""," -O","")</f>
        <v/>
      </c>
      <c r="BH188" s="14">
        <f>IF(BH189&lt;&gt;""," -O","")</f>
        <v/>
      </c>
      <c r="BJ188" s="14">
        <f>IF(BJ189&lt;&gt;""," -O","")</f>
        <v/>
      </c>
    </row>
    <row r="189">
      <c r="M189" s="14" t="n">
        <v>1.91</v>
      </c>
      <c r="N189" s="14">
        <f>IFERROR(VLOOKUP(M189,'CRUCE OPORTUNIDADES'!$C$10:$D$109,2,FALSE),"")</f>
        <v/>
      </c>
      <c r="O189" s="14" t="n">
        <v>2.91000000000002</v>
      </c>
      <c r="P189" s="14">
        <f>IFERROR(VLOOKUP(O189,'CRUCE OPORTUNIDADES'!$C$10:$D$109,2,FALSE),"")</f>
        <v/>
      </c>
      <c r="Q189" s="14" t="n">
        <v>3.91000000000004</v>
      </c>
      <c r="R189" s="14">
        <f>IFERROR(VLOOKUP(Q189,'CRUCE OPORTUNIDADES'!$C$10:$D$109,2,FALSE),"")</f>
        <v/>
      </c>
      <c r="S189" s="14" t="n">
        <v>4.91000000000006</v>
      </c>
      <c r="T189" s="14">
        <f>IFERROR(VLOOKUP(S189,'CRUCE OPORTUNIDADES'!$C$10:$D$109,2,FALSE),"")</f>
        <v/>
      </c>
      <c r="U189" s="14" t="n">
        <v>5.91000000000008</v>
      </c>
      <c r="V189" s="14">
        <f>IFERROR(VLOOKUP(U189,'CRUCE OPORTUNIDADES'!$C$10:$D$109,2,FALSE),"")</f>
        <v/>
      </c>
      <c r="W189" s="14" t="n">
        <v>6.9100000000001</v>
      </c>
      <c r="X189" s="14">
        <f>IFERROR(VLOOKUP(W189,'CRUCE OPORTUNIDADES'!$C$10:$D$109,2,FALSE),"")</f>
        <v/>
      </c>
      <c r="Y189" s="14" t="n">
        <v>7.91000000000012</v>
      </c>
      <c r="Z189" s="14">
        <f>IFERROR(VLOOKUP(Y189,'CRUCE OPORTUNIDADES'!$C$10:$D$109,2,FALSE),"")</f>
        <v/>
      </c>
      <c r="AA189" s="14" t="n">
        <v>8.91000000000014</v>
      </c>
      <c r="AB189" s="14">
        <f>IFERROR(VLOOKUP(AA189,'CRUCE OPORTUNIDADES'!$C$10:$D$109,2,FALSE),"")</f>
        <v/>
      </c>
      <c r="AC189" s="14" t="n">
        <v>9.91000000000016</v>
      </c>
      <c r="AD189" s="14">
        <f>IFERROR(VLOOKUP(AC189,'CRUCE OPORTUNIDADES'!$C$10:$D$109,2,FALSE),"")</f>
        <v/>
      </c>
      <c r="AE189" s="14" t="n">
        <v>10.9100000000002</v>
      </c>
      <c r="AF189" s="14">
        <f>IFERROR(VLOOKUP(AE189,'CRUCE OPORTUNIDADES'!$C$10:$D$109,2,FALSE),"")</f>
        <v/>
      </c>
      <c r="AG189" s="14" t="n">
        <v>11.9100000000002</v>
      </c>
      <c r="AH189" s="14">
        <f>IFERROR(VLOOKUP(AG189,'CRUCE OPORTUNIDADES'!$C$10:$D$109,2,FALSE),"")</f>
        <v/>
      </c>
      <c r="AI189" s="14" t="n">
        <v>12.9100000000002</v>
      </c>
      <c r="AJ189" s="14">
        <f>IFERROR(VLOOKUP(AI189,'CRUCE OPORTUNIDADES'!$C$10:$D$109,2,FALSE),"")</f>
        <v/>
      </c>
      <c r="AK189" s="14" t="n">
        <v>13.9100000000002</v>
      </c>
      <c r="AL189" s="14">
        <f>IFERROR(VLOOKUP(AK189,'CRUCE OPORTUNIDADES'!$C$10:$D$109,2,FALSE),"")</f>
        <v/>
      </c>
      <c r="AM189" s="14" t="n">
        <v>14.9100000000003</v>
      </c>
      <c r="AN189" s="14">
        <f>IFERROR(VLOOKUP(AM189,'CRUCE OPORTUNIDADES'!$C$10:$D$109,2,FALSE),"")</f>
        <v/>
      </c>
      <c r="AO189" s="14" t="n">
        <v>15.9100000000003</v>
      </c>
      <c r="AP189" s="14">
        <f>IFERROR(VLOOKUP(AO189,'CRUCE OPORTUNIDADES'!$C$10:$D$109,2,FALSE),"")</f>
        <v/>
      </c>
      <c r="AQ189" s="14" t="n">
        <v>16.9100000000003</v>
      </c>
      <c r="AR189" s="14">
        <f>IFERROR(VLOOKUP(AQ189,'CRUCE OPORTUNIDADES'!$C$10:$D$109,2,FALSE),"")</f>
        <v/>
      </c>
      <c r="AS189" s="14" t="n">
        <v>17.9100000000003</v>
      </c>
      <c r="AT189" s="14">
        <f>IFERROR(VLOOKUP(AS189,'CRUCE OPORTUNIDADES'!$C$10:$D$109,2,FALSE),"")</f>
        <v/>
      </c>
      <c r="AU189" s="14" t="n">
        <v>18.9100000000003</v>
      </c>
      <c r="AV189" s="14">
        <f>IFERROR(VLOOKUP(AU189,'CRUCE OPORTUNIDADES'!$C$10:$D$109,2,FALSE),"")</f>
        <v/>
      </c>
      <c r="AW189" s="14" t="n">
        <v>19.9100000000004</v>
      </c>
      <c r="AX189" s="14">
        <f>IFERROR(VLOOKUP(AW189,'CRUCE OPORTUNIDADES'!$C$10:$D$109,2,FALSE),"")</f>
        <v/>
      </c>
      <c r="AY189" s="14" t="n">
        <v>20.9100000000004</v>
      </c>
      <c r="AZ189" s="14">
        <f>IFERROR(VLOOKUP(AY189,'CRUCE OPORTUNIDADES'!$C$10:$D$109,2,FALSE),"")</f>
        <v/>
      </c>
      <c r="BA189" s="14" t="n">
        <v>21.9100000000004</v>
      </c>
      <c r="BB189" s="14">
        <f>IFERROR(VLOOKUP(BA189,'CRUCE OPORTUNIDADES'!$C$10:$D$109,2,FALSE),"")</f>
        <v/>
      </c>
      <c r="BC189" s="14" t="n">
        <v>22.9100000000004</v>
      </c>
      <c r="BD189" s="14">
        <f>IFERROR(VLOOKUP(BC189,'CRUCE OPORTUNIDADES'!$C$10:$D$109,2,FALSE),"")</f>
        <v/>
      </c>
      <c r="BE189" s="14" t="n">
        <v>23.9100000000004</v>
      </c>
      <c r="BF189" s="14">
        <f>IFERROR(VLOOKUP(BE189,'CRUCE OPORTUNIDADES'!$C$10:$D$109,2,FALSE),"")</f>
        <v/>
      </c>
      <c r="BG189" s="14" t="n">
        <v>24.9100000000005</v>
      </c>
      <c r="BH189" s="14">
        <f>IFERROR(VLOOKUP(BG189,'CRUCE OPORTUNIDADES'!$C$10:$D$109,2,FALSE),"")</f>
        <v/>
      </c>
      <c r="BI189" s="14" t="n">
        <v>25.9100000000005</v>
      </c>
      <c r="BJ189" s="14">
        <f>IFERROR(VLOOKUP(BI189,'CRUCE OPORTUNIDADES'!$C$10:$D$109,2,FALSE),"")</f>
        <v/>
      </c>
    </row>
    <row r="190">
      <c r="N190" s="14">
        <f>IF(N191&lt;&gt;""," -O","")</f>
        <v/>
      </c>
      <c r="P190" s="14">
        <f>IF(P191&lt;&gt;""," -O","")</f>
        <v/>
      </c>
      <c r="R190" s="14">
        <f>IF(R191&lt;&gt;""," -O","")</f>
        <v/>
      </c>
      <c r="T190" s="14">
        <f>IF(T191&lt;&gt;""," -O","")</f>
        <v/>
      </c>
      <c r="V190" s="14">
        <f>IF(V191&lt;&gt;""," -O","")</f>
        <v/>
      </c>
      <c r="X190" s="14">
        <f>IF(X191&lt;&gt;""," -O","")</f>
        <v/>
      </c>
      <c r="Z190" s="14">
        <f>IF(Z191&lt;&gt;""," -O","")</f>
        <v/>
      </c>
      <c r="AB190" s="14">
        <f>IF(AB191&lt;&gt;""," -O","")</f>
        <v/>
      </c>
      <c r="AD190" s="14">
        <f>IF(AD191&lt;&gt;""," -O","")</f>
        <v/>
      </c>
      <c r="AF190" s="14">
        <f>IF(AF191&lt;&gt;""," -O","")</f>
        <v/>
      </c>
      <c r="AH190" s="14">
        <f>IF(AH191&lt;&gt;""," -O","")</f>
        <v/>
      </c>
      <c r="AJ190" s="14">
        <f>IF(AJ191&lt;&gt;""," -O","")</f>
        <v/>
      </c>
      <c r="AL190" s="14">
        <f>IF(AL191&lt;&gt;""," -O","")</f>
        <v/>
      </c>
      <c r="AN190" s="14">
        <f>IF(AN191&lt;&gt;""," -O","")</f>
        <v/>
      </c>
      <c r="AP190" s="14">
        <f>IF(AP191&lt;&gt;""," -O","")</f>
        <v/>
      </c>
      <c r="AR190" s="14">
        <f>IF(AR191&lt;&gt;""," -O","")</f>
        <v/>
      </c>
      <c r="AT190" s="14">
        <f>IF(AT191&lt;&gt;""," -O","")</f>
        <v/>
      </c>
      <c r="AV190" s="14">
        <f>IF(AV191&lt;&gt;""," -O","")</f>
        <v/>
      </c>
      <c r="AX190" s="14">
        <f>IF(AX191&lt;&gt;""," -O","")</f>
        <v/>
      </c>
      <c r="AZ190" s="14">
        <f>IF(AZ191&lt;&gt;""," -O","")</f>
        <v/>
      </c>
      <c r="BB190" s="14">
        <f>IF(BB191&lt;&gt;""," -O","")</f>
        <v/>
      </c>
      <c r="BD190" s="14">
        <f>IF(BD191&lt;&gt;""," -O","")</f>
        <v/>
      </c>
      <c r="BF190" s="14">
        <f>IF(BF191&lt;&gt;""," -O","")</f>
        <v/>
      </c>
      <c r="BH190" s="14">
        <f>IF(BH191&lt;&gt;""," -O","")</f>
        <v/>
      </c>
      <c r="BJ190" s="14">
        <f>IF(BJ191&lt;&gt;""," -O","")</f>
        <v/>
      </c>
    </row>
    <row r="191">
      <c r="M191" s="14" t="n">
        <v>1.92</v>
      </c>
      <c r="N191" s="14">
        <f>IFERROR(VLOOKUP(M191,'CRUCE OPORTUNIDADES'!$C$10:$D$109,2,FALSE),"")</f>
        <v/>
      </c>
      <c r="O191" s="14" t="n">
        <v>2.92000000000002</v>
      </c>
      <c r="P191" s="14">
        <f>IFERROR(VLOOKUP(O191,'CRUCE OPORTUNIDADES'!$C$10:$D$109,2,FALSE),"")</f>
        <v/>
      </c>
      <c r="Q191" s="14" t="n">
        <v>3.92000000000004</v>
      </c>
      <c r="R191" s="14">
        <f>IFERROR(VLOOKUP(Q191,'CRUCE OPORTUNIDADES'!$C$10:$D$109,2,FALSE),"")</f>
        <v/>
      </c>
      <c r="S191" s="14" t="n">
        <v>4.92000000000006</v>
      </c>
      <c r="T191" s="14">
        <f>IFERROR(VLOOKUP(S191,'CRUCE OPORTUNIDADES'!$C$10:$D$109,2,FALSE),"")</f>
        <v/>
      </c>
      <c r="U191" s="14" t="n">
        <v>5.92000000000008</v>
      </c>
      <c r="V191" s="14">
        <f>IFERROR(VLOOKUP(U191,'CRUCE OPORTUNIDADES'!$C$10:$D$109,2,FALSE),"")</f>
        <v/>
      </c>
      <c r="W191" s="14" t="n">
        <v>6.9200000000001</v>
      </c>
      <c r="X191" s="14">
        <f>IFERROR(VLOOKUP(W191,'CRUCE OPORTUNIDADES'!$C$10:$D$109,2,FALSE),"")</f>
        <v/>
      </c>
      <c r="Y191" s="14" t="n">
        <v>7.92000000000012</v>
      </c>
      <c r="Z191" s="14">
        <f>IFERROR(VLOOKUP(Y191,'CRUCE OPORTUNIDADES'!$C$10:$D$109,2,FALSE),"")</f>
        <v/>
      </c>
      <c r="AA191" s="14" t="n">
        <v>8.92000000000014</v>
      </c>
      <c r="AB191" s="14">
        <f>IFERROR(VLOOKUP(AA191,'CRUCE OPORTUNIDADES'!$C$10:$D$109,2,FALSE),"")</f>
        <v/>
      </c>
      <c r="AC191" s="14" t="n">
        <v>9.92000000000016</v>
      </c>
      <c r="AD191" s="14">
        <f>IFERROR(VLOOKUP(AC191,'CRUCE OPORTUNIDADES'!$C$10:$D$109,2,FALSE),"")</f>
        <v/>
      </c>
      <c r="AE191" s="14" t="n">
        <v>10.9200000000002</v>
      </c>
      <c r="AF191" s="14">
        <f>IFERROR(VLOOKUP(AE191,'CRUCE OPORTUNIDADES'!$C$10:$D$109,2,FALSE),"")</f>
        <v/>
      </c>
      <c r="AG191" s="14" t="n">
        <v>11.9200000000002</v>
      </c>
      <c r="AH191" s="14">
        <f>IFERROR(VLOOKUP(AG191,'CRUCE OPORTUNIDADES'!$C$10:$D$109,2,FALSE),"")</f>
        <v/>
      </c>
      <c r="AI191" s="14" t="n">
        <v>12.9200000000002</v>
      </c>
      <c r="AJ191" s="14">
        <f>IFERROR(VLOOKUP(AI191,'CRUCE OPORTUNIDADES'!$C$10:$D$109,2,FALSE),"")</f>
        <v/>
      </c>
      <c r="AK191" s="14" t="n">
        <v>13.9200000000002</v>
      </c>
      <c r="AL191" s="14">
        <f>IFERROR(VLOOKUP(AK191,'CRUCE OPORTUNIDADES'!$C$10:$D$109,2,FALSE),"")</f>
        <v/>
      </c>
      <c r="AM191" s="14" t="n">
        <v>14.9200000000003</v>
      </c>
      <c r="AN191" s="14">
        <f>IFERROR(VLOOKUP(AM191,'CRUCE OPORTUNIDADES'!$C$10:$D$109,2,FALSE),"")</f>
        <v/>
      </c>
      <c r="AO191" s="14" t="n">
        <v>15.9200000000003</v>
      </c>
      <c r="AP191" s="14">
        <f>IFERROR(VLOOKUP(AO191,'CRUCE OPORTUNIDADES'!$C$10:$D$109,2,FALSE),"")</f>
        <v/>
      </c>
      <c r="AQ191" s="14" t="n">
        <v>16.9200000000003</v>
      </c>
      <c r="AR191" s="14">
        <f>IFERROR(VLOOKUP(AQ191,'CRUCE OPORTUNIDADES'!$C$10:$D$109,2,FALSE),"")</f>
        <v/>
      </c>
      <c r="AS191" s="14" t="n">
        <v>17.9200000000003</v>
      </c>
      <c r="AT191" s="14">
        <f>IFERROR(VLOOKUP(AS191,'CRUCE OPORTUNIDADES'!$C$10:$D$109,2,FALSE),"")</f>
        <v/>
      </c>
      <c r="AU191" s="14" t="n">
        <v>18.9200000000003</v>
      </c>
      <c r="AV191" s="14">
        <f>IFERROR(VLOOKUP(AU191,'CRUCE OPORTUNIDADES'!$C$10:$D$109,2,FALSE),"")</f>
        <v/>
      </c>
      <c r="AW191" s="14" t="n">
        <v>19.9200000000004</v>
      </c>
      <c r="AX191" s="14">
        <f>IFERROR(VLOOKUP(AW191,'CRUCE OPORTUNIDADES'!$C$10:$D$109,2,FALSE),"")</f>
        <v/>
      </c>
      <c r="AY191" s="14" t="n">
        <v>20.9200000000004</v>
      </c>
      <c r="AZ191" s="14">
        <f>IFERROR(VLOOKUP(AY191,'CRUCE OPORTUNIDADES'!$C$10:$D$109,2,FALSE),"")</f>
        <v/>
      </c>
      <c r="BA191" s="14" t="n">
        <v>21.9200000000004</v>
      </c>
      <c r="BB191" s="14">
        <f>IFERROR(VLOOKUP(BA191,'CRUCE OPORTUNIDADES'!$C$10:$D$109,2,FALSE),"")</f>
        <v/>
      </c>
      <c r="BC191" s="14" t="n">
        <v>22.9200000000004</v>
      </c>
      <c r="BD191" s="14">
        <f>IFERROR(VLOOKUP(BC191,'CRUCE OPORTUNIDADES'!$C$10:$D$109,2,FALSE),"")</f>
        <v/>
      </c>
      <c r="BE191" s="14" t="n">
        <v>23.9200000000004</v>
      </c>
      <c r="BF191" s="14">
        <f>IFERROR(VLOOKUP(BE191,'CRUCE OPORTUNIDADES'!$C$10:$D$109,2,FALSE),"")</f>
        <v/>
      </c>
      <c r="BG191" s="14" t="n">
        <v>24.9200000000005</v>
      </c>
      <c r="BH191" s="14">
        <f>IFERROR(VLOOKUP(BG191,'CRUCE OPORTUNIDADES'!$C$10:$D$109,2,FALSE),"")</f>
        <v/>
      </c>
      <c r="BI191" s="14" t="n">
        <v>25.9200000000005</v>
      </c>
      <c r="BJ191" s="14">
        <f>IFERROR(VLOOKUP(BI191,'CRUCE OPORTUNIDADES'!$C$10:$D$109,2,FALSE),"")</f>
        <v/>
      </c>
    </row>
    <row r="192">
      <c r="N192" s="14">
        <f>IF(N193&lt;&gt;""," -O","")</f>
        <v/>
      </c>
      <c r="P192" s="14">
        <f>IF(P193&lt;&gt;""," -O","")</f>
        <v/>
      </c>
      <c r="R192" s="14">
        <f>IF(R193&lt;&gt;""," -O","")</f>
        <v/>
      </c>
      <c r="T192" s="14">
        <f>IF(T193&lt;&gt;""," -O","")</f>
        <v/>
      </c>
      <c r="V192" s="14">
        <f>IF(V193&lt;&gt;""," -O","")</f>
        <v/>
      </c>
      <c r="X192" s="14">
        <f>IF(X193&lt;&gt;""," -O","")</f>
        <v/>
      </c>
      <c r="Z192" s="14">
        <f>IF(Z193&lt;&gt;""," -O","")</f>
        <v/>
      </c>
      <c r="AB192" s="14">
        <f>IF(AB193&lt;&gt;""," -O","")</f>
        <v/>
      </c>
      <c r="AD192" s="14">
        <f>IF(AD193&lt;&gt;""," -O","")</f>
        <v/>
      </c>
      <c r="AF192" s="14">
        <f>IF(AF193&lt;&gt;""," -O","")</f>
        <v/>
      </c>
      <c r="AH192" s="14">
        <f>IF(AH193&lt;&gt;""," -O","")</f>
        <v/>
      </c>
      <c r="AJ192" s="14">
        <f>IF(AJ193&lt;&gt;""," -O","")</f>
        <v/>
      </c>
      <c r="AL192" s="14">
        <f>IF(AL193&lt;&gt;""," -O","")</f>
        <v/>
      </c>
      <c r="AN192" s="14">
        <f>IF(AN193&lt;&gt;""," -O","")</f>
        <v/>
      </c>
      <c r="AP192" s="14">
        <f>IF(AP193&lt;&gt;""," -O","")</f>
        <v/>
      </c>
      <c r="AR192" s="14">
        <f>IF(AR193&lt;&gt;""," -O","")</f>
        <v/>
      </c>
      <c r="AT192" s="14">
        <f>IF(AT193&lt;&gt;""," -O","")</f>
        <v/>
      </c>
      <c r="AV192" s="14">
        <f>IF(AV193&lt;&gt;""," -O","")</f>
        <v/>
      </c>
      <c r="AX192" s="14">
        <f>IF(AX193&lt;&gt;""," -O","")</f>
        <v/>
      </c>
      <c r="AZ192" s="14">
        <f>IF(AZ193&lt;&gt;""," -O","")</f>
        <v/>
      </c>
      <c r="BB192" s="14">
        <f>IF(BB193&lt;&gt;""," -O","")</f>
        <v/>
      </c>
      <c r="BD192" s="14">
        <f>IF(BD193&lt;&gt;""," -O","")</f>
        <v/>
      </c>
      <c r="BF192" s="14">
        <f>IF(BF193&lt;&gt;""," -O","")</f>
        <v/>
      </c>
      <c r="BH192" s="14">
        <f>IF(BH193&lt;&gt;""," -O","")</f>
        <v/>
      </c>
      <c r="BJ192" s="14">
        <f>IF(BJ193&lt;&gt;""," -O","")</f>
        <v/>
      </c>
    </row>
    <row r="193">
      <c r="M193" s="14" t="n">
        <v>1.93</v>
      </c>
      <c r="N193" s="14">
        <f>IFERROR(VLOOKUP(M193,'CRUCE OPORTUNIDADES'!$C$10:$D$109,2,FALSE),"")</f>
        <v/>
      </c>
      <c r="O193" s="14" t="n">
        <v>2.93000000000002</v>
      </c>
      <c r="P193" s="14">
        <f>IFERROR(VLOOKUP(O193,'CRUCE OPORTUNIDADES'!$C$10:$D$109,2,FALSE),"")</f>
        <v/>
      </c>
      <c r="Q193" s="14" t="n">
        <v>3.93000000000004</v>
      </c>
      <c r="R193" s="14">
        <f>IFERROR(VLOOKUP(Q193,'CRUCE OPORTUNIDADES'!$C$10:$D$109,2,FALSE),"")</f>
        <v/>
      </c>
      <c r="S193" s="14" t="n">
        <v>4.93000000000006</v>
      </c>
      <c r="T193" s="14">
        <f>IFERROR(VLOOKUP(S193,'CRUCE OPORTUNIDADES'!$C$10:$D$109,2,FALSE),"")</f>
        <v/>
      </c>
      <c r="U193" s="14" t="n">
        <v>5.93000000000008</v>
      </c>
      <c r="V193" s="14">
        <f>IFERROR(VLOOKUP(U193,'CRUCE OPORTUNIDADES'!$C$10:$D$109,2,FALSE),"")</f>
        <v/>
      </c>
      <c r="W193" s="14" t="n">
        <v>6.9300000000001</v>
      </c>
      <c r="X193" s="14">
        <f>IFERROR(VLOOKUP(W193,'CRUCE OPORTUNIDADES'!$C$10:$D$109,2,FALSE),"")</f>
        <v/>
      </c>
      <c r="Y193" s="14" t="n">
        <v>7.93000000000012</v>
      </c>
      <c r="Z193" s="14">
        <f>IFERROR(VLOOKUP(Y193,'CRUCE OPORTUNIDADES'!$C$10:$D$109,2,FALSE),"")</f>
        <v/>
      </c>
      <c r="AA193" s="14" t="n">
        <v>8.93000000000014</v>
      </c>
      <c r="AB193" s="14">
        <f>IFERROR(VLOOKUP(AA193,'CRUCE OPORTUNIDADES'!$C$10:$D$109,2,FALSE),"")</f>
        <v/>
      </c>
      <c r="AC193" s="14" t="n">
        <v>9.93000000000016</v>
      </c>
      <c r="AD193" s="14">
        <f>IFERROR(VLOOKUP(AC193,'CRUCE OPORTUNIDADES'!$C$10:$D$109,2,FALSE),"")</f>
        <v/>
      </c>
      <c r="AE193" s="14" t="n">
        <v>10.9300000000002</v>
      </c>
      <c r="AF193" s="14">
        <f>IFERROR(VLOOKUP(AE193,'CRUCE OPORTUNIDADES'!$C$10:$D$109,2,FALSE),"")</f>
        <v/>
      </c>
      <c r="AG193" s="14" t="n">
        <v>11.9300000000002</v>
      </c>
      <c r="AH193" s="14">
        <f>IFERROR(VLOOKUP(AG193,'CRUCE OPORTUNIDADES'!$C$10:$D$109,2,FALSE),"")</f>
        <v/>
      </c>
      <c r="AI193" s="14" t="n">
        <v>12.9300000000002</v>
      </c>
      <c r="AJ193" s="14">
        <f>IFERROR(VLOOKUP(AI193,'CRUCE OPORTUNIDADES'!$C$10:$D$109,2,FALSE),"")</f>
        <v/>
      </c>
      <c r="AK193" s="14" t="n">
        <v>13.9300000000002</v>
      </c>
      <c r="AL193" s="14">
        <f>IFERROR(VLOOKUP(AK193,'CRUCE OPORTUNIDADES'!$C$10:$D$109,2,FALSE),"")</f>
        <v/>
      </c>
      <c r="AM193" s="14" t="n">
        <v>14.9300000000003</v>
      </c>
      <c r="AN193" s="14">
        <f>IFERROR(VLOOKUP(AM193,'CRUCE OPORTUNIDADES'!$C$10:$D$109,2,FALSE),"")</f>
        <v/>
      </c>
      <c r="AO193" s="14" t="n">
        <v>15.9300000000003</v>
      </c>
      <c r="AP193" s="14">
        <f>IFERROR(VLOOKUP(AO193,'CRUCE OPORTUNIDADES'!$C$10:$D$109,2,FALSE),"")</f>
        <v/>
      </c>
      <c r="AQ193" s="14" t="n">
        <v>16.9300000000003</v>
      </c>
      <c r="AR193" s="14">
        <f>IFERROR(VLOOKUP(AQ193,'CRUCE OPORTUNIDADES'!$C$10:$D$109,2,FALSE),"")</f>
        <v/>
      </c>
      <c r="AS193" s="14" t="n">
        <v>17.9300000000003</v>
      </c>
      <c r="AT193" s="14">
        <f>IFERROR(VLOOKUP(AS193,'CRUCE OPORTUNIDADES'!$C$10:$D$109,2,FALSE),"")</f>
        <v/>
      </c>
      <c r="AU193" s="14" t="n">
        <v>18.9300000000003</v>
      </c>
      <c r="AV193" s="14">
        <f>IFERROR(VLOOKUP(AU193,'CRUCE OPORTUNIDADES'!$C$10:$D$109,2,FALSE),"")</f>
        <v/>
      </c>
      <c r="AW193" s="14" t="n">
        <v>19.9300000000004</v>
      </c>
      <c r="AX193" s="14">
        <f>IFERROR(VLOOKUP(AW193,'CRUCE OPORTUNIDADES'!$C$10:$D$109,2,FALSE),"")</f>
        <v/>
      </c>
      <c r="AY193" s="14" t="n">
        <v>20.9300000000004</v>
      </c>
      <c r="AZ193" s="14">
        <f>IFERROR(VLOOKUP(AY193,'CRUCE OPORTUNIDADES'!$C$10:$D$109,2,FALSE),"")</f>
        <v/>
      </c>
      <c r="BA193" s="14" t="n">
        <v>21.9300000000004</v>
      </c>
      <c r="BB193" s="14">
        <f>IFERROR(VLOOKUP(BA193,'CRUCE OPORTUNIDADES'!$C$10:$D$109,2,FALSE),"")</f>
        <v/>
      </c>
      <c r="BC193" s="14" t="n">
        <v>22.9300000000004</v>
      </c>
      <c r="BD193" s="14">
        <f>IFERROR(VLOOKUP(BC193,'CRUCE OPORTUNIDADES'!$C$10:$D$109,2,FALSE),"")</f>
        <v/>
      </c>
      <c r="BE193" s="14" t="n">
        <v>23.9300000000004</v>
      </c>
      <c r="BF193" s="14">
        <f>IFERROR(VLOOKUP(BE193,'CRUCE OPORTUNIDADES'!$C$10:$D$109,2,FALSE),"")</f>
        <v/>
      </c>
      <c r="BG193" s="14" t="n">
        <v>24.9300000000005</v>
      </c>
      <c r="BH193" s="14">
        <f>IFERROR(VLOOKUP(BG193,'CRUCE OPORTUNIDADES'!$C$10:$D$109,2,FALSE),"")</f>
        <v/>
      </c>
      <c r="BI193" s="14" t="n">
        <v>25.9300000000005</v>
      </c>
      <c r="BJ193" s="14">
        <f>IFERROR(VLOOKUP(BI193,'CRUCE OPORTUNIDADES'!$C$10:$D$109,2,FALSE),"")</f>
        <v/>
      </c>
    </row>
    <row r="194">
      <c r="N194" s="14">
        <f>IF(N195&lt;&gt;""," -O","")</f>
        <v/>
      </c>
      <c r="P194" s="14">
        <f>IF(P195&lt;&gt;""," -O","")</f>
        <v/>
      </c>
      <c r="R194" s="14">
        <f>IF(R195&lt;&gt;""," -O","")</f>
        <v/>
      </c>
      <c r="T194" s="14">
        <f>IF(T195&lt;&gt;""," -O","")</f>
        <v/>
      </c>
      <c r="V194" s="14">
        <f>IF(V195&lt;&gt;""," -O","")</f>
        <v/>
      </c>
      <c r="X194" s="14">
        <f>IF(X195&lt;&gt;""," -O","")</f>
        <v/>
      </c>
      <c r="Z194" s="14">
        <f>IF(Z195&lt;&gt;""," -O","")</f>
        <v/>
      </c>
      <c r="AB194" s="14">
        <f>IF(AB195&lt;&gt;""," -O","")</f>
        <v/>
      </c>
      <c r="AD194" s="14">
        <f>IF(AD195&lt;&gt;""," -O","")</f>
        <v/>
      </c>
      <c r="AF194" s="14">
        <f>IF(AF195&lt;&gt;""," -O","")</f>
        <v/>
      </c>
      <c r="AH194" s="14">
        <f>IF(AH195&lt;&gt;""," -O","")</f>
        <v/>
      </c>
      <c r="AJ194" s="14">
        <f>IF(AJ195&lt;&gt;""," -O","")</f>
        <v/>
      </c>
      <c r="AL194" s="14">
        <f>IF(AL195&lt;&gt;""," -O","")</f>
        <v/>
      </c>
      <c r="AN194" s="14">
        <f>IF(AN195&lt;&gt;""," -O","")</f>
        <v/>
      </c>
      <c r="AP194" s="14">
        <f>IF(AP195&lt;&gt;""," -O","")</f>
        <v/>
      </c>
      <c r="AR194" s="14">
        <f>IF(AR195&lt;&gt;""," -O","")</f>
        <v/>
      </c>
      <c r="AT194" s="14">
        <f>IF(AT195&lt;&gt;""," -O","")</f>
        <v/>
      </c>
      <c r="AV194" s="14">
        <f>IF(AV195&lt;&gt;""," -O","")</f>
        <v/>
      </c>
      <c r="AX194" s="14">
        <f>IF(AX195&lt;&gt;""," -O","")</f>
        <v/>
      </c>
      <c r="AZ194" s="14">
        <f>IF(AZ195&lt;&gt;""," -O","")</f>
        <v/>
      </c>
      <c r="BB194" s="14">
        <f>IF(BB195&lt;&gt;""," -O","")</f>
        <v/>
      </c>
      <c r="BD194" s="14">
        <f>IF(BD195&lt;&gt;""," -O","")</f>
        <v/>
      </c>
      <c r="BF194" s="14">
        <f>IF(BF195&lt;&gt;""," -O","")</f>
        <v/>
      </c>
      <c r="BH194" s="14">
        <f>IF(BH195&lt;&gt;""," -O","")</f>
        <v/>
      </c>
      <c r="BJ194" s="14">
        <f>IF(BJ195&lt;&gt;""," -O","")</f>
        <v/>
      </c>
    </row>
    <row r="195">
      <c r="M195" s="14" t="n">
        <v>1.94</v>
      </c>
      <c r="N195" s="14">
        <f>IFERROR(VLOOKUP(M195,'CRUCE OPORTUNIDADES'!$C$10:$D$109,2,FALSE),"")</f>
        <v/>
      </c>
      <c r="O195" s="14" t="n">
        <v>2.94000000000002</v>
      </c>
      <c r="P195" s="14">
        <f>IFERROR(VLOOKUP(O195,'CRUCE OPORTUNIDADES'!$C$10:$D$109,2,FALSE),"")</f>
        <v/>
      </c>
      <c r="Q195" s="14" t="n">
        <v>3.94000000000004</v>
      </c>
      <c r="R195" s="14">
        <f>IFERROR(VLOOKUP(Q195,'CRUCE OPORTUNIDADES'!$C$10:$D$109,2,FALSE),"")</f>
        <v/>
      </c>
      <c r="S195" s="14" t="n">
        <v>4.94000000000006</v>
      </c>
      <c r="T195" s="14">
        <f>IFERROR(VLOOKUP(S195,'CRUCE OPORTUNIDADES'!$C$10:$D$109,2,FALSE),"")</f>
        <v/>
      </c>
      <c r="U195" s="14" t="n">
        <v>5.94000000000008</v>
      </c>
      <c r="V195" s="14">
        <f>IFERROR(VLOOKUP(U195,'CRUCE OPORTUNIDADES'!$C$10:$D$109,2,FALSE),"")</f>
        <v/>
      </c>
      <c r="W195" s="14" t="n">
        <v>6.9400000000001</v>
      </c>
      <c r="X195" s="14">
        <f>IFERROR(VLOOKUP(W195,'CRUCE OPORTUNIDADES'!$C$10:$D$109,2,FALSE),"")</f>
        <v/>
      </c>
      <c r="Y195" s="14" t="n">
        <v>7.94000000000012</v>
      </c>
      <c r="Z195" s="14">
        <f>IFERROR(VLOOKUP(Y195,'CRUCE OPORTUNIDADES'!$C$10:$D$109,2,FALSE),"")</f>
        <v/>
      </c>
      <c r="AA195" s="14" t="n">
        <v>8.94000000000014</v>
      </c>
      <c r="AB195" s="14">
        <f>IFERROR(VLOOKUP(AA195,'CRUCE OPORTUNIDADES'!$C$10:$D$109,2,FALSE),"")</f>
        <v/>
      </c>
      <c r="AC195" s="14" t="n">
        <v>9.940000000000159</v>
      </c>
      <c r="AD195" s="14">
        <f>IFERROR(VLOOKUP(AC195,'CRUCE OPORTUNIDADES'!$C$10:$D$109,2,FALSE),"")</f>
        <v/>
      </c>
      <c r="AE195" s="14" t="n">
        <v>10.9400000000002</v>
      </c>
      <c r="AF195" s="14">
        <f>IFERROR(VLOOKUP(AE195,'CRUCE OPORTUNIDADES'!$C$10:$D$109,2,FALSE),"")</f>
        <v/>
      </c>
      <c r="AG195" s="14" t="n">
        <v>11.9400000000002</v>
      </c>
      <c r="AH195" s="14">
        <f>IFERROR(VLOOKUP(AG195,'CRUCE OPORTUNIDADES'!$C$10:$D$109,2,FALSE),"")</f>
        <v/>
      </c>
      <c r="AI195" s="14" t="n">
        <v>12.9400000000002</v>
      </c>
      <c r="AJ195" s="14">
        <f>IFERROR(VLOOKUP(AI195,'CRUCE OPORTUNIDADES'!$C$10:$D$109,2,FALSE),"")</f>
        <v/>
      </c>
      <c r="AK195" s="14" t="n">
        <v>13.9400000000002</v>
      </c>
      <c r="AL195" s="14">
        <f>IFERROR(VLOOKUP(AK195,'CRUCE OPORTUNIDADES'!$C$10:$D$109,2,FALSE),"")</f>
        <v/>
      </c>
      <c r="AM195" s="14" t="n">
        <v>14.9400000000003</v>
      </c>
      <c r="AN195" s="14">
        <f>IFERROR(VLOOKUP(AM195,'CRUCE OPORTUNIDADES'!$C$10:$D$109,2,FALSE),"")</f>
        <v/>
      </c>
      <c r="AO195" s="14" t="n">
        <v>15.9400000000003</v>
      </c>
      <c r="AP195" s="14">
        <f>IFERROR(VLOOKUP(AO195,'CRUCE OPORTUNIDADES'!$C$10:$D$109,2,FALSE),"")</f>
        <v/>
      </c>
      <c r="AQ195" s="14" t="n">
        <v>16.9400000000003</v>
      </c>
      <c r="AR195" s="14">
        <f>IFERROR(VLOOKUP(AQ195,'CRUCE OPORTUNIDADES'!$C$10:$D$109,2,FALSE),"")</f>
        <v/>
      </c>
      <c r="AS195" s="14" t="n">
        <v>17.9400000000003</v>
      </c>
      <c r="AT195" s="14">
        <f>IFERROR(VLOOKUP(AS195,'CRUCE OPORTUNIDADES'!$C$10:$D$109,2,FALSE),"")</f>
        <v/>
      </c>
      <c r="AU195" s="14" t="n">
        <v>18.9400000000003</v>
      </c>
      <c r="AV195" s="14">
        <f>IFERROR(VLOOKUP(AU195,'CRUCE OPORTUNIDADES'!$C$10:$D$109,2,FALSE),"")</f>
        <v/>
      </c>
      <c r="AW195" s="14" t="n">
        <v>19.9400000000004</v>
      </c>
      <c r="AX195" s="14">
        <f>IFERROR(VLOOKUP(AW195,'CRUCE OPORTUNIDADES'!$C$10:$D$109,2,FALSE),"")</f>
        <v/>
      </c>
      <c r="AY195" s="14" t="n">
        <v>20.9400000000004</v>
      </c>
      <c r="AZ195" s="14">
        <f>IFERROR(VLOOKUP(AY195,'CRUCE OPORTUNIDADES'!$C$10:$D$109,2,FALSE),"")</f>
        <v/>
      </c>
      <c r="BA195" s="14" t="n">
        <v>21.9400000000004</v>
      </c>
      <c r="BB195" s="14">
        <f>IFERROR(VLOOKUP(BA195,'CRUCE OPORTUNIDADES'!$C$10:$D$109,2,FALSE),"")</f>
        <v/>
      </c>
      <c r="BC195" s="14" t="n">
        <v>22.9400000000004</v>
      </c>
      <c r="BD195" s="14">
        <f>IFERROR(VLOOKUP(BC195,'CRUCE OPORTUNIDADES'!$C$10:$D$109,2,FALSE),"")</f>
        <v/>
      </c>
      <c r="BE195" s="14" t="n">
        <v>23.9400000000004</v>
      </c>
      <c r="BF195" s="14">
        <f>IFERROR(VLOOKUP(BE195,'CRUCE OPORTUNIDADES'!$C$10:$D$109,2,FALSE),"")</f>
        <v/>
      </c>
      <c r="BG195" s="14" t="n">
        <v>24.9400000000005</v>
      </c>
      <c r="BH195" s="14">
        <f>IFERROR(VLOOKUP(BG195,'CRUCE OPORTUNIDADES'!$C$10:$D$109,2,FALSE),"")</f>
        <v/>
      </c>
      <c r="BI195" s="14" t="n">
        <v>25.9400000000005</v>
      </c>
      <c r="BJ195" s="14">
        <f>IFERROR(VLOOKUP(BI195,'CRUCE OPORTUNIDADES'!$C$10:$D$109,2,FALSE),"")</f>
        <v/>
      </c>
    </row>
    <row r="196">
      <c r="N196" s="14">
        <f>IF(N197&lt;&gt;""," -O","")</f>
        <v/>
      </c>
      <c r="P196" s="14">
        <f>IF(P197&lt;&gt;""," -O","")</f>
        <v/>
      </c>
      <c r="R196" s="14">
        <f>IF(R197&lt;&gt;""," -O","")</f>
        <v/>
      </c>
      <c r="T196" s="14">
        <f>IF(T197&lt;&gt;""," -O","")</f>
        <v/>
      </c>
      <c r="V196" s="14">
        <f>IF(V197&lt;&gt;""," -O","")</f>
        <v/>
      </c>
      <c r="X196" s="14">
        <f>IF(X197&lt;&gt;""," -O","")</f>
        <v/>
      </c>
      <c r="Z196" s="14">
        <f>IF(Z197&lt;&gt;""," -O","")</f>
        <v/>
      </c>
      <c r="AB196" s="14">
        <f>IF(AB197&lt;&gt;""," -O","")</f>
        <v/>
      </c>
      <c r="AD196" s="14">
        <f>IF(AD197&lt;&gt;""," -O","")</f>
        <v/>
      </c>
      <c r="AF196" s="14">
        <f>IF(AF197&lt;&gt;""," -O","")</f>
        <v/>
      </c>
      <c r="AH196" s="14">
        <f>IF(AH197&lt;&gt;""," -O","")</f>
        <v/>
      </c>
      <c r="AJ196" s="14">
        <f>IF(AJ197&lt;&gt;""," -O","")</f>
        <v/>
      </c>
      <c r="AL196" s="14">
        <f>IF(AL197&lt;&gt;""," -O","")</f>
        <v/>
      </c>
      <c r="AN196" s="14">
        <f>IF(AN197&lt;&gt;""," -O","")</f>
        <v/>
      </c>
      <c r="AP196" s="14">
        <f>IF(AP197&lt;&gt;""," -O","")</f>
        <v/>
      </c>
      <c r="AR196" s="14">
        <f>IF(AR197&lt;&gt;""," -O","")</f>
        <v/>
      </c>
      <c r="AT196" s="14">
        <f>IF(AT197&lt;&gt;""," -O","")</f>
        <v/>
      </c>
      <c r="AV196" s="14">
        <f>IF(AV197&lt;&gt;""," -O","")</f>
        <v/>
      </c>
      <c r="AX196" s="14">
        <f>IF(AX197&lt;&gt;""," -O","")</f>
        <v/>
      </c>
      <c r="AZ196" s="14">
        <f>IF(AZ197&lt;&gt;""," -O","")</f>
        <v/>
      </c>
      <c r="BB196" s="14">
        <f>IF(BB197&lt;&gt;""," -O","")</f>
        <v/>
      </c>
      <c r="BD196" s="14">
        <f>IF(BD197&lt;&gt;""," -O","")</f>
        <v/>
      </c>
      <c r="BF196" s="14">
        <f>IF(BF197&lt;&gt;""," -O","")</f>
        <v/>
      </c>
      <c r="BH196" s="14">
        <f>IF(BH197&lt;&gt;""," -O","")</f>
        <v/>
      </c>
      <c r="BJ196" s="14">
        <f>IF(BJ197&lt;&gt;""," -O","")</f>
        <v/>
      </c>
    </row>
    <row r="197">
      <c r="M197" s="14" t="n">
        <v>1.95</v>
      </c>
      <c r="N197" s="14">
        <f>IFERROR(VLOOKUP(M197,'CRUCE OPORTUNIDADES'!$C$10:$D$109,2,FALSE),"")</f>
        <v/>
      </c>
      <c r="O197" s="14" t="n">
        <v>2.95000000000002</v>
      </c>
      <c r="P197" s="14">
        <f>IFERROR(VLOOKUP(O197,'CRUCE OPORTUNIDADES'!$C$10:$D$109,2,FALSE),"")</f>
        <v/>
      </c>
      <c r="Q197" s="14" t="n">
        <v>3.95000000000004</v>
      </c>
      <c r="R197" s="14">
        <f>IFERROR(VLOOKUP(Q197,'CRUCE OPORTUNIDADES'!$C$10:$D$109,2,FALSE),"")</f>
        <v/>
      </c>
      <c r="S197" s="14" t="n">
        <v>4.95000000000006</v>
      </c>
      <c r="T197" s="14">
        <f>IFERROR(VLOOKUP(S197,'CRUCE OPORTUNIDADES'!$C$10:$D$109,2,FALSE),"")</f>
        <v/>
      </c>
      <c r="U197" s="14" t="n">
        <v>5.95000000000008</v>
      </c>
      <c r="V197" s="14">
        <f>IFERROR(VLOOKUP(U197,'CRUCE OPORTUNIDADES'!$C$10:$D$109,2,FALSE),"")</f>
        <v/>
      </c>
      <c r="W197" s="14" t="n">
        <v>6.9500000000001</v>
      </c>
      <c r="X197" s="14">
        <f>IFERROR(VLOOKUP(W197,'CRUCE OPORTUNIDADES'!$C$10:$D$109,2,FALSE),"")</f>
        <v/>
      </c>
      <c r="Y197" s="14" t="n">
        <v>7.95000000000012</v>
      </c>
      <c r="Z197" s="14">
        <f>IFERROR(VLOOKUP(Y197,'CRUCE OPORTUNIDADES'!$C$10:$D$109,2,FALSE),"")</f>
        <v/>
      </c>
      <c r="AA197" s="14" t="n">
        <v>8.95000000000014</v>
      </c>
      <c r="AB197" s="14">
        <f>IFERROR(VLOOKUP(AA197,'CRUCE OPORTUNIDADES'!$C$10:$D$109,2,FALSE),"")</f>
        <v/>
      </c>
      <c r="AC197" s="14" t="n">
        <v>9.950000000000159</v>
      </c>
      <c r="AD197" s="14">
        <f>IFERROR(VLOOKUP(AC197,'CRUCE OPORTUNIDADES'!$C$10:$D$109,2,FALSE),"")</f>
        <v/>
      </c>
      <c r="AE197" s="14" t="n">
        <v>10.9500000000002</v>
      </c>
      <c r="AF197" s="14">
        <f>IFERROR(VLOOKUP(AE197,'CRUCE OPORTUNIDADES'!$C$10:$D$109,2,FALSE),"")</f>
        <v/>
      </c>
      <c r="AG197" s="14" t="n">
        <v>11.9500000000002</v>
      </c>
      <c r="AH197" s="14">
        <f>IFERROR(VLOOKUP(AG197,'CRUCE OPORTUNIDADES'!$C$10:$D$109,2,FALSE),"")</f>
        <v/>
      </c>
      <c r="AI197" s="14" t="n">
        <v>12.9500000000002</v>
      </c>
      <c r="AJ197" s="14">
        <f>IFERROR(VLOOKUP(AI197,'CRUCE OPORTUNIDADES'!$C$10:$D$109,2,FALSE),"")</f>
        <v/>
      </c>
      <c r="AK197" s="14" t="n">
        <v>13.9500000000002</v>
      </c>
      <c r="AL197" s="14">
        <f>IFERROR(VLOOKUP(AK197,'CRUCE OPORTUNIDADES'!$C$10:$D$109,2,FALSE),"")</f>
        <v/>
      </c>
      <c r="AM197" s="14" t="n">
        <v>14.9500000000003</v>
      </c>
      <c r="AN197" s="14">
        <f>IFERROR(VLOOKUP(AM197,'CRUCE OPORTUNIDADES'!$C$10:$D$109,2,FALSE),"")</f>
        <v/>
      </c>
      <c r="AO197" s="14" t="n">
        <v>15.9500000000003</v>
      </c>
      <c r="AP197" s="14">
        <f>IFERROR(VLOOKUP(AO197,'CRUCE OPORTUNIDADES'!$C$10:$D$109,2,FALSE),"")</f>
        <v/>
      </c>
      <c r="AQ197" s="14" t="n">
        <v>16.9500000000003</v>
      </c>
      <c r="AR197" s="14">
        <f>IFERROR(VLOOKUP(AQ197,'CRUCE OPORTUNIDADES'!$C$10:$D$109,2,FALSE),"")</f>
        <v/>
      </c>
      <c r="AS197" s="14" t="n">
        <v>17.9500000000003</v>
      </c>
      <c r="AT197" s="14">
        <f>IFERROR(VLOOKUP(AS197,'CRUCE OPORTUNIDADES'!$C$10:$D$109,2,FALSE),"")</f>
        <v/>
      </c>
      <c r="AU197" s="14" t="n">
        <v>18.9500000000003</v>
      </c>
      <c r="AV197" s="14">
        <f>IFERROR(VLOOKUP(AU197,'CRUCE OPORTUNIDADES'!$C$10:$D$109,2,FALSE),"")</f>
        <v/>
      </c>
      <c r="AW197" s="14" t="n">
        <v>19.9500000000004</v>
      </c>
      <c r="AX197" s="14">
        <f>IFERROR(VLOOKUP(AW197,'CRUCE OPORTUNIDADES'!$C$10:$D$109,2,FALSE),"")</f>
        <v/>
      </c>
      <c r="AY197" s="14" t="n">
        <v>20.9500000000004</v>
      </c>
      <c r="AZ197" s="14">
        <f>IFERROR(VLOOKUP(AY197,'CRUCE OPORTUNIDADES'!$C$10:$D$109,2,FALSE),"")</f>
        <v/>
      </c>
      <c r="BA197" s="14" t="n">
        <v>21.9500000000004</v>
      </c>
      <c r="BB197" s="14">
        <f>IFERROR(VLOOKUP(BA197,'CRUCE OPORTUNIDADES'!$C$10:$D$109,2,FALSE),"")</f>
        <v/>
      </c>
      <c r="BC197" s="14" t="n">
        <v>22.9500000000004</v>
      </c>
      <c r="BD197" s="14">
        <f>IFERROR(VLOOKUP(BC197,'CRUCE OPORTUNIDADES'!$C$10:$D$109,2,FALSE),"")</f>
        <v/>
      </c>
      <c r="BE197" s="14" t="n">
        <v>23.9500000000004</v>
      </c>
      <c r="BF197" s="14">
        <f>IFERROR(VLOOKUP(BE197,'CRUCE OPORTUNIDADES'!$C$10:$D$109,2,FALSE),"")</f>
        <v/>
      </c>
      <c r="BG197" s="14" t="n">
        <v>24.9500000000005</v>
      </c>
      <c r="BH197" s="14">
        <f>IFERROR(VLOOKUP(BG197,'CRUCE OPORTUNIDADES'!$C$10:$D$109,2,FALSE),"")</f>
        <v/>
      </c>
      <c r="BI197" s="14" t="n">
        <v>25.9500000000005</v>
      </c>
      <c r="BJ197" s="14">
        <f>IFERROR(VLOOKUP(BI197,'CRUCE OPORTUNIDADES'!$C$10:$D$109,2,FALSE),"")</f>
        <v/>
      </c>
    </row>
    <row r="198">
      <c r="N198" s="14">
        <f>IF(N199&lt;&gt;""," -O","")</f>
        <v/>
      </c>
      <c r="P198" s="14">
        <f>IF(P199&lt;&gt;""," -O","")</f>
        <v/>
      </c>
      <c r="R198" s="14">
        <f>IF(R199&lt;&gt;""," -O","")</f>
        <v/>
      </c>
      <c r="T198" s="14">
        <f>IF(T199&lt;&gt;""," -O","")</f>
        <v/>
      </c>
      <c r="V198" s="14">
        <f>IF(V199&lt;&gt;""," -O","")</f>
        <v/>
      </c>
      <c r="X198" s="14">
        <f>IF(X199&lt;&gt;""," -O","")</f>
        <v/>
      </c>
      <c r="Z198" s="14">
        <f>IF(Z199&lt;&gt;""," -O","")</f>
        <v/>
      </c>
      <c r="AB198" s="14">
        <f>IF(AB199&lt;&gt;""," -O","")</f>
        <v/>
      </c>
      <c r="AD198" s="14">
        <f>IF(AD199&lt;&gt;""," -O","")</f>
        <v/>
      </c>
      <c r="AF198" s="14">
        <f>IF(AF199&lt;&gt;""," -O","")</f>
        <v/>
      </c>
      <c r="AH198" s="14">
        <f>IF(AH199&lt;&gt;""," -O","")</f>
        <v/>
      </c>
      <c r="AJ198" s="14">
        <f>IF(AJ199&lt;&gt;""," -O","")</f>
        <v/>
      </c>
      <c r="AL198" s="14">
        <f>IF(AL199&lt;&gt;""," -O","")</f>
        <v/>
      </c>
      <c r="AN198" s="14">
        <f>IF(AN199&lt;&gt;""," -O","")</f>
        <v/>
      </c>
      <c r="AP198" s="14">
        <f>IF(AP199&lt;&gt;""," -O","")</f>
        <v/>
      </c>
      <c r="AR198" s="14">
        <f>IF(AR199&lt;&gt;""," -O","")</f>
        <v/>
      </c>
      <c r="AT198" s="14">
        <f>IF(AT199&lt;&gt;""," -O","")</f>
        <v/>
      </c>
      <c r="AV198" s="14">
        <f>IF(AV199&lt;&gt;""," -O","")</f>
        <v/>
      </c>
      <c r="AX198" s="14">
        <f>IF(AX199&lt;&gt;""," -O","")</f>
        <v/>
      </c>
      <c r="AZ198" s="14">
        <f>IF(AZ199&lt;&gt;""," -O","")</f>
        <v/>
      </c>
      <c r="BB198" s="14">
        <f>IF(BB199&lt;&gt;""," -O","")</f>
        <v/>
      </c>
      <c r="BD198" s="14">
        <f>IF(BD199&lt;&gt;""," -O","")</f>
        <v/>
      </c>
      <c r="BF198" s="14">
        <f>IF(BF199&lt;&gt;""," -O","")</f>
        <v/>
      </c>
      <c r="BH198" s="14">
        <f>IF(BH199&lt;&gt;""," -O","")</f>
        <v/>
      </c>
      <c r="BJ198" s="14">
        <f>IF(BJ199&lt;&gt;""," -O","")</f>
        <v/>
      </c>
    </row>
    <row r="199">
      <c r="M199" s="14" t="n">
        <v>1.96</v>
      </c>
      <c r="N199" s="14">
        <f>IFERROR(VLOOKUP(M199,'CRUCE OPORTUNIDADES'!$C$10:$D$109,2,FALSE),"")</f>
        <v/>
      </c>
      <c r="O199" s="14" t="n">
        <v>2.96000000000002</v>
      </c>
      <c r="P199" s="14">
        <f>IFERROR(VLOOKUP(O199,'CRUCE OPORTUNIDADES'!$C$10:$D$109,2,FALSE),"")</f>
        <v/>
      </c>
      <c r="Q199" s="14" t="n">
        <v>3.96000000000004</v>
      </c>
      <c r="R199" s="14">
        <f>IFERROR(VLOOKUP(Q199,'CRUCE OPORTUNIDADES'!$C$10:$D$109,2,FALSE),"")</f>
        <v/>
      </c>
      <c r="S199" s="14" t="n">
        <v>4.96000000000006</v>
      </c>
      <c r="T199" s="14">
        <f>IFERROR(VLOOKUP(S199,'CRUCE OPORTUNIDADES'!$C$10:$D$109,2,FALSE),"")</f>
        <v/>
      </c>
      <c r="U199" s="14" t="n">
        <v>5.96000000000008</v>
      </c>
      <c r="V199" s="14">
        <f>IFERROR(VLOOKUP(U199,'CRUCE OPORTUNIDADES'!$C$10:$D$109,2,FALSE),"")</f>
        <v/>
      </c>
      <c r="W199" s="14" t="n">
        <v>6.9600000000001</v>
      </c>
      <c r="X199" s="14">
        <f>IFERROR(VLOOKUP(W199,'CRUCE OPORTUNIDADES'!$C$10:$D$109,2,FALSE),"")</f>
        <v/>
      </c>
      <c r="Y199" s="14" t="n">
        <v>7.96000000000012</v>
      </c>
      <c r="Z199" s="14">
        <f>IFERROR(VLOOKUP(Y199,'CRUCE OPORTUNIDADES'!$C$10:$D$109,2,FALSE),"")</f>
        <v/>
      </c>
      <c r="AA199" s="14" t="n">
        <v>8.960000000000139</v>
      </c>
      <c r="AB199" s="14">
        <f>IFERROR(VLOOKUP(AA199,'CRUCE OPORTUNIDADES'!$C$10:$D$109,2,FALSE),"")</f>
        <v/>
      </c>
      <c r="AC199" s="14" t="n">
        <v>9.960000000000161</v>
      </c>
      <c r="AD199" s="14">
        <f>IFERROR(VLOOKUP(AC199,'CRUCE OPORTUNIDADES'!$C$10:$D$109,2,FALSE),"")</f>
        <v/>
      </c>
      <c r="AE199" s="14" t="n">
        <v>10.9600000000002</v>
      </c>
      <c r="AF199" s="14">
        <f>IFERROR(VLOOKUP(AE199,'CRUCE OPORTUNIDADES'!$C$10:$D$109,2,FALSE),"")</f>
        <v/>
      </c>
      <c r="AG199" s="14" t="n">
        <v>11.9600000000002</v>
      </c>
      <c r="AH199" s="14">
        <f>IFERROR(VLOOKUP(AG199,'CRUCE OPORTUNIDADES'!$C$10:$D$109,2,FALSE),"")</f>
        <v/>
      </c>
      <c r="AI199" s="14" t="n">
        <v>12.9600000000002</v>
      </c>
      <c r="AJ199" s="14">
        <f>IFERROR(VLOOKUP(AI199,'CRUCE OPORTUNIDADES'!$C$10:$D$109,2,FALSE),"")</f>
        <v/>
      </c>
      <c r="AK199" s="14" t="n">
        <v>13.9600000000002</v>
      </c>
      <c r="AL199" s="14">
        <f>IFERROR(VLOOKUP(AK199,'CRUCE OPORTUNIDADES'!$C$10:$D$109,2,FALSE),"")</f>
        <v/>
      </c>
      <c r="AM199" s="14" t="n">
        <v>14.9600000000003</v>
      </c>
      <c r="AN199" s="14">
        <f>IFERROR(VLOOKUP(AM199,'CRUCE OPORTUNIDADES'!$C$10:$D$109,2,FALSE),"")</f>
        <v/>
      </c>
      <c r="AO199" s="14" t="n">
        <v>15.9600000000003</v>
      </c>
      <c r="AP199" s="14">
        <f>IFERROR(VLOOKUP(AO199,'CRUCE OPORTUNIDADES'!$C$10:$D$109,2,FALSE),"")</f>
        <v/>
      </c>
      <c r="AQ199" s="14" t="n">
        <v>16.9600000000003</v>
      </c>
      <c r="AR199" s="14">
        <f>IFERROR(VLOOKUP(AQ199,'CRUCE OPORTUNIDADES'!$C$10:$D$109,2,FALSE),"")</f>
        <v/>
      </c>
      <c r="AS199" s="14" t="n">
        <v>17.9600000000003</v>
      </c>
      <c r="AT199" s="14">
        <f>IFERROR(VLOOKUP(AS199,'CRUCE OPORTUNIDADES'!$C$10:$D$109,2,FALSE),"")</f>
        <v/>
      </c>
      <c r="AU199" s="14" t="n">
        <v>18.9600000000003</v>
      </c>
      <c r="AV199" s="14">
        <f>IFERROR(VLOOKUP(AU199,'CRUCE OPORTUNIDADES'!$C$10:$D$109,2,FALSE),"")</f>
        <v/>
      </c>
      <c r="AW199" s="14" t="n">
        <v>19.9600000000004</v>
      </c>
      <c r="AX199" s="14">
        <f>IFERROR(VLOOKUP(AW199,'CRUCE OPORTUNIDADES'!$C$10:$D$109,2,FALSE),"")</f>
        <v/>
      </c>
      <c r="AY199" s="14" t="n">
        <v>20.9600000000004</v>
      </c>
      <c r="AZ199" s="14">
        <f>IFERROR(VLOOKUP(AY199,'CRUCE OPORTUNIDADES'!$C$10:$D$109,2,FALSE),"")</f>
        <v/>
      </c>
      <c r="BA199" s="14" t="n">
        <v>21.9600000000004</v>
      </c>
      <c r="BB199" s="14">
        <f>IFERROR(VLOOKUP(BA199,'CRUCE OPORTUNIDADES'!$C$10:$D$109,2,FALSE),"")</f>
        <v/>
      </c>
      <c r="BC199" s="14" t="n">
        <v>22.9600000000004</v>
      </c>
      <c r="BD199" s="14">
        <f>IFERROR(VLOOKUP(BC199,'CRUCE OPORTUNIDADES'!$C$10:$D$109,2,FALSE),"")</f>
        <v/>
      </c>
      <c r="BE199" s="14" t="n">
        <v>23.9600000000004</v>
      </c>
      <c r="BF199" s="14">
        <f>IFERROR(VLOOKUP(BE199,'CRUCE OPORTUNIDADES'!$C$10:$D$109,2,FALSE),"")</f>
        <v/>
      </c>
      <c r="BG199" s="14" t="n">
        <v>24.9600000000005</v>
      </c>
      <c r="BH199" s="14">
        <f>IFERROR(VLOOKUP(BG199,'CRUCE OPORTUNIDADES'!$C$10:$D$109,2,FALSE),"")</f>
        <v/>
      </c>
      <c r="BI199" s="14" t="n">
        <v>25.9600000000005</v>
      </c>
      <c r="BJ199" s="14">
        <f>IFERROR(VLOOKUP(BI199,'CRUCE OPORTUNIDADES'!$C$10:$D$109,2,FALSE),"")</f>
        <v/>
      </c>
    </row>
    <row r="200">
      <c r="N200" s="14">
        <f>IF(N201&lt;&gt;""," -O","")</f>
        <v/>
      </c>
      <c r="P200" s="14">
        <f>IF(P201&lt;&gt;""," -O","")</f>
        <v/>
      </c>
      <c r="R200" s="14">
        <f>IF(R201&lt;&gt;""," -O","")</f>
        <v/>
      </c>
      <c r="T200" s="14">
        <f>IF(T201&lt;&gt;""," -O","")</f>
        <v/>
      </c>
      <c r="V200" s="14">
        <f>IF(V201&lt;&gt;""," -O","")</f>
        <v/>
      </c>
      <c r="X200" s="14">
        <f>IF(X201&lt;&gt;""," -O","")</f>
        <v/>
      </c>
      <c r="Z200" s="14">
        <f>IF(Z201&lt;&gt;""," -O","")</f>
        <v/>
      </c>
      <c r="AB200" s="14">
        <f>IF(AB201&lt;&gt;""," -O","")</f>
        <v/>
      </c>
      <c r="AD200" s="14">
        <f>IF(AD201&lt;&gt;""," -O","")</f>
        <v/>
      </c>
      <c r="AF200" s="14">
        <f>IF(AF201&lt;&gt;""," -O","")</f>
        <v/>
      </c>
      <c r="AH200" s="14">
        <f>IF(AH201&lt;&gt;""," -O","")</f>
        <v/>
      </c>
      <c r="AJ200" s="14">
        <f>IF(AJ201&lt;&gt;""," -O","")</f>
        <v/>
      </c>
      <c r="AL200" s="14">
        <f>IF(AL201&lt;&gt;""," -O","")</f>
        <v/>
      </c>
      <c r="AN200" s="14">
        <f>IF(AN201&lt;&gt;""," -O","")</f>
        <v/>
      </c>
      <c r="AP200" s="14">
        <f>IF(AP201&lt;&gt;""," -O","")</f>
        <v/>
      </c>
      <c r="AR200" s="14">
        <f>IF(AR201&lt;&gt;""," -O","")</f>
        <v/>
      </c>
      <c r="AT200" s="14">
        <f>IF(AT201&lt;&gt;""," -O","")</f>
        <v/>
      </c>
      <c r="AV200" s="14">
        <f>IF(AV201&lt;&gt;""," -O","")</f>
        <v/>
      </c>
      <c r="AX200" s="14">
        <f>IF(AX201&lt;&gt;""," -O","")</f>
        <v/>
      </c>
      <c r="AZ200" s="14">
        <f>IF(AZ201&lt;&gt;""," -O","")</f>
        <v/>
      </c>
      <c r="BB200" s="14">
        <f>IF(BB201&lt;&gt;""," -O","")</f>
        <v/>
      </c>
      <c r="BD200" s="14">
        <f>IF(BD201&lt;&gt;""," -O","")</f>
        <v/>
      </c>
      <c r="BF200" s="14">
        <f>IF(BF201&lt;&gt;""," -O","")</f>
        <v/>
      </c>
      <c r="BH200" s="14">
        <f>IF(BH201&lt;&gt;""," -O","")</f>
        <v/>
      </c>
      <c r="BJ200" s="14">
        <f>IF(BJ201&lt;&gt;""," -O","")</f>
        <v/>
      </c>
    </row>
    <row r="201">
      <c r="M201" s="14" t="n">
        <v>1.97</v>
      </c>
      <c r="N201" s="14">
        <f>IFERROR(VLOOKUP(M201,'CRUCE OPORTUNIDADES'!$C$10:$D$109,2,FALSE),"")</f>
        <v/>
      </c>
      <c r="O201" s="14" t="n">
        <v>2.97000000000002</v>
      </c>
      <c r="P201" s="14">
        <f>IFERROR(VLOOKUP(O201,'CRUCE OPORTUNIDADES'!$C$10:$D$109,2,FALSE),"")</f>
        <v/>
      </c>
      <c r="Q201" s="14" t="n">
        <v>3.97000000000004</v>
      </c>
      <c r="R201" s="14">
        <f>IFERROR(VLOOKUP(Q201,'CRUCE OPORTUNIDADES'!$C$10:$D$109,2,FALSE),"")</f>
        <v/>
      </c>
      <c r="S201" s="14" t="n">
        <v>4.97000000000006</v>
      </c>
      <c r="T201" s="14">
        <f>IFERROR(VLOOKUP(S201,'CRUCE OPORTUNIDADES'!$C$10:$D$109,2,FALSE),"")</f>
        <v/>
      </c>
      <c r="U201" s="14" t="n">
        <v>5.97000000000008</v>
      </c>
      <c r="V201" s="14">
        <f>IFERROR(VLOOKUP(U201,'CRUCE OPORTUNIDADES'!$C$10:$D$109,2,FALSE),"")</f>
        <v/>
      </c>
      <c r="W201" s="14" t="n">
        <v>6.9700000000001</v>
      </c>
      <c r="X201" s="14">
        <f>IFERROR(VLOOKUP(W201,'CRUCE OPORTUNIDADES'!$C$10:$D$109,2,FALSE),"")</f>
        <v/>
      </c>
      <c r="Y201" s="14" t="n">
        <v>7.97000000000012</v>
      </c>
      <c r="Z201" s="14">
        <f>IFERROR(VLOOKUP(Y201,'CRUCE OPORTUNIDADES'!$C$10:$D$109,2,FALSE),"")</f>
        <v/>
      </c>
      <c r="AA201" s="14" t="n">
        <v>8.970000000000139</v>
      </c>
      <c r="AB201" s="14">
        <f>IFERROR(VLOOKUP(AA201,'CRUCE OPORTUNIDADES'!$C$10:$D$109,2,FALSE),"")</f>
        <v/>
      </c>
      <c r="AC201" s="14" t="n">
        <v>9.970000000000161</v>
      </c>
      <c r="AD201" s="14">
        <f>IFERROR(VLOOKUP(AC201,'CRUCE OPORTUNIDADES'!$C$10:$D$109,2,FALSE),"")</f>
        <v/>
      </c>
      <c r="AE201" s="14" t="n">
        <v>10.9700000000002</v>
      </c>
      <c r="AF201" s="14">
        <f>IFERROR(VLOOKUP(AE201,'CRUCE OPORTUNIDADES'!$C$10:$D$109,2,FALSE),"")</f>
        <v/>
      </c>
      <c r="AG201" s="14" t="n">
        <v>11.9700000000002</v>
      </c>
      <c r="AH201" s="14">
        <f>IFERROR(VLOOKUP(AG201,'CRUCE OPORTUNIDADES'!$C$10:$D$109,2,FALSE),"")</f>
        <v/>
      </c>
      <c r="AI201" s="14" t="n">
        <v>12.9700000000002</v>
      </c>
      <c r="AJ201" s="14">
        <f>IFERROR(VLOOKUP(AI201,'CRUCE OPORTUNIDADES'!$C$10:$D$109,2,FALSE),"")</f>
        <v/>
      </c>
      <c r="AK201" s="14" t="n">
        <v>13.9700000000002</v>
      </c>
      <c r="AL201" s="14">
        <f>IFERROR(VLOOKUP(AK201,'CRUCE OPORTUNIDADES'!$C$10:$D$109,2,FALSE),"")</f>
        <v/>
      </c>
      <c r="AM201" s="14" t="n">
        <v>14.9700000000003</v>
      </c>
      <c r="AN201" s="14">
        <f>IFERROR(VLOOKUP(AM201,'CRUCE OPORTUNIDADES'!$C$10:$D$109,2,FALSE),"")</f>
        <v/>
      </c>
      <c r="AO201" s="14" t="n">
        <v>15.9700000000003</v>
      </c>
      <c r="AP201" s="14">
        <f>IFERROR(VLOOKUP(AO201,'CRUCE OPORTUNIDADES'!$C$10:$D$109,2,FALSE),"")</f>
        <v/>
      </c>
      <c r="AQ201" s="14" t="n">
        <v>16.9700000000003</v>
      </c>
      <c r="AR201" s="14">
        <f>IFERROR(VLOOKUP(AQ201,'CRUCE OPORTUNIDADES'!$C$10:$D$109,2,FALSE),"")</f>
        <v/>
      </c>
      <c r="AS201" s="14" t="n">
        <v>17.9700000000003</v>
      </c>
      <c r="AT201" s="14">
        <f>IFERROR(VLOOKUP(AS201,'CRUCE OPORTUNIDADES'!$C$10:$D$109,2,FALSE),"")</f>
        <v/>
      </c>
      <c r="AU201" s="14" t="n">
        <v>18.9700000000003</v>
      </c>
      <c r="AV201" s="14">
        <f>IFERROR(VLOOKUP(AU201,'CRUCE OPORTUNIDADES'!$C$10:$D$109,2,FALSE),"")</f>
        <v/>
      </c>
      <c r="AW201" s="14" t="n">
        <v>19.9700000000004</v>
      </c>
      <c r="AX201" s="14">
        <f>IFERROR(VLOOKUP(AW201,'CRUCE OPORTUNIDADES'!$C$10:$D$109,2,FALSE),"")</f>
        <v/>
      </c>
      <c r="AY201" s="14" t="n">
        <v>20.9700000000004</v>
      </c>
      <c r="AZ201" s="14">
        <f>IFERROR(VLOOKUP(AY201,'CRUCE OPORTUNIDADES'!$C$10:$D$109,2,FALSE),"")</f>
        <v/>
      </c>
      <c r="BA201" s="14" t="n">
        <v>21.9700000000004</v>
      </c>
      <c r="BB201" s="14">
        <f>IFERROR(VLOOKUP(BA201,'CRUCE OPORTUNIDADES'!$C$10:$D$109,2,FALSE),"")</f>
        <v/>
      </c>
      <c r="BC201" s="14" t="n">
        <v>22.9700000000004</v>
      </c>
      <c r="BD201" s="14">
        <f>IFERROR(VLOOKUP(BC201,'CRUCE OPORTUNIDADES'!$C$10:$D$109,2,FALSE),"")</f>
        <v/>
      </c>
      <c r="BE201" s="14" t="n">
        <v>23.9700000000004</v>
      </c>
      <c r="BF201" s="14">
        <f>IFERROR(VLOOKUP(BE201,'CRUCE OPORTUNIDADES'!$C$10:$D$109,2,FALSE),"")</f>
        <v/>
      </c>
      <c r="BG201" s="14" t="n">
        <v>24.9700000000005</v>
      </c>
      <c r="BH201" s="14">
        <f>IFERROR(VLOOKUP(BG201,'CRUCE OPORTUNIDADES'!$C$10:$D$109,2,FALSE),"")</f>
        <v/>
      </c>
      <c r="BI201" s="14" t="n">
        <v>25.9700000000005</v>
      </c>
      <c r="BJ201" s="14">
        <f>IFERROR(VLOOKUP(BI201,'CRUCE OPORTUNIDADES'!$C$10:$D$109,2,FALSE),"")</f>
        <v/>
      </c>
    </row>
    <row r="202">
      <c r="N202" s="14">
        <f>IF(N203&lt;&gt;""," -O","")</f>
        <v/>
      </c>
      <c r="P202" s="14">
        <f>IF(P203&lt;&gt;""," -O","")</f>
        <v/>
      </c>
      <c r="R202" s="14">
        <f>IF(R203&lt;&gt;""," -O","")</f>
        <v/>
      </c>
      <c r="T202" s="14">
        <f>IF(T203&lt;&gt;""," -O","")</f>
        <v/>
      </c>
      <c r="V202" s="14">
        <f>IF(V203&lt;&gt;""," -O","")</f>
        <v/>
      </c>
      <c r="X202" s="14">
        <f>IF(X203&lt;&gt;""," -O","")</f>
        <v/>
      </c>
      <c r="Z202" s="14">
        <f>IF(Z203&lt;&gt;""," -O","")</f>
        <v/>
      </c>
      <c r="AB202" s="14">
        <f>IF(AB203&lt;&gt;""," -O","")</f>
        <v/>
      </c>
      <c r="AD202" s="14">
        <f>IF(AD203&lt;&gt;""," -O","")</f>
        <v/>
      </c>
      <c r="AF202" s="14">
        <f>IF(AF203&lt;&gt;""," -O","")</f>
        <v/>
      </c>
      <c r="AH202" s="14">
        <f>IF(AH203&lt;&gt;""," -O","")</f>
        <v/>
      </c>
      <c r="AJ202" s="14">
        <f>IF(AJ203&lt;&gt;""," -O","")</f>
        <v/>
      </c>
      <c r="AL202" s="14">
        <f>IF(AL203&lt;&gt;""," -O","")</f>
        <v/>
      </c>
      <c r="AN202" s="14">
        <f>IF(AN203&lt;&gt;""," -O","")</f>
        <v/>
      </c>
      <c r="AP202" s="14">
        <f>IF(AP203&lt;&gt;""," -O","")</f>
        <v/>
      </c>
      <c r="AR202" s="14">
        <f>IF(AR203&lt;&gt;""," -O","")</f>
        <v/>
      </c>
      <c r="AT202" s="14">
        <f>IF(AT203&lt;&gt;""," -O","")</f>
        <v/>
      </c>
      <c r="AV202" s="14">
        <f>IF(AV203&lt;&gt;""," -O","")</f>
        <v/>
      </c>
      <c r="AX202" s="14">
        <f>IF(AX203&lt;&gt;""," -O","")</f>
        <v/>
      </c>
      <c r="AZ202" s="14">
        <f>IF(AZ203&lt;&gt;""," -O","")</f>
        <v/>
      </c>
      <c r="BB202" s="14">
        <f>IF(BB203&lt;&gt;""," -O","")</f>
        <v/>
      </c>
      <c r="BD202" s="14">
        <f>IF(BD203&lt;&gt;""," -O","")</f>
        <v/>
      </c>
      <c r="BF202" s="14">
        <f>IF(BF203&lt;&gt;""," -O","")</f>
        <v/>
      </c>
      <c r="BH202" s="14">
        <f>IF(BH203&lt;&gt;""," -O","")</f>
        <v/>
      </c>
      <c r="BJ202" s="14">
        <f>IF(BJ203&lt;&gt;""," -O","")</f>
        <v/>
      </c>
    </row>
    <row r="203">
      <c r="M203" s="14" t="n">
        <v>1.98</v>
      </c>
      <c r="N203" s="14">
        <f>IFERROR(VLOOKUP(M203,'CRUCE OPORTUNIDADES'!$C$10:$D$109,2,FALSE),"")</f>
        <v/>
      </c>
      <c r="O203" s="14" t="n">
        <v>2.98000000000002</v>
      </c>
      <c r="P203" s="14">
        <f>IFERROR(VLOOKUP(O203,'CRUCE OPORTUNIDADES'!$C$10:$D$109,2,FALSE),"")</f>
        <v/>
      </c>
      <c r="Q203" s="14" t="n">
        <v>3.98000000000004</v>
      </c>
      <c r="R203" s="14">
        <f>IFERROR(VLOOKUP(Q203,'CRUCE OPORTUNIDADES'!$C$10:$D$109,2,FALSE),"")</f>
        <v/>
      </c>
      <c r="S203" s="14" t="n">
        <v>4.98000000000006</v>
      </c>
      <c r="T203" s="14">
        <f>IFERROR(VLOOKUP(S203,'CRUCE OPORTUNIDADES'!$C$10:$D$109,2,FALSE),"")</f>
        <v/>
      </c>
      <c r="U203" s="14" t="n">
        <v>5.98000000000008</v>
      </c>
      <c r="V203" s="14">
        <f>IFERROR(VLOOKUP(U203,'CRUCE OPORTUNIDADES'!$C$10:$D$109,2,FALSE),"")</f>
        <v/>
      </c>
      <c r="W203" s="14" t="n">
        <v>6.9800000000001</v>
      </c>
      <c r="X203" s="14">
        <f>IFERROR(VLOOKUP(W203,'CRUCE OPORTUNIDADES'!$C$10:$D$109,2,FALSE),"")</f>
        <v/>
      </c>
      <c r="Y203" s="14" t="n">
        <v>7.98000000000012</v>
      </c>
      <c r="Z203" s="14">
        <f>IFERROR(VLOOKUP(Y203,'CRUCE OPORTUNIDADES'!$C$10:$D$109,2,FALSE),"")</f>
        <v/>
      </c>
      <c r="AA203" s="14" t="n">
        <v>8.980000000000141</v>
      </c>
      <c r="AB203" s="14">
        <f>IFERROR(VLOOKUP(AA203,'CRUCE OPORTUNIDADES'!$C$10:$D$109,2,FALSE),"")</f>
        <v/>
      </c>
      <c r="AC203" s="14" t="n">
        <v>9.98000000000016</v>
      </c>
      <c r="AD203" s="14">
        <f>IFERROR(VLOOKUP(AC203,'CRUCE OPORTUNIDADES'!$C$10:$D$109,2,FALSE),"")</f>
        <v/>
      </c>
      <c r="AE203" s="14" t="n">
        <v>10.9800000000002</v>
      </c>
      <c r="AF203" s="14">
        <f>IFERROR(VLOOKUP(AE203,'CRUCE OPORTUNIDADES'!$C$10:$D$109,2,FALSE),"")</f>
        <v/>
      </c>
      <c r="AG203" s="14" t="n">
        <v>11.9800000000002</v>
      </c>
      <c r="AH203" s="14">
        <f>IFERROR(VLOOKUP(AG203,'CRUCE OPORTUNIDADES'!$C$10:$D$109,2,FALSE),"")</f>
        <v/>
      </c>
      <c r="AI203" s="14" t="n">
        <v>12.9800000000002</v>
      </c>
      <c r="AJ203" s="14">
        <f>IFERROR(VLOOKUP(AI203,'CRUCE OPORTUNIDADES'!$C$10:$D$109,2,FALSE),"")</f>
        <v/>
      </c>
      <c r="AK203" s="14" t="n">
        <v>13.9800000000002</v>
      </c>
      <c r="AL203" s="14">
        <f>IFERROR(VLOOKUP(AK203,'CRUCE OPORTUNIDADES'!$C$10:$D$109,2,FALSE),"")</f>
        <v/>
      </c>
      <c r="AM203" s="14" t="n">
        <v>14.9800000000003</v>
      </c>
      <c r="AN203" s="14">
        <f>IFERROR(VLOOKUP(AM203,'CRUCE OPORTUNIDADES'!$C$10:$D$109,2,FALSE),"")</f>
        <v/>
      </c>
      <c r="AO203" s="14" t="n">
        <v>15.9800000000003</v>
      </c>
      <c r="AP203" s="14">
        <f>IFERROR(VLOOKUP(AO203,'CRUCE OPORTUNIDADES'!$C$10:$D$109,2,FALSE),"")</f>
        <v/>
      </c>
      <c r="AQ203" s="14" t="n">
        <v>16.9800000000003</v>
      </c>
      <c r="AR203" s="14">
        <f>IFERROR(VLOOKUP(AQ203,'CRUCE OPORTUNIDADES'!$C$10:$D$109,2,FALSE),"")</f>
        <v/>
      </c>
      <c r="AS203" s="14" t="n">
        <v>17.9800000000003</v>
      </c>
      <c r="AT203" s="14">
        <f>IFERROR(VLOOKUP(AS203,'CRUCE OPORTUNIDADES'!$C$10:$D$109,2,FALSE),"")</f>
        <v/>
      </c>
      <c r="AU203" s="14" t="n">
        <v>18.9800000000003</v>
      </c>
      <c r="AV203" s="14">
        <f>IFERROR(VLOOKUP(AU203,'CRUCE OPORTUNIDADES'!$C$10:$D$109,2,FALSE),"")</f>
        <v/>
      </c>
      <c r="AW203" s="14" t="n">
        <v>19.9800000000004</v>
      </c>
      <c r="AX203" s="14">
        <f>IFERROR(VLOOKUP(AW203,'CRUCE OPORTUNIDADES'!$C$10:$D$109,2,FALSE),"")</f>
        <v/>
      </c>
      <c r="AY203" s="14" t="n">
        <v>20.9800000000004</v>
      </c>
      <c r="AZ203" s="14">
        <f>IFERROR(VLOOKUP(AY203,'CRUCE OPORTUNIDADES'!$C$10:$D$109,2,FALSE),"")</f>
        <v/>
      </c>
      <c r="BA203" s="14" t="n">
        <v>21.9800000000004</v>
      </c>
      <c r="BB203" s="14">
        <f>IFERROR(VLOOKUP(BA203,'CRUCE OPORTUNIDADES'!$C$10:$D$109,2,FALSE),"")</f>
        <v/>
      </c>
      <c r="BC203" s="14" t="n">
        <v>22.9800000000004</v>
      </c>
      <c r="BD203" s="14">
        <f>IFERROR(VLOOKUP(BC203,'CRUCE OPORTUNIDADES'!$C$10:$D$109,2,FALSE),"")</f>
        <v/>
      </c>
      <c r="BE203" s="14" t="n">
        <v>23.9800000000004</v>
      </c>
      <c r="BF203" s="14">
        <f>IFERROR(VLOOKUP(BE203,'CRUCE OPORTUNIDADES'!$C$10:$D$109,2,FALSE),"")</f>
        <v/>
      </c>
      <c r="BG203" s="14" t="n">
        <v>24.9800000000005</v>
      </c>
      <c r="BH203" s="14">
        <f>IFERROR(VLOOKUP(BG203,'CRUCE OPORTUNIDADES'!$C$10:$D$109,2,FALSE),"")</f>
        <v/>
      </c>
      <c r="BI203" s="14" t="n">
        <v>25.9800000000005</v>
      </c>
      <c r="BJ203" s="14">
        <f>IFERROR(VLOOKUP(BI203,'CRUCE OPORTUNIDADES'!$C$10:$D$109,2,FALSE),"")</f>
        <v/>
      </c>
    </row>
    <row r="204">
      <c r="N204" s="14">
        <f>IF(N205&lt;&gt;""," -O","")</f>
        <v/>
      </c>
      <c r="P204" s="14">
        <f>IF(P205&lt;&gt;""," -O","")</f>
        <v/>
      </c>
      <c r="R204" s="14">
        <f>IF(R205&lt;&gt;""," -O","")</f>
        <v/>
      </c>
      <c r="T204" s="14">
        <f>IF(T205&lt;&gt;""," -O","")</f>
        <v/>
      </c>
      <c r="V204" s="14">
        <f>IF(V205&lt;&gt;""," -O","")</f>
        <v/>
      </c>
      <c r="X204" s="14">
        <f>IF(X205&lt;&gt;""," -O","")</f>
        <v/>
      </c>
      <c r="Z204" s="14">
        <f>IF(Z205&lt;&gt;""," -O","")</f>
        <v/>
      </c>
      <c r="AB204" s="14">
        <f>IF(AB205&lt;&gt;""," -O","")</f>
        <v/>
      </c>
      <c r="AD204" s="14">
        <f>IF(AD205&lt;&gt;""," -O","")</f>
        <v/>
      </c>
      <c r="AF204" s="14">
        <f>IF(AF205&lt;&gt;""," -O","")</f>
        <v/>
      </c>
      <c r="AH204" s="14">
        <f>IF(AH205&lt;&gt;""," -O","")</f>
        <v/>
      </c>
      <c r="AJ204" s="14">
        <f>IF(AJ205&lt;&gt;""," -O","")</f>
        <v/>
      </c>
      <c r="AL204" s="14">
        <f>IF(AL205&lt;&gt;""," -O","")</f>
        <v/>
      </c>
      <c r="AN204" s="14">
        <f>IF(AN205&lt;&gt;""," -O","")</f>
        <v/>
      </c>
      <c r="AP204" s="14">
        <f>IF(AP205&lt;&gt;""," -O","")</f>
        <v/>
      </c>
      <c r="AR204" s="14">
        <f>IF(AR205&lt;&gt;""," -O","")</f>
        <v/>
      </c>
      <c r="AT204" s="14">
        <f>IF(AT205&lt;&gt;""," -O","")</f>
        <v/>
      </c>
      <c r="AV204" s="14">
        <f>IF(AV205&lt;&gt;""," -O","")</f>
        <v/>
      </c>
      <c r="AX204" s="14">
        <f>IF(AX205&lt;&gt;""," -O","")</f>
        <v/>
      </c>
      <c r="AZ204" s="14">
        <f>IF(AZ205&lt;&gt;""," -O","")</f>
        <v/>
      </c>
      <c r="BB204" s="14">
        <f>IF(BB205&lt;&gt;""," -O","")</f>
        <v/>
      </c>
      <c r="BD204" s="14">
        <f>IF(BD205&lt;&gt;""," -O","")</f>
        <v/>
      </c>
      <c r="BF204" s="14">
        <f>IF(BF205&lt;&gt;""," -O","")</f>
        <v/>
      </c>
      <c r="BH204" s="14">
        <f>IF(BH205&lt;&gt;""," -O","")</f>
        <v/>
      </c>
      <c r="BJ204" s="14">
        <f>IF(BJ205&lt;&gt;""," -O","")</f>
        <v/>
      </c>
    </row>
    <row r="205">
      <c r="M205" s="14" t="n">
        <v>1.99</v>
      </c>
      <c r="N205" s="14">
        <f>IFERROR(VLOOKUP(M205,'CRUCE OPORTUNIDADES'!$C$10:$D$109,2,FALSE),"")</f>
        <v/>
      </c>
      <c r="O205" s="14" t="n">
        <v>2.99000000000002</v>
      </c>
      <c r="P205" s="14">
        <f>IFERROR(VLOOKUP(O205,'CRUCE OPORTUNIDADES'!$C$10:$D$109,2,FALSE),"")</f>
        <v/>
      </c>
      <c r="Q205" s="14" t="n">
        <v>3.99000000000004</v>
      </c>
      <c r="R205" s="14">
        <f>IFERROR(VLOOKUP(Q205,'CRUCE OPORTUNIDADES'!$C$10:$D$109,2,FALSE),"")</f>
        <v/>
      </c>
      <c r="S205" s="14" t="n">
        <v>4.99000000000006</v>
      </c>
      <c r="T205" s="14">
        <f>IFERROR(VLOOKUP(S205,'CRUCE OPORTUNIDADES'!$C$10:$D$109,2,FALSE),"")</f>
        <v/>
      </c>
      <c r="U205" s="14" t="n">
        <v>5.99000000000008</v>
      </c>
      <c r="V205" s="14">
        <f>IFERROR(VLOOKUP(U205,'CRUCE OPORTUNIDADES'!$C$10:$D$109,2,FALSE),"")</f>
        <v/>
      </c>
      <c r="W205" s="14" t="n">
        <v>6.9900000000001</v>
      </c>
      <c r="X205" s="14">
        <f>IFERROR(VLOOKUP(W205,'CRUCE OPORTUNIDADES'!$C$10:$D$109,2,FALSE),"")</f>
        <v/>
      </c>
      <c r="Y205" s="14" t="n">
        <v>7.99000000000012</v>
      </c>
      <c r="Z205" s="14">
        <f>IFERROR(VLOOKUP(Y205,'CRUCE OPORTUNIDADES'!$C$10:$D$109,2,FALSE),"")</f>
        <v/>
      </c>
      <c r="AA205" s="14" t="n">
        <v>8.990000000000141</v>
      </c>
      <c r="AB205" s="14">
        <f>IFERROR(VLOOKUP(AA205,'CRUCE OPORTUNIDADES'!$C$10:$D$109,2,FALSE),"")</f>
        <v/>
      </c>
      <c r="AC205" s="14" t="n">
        <v>9.99000000000016</v>
      </c>
      <c r="AD205" s="14">
        <f>IFERROR(VLOOKUP(AC205,'CRUCE OPORTUNIDADES'!$C$10:$D$109,2,FALSE),"")</f>
        <v/>
      </c>
      <c r="AE205" s="14" t="n">
        <v>10.9900000000002</v>
      </c>
      <c r="AF205" s="14">
        <f>IFERROR(VLOOKUP(AE205,'CRUCE OPORTUNIDADES'!$C$10:$D$109,2,FALSE),"")</f>
        <v/>
      </c>
      <c r="AG205" s="14" t="n">
        <v>11.9900000000002</v>
      </c>
      <c r="AH205" s="14">
        <f>IFERROR(VLOOKUP(AG205,'CRUCE OPORTUNIDADES'!$C$10:$D$109,2,FALSE),"")</f>
        <v/>
      </c>
      <c r="AI205" s="14" t="n">
        <v>12.9900000000002</v>
      </c>
      <c r="AJ205" s="14">
        <f>IFERROR(VLOOKUP(AI205,'CRUCE OPORTUNIDADES'!$C$10:$D$109,2,FALSE),"")</f>
        <v/>
      </c>
      <c r="AK205" s="14" t="n">
        <v>13.9900000000002</v>
      </c>
      <c r="AL205" s="14">
        <f>IFERROR(VLOOKUP(AK205,'CRUCE OPORTUNIDADES'!$C$10:$D$109,2,FALSE),"")</f>
        <v/>
      </c>
      <c r="AM205" s="14" t="n">
        <v>14.9900000000003</v>
      </c>
      <c r="AN205" s="14">
        <f>IFERROR(VLOOKUP(AM205,'CRUCE OPORTUNIDADES'!$C$10:$D$109,2,FALSE),"")</f>
        <v/>
      </c>
      <c r="AO205" s="14" t="n">
        <v>15.9900000000003</v>
      </c>
      <c r="AP205" s="14">
        <f>IFERROR(VLOOKUP(AO205,'CRUCE OPORTUNIDADES'!$C$10:$D$109,2,FALSE),"")</f>
        <v/>
      </c>
      <c r="AQ205" s="14" t="n">
        <v>16.9900000000003</v>
      </c>
      <c r="AR205" s="14">
        <f>IFERROR(VLOOKUP(AQ205,'CRUCE OPORTUNIDADES'!$C$10:$D$109,2,FALSE),"")</f>
        <v/>
      </c>
      <c r="AS205" s="14" t="n">
        <v>17.9900000000003</v>
      </c>
      <c r="AT205" s="14">
        <f>IFERROR(VLOOKUP(AS205,'CRUCE OPORTUNIDADES'!$C$10:$D$109,2,FALSE),"")</f>
        <v/>
      </c>
      <c r="AU205" s="14" t="n">
        <v>18.9900000000003</v>
      </c>
      <c r="AV205" s="14">
        <f>IFERROR(VLOOKUP(AU205,'CRUCE OPORTUNIDADES'!$C$10:$D$109,2,FALSE),"")</f>
        <v/>
      </c>
      <c r="AW205" s="14" t="n">
        <v>19.9900000000004</v>
      </c>
      <c r="AX205" s="14">
        <f>IFERROR(VLOOKUP(AW205,'CRUCE OPORTUNIDADES'!$C$10:$D$109,2,FALSE),"")</f>
        <v/>
      </c>
      <c r="AY205" s="14" t="n">
        <v>20.9900000000004</v>
      </c>
      <c r="AZ205" s="14">
        <f>IFERROR(VLOOKUP(AY205,'CRUCE OPORTUNIDADES'!$C$10:$D$109,2,FALSE),"")</f>
        <v/>
      </c>
      <c r="BA205" s="14" t="n">
        <v>21.9900000000004</v>
      </c>
      <c r="BB205" s="14">
        <f>IFERROR(VLOOKUP(BA205,'CRUCE OPORTUNIDADES'!$C$10:$D$109,2,FALSE),"")</f>
        <v/>
      </c>
      <c r="BC205" s="14" t="n">
        <v>22.9900000000004</v>
      </c>
      <c r="BD205" s="14">
        <f>IFERROR(VLOOKUP(BC205,'CRUCE OPORTUNIDADES'!$C$10:$D$109,2,FALSE),"")</f>
        <v/>
      </c>
      <c r="BE205" s="14" t="n">
        <v>23.9900000000004</v>
      </c>
      <c r="BF205" s="14">
        <f>IFERROR(VLOOKUP(BE205,'CRUCE OPORTUNIDADES'!$C$10:$D$109,2,FALSE),"")</f>
        <v/>
      </c>
      <c r="BG205" s="14" t="n">
        <v>24.9900000000005</v>
      </c>
      <c r="BH205" s="14">
        <f>IFERROR(VLOOKUP(BG205,'CRUCE OPORTUNIDADES'!$C$10:$D$109,2,FALSE),"")</f>
        <v/>
      </c>
      <c r="BI205" s="14" t="n">
        <v>25.9900000000005</v>
      </c>
      <c r="BJ205" s="14">
        <f>IFERROR(VLOOKUP(BI205,'CRUCE OPORTUNIDADES'!$C$10:$D$109,2,FALSE),"")</f>
        <v/>
      </c>
    </row>
  </sheetData>
  <sheetProtection selectLockedCells="1" selectUnlockedCells="0" algorithmName="SHA-512" sheet="1" objects="0" insertRows="0" insertHyperlinks="0" autoFilter="0" scenarios="0" formatColumns="0" deleteColumns="0" insertColumns="0" pivotTables="0" deleteRows="0" formatCells="0" saltValue="9mxlNF/toBuzOjgAftFrgg==" formatRows="0" sort="0" spinCount="100000" hashValue="oWVAZRz4JNUzCRk2EbrpiVdlBnGOboqahRLFw86Isdn8qRKreUWSBoYKjiBOPhzC0ImK9Een93hx1KC7VLYw4w=="/>
  <mergeCells count="43">
    <mergeCell ref="C16:E16"/>
    <mergeCell ref="G12:H12"/>
    <mergeCell ref="H17:H19"/>
    <mergeCell ref="E8:E9"/>
    <mergeCell ref="I2:J2"/>
    <mergeCell ref="G11:H11"/>
    <mergeCell ref="D1:H1"/>
    <mergeCell ref="D3:H4"/>
    <mergeCell ref="I11:J11"/>
    <mergeCell ref="B1:C4"/>
    <mergeCell ref="I8:J9"/>
    <mergeCell ref="B12:C12"/>
    <mergeCell ref="B11:C11"/>
    <mergeCell ref="F8:F9"/>
    <mergeCell ref="I16:J16"/>
    <mergeCell ref="D2:H2"/>
    <mergeCell ref="G10:H10"/>
    <mergeCell ref="B14:C14"/>
    <mergeCell ref="C17:E17"/>
    <mergeCell ref="G13:H13"/>
    <mergeCell ref="B8:C8"/>
    <mergeCell ref="I3:J3"/>
    <mergeCell ref="B13:C13"/>
    <mergeCell ref="I12:J12"/>
    <mergeCell ref="C19:E19"/>
    <mergeCell ref="G17:G19"/>
    <mergeCell ref="B10:C10"/>
    <mergeCell ref="C18:E18"/>
    <mergeCell ref="D8:D9"/>
    <mergeCell ref="G14:H14"/>
    <mergeCell ref="I14:J14"/>
    <mergeCell ref="B9:C9"/>
    <mergeCell ref="G8:H9"/>
    <mergeCell ref="C23:J23"/>
    <mergeCell ref="C15:E15"/>
    <mergeCell ref="I1:J1"/>
    <mergeCell ref="I17:J19"/>
    <mergeCell ref="I4:J4"/>
    <mergeCell ref="I10:J10"/>
    <mergeCell ref="B6:J7"/>
    <mergeCell ref="I13:J13"/>
    <mergeCell ref="G15:J15"/>
    <mergeCell ref="B21:J21"/>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pageSetup orientation="portrait" paperSize="9" scale="45"/>
  <drawing xmlns:r="http://schemas.openxmlformats.org/officeDocument/2006/relationships" r:id="rId1"/>
</worksheet>
</file>

<file path=xl/worksheets/sheet14.xml><?xml version="1.0" encoding="utf-8"?>
<worksheet xmlns="http://schemas.openxmlformats.org/spreadsheetml/2006/main">
  <sheetPr codeName="Hoja7">
    <tabColor rgb="FF0F3D38"/>
    <outlinePr summaryBelow="1" summaryRight="1"/>
    <pageSetUpPr/>
  </sheetPr>
  <dimension ref="A1:G209"/>
  <sheetViews>
    <sheetView showGridLines="0" zoomScale="70" zoomScaleNormal="70" workbookViewId="0">
      <selection activeCell="B205" sqref="B205"/>
    </sheetView>
  </sheetViews>
  <sheetFormatPr baseColWidth="10" defaultColWidth="11.42578125" defaultRowHeight="15"/>
  <cols>
    <col width="7.28515625" customWidth="1" style="33" min="1" max="1"/>
    <col width="18.28515625" customWidth="1" style="33" min="2" max="2"/>
    <col width="92.42578125" customWidth="1" style="33" min="3" max="3"/>
    <col width="24.7109375" customWidth="1" style="33" min="4" max="4"/>
    <col width="28.28515625" customWidth="1" style="33" min="5" max="5"/>
    <col width="11.42578125" customWidth="1" style="33" min="6" max="16384"/>
  </cols>
  <sheetData>
    <row r="1">
      <c r="A1" s="307" t="n"/>
      <c r="B1" s="307" t="n"/>
      <c r="C1" s="307" t="n"/>
      <c r="D1" s="307" t="n"/>
      <c r="E1" s="307" t="n"/>
      <c r="F1" s="307" t="n"/>
    </row>
    <row r="2" ht="15.75" customHeight="1">
      <c r="A2" s="307" t="n"/>
      <c r="B2" s="594" t="n"/>
      <c r="C2" s="211" t="inlineStr">
        <is>
          <t>MACROPROCESO ESTRATÉGICO</t>
        </is>
      </c>
      <c r="D2" s="645" t="n"/>
      <c r="E2" s="211" t="inlineStr">
        <is>
          <t>CÓDIGO: ESGr028</t>
        </is>
      </c>
      <c r="F2" s="35" t="n"/>
      <c r="G2" s="2" t="n"/>
    </row>
    <row r="3" ht="15.75" customHeight="1">
      <c r="A3" s="307" t="n"/>
      <c r="B3" s="641" t="n"/>
      <c r="C3" s="211" t="inlineStr">
        <is>
          <t>PROCESO GESTIÓN SISTEMAS INTEGRADOS-CALIDAD</t>
        </is>
      </c>
      <c r="D3" s="645" t="n"/>
      <c r="E3" s="211" t="inlineStr">
        <is>
          <t>VERSIÓN: 18</t>
        </is>
      </c>
      <c r="F3" s="35" t="n"/>
      <c r="G3" s="2" t="n"/>
    </row>
    <row r="4" ht="27" customHeight="1">
      <c r="A4" s="307" t="n"/>
      <c r="B4" s="641" t="n"/>
      <c r="C4" s="211" t="inlineStr">
        <is>
          <t>GESTIÓN DEL RIESGO Y LAS OPORTUNIDADES</t>
        </is>
      </c>
      <c r="D4" s="691" t="n"/>
      <c r="E4" s="211" t="inlineStr">
        <is>
          <t>VIGENCIA: 2025-04-11</t>
        </is>
      </c>
      <c r="F4" s="35" t="n"/>
      <c r="G4" s="2" t="n"/>
    </row>
    <row r="5" ht="15" customHeight="1">
      <c r="A5" s="307" t="n"/>
      <c r="B5" s="642" t="n"/>
      <c r="C5" s="692" t="n"/>
      <c r="D5" s="672" t="n"/>
      <c r="E5" s="211" t="inlineStr">
        <is>
          <t>PÁGINA: 11 de 11</t>
        </is>
      </c>
      <c r="F5" s="35" t="n"/>
      <c r="G5" s="2" t="n"/>
    </row>
    <row r="6">
      <c r="A6" s="307" t="n"/>
      <c r="B6" s="307" t="n"/>
      <c r="C6" s="307" t="n"/>
      <c r="D6" s="307" t="n"/>
      <c r="E6" s="307" t="n"/>
      <c r="F6" s="307" t="n"/>
    </row>
    <row r="7" ht="18" customHeight="1">
      <c r="A7" s="307" t="n"/>
      <c r="B7" s="212" t="inlineStr">
        <is>
          <t>FECHA</t>
        </is>
      </c>
      <c r="C7" s="415" t="inlineStr">
        <is>
          <t>DESCRIPCIÓN DE LA ACTUALIZACIÓN</t>
        </is>
      </c>
      <c r="D7" s="415" t="inlineStr">
        <is>
          <t>RESPONSABLE</t>
        </is>
      </c>
      <c r="E7" s="415" t="inlineStr">
        <is>
          <t>CARGO</t>
        </is>
      </c>
      <c r="F7" s="307" t="n"/>
    </row>
    <row r="8" hidden="1" ht="28.5" customHeight="1">
      <c r="A8" s="307" t="n"/>
      <c r="B8" s="611" t="n">
        <v>42976</v>
      </c>
      <c r="C8" s="215" t="inlineStr">
        <is>
          <t xml:space="preserve">Versión inicial </t>
        </is>
      </c>
      <c r="D8" s="596" t="inlineStr">
        <is>
          <t>Carolina Gómez Fontecha</t>
        </is>
      </c>
      <c r="E8" s="596" t="inlineStr">
        <is>
          <t>Coordinadora de la oficina de Calidad</t>
        </is>
      </c>
      <c r="F8" s="307" t="n"/>
    </row>
    <row r="9" hidden="1" ht="314.25" customHeight="1">
      <c r="A9" s="307" t="n"/>
      <c r="B9" s="611" t="n">
        <v>43136</v>
      </c>
      <c r="C9" s="217" t="inlineStr">
        <is>
          <t>En cuanto a debilidades de 11 reportadas se mantienen 8 (D1. Personal insuficiente para las actividades del proceso, D2. El gestor responsable no trabaja directamente con la oficina, D3. El aplicativo del SGC no se ajusta a los requisitos de la transición, D4. Rubro presupuestal insuficiente, D5. Versiones iniciales de la documentación del sistema en papel, D6. Afectación del rubro presupuestal para los honorarios del Talento Humano de la oficina, D7. Contrato de trabajo interrumpido, D8. La administración del aplicativo del SGC esta a cargo del proceso de Sistemas) y se agregaron 4 nuevas ( D9, D10, D11, D12) y se eliminan 2 debilidades (No hay un medio de comunicación instantáneo que permita la interacción en tiempo real con los procesos, proceso de compras complejo y demorado).
En cuanto a las amenazas de 5 aumentaron a 7 se mantienen 4 (A1. Vencimiento para el plazo para la implementación de la ISO 9001:2015, A2. Reducción de recursos para el sector, A3. Cambios recurrentes en la legislación y normatividad, A4. Exigibilidad de documentos por parte de los entes de control), se agregan 3 amenazas nuevas A5, A5, A7 y se elimina (Universidades certificadas bajo la ISO 9001:2015. 
En cuanto a las oportunidades aumentan de 3 a 9, se mantienen (O1, O2 y O3).
En cuanto a las fortalezas de 8 aumentaron a 9, se mantienen F1,F2,F3,F4, F5. Equipo de trabajo comprometido con el resultado, F6. Alto compromiso de la Universidad en el cumplimento de los requisitos legales, F7. Direccionamiento estratégico acorde a las necesidades de la comunidad universitaria, se incluyen 2 fortalezas nuevas F8 y F9.
En cuanto a riesgos de 4 riesgos aumentaron a 8, el riego relacionado con perdida de documentación se divide en 2 (documentación digital y en papel) y se incluyen R6, R7 y R8. 
Se incluyen criterios de evaluación del riesgo residual.</t>
        </is>
      </c>
      <c r="D9" s="596" t="inlineStr">
        <is>
          <t>Carolina Gómez Fontecha</t>
        </is>
      </c>
      <c r="E9" s="596" t="inlineStr">
        <is>
          <t>Coordinadora de la oficina de Calidad</t>
        </is>
      </c>
      <c r="F9" s="307" t="n"/>
    </row>
    <row r="10" hidden="1" ht="28.5" customHeight="1">
      <c r="A10" s="307" t="n"/>
      <c r="B10" s="611" t="n">
        <v>43298</v>
      </c>
      <c r="C10" s="215" t="inlineStr">
        <is>
          <t>Inclusión de control de cambios del documento.</t>
        </is>
      </c>
      <c r="D10" s="596" t="inlineStr">
        <is>
          <t>Carolina Gómez Fontecha</t>
        </is>
      </c>
      <c r="E10" s="596" t="inlineStr">
        <is>
          <t>Coordinadora de la oficina de Calidad</t>
        </is>
      </c>
      <c r="F10" s="307" t="n"/>
    </row>
    <row r="11" hidden="1" ht="29.25" customHeight="1">
      <c r="A11" s="307" t="n"/>
      <c r="B11" s="611" t="n">
        <v>43580</v>
      </c>
      <c r="C11" s="218" t="inlineStr">
        <is>
          <t>Se agregan 6 Debilidades, 25 Fortalezas, 7 Amenazas, 15 Oportunidades  y se suprimen 2 Debilidades, 4 Fortalezas, 2 Amenazas y 4 Oportunidades en el análisis de Contexto (DOFA):</t>
        </is>
      </c>
      <c r="D11" s="596" t="inlineStr">
        <is>
          <t>Jaime Elder Acosta Ramírez</t>
        </is>
      </c>
      <c r="E11" s="596" t="inlineStr">
        <is>
          <t>Coordinador de Calidad</t>
        </is>
      </c>
      <c r="F11" s="307" t="n"/>
    </row>
    <row r="12" hidden="1">
      <c r="A12" s="307" t="n"/>
      <c r="B12" s="641" t="n"/>
      <c r="C12" s="219" t="inlineStr">
        <is>
          <t>AGREGAN:</t>
        </is>
      </c>
      <c r="D12" s="641" t="n"/>
      <c r="E12" s="641" t="n"/>
      <c r="F12" s="307" t="n"/>
    </row>
    <row r="13" hidden="1">
      <c r="A13" s="307" t="n"/>
      <c r="B13" s="641" t="n"/>
      <c r="C13" s="220" t="inlineStr">
        <is>
          <t>D11.Falta el manual de funciones que sustente la designación de las actividades.</t>
        </is>
      </c>
      <c r="D13" s="641" t="n"/>
      <c r="E13" s="641" t="n"/>
      <c r="F13" s="307" t="n"/>
    </row>
    <row r="14" hidden="1">
      <c r="A14" s="307" t="n"/>
      <c r="B14" s="641" t="n"/>
      <c r="C14" s="220" t="inlineStr">
        <is>
          <t>D12. El software no se ajusta a las necesidades del proceso.</t>
        </is>
      </c>
      <c r="D14" s="641" t="n"/>
      <c r="E14" s="641" t="n"/>
      <c r="F14" s="307" t="n"/>
    </row>
    <row r="15" hidden="1">
      <c r="A15" s="307" t="n"/>
      <c r="B15" s="641" t="n"/>
      <c r="C15" s="220" t="inlineStr">
        <is>
          <t>D13. Los métodos de contratación y compras de la universidad son extensos y dispendiosos.</t>
        </is>
      </c>
      <c r="D15" s="641" t="n"/>
      <c r="E15" s="641" t="n"/>
      <c r="F15" s="307" t="n"/>
    </row>
    <row r="16" hidden="1">
      <c r="A16" s="307" t="n"/>
      <c r="B16" s="641" t="n"/>
      <c r="C16" s="220" t="inlineStr">
        <is>
          <t>D14. El proceso aún no está sistematizado.</t>
        </is>
      </c>
      <c r="D16" s="641" t="n"/>
      <c r="E16" s="641" t="n"/>
      <c r="F16" s="307" t="n"/>
    </row>
    <row r="17" hidden="1">
      <c r="A17" s="307" t="n"/>
      <c r="B17" s="641" t="n"/>
      <c r="C17" s="220" t="inlineStr">
        <is>
          <t>D15. Falta integración con el equipo de trabajo y partes interesadas.</t>
        </is>
      </c>
      <c r="D17" s="641" t="n"/>
      <c r="E17" s="641" t="n"/>
      <c r="F17" s="307" t="n"/>
    </row>
    <row r="18" hidden="1" ht="28.5" customHeight="1">
      <c r="A18" s="307" t="n"/>
      <c r="B18" s="641" t="n"/>
      <c r="C18" s="221" t="inlineStr">
        <is>
          <t xml:space="preserve">D16. La estructura orgánica es inapropiada para la ejecución de los planes, lo que hace que los trámites sean mas demorados. </t>
        </is>
      </c>
      <c r="D18" s="641" t="n"/>
      <c r="E18" s="641" t="n"/>
      <c r="F18" s="307" t="n"/>
    </row>
    <row r="19" hidden="1">
      <c r="A19" s="307" t="n"/>
      <c r="B19" s="641" t="n"/>
      <c r="C19" s="222" t="inlineStr">
        <is>
          <t>F1. Obtención de la Certificación bajo la NTC ISO 9001:2015.</t>
        </is>
      </c>
      <c r="D19" s="641" t="n"/>
      <c r="E19" s="641" t="n"/>
      <c r="F19" s="307" t="n"/>
    </row>
    <row r="20" hidden="1" ht="28.5" customHeight="1">
      <c r="A20" s="307" t="n"/>
      <c r="B20" s="641" t="n"/>
      <c r="C20" s="221" t="inlineStr">
        <is>
          <t>F7. Se realizan procesos de capacitación e inducción a los funcionarios para el desarrollo sus competencias laborales.</t>
        </is>
      </c>
      <c r="D20" s="641" t="n"/>
      <c r="E20" s="641" t="n"/>
      <c r="F20" s="307" t="n"/>
    </row>
    <row r="21" hidden="1">
      <c r="A21" s="307" t="n"/>
      <c r="B21" s="641" t="n"/>
      <c r="C21" s="221" t="inlineStr">
        <is>
          <t>F8. Los perfiles de los funcionarios cumplen con las necesidades operativas del proceso.</t>
        </is>
      </c>
      <c r="D21" s="641" t="n"/>
      <c r="E21" s="641" t="n"/>
      <c r="F21" s="307" t="n"/>
    </row>
    <row r="22" hidden="1" ht="28.5" customHeight="1">
      <c r="A22" s="307" t="n"/>
      <c r="B22" s="641" t="n"/>
      <c r="C22" s="221" t="inlineStr">
        <is>
          <t>F9. Desarrollo de programas de bienestar laboral que brindan un ambiente laboral adecuado para el desarrollo de las actividades.</t>
        </is>
      </c>
      <c r="D22" s="641" t="n"/>
      <c r="E22" s="641" t="n"/>
      <c r="F22" s="307" t="n"/>
    </row>
    <row r="23" hidden="1" ht="28.5" customHeight="1">
      <c r="A23" s="307" t="n"/>
      <c r="B23" s="641" t="n"/>
      <c r="C23" s="221" t="inlineStr">
        <is>
          <t>F10. Funciones designadas de manera equilibrada para cada puesto de trabajo estableciendo roles, responsabilidades y perfil del personal contratado.</t>
        </is>
      </c>
      <c r="D23" s="641" t="n"/>
      <c r="E23" s="641" t="n"/>
      <c r="F23" s="307" t="n"/>
    </row>
    <row r="24" hidden="1" ht="28.5" customHeight="1">
      <c r="A24" s="307" t="n"/>
      <c r="B24" s="641" t="n"/>
      <c r="C24" s="221" t="inlineStr">
        <is>
          <t>F11. Los funcionarios tienen conocimiento de las actividades propias del proceso cumpliendo a cabalidad las funciones y actividades en el tiempo planificado.</t>
        </is>
      </c>
      <c r="D24" s="641" t="n"/>
      <c r="E24" s="641" t="n"/>
      <c r="F24" s="307" t="n"/>
    </row>
    <row r="25" hidden="1">
      <c r="A25" s="307" t="n"/>
      <c r="B25" s="641" t="n"/>
      <c r="C25" s="220" t="inlineStr">
        <is>
          <t>F12. Se cuenta con personal suficiente para las actividades del proceso.</t>
        </is>
      </c>
      <c r="D25" s="641" t="n"/>
      <c r="E25" s="641" t="n"/>
      <c r="F25" s="307" t="n"/>
    </row>
    <row r="26" hidden="1">
      <c r="A26" s="307" t="n"/>
      <c r="B26" s="641" t="n"/>
      <c r="C26" s="221" t="inlineStr">
        <is>
          <t>F13. Se realiza mantenimiento preventivo a los equipos de la oficina.</t>
        </is>
      </c>
      <c r="D26" s="641" t="n"/>
      <c r="E26" s="641" t="n"/>
      <c r="F26" s="307" t="n"/>
    </row>
    <row r="27" hidden="1" ht="28.5" customHeight="1">
      <c r="A27" s="307" t="n"/>
      <c r="B27" s="641" t="n"/>
      <c r="C27" s="221" t="inlineStr">
        <is>
          <t>F14. Canales de comunicación claramente establecidos y asertivos para el desarrollo de las actividades.</t>
        </is>
      </c>
      <c r="D27" s="641" t="n"/>
      <c r="E27" s="641" t="n"/>
      <c r="F27" s="307" t="n"/>
    </row>
    <row r="28" hidden="1">
      <c r="A28" s="307" t="n"/>
      <c r="B28" s="641" t="n"/>
      <c r="C28" s="221" t="inlineStr">
        <is>
          <t>F15. Se cuenta  con backups para la seguridad y trazabilidad de la información.</t>
        </is>
      </c>
      <c r="D28" s="641" t="n"/>
      <c r="E28" s="641" t="n"/>
      <c r="F28" s="307" t="n"/>
    </row>
    <row r="29" hidden="1">
      <c r="A29" s="307" t="n"/>
      <c r="B29" s="641" t="n"/>
      <c r="C29" s="221" t="inlineStr">
        <is>
          <t>F16.  La documentación  del proceso esta actualizada y divulgada.</t>
        </is>
      </c>
      <c r="D29" s="641" t="n"/>
      <c r="E29" s="641" t="n"/>
      <c r="F29" s="307" t="n"/>
    </row>
    <row r="30" hidden="1" ht="28.5" customHeight="1">
      <c r="A30" s="307" t="n"/>
      <c r="B30" s="641" t="n"/>
      <c r="C30" s="221" t="inlineStr">
        <is>
          <t>F17. Se reportan oportunamente los cambios de acuerdo a la directriz del procedimiento de Gestión del Cambio.</t>
        </is>
      </c>
      <c r="D30" s="641" t="n"/>
      <c r="E30" s="641" t="n"/>
      <c r="F30" s="307" t="n"/>
    </row>
    <row r="31" hidden="1">
      <c r="A31" s="307" t="n"/>
      <c r="B31" s="641" t="n"/>
      <c r="C31" s="221" t="inlineStr">
        <is>
          <t>F18. El tiempo de operación de los procesos es eficiente.</t>
        </is>
      </c>
      <c r="D31" s="641" t="n"/>
      <c r="E31" s="641" t="n"/>
      <c r="F31" s="307" t="n"/>
    </row>
    <row r="32" hidden="1">
      <c r="A32" s="307" t="n"/>
      <c r="B32" s="641" t="n"/>
      <c r="C32" s="221" t="inlineStr">
        <is>
          <t>F19. La normatividad aplicable al proceso se conoce y es actualizada periódicamente.</t>
        </is>
      </c>
      <c r="D32" s="641" t="n"/>
      <c r="E32" s="641" t="n"/>
      <c r="F32" s="307" t="n"/>
    </row>
    <row r="33" hidden="1">
      <c r="A33" s="307" t="n"/>
      <c r="B33" s="641" t="n"/>
      <c r="C33" s="221" t="inlineStr">
        <is>
          <t>F20. Los  procesos de contratación son transparentes e imparciales</t>
        </is>
      </c>
      <c r="D33" s="641" t="n"/>
      <c r="E33" s="641" t="n"/>
      <c r="F33" s="307" t="n"/>
    </row>
    <row r="34" hidden="1">
      <c r="A34" s="307" t="n"/>
      <c r="B34" s="641" t="n"/>
      <c r="C34" s="221" t="inlineStr">
        <is>
          <t>F21. Los procedimientos se encuentran estructurados por lineamientos  del líder del proceso.</t>
        </is>
      </c>
      <c r="D34" s="641" t="n"/>
      <c r="E34" s="641" t="n"/>
      <c r="F34" s="307" t="n"/>
    </row>
    <row r="35" hidden="1">
      <c r="A35" s="307" t="n"/>
      <c r="B35" s="641" t="n"/>
      <c r="C35" s="221" t="inlineStr">
        <is>
          <t>F22. El proceso opera de manera articulada al logro de  los objetivos institucionales.</t>
        </is>
      </c>
      <c r="D35" s="641" t="n"/>
      <c r="E35" s="641" t="n"/>
      <c r="F35" s="307" t="n"/>
    </row>
    <row r="36" hidden="1">
      <c r="A36" s="307" t="n"/>
      <c r="B36" s="641" t="n"/>
      <c r="C36" s="221" t="inlineStr">
        <is>
          <t>F23. Existen indicadores para medir la eficacia y eficiencia del proceso</t>
        </is>
      </c>
      <c r="D36" s="641" t="n"/>
      <c r="E36" s="641" t="n"/>
      <c r="F36" s="307" t="n"/>
    </row>
    <row r="37" hidden="1" ht="28.5" customHeight="1">
      <c r="A37" s="307" t="n"/>
      <c r="B37" s="641" t="n"/>
      <c r="C37" s="221" t="inlineStr">
        <is>
          <t>F24. Existe retroalimentación de las conclusiones al análisis de los indicadores para la formulación o reformulación de los planes de mejora.</t>
        </is>
      </c>
      <c r="D37" s="641" t="n"/>
      <c r="E37" s="641" t="n"/>
      <c r="F37" s="307" t="n"/>
    </row>
    <row r="38" hidden="1">
      <c r="A38" s="307" t="n"/>
      <c r="B38" s="641" t="n"/>
      <c r="C38" s="221" t="inlineStr">
        <is>
          <t>F25. Se conoce la trayectoria de las actividades planificadas del proceso.</t>
        </is>
      </c>
      <c r="D38" s="641" t="n"/>
      <c r="E38" s="641" t="n"/>
      <c r="F38" s="307" t="n"/>
    </row>
    <row r="39" hidden="1">
      <c r="A39" s="307" t="n"/>
      <c r="B39" s="641" t="n"/>
      <c r="C39" s="221" t="inlineStr">
        <is>
          <t>F26.  Se cuenta con el rubro suficiente para la ejecución de las actividades.</t>
        </is>
      </c>
      <c r="D39" s="641" t="n"/>
      <c r="E39" s="641" t="n"/>
      <c r="F39" s="307" t="n"/>
    </row>
    <row r="40" hidden="1">
      <c r="A40" s="307" t="n"/>
      <c r="B40" s="641" t="n"/>
      <c r="C40" s="221" t="inlineStr">
        <is>
          <t>F27. El direccionamiento estratégico de la Universidad  es conocido.</t>
        </is>
      </c>
      <c r="D40" s="641" t="n"/>
      <c r="E40" s="641" t="n"/>
      <c r="F40" s="307" t="n"/>
    </row>
    <row r="41" hidden="1">
      <c r="A41" s="307" t="n"/>
      <c r="B41" s="641" t="n"/>
      <c r="C41" s="221" t="inlineStr">
        <is>
          <t>F28. Las actividades a realizar en el transcurso del  semestre son planificadas.</t>
        </is>
      </c>
      <c r="D41" s="641" t="n"/>
      <c r="E41" s="641" t="n"/>
      <c r="F41" s="307" t="n"/>
    </row>
    <row r="42" hidden="1">
      <c r="A42" s="307" t="n"/>
      <c r="B42" s="641" t="n"/>
      <c r="C42" s="221" t="inlineStr">
        <is>
          <t>F29  La orientación del líder es propicia para la consecución al logro de los resultados</t>
        </is>
      </c>
      <c r="D42" s="641" t="n"/>
      <c r="E42" s="641" t="n"/>
      <c r="F42" s="307" t="n"/>
    </row>
    <row r="43" hidden="1" ht="28.5" customHeight="1">
      <c r="A43" s="307" t="n"/>
      <c r="B43" s="641" t="n"/>
      <c r="C43" s="221" t="inlineStr">
        <is>
          <t>F30.  La estructura de autoridad  está claramente definida y es apropiada para la ejecución de los planes.</t>
        </is>
      </c>
      <c r="D43" s="641" t="n"/>
      <c r="E43" s="641" t="n"/>
      <c r="F43" s="307" t="n"/>
    </row>
    <row r="44" hidden="1" ht="28.5" customHeight="1">
      <c r="A44" s="307" t="n"/>
      <c r="B44" s="641" t="n"/>
      <c r="C44" s="221" t="inlineStr">
        <is>
          <t>A6. Los tiempos para el trámite y giros de recursos económicos por parte de entes gubernamentales son demorados y son insuficientes.</t>
        </is>
      </c>
      <c r="D44" s="641" t="n"/>
      <c r="E44" s="641" t="n"/>
      <c r="F44" s="307" t="n"/>
    </row>
    <row r="45" hidden="1" ht="28.5" customHeight="1">
      <c r="A45" s="307" t="n"/>
      <c r="B45" s="641" t="n"/>
      <c r="C45" s="221" t="inlineStr">
        <is>
          <t>A7. Se presentan casos de vandalismo y delincuencia que alteran el orden público afectando el desarrollo de las actividades.</t>
        </is>
      </c>
      <c r="D45" s="641" t="n"/>
      <c r="E45" s="641" t="n"/>
      <c r="F45" s="307" t="n"/>
    </row>
    <row r="46" hidden="1" ht="28.5" customHeight="1">
      <c r="A46" s="307" t="n"/>
      <c r="B46" s="641" t="n"/>
      <c r="C46" s="221" t="inlineStr">
        <is>
          <t>A8. La ejecución de las actividades del proceso pueden verse afectadas con la ocurrencia de desastres y fenómenos naturales.</t>
        </is>
      </c>
      <c r="D46" s="641" t="n"/>
      <c r="E46" s="641" t="n"/>
      <c r="F46" s="307" t="n"/>
    </row>
    <row r="47" hidden="1">
      <c r="A47" s="307" t="n"/>
      <c r="B47" s="641" t="n"/>
      <c r="C47" s="221" t="inlineStr">
        <is>
          <t>A9. Se presenta congestión e interrupción de los procesos y procedimientos externos.</t>
        </is>
      </c>
      <c r="D47" s="641" t="n"/>
      <c r="E47" s="641" t="n"/>
      <c r="F47" s="307" t="n"/>
    </row>
    <row r="48" hidden="1">
      <c r="A48" s="307" t="n"/>
      <c r="B48" s="641" t="n"/>
      <c r="C48" s="221" t="inlineStr">
        <is>
          <t>A10. No se cumple los requerimientos y compromisos con el cliente externo.</t>
        </is>
      </c>
      <c r="D48" s="641" t="n"/>
      <c r="E48" s="641" t="n"/>
      <c r="F48" s="307" t="n"/>
    </row>
    <row r="49" hidden="1">
      <c r="A49" s="307" t="n"/>
      <c r="B49" s="641" t="n"/>
      <c r="C49" s="221" t="inlineStr">
        <is>
          <t>A11. La universidad no se reconoce en la región como competitiva en educación superior.</t>
        </is>
      </c>
      <c r="D49" s="641" t="n"/>
      <c r="E49" s="641" t="n"/>
      <c r="F49" s="307" t="n"/>
    </row>
    <row r="50" hidden="1">
      <c r="A50" s="307" t="n"/>
      <c r="B50" s="641" t="n"/>
      <c r="C50" s="223" t="inlineStr">
        <is>
          <t>A12. Falta de estructuración de procesos nuevos.</t>
        </is>
      </c>
      <c r="D50" s="641" t="n"/>
      <c r="E50" s="641" t="n"/>
      <c r="F50" s="307" t="n"/>
    </row>
    <row r="51" hidden="1">
      <c r="A51" s="307" t="n"/>
      <c r="B51" s="641" t="n"/>
      <c r="C51" s="221" t="inlineStr">
        <is>
          <t>O6. Los procesos de contratación se realizan conforme a la ley.</t>
        </is>
      </c>
      <c r="D51" s="641" t="n"/>
      <c r="E51" s="641" t="n"/>
      <c r="F51" s="307" t="n"/>
    </row>
    <row r="52" hidden="1">
      <c r="A52" s="307" t="n"/>
      <c r="B52" s="641" t="n"/>
      <c r="C52" s="221" t="inlineStr">
        <is>
          <t>O7. Los lineamientos y normas legales se cumplen  en las prácticas del proceso.</t>
        </is>
      </c>
      <c r="D52" s="641" t="n"/>
      <c r="E52" s="641" t="n"/>
      <c r="F52" s="307" t="n"/>
    </row>
    <row r="53" hidden="1">
      <c r="A53" s="307" t="n"/>
      <c r="B53" s="641" t="n"/>
      <c r="C53" s="221" t="inlineStr">
        <is>
          <t>O8. La articulación y el apoyo con otras entidades es asertivo y eficiente.</t>
        </is>
      </c>
      <c r="D53" s="641" t="n"/>
      <c r="E53" s="641" t="n"/>
      <c r="F53" s="307" t="n"/>
    </row>
    <row r="54" hidden="1" ht="28.5" customHeight="1">
      <c r="A54" s="307" t="n"/>
      <c r="B54" s="641" t="n"/>
      <c r="C54" s="221" t="inlineStr">
        <is>
          <t>O9. Las estampillas y recursos financieros han aumentado por parte del municipio, departamento, y/o nación.</t>
        </is>
      </c>
      <c r="D54" s="641" t="n"/>
      <c r="E54" s="641" t="n"/>
      <c r="F54" s="307" t="n"/>
    </row>
    <row r="55" hidden="1" ht="28.5" customHeight="1">
      <c r="A55" s="307" t="n"/>
      <c r="B55" s="641" t="n"/>
      <c r="C55" s="221" t="inlineStr">
        <is>
          <t>O10. Los sistemas de información de la universidad bloquean el acceso a hackers que puedan afectar al proceso.</t>
        </is>
      </c>
      <c r="D55" s="641" t="n"/>
      <c r="E55" s="641" t="n"/>
      <c r="F55" s="307" t="n"/>
    </row>
    <row r="56" hidden="1" ht="28.5" customHeight="1">
      <c r="A56" s="307" t="n"/>
      <c r="B56" s="641" t="n"/>
      <c r="C56" s="221" t="inlineStr">
        <is>
          <t>O11. Se considera a la Universidad preparada para la adquisición y utilización de nuevos equipos y servicios tecnológicos que mejoren el desarrollo del proceso.</t>
        </is>
      </c>
      <c r="D56" s="641" t="n"/>
      <c r="E56" s="641" t="n"/>
      <c r="F56" s="307" t="n"/>
    </row>
    <row r="57" hidden="1" ht="28.5" customHeight="1">
      <c r="A57" s="307" t="n"/>
      <c r="B57" s="641" t="n"/>
      <c r="C57" s="221" t="inlineStr">
        <is>
          <t>O12. Existen  política y objetivos ambientales que buscan regular las actividades de la Universidad.</t>
        </is>
      </c>
      <c r="D57" s="641" t="n"/>
      <c r="E57" s="641" t="n"/>
      <c r="F57" s="307" t="n"/>
    </row>
    <row r="58" hidden="1">
      <c r="A58" s="307" t="n"/>
      <c r="B58" s="641" t="n"/>
      <c r="C58" s="221" t="inlineStr">
        <is>
          <t>O13. Se conoce y se aplica los lineamientos de acreditación.</t>
        </is>
      </c>
      <c r="D58" s="641" t="n"/>
      <c r="E58" s="641" t="n"/>
      <c r="F58" s="307" t="n"/>
    </row>
    <row r="59" hidden="1">
      <c r="A59" s="307" t="n"/>
      <c r="B59" s="641" t="n"/>
      <c r="C59" s="221" t="inlineStr">
        <is>
          <t>O14. Credibilidad  y confianza en la prestación de los servicios por parte de la Institución.</t>
        </is>
      </c>
      <c r="D59" s="641" t="n"/>
      <c r="E59" s="641" t="n"/>
      <c r="F59" s="307" t="n"/>
    </row>
    <row r="60" hidden="1">
      <c r="A60" s="307" t="n"/>
      <c r="B60" s="641" t="n"/>
      <c r="C60" s="221" t="inlineStr">
        <is>
          <t>O15. Existe un direccionamiento para la aplicabilidad de la normatividad legal en el proceso.</t>
        </is>
      </c>
      <c r="D60" s="641" t="n"/>
      <c r="E60" s="641" t="n"/>
      <c r="F60" s="307" t="n"/>
    </row>
    <row r="61" hidden="1">
      <c r="A61" s="307" t="n"/>
      <c r="B61" s="641" t="n"/>
      <c r="C61" s="221" t="inlineStr">
        <is>
          <t>O16. La normatividad legal y los tiempos de aplicación al proceso  es conocido y ejecutado.</t>
        </is>
      </c>
      <c r="D61" s="641" t="n"/>
      <c r="E61" s="641" t="n"/>
      <c r="F61" s="307" t="n"/>
    </row>
    <row r="62" hidden="1" ht="28.5" customHeight="1">
      <c r="A62" s="307" t="n"/>
      <c r="B62" s="641" t="n"/>
      <c r="C62" s="221" t="inlineStr">
        <is>
          <t>O17. La oferta académica de la universidad es competente y acorde a las necesidades de la región.</t>
        </is>
      </c>
      <c r="D62" s="641" t="n"/>
      <c r="E62" s="641" t="n"/>
      <c r="F62" s="307" t="n"/>
    </row>
    <row r="63" hidden="1" ht="28.5" customHeight="1">
      <c r="A63" s="307" t="n"/>
      <c r="B63" s="641" t="n"/>
      <c r="C63" s="221" t="inlineStr">
        <is>
          <t>O18. Posibilidad de crear y fortalecer nuevas alianzas estratégicas con empresas e instituciones de educación superior.</t>
        </is>
      </c>
      <c r="D63" s="641" t="n"/>
      <c r="E63" s="641" t="n"/>
      <c r="F63" s="307" t="n"/>
    </row>
    <row r="64" hidden="1" ht="42.75" customHeight="1">
      <c r="A64" s="307" t="n"/>
      <c r="B64" s="641" t="n"/>
      <c r="C64" s="221" t="inlineStr">
        <is>
          <t>O19. La Universidad  cuenta con un posicionamiento estratégico en la región, con posibilidades de obtener certificaciones  por entes externos  a su buen desempeño  y labor en  la ejecución de sus actividades.</t>
        </is>
      </c>
      <c r="D64" s="641" t="n"/>
      <c r="E64" s="641" t="n"/>
      <c r="F64" s="307" t="n"/>
    </row>
    <row r="65" hidden="1">
      <c r="A65" s="307" t="n"/>
      <c r="B65" s="641" t="n"/>
      <c r="C65" s="221" t="inlineStr">
        <is>
          <t>O20. Se tiene una posición competitiva de la Universidad de Cundinamarca en la región.</t>
        </is>
      </c>
      <c r="D65" s="641" t="n"/>
      <c r="E65" s="641" t="n"/>
      <c r="F65" s="307" t="n"/>
    </row>
    <row r="66" hidden="1">
      <c r="A66" s="307" t="n"/>
      <c r="B66" s="641" t="n"/>
      <c r="C66" s="219" t="inlineStr">
        <is>
          <t>SUPRIMEN:</t>
        </is>
      </c>
      <c r="D66" s="641" t="n"/>
      <c r="E66" s="641" t="n"/>
      <c r="F66" s="307" t="n"/>
    </row>
    <row r="67" hidden="1">
      <c r="A67" s="307" t="n"/>
      <c r="B67" s="641" t="n"/>
      <c r="C67" s="224" t="inlineStr">
        <is>
          <t>D1. Personal insuficiente para las actividades del proceso</t>
        </is>
      </c>
      <c r="D67" s="641" t="n"/>
      <c r="E67" s="641" t="n"/>
      <c r="F67" s="307" t="n"/>
    </row>
    <row r="68" hidden="1">
      <c r="A68" s="307" t="n"/>
      <c r="B68" s="641" t="n"/>
      <c r="C68" s="224" t="inlineStr">
        <is>
          <t>D3. El aplicativo SGC no se ajusta a los requisitos para la transición a la ISO 9001 2015</t>
        </is>
      </c>
      <c r="D68" s="641" t="n"/>
      <c r="E68" s="641" t="n"/>
      <c r="F68" s="307" t="n"/>
    </row>
    <row r="69" hidden="1">
      <c r="A69" s="307" t="n"/>
      <c r="B69" s="641" t="n"/>
      <c r="C69" s="225" t="inlineStr">
        <is>
          <t>F1. Equipo de trabajo competente en temas de calidad</t>
        </is>
      </c>
      <c r="D69" s="641" t="n"/>
      <c r="E69" s="641" t="n"/>
      <c r="F69" s="307" t="n"/>
    </row>
    <row r="70" hidden="1">
      <c r="A70" s="307" t="n"/>
      <c r="B70" s="641" t="n"/>
      <c r="C70" s="225" t="inlineStr">
        <is>
          <t>F2. Certificación bajo la ISO 9001 2008</t>
        </is>
      </c>
      <c r="D70" s="641" t="n"/>
      <c r="E70" s="641" t="n"/>
      <c r="F70" s="307" t="n"/>
    </row>
    <row r="71" hidden="1">
      <c r="A71" s="307" t="n"/>
      <c r="B71" s="641" t="n"/>
      <c r="C71" s="225" t="inlineStr">
        <is>
          <t>F5. Equipo de trabajo comprometido con el resultado</t>
        </is>
      </c>
      <c r="D71" s="641" t="n"/>
      <c r="E71" s="641" t="n"/>
      <c r="F71" s="307" t="n"/>
    </row>
    <row r="72" hidden="1">
      <c r="A72" s="307" t="n"/>
      <c r="B72" s="641" t="n"/>
      <c r="C72" s="225" t="inlineStr">
        <is>
          <t>F6. Alto compromiso de la universidad al cumplimiento de requisitos legales</t>
        </is>
      </c>
      <c r="D72" s="641" t="n"/>
      <c r="E72" s="641" t="n"/>
      <c r="F72" s="307" t="n"/>
    </row>
    <row r="73" hidden="1">
      <c r="A73" s="307" t="n"/>
      <c r="B73" s="641" t="n"/>
      <c r="C73" s="224" t="inlineStr">
        <is>
          <t>A1. Vencimiento del plazo para la implementación de la ISO 9001:2015</t>
        </is>
      </c>
      <c r="D73" s="641" t="n"/>
      <c r="E73" s="641" t="n"/>
      <c r="F73" s="307" t="n"/>
    </row>
    <row r="74" hidden="1">
      <c r="A74" s="307" t="n"/>
      <c r="B74" s="641" t="n"/>
      <c r="C74" s="226" t="inlineStr">
        <is>
          <t>A5. Hackers informáticos</t>
        </is>
      </c>
      <c r="D74" s="641" t="n"/>
      <c r="E74" s="641" t="n"/>
      <c r="F74" s="307" t="n"/>
    </row>
    <row r="75" hidden="1">
      <c r="A75" s="307" t="n"/>
      <c r="B75" s="641" t="n"/>
      <c r="C75" s="224" t="inlineStr">
        <is>
          <t>O2. Estudiantes de carrera profesional en búsqueda de pasantías como opción de grado</t>
        </is>
      </c>
      <c r="D75" s="641" t="n"/>
      <c r="E75" s="641" t="n"/>
      <c r="F75" s="307" t="n"/>
    </row>
    <row r="76" hidden="1">
      <c r="A76" s="307" t="n"/>
      <c r="B76" s="641" t="n"/>
      <c r="C76" s="227" t="inlineStr">
        <is>
          <t>O4 Obligatoriedad de implementar el modelo integrado de planeación y gestión</t>
        </is>
      </c>
      <c r="D76" s="641" t="n"/>
      <c r="E76" s="641" t="n"/>
      <c r="F76" s="307" t="n"/>
    </row>
    <row r="77" hidden="1">
      <c r="A77" s="307" t="n"/>
      <c r="B77" s="641" t="n"/>
      <c r="C77" s="226" t="inlineStr">
        <is>
          <t>O7. Estructura de alto nivel de la ISO</t>
        </is>
      </c>
      <c r="D77" s="641" t="n"/>
      <c r="E77" s="641" t="n"/>
      <c r="F77" s="307" t="n"/>
    </row>
    <row r="78" hidden="1">
      <c r="A78" s="307" t="n"/>
      <c r="B78" s="641" t="n"/>
      <c r="C78" s="228" t="inlineStr">
        <is>
          <t>O9. Posibilidad de intercambiar conocimientos con otras instituciones de Educación Superior</t>
        </is>
      </c>
      <c r="D78" s="641" t="n"/>
      <c r="E78" s="641" t="n"/>
      <c r="F78" s="307" t="n"/>
    </row>
    <row r="79" hidden="1" ht="100.5" customHeight="1">
      <c r="A79" s="307" t="n"/>
      <c r="B79" s="641" t="n"/>
      <c r="C79" s="217" t="inlineStr">
        <is>
          <t>Se suprimen 3 Riesgos y 1 Oportunidad identificados: 
R4. Falta de acompañamiento oportuno a los gestores responsables sobre temas relacionados con calidad y certificación
R5. Incumplimiento legal debido a la Perdida de versiones documentales históricas digital
R7. Falta de estructuración de procesos nuevos
O4. Posibilidad de contratar pasantes para el apoyo de las actividades administrativas de la oficina de calidad</t>
        </is>
      </c>
      <c r="D79" s="641" t="n"/>
      <c r="E79" s="641" t="n"/>
      <c r="F79" s="307" t="n"/>
    </row>
    <row r="80" hidden="1" ht="29.25" customHeight="1">
      <c r="A80" s="307" t="n"/>
      <c r="B80" s="642" t="n"/>
      <c r="C80" s="217" t="inlineStr">
        <is>
          <t>Se implementa la nueva metodología del DAFP y por cada causa del riesgo se implementa un control.</t>
        </is>
      </c>
      <c r="D80" s="642" t="n"/>
      <c r="E80" s="642" t="n"/>
      <c r="F80" s="307" t="n"/>
    </row>
    <row r="81" hidden="1" ht="28.5" customHeight="1">
      <c r="A81" s="307" t="n"/>
      <c r="B81" s="611" t="n">
        <v>43585</v>
      </c>
      <c r="C81" s="618" t="inlineStr">
        <is>
          <t>Se anexan los riesgos de Seguridad de la información y riesgos de corrupción.</t>
        </is>
      </c>
      <c r="D81" s="596" t="inlineStr">
        <is>
          <t>Jaime Elder Acosta Ramírez</t>
        </is>
      </c>
      <c r="E81" s="596" t="inlineStr">
        <is>
          <t>Coordinador de Calidad</t>
        </is>
      </c>
      <c r="F81" s="307" t="n"/>
    </row>
    <row r="82" hidden="1" ht="28.5" customHeight="1">
      <c r="A82" s="307" t="n"/>
      <c r="B82" s="611" t="n">
        <v>43717</v>
      </c>
      <c r="C82" s="618" t="inlineStr">
        <is>
          <t>Se amplía y modifica uno de los controles del R3 "No utilización de los documentos del SGC en la operación de los procesos" a fin de evitar la materialización del riesgo</t>
        </is>
      </c>
      <c r="D82" s="596" t="inlineStr">
        <is>
          <t>Jaime Elder Acosta Ramírez</t>
        </is>
      </c>
      <c r="E82" s="596" t="inlineStr">
        <is>
          <t>Coordinador de Calidad</t>
        </is>
      </c>
      <c r="F82" s="307" t="n"/>
    </row>
    <row r="83" hidden="1" ht="42.75" customHeight="1">
      <c r="A83" s="307" t="n"/>
      <c r="B83" s="642" t="n"/>
      <c r="C83" s="618" t="inlineStr">
        <is>
          <t>Se agregan dos controles al R8 "Falta de alineación de criterios de medición con el proceso de planeación institucional", ya que se ve necesario aumentar las medidas establecidas porque se está evidenciando materialización del riesgo</t>
        </is>
      </c>
      <c r="D83" s="642" t="n"/>
      <c r="E83" s="642" t="n"/>
      <c r="F83" s="307" t="n"/>
    </row>
    <row r="84" hidden="1" ht="29.25" customHeight="1">
      <c r="A84" s="307" t="n"/>
      <c r="B84" s="611" t="n">
        <v>43945</v>
      </c>
      <c r="C84" s="218" t="inlineStr">
        <is>
          <t>Se agregan 4 Debilidades, 2 Fortalezas, 1 Amenaza, 2 Oportunidades y se suprimen 7 Debilidades, 14 Fortalezas, 3 Amenazas y 12 Oportunidades en el análisis de Contexto (DOFA):</t>
        </is>
      </c>
      <c r="D84" s="596" t="inlineStr">
        <is>
          <t>Jaime Elder Acosta Ramírez</t>
        </is>
      </c>
      <c r="E84" s="596" t="inlineStr">
        <is>
          <t>Coordinador de Calidad</t>
        </is>
      </c>
      <c r="F84" s="307" t="n"/>
    </row>
    <row r="85" hidden="1">
      <c r="A85" s="307" t="n"/>
      <c r="B85" s="641" t="n"/>
      <c r="C85" s="219" t="inlineStr">
        <is>
          <t>AGREGAN:</t>
        </is>
      </c>
      <c r="D85" s="641" t="n"/>
      <c r="E85" s="641" t="n"/>
      <c r="F85" s="307" t="n"/>
    </row>
    <row r="86" hidden="1" ht="28.5" customHeight="1">
      <c r="A86" s="307" t="n"/>
      <c r="B86" s="641" t="n"/>
      <c r="C86" s="220" t="inlineStr">
        <is>
          <t>D4. No se cuenta con el personal suficiente para las actividades del proceso encaminadas a la Optimización de trámites y procesos.</t>
        </is>
      </c>
      <c r="D86" s="641" t="n"/>
      <c r="E86" s="641" t="n"/>
      <c r="F86" s="307" t="n"/>
    </row>
    <row r="87" hidden="1" ht="42.75" customHeight="1">
      <c r="A87" s="307" t="n"/>
      <c r="B87" s="641" t="n"/>
      <c r="C87" s="220" t="inlineStr">
        <is>
          <t>D10. Las modalidades de Contratación con las que cuenta el proceso, impiden que se realicen procesos institucionales de capacitación e inducción a los funcionarios para el desarrollo sus competencias laborales.</t>
        </is>
      </c>
      <c r="D87" s="641" t="n"/>
      <c r="E87" s="641" t="n"/>
      <c r="F87" s="307" t="n"/>
    </row>
    <row r="88" hidden="1">
      <c r="A88" s="307" t="n"/>
      <c r="B88" s="641" t="n"/>
      <c r="C88" s="220" t="inlineStr">
        <is>
          <t>D14. Falta de conocimiento en la presentación de datos solicitados por los entes de Control.</t>
        </is>
      </c>
      <c r="D88" s="641" t="n"/>
      <c r="E88" s="641" t="n"/>
      <c r="F88" s="307" t="n"/>
    </row>
    <row r="89" hidden="1">
      <c r="A89" s="307" t="n"/>
      <c r="B89" s="641" t="n"/>
      <c r="C89" s="220" t="inlineStr">
        <is>
          <t>D15. Falta fortalecer el enfoque por procesos en la Institución.</t>
        </is>
      </c>
      <c r="D89" s="641" t="n"/>
      <c r="E89" s="641" t="n"/>
      <c r="F89" s="307" t="n"/>
    </row>
    <row r="90" hidden="1" ht="28.5" customHeight="1">
      <c r="A90" s="307" t="n"/>
      <c r="B90" s="641" t="n"/>
      <c r="C90" s="229" t="inlineStr">
        <is>
          <t>F17. Se tiene en cuenta la oferta de pasantes para el apoyo en la ejecución de las actividades del proceso.</t>
        </is>
      </c>
      <c r="D90" s="641" t="n"/>
      <c r="E90" s="641" t="n"/>
      <c r="F90" s="307" t="n"/>
    </row>
    <row r="91" hidden="1">
      <c r="A91" s="307" t="n"/>
      <c r="B91" s="641" t="n"/>
      <c r="C91" s="229" t="inlineStr">
        <is>
          <t>F18. Implementación de herramientas digitales para la optimización de trámites y procesos.</t>
        </is>
      </c>
      <c r="D91" s="641" t="n"/>
      <c r="E91" s="641" t="n"/>
      <c r="F91" s="307" t="n"/>
    </row>
    <row r="92" hidden="1" ht="28.5" customHeight="1">
      <c r="A92" s="307" t="n"/>
      <c r="B92" s="641" t="n"/>
      <c r="C92" s="230" t="inlineStr">
        <is>
          <t>A6. Falta de actualización de la documentación de los procesos con el fin de abordar los lineamientos de la Política de Inclusión</t>
        </is>
      </c>
      <c r="D92" s="641" t="n"/>
      <c r="E92" s="641" t="n"/>
      <c r="F92" s="307" t="n"/>
    </row>
    <row r="93" hidden="1" ht="42.75" customHeight="1">
      <c r="A93" s="307" t="n"/>
      <c r="B93" s="641" t="n"/>
      <c r="C93" s="229" t="inlineStr">
        <is>
          <t>O9. La implementación de políticas misionales encaminadas al desarrollo institucional (Ciencia, Tecnología e Investigación, Dialogando con el Mundo, Interacción Social Universitaria, Inclusión entre otras)</t>
        </is>
      </c>
      <c r="D93" s="641" t="n"/>
      <c r="E93" s="641" t="n"/>
      <c r="F93" s="307" t="n"/>
    </row>
    <row r="94" hidden="1" ht="28.5" customHeight="1">
      <c r="A94" s="307" t="n"/>
      <c r="B94" s="641" t="n"/>
      <c r="C94" s="231" t="inlineStr">
        <is>
          <t>O10. Lineamientos de acreditación de programas e institucional, que permitan la aplicación y operación en el proceso.</t>
        </is>
      </c>
      <c r="D94" s="641" t="n"/>
      <c r="E94" s="641" t="n"/>
      <c r="F94" s="307" t="n"/>
    </row>
    <row r="95" hidden="1">
      <c r="A95" s="307" t="n"/>
      <c r="B95" s="641" t="n"/>
      <c r="C95" s="232" t="inlineStr">
        <is>
          <t>SUPRIMEN:</t>
        </is>
      </c>
      <c r="D95" s="641" t="n"/>
      <c r="E95" s="641" t="n"/>
      <c r="F95" s="307" t="n"/>
    </row>
    <row r="96" hidden="1">
      <c r="A96" s="307" t="n"/>
      <c r="B96" s="641" t="n"/>
      <c r="C96" s="220" t="inlineStr">
        <is>
          <t>D1. El gestor responsable de calidad no trabaja directamente con la oficina.</t>
        </is>
      </c>
      <c r="D96" s="641" t="n"/>
      <c r="E96" s="641" t="n"/>
      <c r="F96" s="307" t="n"/>
    </row>
    <row r="97" hidden="1">
      <c r="A97" s="307" t="n"/>
      <c r="B97" s="641" t="n"/>
      <c r="C97" s="220" t="inlineStr">
        <is>
          <t>D4. Afectación del rubro presupuestal para los honorarios del TH de la oficina.</t>
        </is>
      </c>
      <c r="D97" s="641" t="n"/>
      <c r="E97" s="641" t="n"/>
      <c r="F97" s="307" t="n"/>
    </row>
    <row r="98" hidden="1">
      <c r="A98" s="307" t="n"/>
      <c r="B98" s="641" t="n"/>
      <c r="C98" s="220" t="inlineStr">
        <is>
          <t>D10. Falta integración del SGC al día a día de la Universidad.</t>
        </is>
      </c>
      <c r="D98" s="641" t="n"/>
      <c r="E98" s="641" t="n"/>
      <c r="F98" s="307" t="n"/>
    </row>
    <row r="99" hidden="1">
      <c r="A99" s="307" t="n"/>
      <c r="B99" s="641" t="n"/>
      <c r="C99" s="220" t="inlineStr">
        <is>
          <t>D11.Falta el manual de funciones que sustente la designación de las actividades.</t>
        </is>
      </c>
      <c r="D99" s="641" t="n"/>
      <c r="E99" s="641" t="n"/>
      <c r="F99" s="307" t="n"/>
    </row>
    <row r="100" hidden="1">
      <c r="A100" s="307" t="n"/>
      <c r="B100" s="641" t="n"/>
      <c r="C100" s="220" t="inlineStr">
        <is>
          <t>D13. Los métodos de contratación y compras de la universidad son extensos y dispendiosos.</t>
        </is>
      </c>
      <c r="D100" s="641" t="n"/>
      <c r="E100" s="641" t="n"/>
      <c r="F100" s="307" t="n"/>
    </row>
    <row r="101" hidden="1">
      <c r="A101" s="307" t="n"/>
      <c r="B101" s="641" t="n"/>
      <c r="C101" s="220" t="inlineStr">
        <is>
          <t>D14. El proceso aún no está sistematizado.</t>
        </is>
      </c>
      <c r="D101" s="641" t="n"/>
      <c r="E101" s="641" t="n"/>
      <c r="F101" s="307" t="n"/>
    </row>
    <row r="102" hidden="1" ht="28.5" customHeight="1">
      <c r="A102" s="307" t="n"/>
      <c r="B102" s="641" t="n"/>
      <c r="C102" s="221" t="inlineStr">
        <is>
          <t xml:space="preserve">D16. La estructura orgánica es inapropiada para la ejecución de los planes, lo que hace que los trámites sean mas demorados. </t>
        </is>
      </c>
      <c r="D102" s="641" t="n"/>
      <c r="E102" s="641" t="n"/>
      <c r="F102" s="307" t="n"/>
    </row>
    <row r="103" hidden="1">
      <c r="A103" s="307" t="n"/>
      <c r="B103" s="641" t="n"/>
      <c r="C103" s="222" t="inlineStr">
        <is>
          <t>F1. Obtención de la Certificación bajo la NTC ISO 9001:2015.</t>
        </is>
      </c>
      <c r="D103" s="641" t="n"/>
      <c r="E103" s="641" t="n"/>
      <c r="F103" s="307" t="n"/>
    </row>
    <row r="104" hidden="1">
      <c r="A104" s="307" t="n"/>
      <c r="B104" s="641" t="n"/>
      <c r="C104" s="220" t="inlineStr">
        <is>
          <t>F3. Alta adherencia a los procedimientos del SGC por parte de los procesos.</t>
        </is>
      </c>
      <c r="D104" s="641" t="n"/>
      <c r="E104" s="641" t="n"/>
      <c r="F104" s="307" t="n"/>
    </row>
    <row r="105" hidden="1">
      <c r="A105" s="307" t="n"/>
      <c r="B105" s="641" t="n"/>
      <c r="C105" s="220" t="inlineStr">
        <is>
          <t>F4. Direccionamiento estratégico acorde a las necesidades de la comunidad Universitaria.</t>
        </is>
      </c>
      <c r="D105" s="641" t="n"/>
      <c r="E105" s="641" t="n"/>
      <c r="F105" s="307" t="n"/>
    </row>
    <row r="106" hidden="1" ht="28.5" customHeight="1">
      <c r="A106" s="307" t="n"/>
      <c r="B106" s="641" t="n"/>
      <c r="C106" s="220" t="inlineStr">
        <is>
          <t>F7. Se realizan procesos de capacitación e inducción a los funcionarios para el desarrollo sus competencias laborales.</t>
        </is>
      </c>
      <c r="D106" s="641" t="n"/>
      <c r="E106" s="641" t="n"/>
      <c r="F106" s="307" t="n"/>
    </row>
    <row r="107" hidden="1">
      <c r="A107" s="307" t="n"/>
      <c r="B107" s="641" t="n"/>
      <c r="C107" s="220" t="inlineStr">
        <is>
          <t>F12. Se cuenta con personal suficiente para las actividades del proceso.</t>
        </is>
      </c>
      <c r="D107" s="641" t="n"/>
      <c r="E107" s="641" t="n"/>
      <c r="F107" s="307" t="n"/>
    </row>
    <row r="108" hidden="1">
      <c r="A108" s="307" t="n"/>
      <c r="B108" s="641" t="n"/>
      <c r="C108" s="221" t="inlineStr">
        <is>
          <t>F16.  La documentación  del proceso esta actualizada y divulgada.</t>
        </is>
      </c>
      <c r="D108" s="641" t="n"/>
      <c r="E108" s="641" t="n"/>
      <c r="F108" s="307" t="n"/>
    </row>
    <row r="109" hidden="1">
      <c r="A109" s="307" t="n"/>
      <c r="B109" s="641" t="n"/>
      <c r="C109" s="221" t="inlineStr">
        <is>
          <t>F18. El tiempo de operación de los procesos es eficiente.</t>
        </is>
      </c>
      <c r="D109" s="641" t="n"/>
      <c r="E109" s="641" t="n"/>
      <c r="F109" s="307" t="n"/>
    </row>
    <row r="110" hidden="1">
      <c r="A110" s="307" t="n"/>
      <c r="B110" s="641" t="n"/>
      <c r="C110" s="221" t="inlineStr">
        <is>
          <t>F20. Los  procesos de contratación son transparentes e imparciales</t>
        </is>
      </c>
      <c r="D110" s="641" t="n"/>
      <c r="E110" s="641" t="n"/>
      <c r="F110" s="307" t="n"/>
    </row>
    <row r="111" hidden="1">
      <c r="A111" s="307" t="n"/>
      <c r="B111" s="641" t="n"/>
      <c r="C111" s="221" t="inlineStr">
        <is>
          <t>F21. Los procedimientos se encuentran estructurados por lineamientos  del líder del proceso.</t>
        </is>
      </c>
      <c r="D111" s="641" t="n"/>
      <c r="E111" s="641" t="n"/>
      <c r="F111" s="307" t="n"/>
    </row>
    <row r="112" hidden="1">
      <c r="A112" s="307" t="n"/>
      <c r="B112" s="641" t="n"/>
      <c r="C112" s="221" t="inlineStr">
        <is>
          <t>F25. Se conoce la trayectoria de las actividades planificadas del proceso.</t>
        </is>
      </c>
      <c r="D112" s="641" t="n"/>
      <c r="E112" s="641" t="n"/>
      <c r="F112" s="307" t="n"/>
    </row>
    <row r="113" hidden="1">
      <c r="A113" s="307" t="n"/>
      <c r="B113" s="641" t="n"/>
      <c r="C113" s="221" t="inlineStr">
        <is>
          <t>F26.  Se cuenta con el rubro suficiente para la ejecución de las actividades.</t>
        </is>
      </c>
      <c r="D113" s="641" t="n"/>
      <c r="E113" s="641" t="n"/>
      <c r="F113" s="307" t="n"/>
    </row>
    <row r="114" hidden="1">
      <c r="A114" s="307" t="n"/>
      <c r="B114" s="641" t="n"/>
      <c r="C114" s="221" t="inlineStr">
        <is>
          <t>F27. El direccionamiento estratégico de la Universidad  es conocido.</t>
        </is>
      </c>
      <c r="D114" s="641" t="n"/>
      <c r="E114" s="641" t="n"/>
      <c r="F114" s="307" t="n"/>
    </row>
    <row r="115" hidden="1">
      <c r="A115" s="307" t="n"/>
      <c r="B115" s="641" t="n"/>
      <c r="C115" s="221" t="inlineStr">
        <is>
          <t>F29  La orientación del líder es propicia para la consecución al logro de los resultados</t>
        </is>
      </c>
      <c r="D115" s="641" t="n"/>
      <c r="E115" s="641" t="n"/>
      <c r="F115" s="307" t="n"/>
    </row>
    <row r="116" hidden="1" ht="28.5" customHeight="1">
      <c r="A116" s="307" t="n"/>
      <c r="B116" s="641" t="n"/>
      <c r="C116" s="221" t="inlineStr">
        <is>
          <t>F30.  La estructura de autoridad  está claramente definida y es apropiada para la ejecución de los planes.</t>
        </is>
      </c>
      <c r="D116" s="641" t="n"/>
      <c r="E116" s="641" t="n"/>
      <c r="F116" s="307" t="n"/>
    </row>
    <row r="117" hidden="1" ht="28.5" customHeight="1">
      <c r="A117" s="307" t="n"/>
      <c r="B117" s="641" t="n"/>
      <c r="C117" s="220" t="inlineStr">
        <is>
          <t>A6. Los tiempos para el trámite y giros de recursos económicos por parte de entes gubernamentales son demorados y son insuficientes.</t>
        </is>
      </c>
      <c r="D117" s="641" t="n"/>
      <c r="E117" s="641" t="n"/>
      <c r="F117" s="307" t="n"/>
    </row>
    <row r="118" hidden="1">
      <c r="A118" s="307" t="n"/>
      <c r="B118" s="641" t="n"/>
      <c r="C118" s="221" t="inlineStr">
        <is>
          <t>A10. No se cumple los requerimientos y compromisos con el cliente externo.</t>
        </is>
      </c>
      <c r="D118" s="641" t="n"/>
      <c r="E118" s="641" t="n"/>
      <c r="F118" s="307" t="n"/>
    </row>
    <row r="119" hidden="1">
      <c r="A119" s="307" t="n"/>
      <c r="B119" s="641" t="n"/>
      <c r="C119" s="221" t="inlineStr">
        <is>
          <t>A11. La universidad no se reconoce en la región como competitiva en educación superior.</t>
        </is>
      </c>
      <c r="D119" s="641" t="n"/>
      <c r="E119" s="641" t="n"/>
      <c r="F119" s="307" t="n"/>
    </row>
    <row r="120" hidden="1" ht="28.5" customHeight="1">
      <c r="A120" s="307" t="n"/>
      <c r="B120" s="641" t="n"/>
      <c r="C120" s="220" t="inlineStr">
        <is>
          <t>O3. Beneficios otorgados por pares académicos a causa de la certificación administrativa en ISO 9001.</t>
        </is>
      </c>
      <c r="D120" s="641" t="n"/>
      <c r="E120" s="641" t="n"/>
      <c r="F120" s="307" t="n"/>
    </row>
    <row r="121" hidden="1">
      <c r="A121" s="307" t="n"/>
      <c r="B121" s="641" t="n"/>
      <c r="C121" s="220" t="inlineStr">
        <is>
          <t>O4. Fortalecimiento de la inspección, vigilancia y control en Colombia.</t>
        </is>
      </c>
      <c r="D121" s="641" t="n"/>
      <c r="E121" s="641" t="n"/>
      <c r="F121" s="307" t="n"/>
    </row>
    <row r="122" hidden="1">
      <c r="A122" s="307" t="n"/>
      <c r="B122" s="641" t="n"/>
      <c r="C122" s="220" t="inlineStr">
        <is>
          <t>O6. Los procesos de contratación se realizan conforme a la ley.</t>
        </is>
      </c>
      <c r="D122" s="641" t="n"/>
      <c r="E122" s="641" t="n"/>
      <c r="F122" s="307" t="n"/>
    </row>
    <row r="123" hidden="1">
      <c r="A123" s="307" t="n"/>
      <c r="B123" s="641" t="n"/>
      <c r="C123" s="221" t="inlineStr">
        <is>
          <t>O7. Los lineamientos y normas legales se cumplen  en las prácticas del proceso.</t>
        </is>
      </c>
      <c r="D123" s="641" t="n"/>
      <c r="E123" s="641" t="n"/>
      <c r="F123" s="307" t="n"/>
    </row>
    <row r="124" hidden="1">
      <c r="A124" s="307" t="n"/>
      <c r="B124" s="641" t="n"/>
      <c r="C124" s="221" t="inlineStr">
        <is>
          <t>O8. La articulación y el apoyo con otras entidades es asertivo y eficiente.</t>
        </is>
      </c>
      <c r="D124" s="641" t="n"/>
      <c r="E124" s="641" t="n"/>
      <c r="F124" s="307" t="n"/>
    </row>
    <row r="125" hidden="1" ht="28.5" customHeight="1">
      <c r="A125" s="307" t="n"/>
      <c r="B125" s="641" t="n"/>
      <c r="C125" s="221" t="inlineStr">
        <is>
          <t>O9. Las estampillas y recursos financieros han aumentado por parte del municipio, departamento, y/o nación.</t>
        </is>
      </c>
      <c r="D125" s="641" t="n"/>
      <c r="E125" s="641" t="n"/>
      <c r="F125" s="307" t="n"/>
    </row>
    <row r="126" hidden="1">
      <c r="A126" s="307" t="n"/>
      <c r="B126" s="641" t="n"/>
      <c r="C126" s="221" t="inlineStr">
        <is>
          <t>O13. Se conoce y se aplica los lineamientos de acreditación.</t>
        </is>
      </c>
      <c r="D126" s="641" t="n"/>
      <c r="E126" s="641" t="n"/>
      <c r="F126" s="307" t="n"/>
    </row>
    <row r="127" hidden="1">
      <c r="A127" s="307" t="n"/>
      <c r="B127" s="641" t="n"/>
      <c r="C127" s="221" t="inlineStr">
        <is>
          <t>O14. Credibilidad  y confianza en la prestación de los servicios por parte de la Institución.</t>
        </is>
      </c>
      <c r="D127" s="641" t="n"/>
      <c r="E127" s="641" t="n"/>
      <c r="F127" s="307" t="n"/>
    </row>
    <row r="128" hidden="1">
      <c r="A128" s="307" t="n"/>
      <c r="B128" s="641" t="n"/>
      <c r="C128" s="221" t="inlineStr">
        <is>
          <t>O16. La normatividad legal y los tiempos de aplicación al proceso  es conocido y ejecutado.</t>
        </is>
      </c>
      <c r="D128" s="641" t="n"/>
      <c r="E128" s="641" t="n"/>
      <c r="F128" s="307" t="n"/>
    </row>
    <row r="129" hidden="1" ht="28.5" customHeight="1">
      <c r="A129" s="307" t="n"/>
      <c r="B129" s="641" t="n"/>
      <c r="C129" s="221" t="inlineStr">
        <is>
          <t>O17. La oferta académica de la universidad es competente y acorde a las necesidades de la región.</t>
        </is>
      </c>
      <c r="D129" s="641" t="n"/>
      <c r="E129" s="641" t="n"/>
      <c r="F129" s="307" t="n"/>
    </row>
    <row r="130" hidden="1" ht="42.75" customHeight="1">
      <c r="A130" s="307" t="n"/>
      <c r="B130" s="641" t="n"/>
      <c r="C130" s="221" t="inlineStr">
        <is>
          <t>O19. La Universidad  cuenta con un posicionamiento estratégico en la región, con posibilidades de obtener certificaciones  por entes externos  a su buen desempeño  y labor en  la ejecución de sus actividades.</t>
        </is>
      </c>
      <c r="D130" s="641" t="n"/>
      <c r="E130" s="641" t="n"/>
      <c r="F130" s="307" t="n"/>
    </row>
    <row r="131" hidden="1">
      <c r="A131" s="307" t="n"/>
      <c r="B131" s="641" t="n"/>
      <c r="C131" s="233" t="inlineStr">
        <is>
          <t>O20. Se tiene una posición competitiva de la Universidad de Cundinamarca en la región.</t>
        </is>
      </c>
      <c r="D131" s="641" t="n"/>
      <c r="E131" s="641" t="n"/>
      <c r="F131" s="307" t="n"/>
    </row>
    <row r="132" hidden="1" ht="29.25" customHeight="1">
      <c r="A132" s="307" t="n"/>
      <c r="B132" s="642" t="n"/>
      <c r="C132" s="217" t="inlineStr">
        <is>
          <t>Se suprime 1 Oportunidad identificada: 
O3. Creación de un curso virtual relacionado al SGC</t>
        </is>
      </c>
      <c r="D132" s="642" t="n"/>
      <c r="E132" s="642" t="n"/>
      <c r="F132" s="307" t="n"/>
    </row>
    <row r="133" hidden="1" ht="28.5" customHeight="1">
      <c r="A133" s="307" t="n"/>
      <c r="B133" s="611" t="n">
        <v>44119</v>
      </c>
      <c r="C133" s="618" t="inlineStr">
        <is>
          <t>Se agrega un control al R1 "No cumplimiento de las metas del plan de acción" a fin de evitar la materialización del riesgo</t>
        </is>
      </c>
      <c r="D133" s="617" t="inlineStr">
        <is>
          <t>Jaime Elder Acosta Ramírez</t>
        </is>
      </c>
      <c r="E133" s="617" t="inlineStr">
        <is>
          <t>Coordinador de Calidad</t>
        </is>
      </c>
      <c r="F133" s="307" t="n"/>
    </row>
    <row r="134" hidden="1" ht="28.5" customHeight="1">
      <c r="A134" s="307" t="n"/>
      <c r="B134" s="641" t="n"/>
      <c r="C134" s="618" t="inlineStr">
        <is>
          <t>Se agrega un control al R3 "No utilización de los documentos del SGC en la operación de los procesos" a fin de evitar la materialización del riesgo</t>
        </is>
      </c>
      <c r="D134" s="641" t="n"/>
      <c r="E134" s="641" t="n"/>
      <c r="F134" s="307" t="n"/>
    </row>
    <row r="135" hidden="1" ht="42.75" customHeight="1">
      <c r="A135" s="307" t="n"/>
      <c r="B135" s="641" t="n"/>
      <c r="C135" s="618" t="inlineStr">
        <is>
          <t>Se modifica la redacción del R2 y se define como: "Posible incumplimiento a requerimientos legales ", con el fin de que los controles queden definidos para abordar actividades del orden legal y normativo</t>
        </is>
      </c>
      <c r="D135" s="641" t="n"/>
      <c r="E135" s="641" t="n"/>
      <c r="F135" s="307" t="n"/>
    </row>
    <row r="136" hidden="1" ht="43.5" customHeight="1">
      <c r="A136" s="307" t="n"/>
      <c r="B136" s="641" t="n"/>
      <c r="C136" s="217" t="inlineStr">
        <is>
          <t>Se suprime 1 Oportunidad identificada: 
O2. Desarrollar herramientas ajustadas a la necesidad de la Universidad para la operación de los Sistemas de Gestión</t>
        </is>
      </c>
      <c r="D136" s="641" t="n"/>
      <c r="E136" s="641" t="n"/>
      <c r="F136" s="307" t="n"/>
    </row>
    <row r="137" hidden="1" ht="43.5" customHeight="1">
      <c r="A137" s="307" t="n"/>
      <c r="B137" s="641" t="n"/>
      <c r="C137" s="234" t="inlineStr">
        <is>
          <t>Se complementa la información documentada en los controles a los riesgos, con el fin de evidenciar articulación en los registros del SGC donde se encuentran presentes dichos controles.</t>
        </is>
      </c>
      <c r="D137" s="641" t="n"/>
      <c r="E137" s="641" t="n"/>
      <c r="F137" s="307" t="n"/>
    </row>
    <row r="138" hidden="1">
      <c r="A138" s="307" t="n"/>
      <c r="B138" s="641" t="n"/>
      <c r="C138" s="218" t="inlineStr">
        <is>
          <t>Se agregan 2 Debilidades en el análisis de Contexto (DOFA):</t>
        </is>
      </c>
      <c r="D138" s="641" t="n"/>
      <c r="E138" s="641" t="n"/>
      <c r="F138" s="307" t="n"/>
    </row>
    <row r="139" hidden="1">
      <c r="A139" s="307" t="n"/>
      <c r="B139" s="641" t="n"/>
      <c r="C139" s="219" t="inlineStr">
        <is>
          <t>AGREGAN:</t>
        </is>
      </c>
      <c r="D139" s="641" t="n"/>
      <c r="E139" s="641" t="n"/>
      <c r="F139" s="307" t="n"/>
    </row>
    <row r="140" hidden="1" ht="28.5" customHeight="1">
      <c r="A140" s="307" t="n"/>
      <c r="B140" s="641" t="n"/>
      <c r="C140" s="220" t="inlineStr">
        <is>
          <t>D16. Carencia en la Toma de Conciencia por parte de los responsables en la implementación de los Sistemas de Gestión</t>
        </is>
      </c>
      <c r="D140" s="641" t="n"/>
      <c r="E140" s="641" t="n"/>
      <c r="F140" s="307" t="n"/>
    </row>
    <row r="141" hidden="1" ht="28.5" customHeight="1">
      <c r="A141" s="307" t="n"/>
      <c r="B141" s="642" t="n"/>
      <c r="C141" s="235" t="inlineStr">
        <is>
          <t>D17. Falta Toma de Conciencia en el uso de los documentos vigentes del SGC por parte de los procesos</t>
        </is>
      </c>
      <c r="D141" s="642" t="n"/>
      <c r="E141" s="642" t="n"/>
      <c r="F141" s="307" t="n"/>
    </row>
    <row r="142" hidden="1">
      <c r="A142" s="307" t="n"/>
      <c r="B142" s="611" t="n">
        <v>44347</v>
      </c>
      <c r="C142" s="218" t="inlineStr">
        <is>
          <t>Se agregan 1 Debilidad, 1 Amenaza y 1 Fortaleza en el análisis de Contexto (DOFA):</t>
        </is>
      </c>
      <c r="D142" s="617" t="inlineStr">
        <is>
          <t>Jaime Elder Acosta Ramírez</t>
        </is>
      </c>
      <c r="E142" s="617" t="inlineStr">
        <is>
          <t>Coordinador de Calidad</t>
        </is>
      </c>
      <c r="F142" s="307" t="n"/>
    </row>
    <row r="143" hidden="1">
      <c r="A143" s="307" t="n"/>
      <c r="B143" s="641" t="n"/>
      <c r="C143" s="236" t="inlineStr">
        <is>
          <t>D18. Dificultad en la comunicación por la modalidad de trabajo en casa</t>
        </is>
      </c>
      <c r="D143" s="641" t="n"/>
      <c r="E143" s="641" t="n"/>
      <c r="F143" s="307" t="n"/>
    </row>
    <row r="144" hidden="1" ht="28.5" customHeight="1">
      <c r="A144" s="307" t="n"/>
      <c r="B144" s="641" t="n"/>
      <c r="C144" s="236" t="inlineStr">
        <is>
          <t>A10. Dependencia de recursos tecnológicos y conectividad para la ejecución de actividades en la modalidad de trabajo en casa</t>
        </is>
      </c>
      <c r="D144" s="641" t="n"/>
      <c r="E144" s="641" t="n"/>
      <c r="F144" s="307" t="n"/>
    </row>
    <row r="145" hidden="1" ht="28.5" customHeight="1">
      <c r="A145" s="307" t="n"/>
      <c r="B145" s="641" t="n"/>
      <c r="C145" s="237" t="inlineStr">
        <is>
          <t>F18. Implementación de herramientas digitales y metodologías para la optimización de trámites y procesos.</t>
        </is>
      </c>
      <c r="D145" s="641" t="n"/>
      <c r="E145" s="641" t="n"/>
      <c r="F145" s="307" t="n"/>
    </row>
    <row r="146" hidden="1" ht="28.5" customHeight="1">
      <c r="A146" s="307" t="n"/>
      <c r="B146" s="641" t="n"/>
      <c r="C146" s="238" t="inlineStr">
        <is>
          <t>Se suprimen 6 Debilidades, 5 Amenazas, 10 Fortalezas y 6 Oportunidades en el análisis de Contexto (DOFA):</t>
        </is>
      </c>
      <c r="D146" s="641" t="n"/>
      <c r="E146" s="641" t="n"/>
      <c r="F146" s="307" t="n"/>
    </row>
    <row r="147" hidden="1" ht="28.5" customHeight="1">
      <c r="A147" s="307" t="n"/>
      <c r="B147" s="641" t="n"/>
      <c r="C147" s="236" t="inlineStr">
        <is>
          <t>D4. No se cuenta con el personal suficiente para las actividades del proceso encaminadas a la Optimización de trámites y procesos.</t>
        </is>
      </c>
      <c r="D147" s="641" t="n"/>
      <c r="E147" s="641" t="n"/>
      <c r="F147" s="307" t="n"/>
    </row>
    <row r="148" hidden="1">
      <c r="A148" s="307" t="n"/>
      <c r="B148" s="641" t="n"/>
      <c r="C148" s="236" t="inlineStr">
        <is>
          <t>D9. No hay procesos de inducción a funcionarios ni estudiantes en el SGC.</t>
        </is>
      </c>
      <c r="D148" s="641" t="n"/>
      <c r="E148" s="641" t="n"/>
      <c r="F148" s="307" t="n"/>
    </row>
    <row r="149" hidden="1" ht="42.75" customHeight="1">
      <c r="A149" s="307" t="n"/>
      <c r="B149" s="641" t="n"/>
      <c r="C149" s="236" t="inlineStr">
        <is>
          <t>D10. Las modalidades de Contratación con las que cuenta la Institución, generan que constantemente haya cambios en el personal de cada proceso, generando posibles vacíos en temas referentes al SGC..</t>
        </is>
      </c>
      <c r="D149" s="641" t="n"/>
      <c r="E149" s="641" t="n"/>
      <c r="F149" s="307" t="n"/>
    </row>
    <row r="150" hidden="1" ht="28.5" customHeight="1">
      <c r="A150" s="307" t="n"/>
      <c r="B150" s="641" t="n"/>
      <c r="C150" s="236" t="inlineStr">
        <is>
          <t>D12. No hay un mecanismo eficaz para la evaluación de desempeño de los procesos en materia de gestión</t>
        </is>
      </c>
      <c r="D150" s="641" t="n"/>
      <c r="E150" s="641" t="n"/>
      <c r="F150" s="307" t="n"/>
    </row>
    <row r="151" hidden="1">
      <c r="A151" s="307" t="n"/>
      <c r="B151" s="641" t="n"/>
      <c r="C151" s="236" t="inlineStr">
        <is>
          <t>D14. Falta de conocimiento en la presentación de datos solicitados por los entes de Control.</t>
        </is>
      </c>
      <c r="D151" s="641" t="n"/>
      <c r="E151" s="641" t="n"/>
      <c r="F151" s="307" t="n"/>
    </row>
    <row r="152" hidden="1" ht="28.5" customHeight="1">
      <c r="A152" s="307" t="n"/>
      <c r="B152" s="641" t="n"/>
      <c r="C152" s="236" t="inlineStr">
        <is>
          <t>D16. Carencia en la Toma de Conciencia por parte de los responsables en la implementación de los Sistemas de Gestión</t>
        </is>
      </c>
      <c r="D152" s="641" t="n"/>
      <c r="E152" s="641" t="n"/>
      <c r="F152" s="307" t="n"/>
    </row>
    <row r="153" hidden="1">
      <c r="A153" s="307" t="n"/>
      <c r="B153" s="641" t="n"/>
      <c r="C153" s="236" t="inlineStr">
        <is>
          <t>A1. Reducción de recursos para el sector público por parte del gobierno.</t>
        </is>
      </c>
      <c r="D153" s="641" t="n"/>
      <c r="E153" s="641" t="n"/>
      <c r="F153" s="307" t="n"/>
    </row>
    <row r="154" hidden="1">
      <c r="A154" s="307" t="n"/>
      <c r="B154" s="641" t="n"/>
      <c r="C154" s="236" t="inlineStr">
        <is>
          <t>A3. Exigibilidad de documentos por parte de los entes de control.</t>
        </is>
      </c>
      <c r="D154" s="641" t="n"/>
      <c r="E154" s="641" t="n"/>
      <c r="F154" s="307" t="n"/>
    </row>
    <row r="155" hidden="1">
      <c r="A155" s="307" t="n"/>
      <c r="B155" s="641" t="n"/>
      <c r="C155" s="236" t="inlineStr">
        <is>
          <t>A5. Ley de garantías.</t>
        </is>
      </c>
      <c r="D155" s="641" t="n"/>
      <c r="E155" s="641" t="n"/>
      <c r="F155" s="307" t="n"/>
    </row>
    <row r="156" hidden="1">
      <c r="A156" s="307" t="n"/>
      <c r="B156" s="641" t="n"/>
      <c r="C156" s="236" t="inlineStr">
        <is>
          <t>A8. Se presenta congestión e interrupción de los procesos y procedimientos externos.</t>
        </is>
      </c>
      <c r="D156" s="641" t="n"/>
      <c r="E156" s="641" t="n"/>
      <c r="F156" s="307" t="n"/>
    </row>
    <row r="157" hidden="1">
      <c r="A157" s="307" t="n"/>
      <c r="B157" s="641" t="n"/>
      <c r="C157" s="236" t="inlineStr">
        <is>
          <t>A9. Bajo interés de relacionamiento o articulación de las partes interesadas con el SGC.</t>
        </is>
      </c>
      <c r="D157" s="641" t="n"/>
      <c r="E157" s="641" t="n"/>
      <c r="F157" s="307" t="n"/>
    </row>
    <row r="158" hidden="1">
      <c r="A158" s="307" t="n"/>
      <c r="B158" s="641" t="n"/>
      <c r="C158" s="236" t="inlineStr">
        <is>
          <t>F1. Las actividades a realizar en el transcurso del semestre son planificadas.</t>
        </is>
      </c>
      <c r="D158" s="641" t="n"/>
      <c r="E158" s="641" t="n"/>
      <c r="F158" s="307" t="n"/>
    </row>
    <row r="159" hidden="1" ht="42.75" customHeight="1">
      <c r="A159" s="307" t="n"/>
      <c r="B159" s="641" t="n"/>
      <c r="C159" s="236" t="inlineStr">
        <is>
          <t>F3. Existen indicadores para medir la eficacia y eficiencia del proceso, los cuales se miden de manera objetiva para tomar las acciones necesarias que permitan obtener los resultados previstos y aportar al logro de los objetivos institucionales.</t>
        </is>
      </c>
      <c r="D159" s="641" t="n"/>
      <c r="E159" s="641" t="n"/>
      <c r="F159" s="307" t="n"/>
    </row>
    <row r="160" hidden="1" ht="28.5" customHeight="1">
      <c r="A160" s="307" t="n"/>
      <c r="B160" s="641" t="n"/>
      <c r="C160" s="236" t="inlineStr">
        <is>
          <t>F4. Existe retroalimentación de las conclusiones al análisis de los indicadores para la formulación o reformulación de los planes de mejora.</t>
        </is>
      </c>
      <c r="D160" s="641" t="n"/>
      <c r="E160" s="641" t="n"/>
      <c r="F160" s="307" t="n"/>
    </row>
    <row r="161" hidden="1">
      <c r="A161" s="307" t="n"/>
      <c r="B161" s="641" t="n"/>
      <c r="C161" s="236" t="inlineStr">
        <is>
          <t>F7. El proceso opera de manera articulada al logro de los objetivos institucionales.</t>
        </is>
      </c>
      <c r="D161" s="641" t="n"/>
      <c r="E161" s="641" t="n"/>
      <c r="F161" s="307" t="n"/>
    </row>
    <row r="162" hidden="1" ht="28.5" customHeight="1">
      <c r="A162" s="307" t="n"/>
      <c r="B162" s="641" t="n"/>
      <c r="C162" s="236" t="inlineStr">
        <is>
          <t>F9. Desarrollo de programas de bienestar laboral que brindan un ambiente laboral adecuado para el desarrollo de las actividades.</t>
        </is>
      </c>
      <c r="D162" s="641" t="n"/>
      <c r="E162" s="641" t="n"/>
      <c r="F162" s="307" t="n"/>
    </row>
    <row r="163" hidden="1" ht="28.5" customHeight="1">
      <c r="A163" s="307" t="n"/>
      <c r="B163" s="641" t="n"/>
      <c r="C163" s="236" t="inlineStr">
        <is>
          <t>F10. Funciones designadas de manera equilibrada para cada puesto de trabajo estableciendo roles, responsabilidades y perfil del personal contratado.</t>
        </is>
      </c>
      <c r="D163" s="641" t="n"/>
      <c r="E163" s="641" t="n"/>
      <c r="F163" s="307" t="n"/>
    </row>
    <row r="164" hidden="1">
      <c r="A164" s="307" t="n"/>
      <c r="B164" s="641" t="n"/>
      <c r="C164" s="236" t="inlineStr">
        <is>
          <t>F12. Se realiza mantenimiento preventivo a los equipos de la oficina.</t>
        </is>
      </c>
      <c r="D164" s="641" t="n"/>
      <c r="E164" s="641" t="n"/>
      <c r="F164" s="307" t="n"/>
    </row>
    <row r="165" hidden="1" ht="28.5" customHeight="1">
      <c r="A165" s="307" t="n"/>
      <c r="B165" s="641" t="n"/>
      <c r="C165" s="236" t="inlineStr">
        <is>
          <t>F13. Canales de comunicación claramente establecidos y asertivos para el desarrollo de las actividades.</t>
        </is>
      </c>
      <c r="D165" s="641" t="n"/>
      <c r="E165" s="641" t="n"/>
      <c r="F165" s="307" t="n"/>
    </row>
    <row r="166" hidden="1" ht="28.5" customHeight="1">
      <c r="A166" s="307" t="n"/>
      <c r="B166" s="641" t="n"/>
      <c r="C166" s="236" t="inlineStr">
        <is>
          <t>F15. Se reportan oportunamente los cambios de acuerdo a la directriz del procedimiento de Gestión del Cambio.</t>
        </is>
      </c>
      <c r="D166" s="641" t="n"/>
      <c r="E166" s="641" t="n"/>
      <c r="F166" s="307" t="n"/>
    </row>
    <row r="167" hidden="1">
      <c r="A167" s="307" t="n"/>
      <c r="B167" s="641" t="n"/>
      <c r="C167" s="236" t="inlineStr">
        <is>
          <t>F16. La normatividad aplicable al proceso se conoce y es actualizada periódicamente.</t>
        </is>
      </c>
      <c r="D167" s="641" t="n"/>
      <c r="E167" s="641" t="n"/>
      <c r="F167" s="307" t="n"/>
    </row>
    <row r="168" hidden="1" ht="28.5" customHeight="1">
      <c r="A168" s="307" t="n"/>
      <c r="B168" s="641" t="n"/>
      <c r="C168" s="236" t="inlineStr">
        <is>
          <t>O3. Posibilidad de crear y fortalecer nuevas alianzas estratégicas con empresas e instituciones de educación superior.</t>
        </is>
      </c>
      <c r="D168" s="641" t="n"/>
      <c r="E168" s="641" t="n"/>
      <c r="F168" s="307" t="n"/>
    </row>
    <row r="169" hidden="1">
      <c r="A169" s="307" t="n"/>
      <c r="B169" s="641" t="n"/>
      <c r="C169" s="236" t="inlineStr">
        <is>
          <t>O4. Existe un direccionamiento para la aplicabilidad de la normatividad legal en el proceso.</t>
        </is>
      </c>
      <c r="D169" s="641" t="n"/>
      <c r="E169" s="641" t="n"/>
      <c r="F169" s="307" t="n"/>
    </row>
    <row r="170" hidden="1" ht="28.5" customHeight="1">
      <c r="A170" s="307" t="n"/>
      <c r="B170" s="641" t="n"/>
      <c r="C170" s="236" t="inlineStr">
        <is>
          <t>O6. Los sistemas de información desarrollados por la universidad bloquean el acceso a hackers que puedan afectar las actividades del proceso.</t>
        </is>
      </c>
      <c r="D170" s="641" t="n"/>
      <c r="E170" s="641" t="n"/>
      <c r="F170" s="307" t="n"/>
    </row>
    <row r="171" hidden="1" ht="28.5" customHeight="1">
      <c r="A171" s="307" t="n"/>
      <c r="B171" s="641" t="n"/>
      <c r="C171" s="236" t="inlineStr">
        <is>
          <t>O7. Se considera a la Universidad preparada para la adquisición y utilización de nuevos equipos y servicios tecnológicos que mejoren el desarrollo del proceso.</t>
        </is>
      </c>
      <c r="D171" s="641" t="n"/>
      <c r="E171" s="641" t="n"/>
      <c r="F171" s="307" t="n"/>
    </row>
    <row r="172" hidden="1" ht="28.5" customHeight="1">
      <c r="A172" s="307" t="n"/>
      <c r="B172" s="641" t="n"/>
      <c r="C172" s="236" t="inlineStr">
        <is>
          <t>O8. Existen  política y objetivos ambientales que buscan regular las actividades de la Universidad.</t>
        </is>
      </c>
      <c r="D172" s="641" t="n"/>
      <c r="E172" s="641" t="n"/>
      <c r="F172" s="307" t="n"/>
    </row>
    <row r="173" hidden="1" ht="42.75" customHeight="1">
      <c r="A173" s="307" t="n"/>
      <c r="B173" s="641" t="n"/>
      <c r="C173" s="237" t="inlineStr">
        <is>
          <t>O9. La implementación de políticas misionales encaminadas al desarrollo institucional (Ciencia, Tecnología e Investigación, Dialogando con el Mundo, Interacción Social Universitaria, Inclusión entre otras)</t>
        </is>
      </c>
      <c r="D173" s="641" t="n"/>
      <c r="E173" s="641" t="n"/>
      <c r="F173" s="307" t="n"/>
    </row>
    <row r="174" hidden="1" ht="28.5" customHeight="1">
      <c r="A174" s="307" t="n"/>
      <c r="B174" s="641" t="n"/>
      <c r="C174" s="238" t="inlineStr">
        <is>
          <t>Se modifica la redacción de 6 debilidades y 1 amenaza, con el fin de adaptarse a las necesidades del Contexto actual del proceso:</t>
        </is>
      </c>
      <c r="D174" s="641" t="n"/>
      <c r="E174" s="641" t="n"/>
      <c r="F174" s="307" t="n"/>
    </row>
    <row r="175" hidden="1" ht="28.5" customHeight="1">
      <c r="A175" s="307" t="n"/>
      <c r="B175" s="641" t="n"/>
      <c r="C175" s="236" t="inlineStr">
        <is>
          <t>D1. No contar con suficientes herramientas tecnológicas que permitan dar respuesta a necesidades dentro del proceso (aplicativos)</t>
        </is>
      </c>
      <c r="D175" s="641" t="n"/>
      <c r="E175" s="641" t="n"/>
      <c r="F175" s="307" t="n"/>
    </row>
    <row r="176" hidden="1" ht="28.5" customHeight="1">
      <c r="A176" s="307" t="n"/>
      <c r="B176" s="641" t="n"/>
      <c r="C176" s="236" t="inlineStr">
        <is>
          <t>D2. No es suficiente la asignación inicial del rubro presupuestal para la ejecución de las actividades del proceso.</t>
        </is>
      </c>
      <c r="D176" s="641" t="n"/>
      <c r="E176" s="641" t="n"/>
      <c r="F176" s="307" t="n"/>
    </row>
    <row r="177" hidden="1">
      <c r="A177" s="307" t="n"/>
      <c r="B177" s="641" t="n"/>
      <c r="C177" s="236" t="inlineStr">
        <is>
          <t>D6. Parte de la administración de los aplicativos del SGC está a cargo de otros procesos</t>
        </is>
      </c>
      <c r="D177" s="641" t="n"/>
      <c r="E177" s="641" t="n"/>
      <c r="F177" s="307" t="n"/>
    </row>
    <row r="178" hidden="1">
      <c r="A178" s="307" t="n"/>
      <c r="B178" s="641" t="n"/>
      <c r="C178" s="236" t="inlineStr">
        <is>
          <t>D8. Rotación de facilitadores de temas de calidad en los procesos.</t>
        </is>
      </c>
      <c r="D178" s="641" t="n"/>
      <c r="E178" s="641" t="n"/>
      <c r="F178" s="307" t="n"/>
    </row>
    <row r="179" hidden="1">
      <c r="A179" s="307" t="n"/>
      <c r="B179" s="641" t="n"/>
      <c r="C179" s="236" t="inlineStr">
        <is>
          <t>D11. Falta de articulación en las fuentes de información para la medición de los procesos.</t>
        </is>
      </c>
      <c r="D179" s="641" t="n"/>
      <c r="E179" s="641" t="n"/>
      <c r="F179" s="307" t="n"/>
    </row>
    <row r="180" hidden="1" ht="28.5" customHeight="1">
      <c r="A180" s="307" t="n"/>
      <c r="B180" s="641" t="n"/>
      <c r="C180" s="236" t="inlineStr">
        <is>
          <t>D13. Falta de articulación en las herramientas administrativas de seguimiento y gestión en los procesos</t>
        </is>
      </c>
      <c r="D180" s="641" t="n"/>
      <c r="E180" s="641" t="n"/>
      <c r="F180" s="307" t="n"/>
    </row>
    <row r="181" hidden="1" ht="28.5" customHeight="1">
      <c r="A181" s="307" t="n"/>
      <c r="B181" s="641" t="n"/>
      <c r="C181" s="237" t="inlineStr">
        <is>
          <t>A2. Cambios recurrentes en la legislación y normatividad que implica nuevos criterios exigibles por entes de control</t>
        </is>
      </c>
      <c r="D181" s="641" t="n"/>
      <c r="E181" s="641" t="n"/>
      <c r="F181" s="307" t="n"/>
    </row>
    <row r="182" hidden="1" ht="42.75" customHeight="1">
      <c r="A182" s="307" t="n"/>
      <c r="B182" s="641" t="n"/>
      <c r="C182" s="618" t="inlineStr">
        <is>
          <t>Se modifica la redacción del R1 y se define como: "Posibles desviaciones en los objetivos establecidos para el proceso ", con el fin de que los controles queden definidos para abordar actividades operativas del proceso.</t>
        </is>
      </c>
      <c r="D182" s="641" t="n"/>
      <c r="E182" s="641" t="n"/>
      <c r="F182" s="307" t="n"/>
    </row>
    <row r="183" hidden="1" ht="42.75" customHeight="1">
      <c r="A183" s="307" t="n"/>
      <c r="B183" s="641" t="n"/>
      <c r="C183" s="618" t="inlineStr">
        <is>
          <t>Se modifica la redacción del R3 y se define como: "Publicación inadecuada de documentos en el Modelo de Operación Digital", con el fin de que los controles aborden actividades que el proceso está en capacidad de controlar.</t>
        </is>
      </c>
      <c r="D183" s="641" t="n"/>
      <c r="E183" s="641" t="n"/>
      <c r="F183" s="307" t="n"/>
    </row>
    <row r="184" hidden="1" ht="42.75" customHeight="1">
      <c r="A184" s="307" t="n"/>
      <c r="B184" s="641" t="n"/>
      <c r="C184" s="618" t="inlineStr">
        <is>
          <t>Se modifica la redacción del R5 y se define como: "Posible duplicidad en las métricas e indicadores de los procesos en la Universidad de Cundinamarca", con el fin de que los controles contribuyan a mejorar la articulación con el proceso de Planeación Institucional.</t>
        </is>
      </c>
      <c r="D184" s="641" t="n"/>
      <c r="E184" s="641" t="n"/>
      <c r="F184" s="307" t="n"/>
    </row>
    <row r="185" hidden="1" ht="42.75" customHeight="1">
      <c r="A185" s="307" t="n"/>
      <c r="B185" s="641" t="n"/>
      <c r="C185" s="618" t="inlineStr">
        <is>
          <t>Se modifica la redacción de la O5 y se define como: "Optimización de los trámites y procesos por medio del uso de herramientas digitales", con el fin de abarcar las diferentes tareas que se buscan dentro de la optimización y reingeniería de procesos.</t>
        </is>
      </c>
      <c r="D185" s="641" t="n"/>
      <c r="E185" s="641" t="n"/>
      <c r="F185" s="307" t="n"/>
    </row>
    <row r="186" hidden="1" ht="29.25" customHeight="1">
      <c r="A186" s="307" t="n"/>
      <c r="B186" s="642" t="n"/>
      <c r="C186" s="218" t="inlineStr">
        <is>
          <t>Se agrega la columna denominada "Consecuencia" dentro de la matriz de riesgos, con el fin de evidenciar los posibles hechos que se deriven de la materialización de un riesgo.</t>
        </is>
      </c>
      <c r="D186" s="642" t="n"/>
      <c r="E186" s="642" t="n"/>
      <c r="F186" s="307" t="n"/>
    </row>
    <row r="187" hidden="1" ht="57" customHeight="1">
      <c r="A187" s="307" t="n"/>
      <c r="B187" s="611" t="n">
        <v>44504</v>
      </c>
      <c r="C187" s="618" t="inlineStr">
        <is>
          <t>Se actualiza la metodología para la identificación de Riesgos tomando como referencia la Guía para la Administración del Riesgo del DAFP, en su versión No. 5. y se realiza modificación en redacción a cada uno de los riesgos identificados, con el fin de que se ajuste a lo requerido en la presente guía.</t>
        </is>
      </c>
      <c r="D187" s="596" t="inlineStr">
        <is>
          <t>Jaime Elder Acosta Ramírez</t>
        </is>
      </c>
      <c r="E187" s="596" t="inlineStr">
        <is>
          <t>Coordinador de Calidad</t>
        </is>
      </c>
      <c r="F187" s="307" t="n"/>
    </row>
    <row r="188" hidden="1" ht="28.5" customHeight="1">
      <c r="A188" s="307" t="n"/>
      <c r="B188" s="641" t="n"/>
      <c r="C188" s="618" t="inlineStr">
        <is>
          <t>Se reajusta la numeración de las causas DOFA conforme a la actualización efectuada en el IPA 2021.</t>
        </is>
      </c>
      <c r="D188" s="641" t="n"/>
      <c r="E188" s="641" t="n"/>
      <c r="F188" s="307" t="n"/>
    </row>
    <row r="189" hidden="1" ht="42.75" customHeight="1">
      <c r="A189" s="307" t="n"/>
      <c r="B189" s="642" t="n"/>
      <c r="C189" s="618" t="inlineStr">
        <is>
          <t>Se incluye la A6. Imposibilidad de suscribir Contratación Directa para las necesidades del proceso, con ocasión de la entrada en vigor de la Ley de Garantías Electorales, y controles aplicables al riesgo R1</t>
        </is>
      </c>
      <c r="D189" s="642" t="n"/>
      <c r="E189" s="642" t="n"/>
      <c r="F189" s="307" t="n"/>
    </row>
    <row r="190" hidden="1" ht="100.5" customHeight="1">
      <c r="A190" s="307" t="n"/>
      <c r="B190" s="611" t="n">
        <v>44706</v>
      </c>
      <c r="C190" s="239" t="inlineStr">
        <is>
          <t>CONTEXTO DOFA
Se modificó la redacción de la debilidad D12. "Dificultad en la comunicación por la modalidad de trabajo en casa" a "Dificultad en la comunicación por la modalidad de trabajo en casa y/o alternancia.", y de la amenaza A5. "Dependencia de recursos tecnológicos y conectividad para la ejecución de actividades en la modalidad de trabajo en casa" a "Dependencia de recursos tecnológicos y conectividad para la ejecución de actividades en la modalidad de trabajo en casa y/o alternancia".</t>
        </is>
      </c>
      <c r="D190" s="596" t="inlineStr">
        <is>
          <t>Jaime Elder Acosta Ramírez</t>
        </is>
      </c>
      <c r="E190" s="596" t="inlineStr">
        <is>
          <t>Coordinador de Calidad</t>
        </is>
      </c>
      <c r="F190" s="307" t="n"/>
    </row>
    <row r="191" hidden="1" ht="143.25" customHeight="1">
      <c r="A191" s="307" t="n"/>
      <c r="B191" s="641" t="n"/>
      <c r="C191" s="239" t="inlineStr">
        <is>
          <t>RIESGOS
Se suprimió la relación de la debilidad D17. Falta toma de conciencia en la aplicación de los criterios documentales para la elaboración y actualización por parte de los Procesos del riesgo N°3 "Posibilidad de publicar documentos con errores en el Modelo de Operación Digital por la no revisión oportuna de los mismos".
Se agregó la relación de la debilidad D11. Falta toma de conciencia en la aplicación de los criterios documentales para la elaboración y actualización por parte de los Procesos al riesgo N° 3 "Posibilidad de publicar documentos con errores en el Modelo de Operación Digital por la no revisión oportuna de los mismos".</t>
        </is>
      </c>
      <c r="D191" s="641" t="n"/>
      <c r="E191" s="641" t="n"/>
      <c r="F191" s="307" t="n"/>
    </row>
    <row r="192" hidden="1" ht="102" customHeight="1">
      <c r="A192" s="307" t="n"/>
      <c r="B192" s="642" t="n"/>
      <c r="C192" s="239" t="inlineStr">
        <is>
          <t>OPORTUNIDADES
Se agregó:
La relación de la fortaleza F3. El sistema de gestión de la calidad hace parte de la estrategia de la organización, a la oportunidad N° 1 "Integrar los sistemas de gestión".
La relación de la fortaleza F8. Implementación de herramientas digitales y metodologías para la optimización de trámites y procesos, a la oportunidad N° 5 "Optimización de los trámites y procesos por medio del uso de herramientas digitales".</t>
        </is>
      </c>
      <c r="D192" s="642" t="n"/>
      <c r="E192" s="642" t="n"/>
      <c r="F192" s="307" t="n"/>
    </row>
    <row r="193" hidden="1" ht="28.5" customHeight="1">
      <c r="A193" s="307" t="n"/>
      <c r="B193" s="611" t="n">
        <v>44817</v>
      </c>
      <c r="C193" s="240" t="inlineStr">
        <is>
          <t>Se realiza revisión por parte de la tercera línea de defensa mediante control interno.</t>
        </is>
      </c>
      <c r="D193" s="596" t="inlineStr">
        <is>
          <t>Jaime Elder Acosta Ramírez</t>
        </is>
      </c>
      <c r="E193" s="596" t="inlineStr">
        <is>
          <t>Coordinador de Calidad</t>
        </is>
      </c>
      <c r="F193" s="307" t="n"/>
    </row>
    <row r="194" ht="409.5" customHeight="1">
      <c r="A194" s="307" t="n"/>
      <c r="B194" s="611" t="n">
        <v>45113</v>
      </c>
      <c r="C194" s="693" t="inlineStr">
        <is>
          <t xml:space="preserve">DOFA:
DEBILIDADES: Se suprimen las siguientes debilidades:
D3. “Versiones iniciales de la documentación del SGC en papel.”
D12. “Dificultad en la comunicación por la modalidad de trabajo en casa y/o alternancia”
Se modifica la siguiente debilidad:
D7. “Rotación de facilitadores de temas de calidad en los procesos.” y queda de la siguiente manera: “Alta Rotación de gestores de Calidad en los procesos y Oficina del Sistema de Gestión.”
Se incorporan las siguientes debilidades:
D13. “Equipos e infraestructura inadecuados para la Oficina de Calidad.”
D14. “Falta de fortalecimiento en la Gestión del Conocimiento al interior del proceso.”
AMENAZAS: Se suprimen la siguiente amenaza:
A5. “Dependencia de recursos tecnológicos y conectividad para la ejecución de actividades en la modalidad de trabajo en casa y/o alternancia.”
Se modifica la siguiente amenaza:
A1. “Cambios recurrentes en la legislación y normatividad que implica nuevos criterios exigibles por entes de control.” y queda de la siguiente manera: “Cambios recurrentes en la legislación y normatividad que implica nuevos criterios exigibles por entes externos”
Se incorporan las siguientes amenazas:
A7. Intermitencias en la conectividad a internet y fluido eléctrico para el cumplimiento de las actividades.
A8. Dificultad en la adquisición de bienes y servicios requeridos por el proceso, en consecuencia, a las dinámicas económicas nacionales e internacionales.
FORTALEZAS: Se suprimen las siguientes fortalezas:
F1. Apoyo de la alta dirección para el mantenimiento del Sistema Integrado de Gestión
F2. Equipos e infraestructura adecuados para la Oficina de Calidad.
F4. Alto grado de Compromiso de los funcionarios del proceso para el desarrollo de las actividades.
F5. Se asegura la Gestión del Conocimiento al interior del proceso por parte de los funcionarios, cumpliendo a cabalidad las actividades en el tiempo planificado.
Se modifica la siguiente fortaleza:
F8. “Implementación de herramientas digitales y metodologías para la optimización de trámites y procesos.” y queda de la siguiente manera: “Implementación de BPMS para la optimización de trámites y procesos. (Integradoc)”
Se incorporan las siguientes fortalezas:
F9, Se cuenta con un modelo de gestión propio posicionado en la institución, denominado (MOD) modelo de operación digital.
F10, Buen clima organizacional y sinergia en el equipo de trabajo.
OPORTUNIDADES: Se modifica la siguiente oportunidad:
O4. “Lineamientos de acreditación de programas e institucional, que permitan la aplicación y operación en el proceso." Lineamientos de acreditación institucional y de programas, que permitan la aplicación y operación en el proceso."
RIESGOS:
R2: La causa “D3. Versiones iniciales de la documentación del SGC en papel.” Se elimina y es remplazada por la “D8. Falta de articulación en las fuentes de información para la medición de los procesos.”
</t>
        </is>
      </c>
      <c r="D194" s="596" t="inlineStr">
        <is>
          <t>Jaime Elder Acosta Ramírez</t>
        </is>
      </c>
      <c r="E194" s="596" t="inlineStr">
        <is>
          <t>Director de Calidad</t>
        </is>
      </c>
      <c r="F194" s="307" t="n"/>
    </row>
    <row r="195" ht="325.5" customHeight="1">
      <c r="A195" s="307" t="n"/>
      <c r="B195" s="642" t="n"/>
      <c r="C195" s="642" t="n"/>
      <c r="D195" s="642" t="n"/>
      <c r="E195" s="642" t="n"/>
      <c r="F195" s="307" t="n"/>
    </row>
    <row r="196" ht="28.5" customHeight="1">
      <c r="A196" s="307" t="n"/>
      <c r="B196" s="611" t="n">
        <v>45138</v>
      </c>
      <c r="C196" s="612" t="inlineStr">
        <is>
          <t>Se realiza seguimiento de tercera línea de defensa</t>
        </is>
      </c>
      <c r="D196" s="610" t="inlineStr">
        <is>
          <t>Carolina Gómez Fontecha</t>
        </is>
      </c>
      <c r="E196" s="610" t="inlineStr">
        <is>
          <t>Directora de Control Interno</t>
        </is>
      </c>
      <c r="F196" s="307" t="n"/>
    </row>
    <row r="197" ht="28.5" customHeight="1">
      <c r="A197" s="307" t="n"/>
      <c r="B197" s="611" t="n">
        <v>45429</v>
      </c>
      <c r="C197" s="612" t="inlineStr">
        <is>
          <t>Se realiza seguimiento de tercera línea de defensa</t>
        </is>
      </c>
      <c r="D197" s="610" t="inlineStr">
        <is>
          <t>Carolina Gómez Fontecha</t>
        </is>
      </c>
      <c r="E197" s="610" t="inlineStr">
        <is>
          <t>Directora de Control Interno</t>
        </is>
      </c>
      <c r="F197" s="307" t="n"/>
    </row>
    <row r="198" ht="409.5" customHeight="1">
      <c r="A198" s="307" t="n"/>
      <c r="B198" s="611" t="n">
        <v>45484</v>
      </c>
      <c r="C198" s="694" t="inlineStr">
        <is>
          <t>DOFA:
DEBILIDADES:
Se inactiva:
- D2. No es suficiente la asignación inicial del rubro presupuestal para la ejecución de las actividades del proceso.
- D10. Falta fortalecer el enfoque por procesos en la Institució
Se incluye:
- D15. Recurso humano insuficiente para el nivel de trabajo del SGC.
- D16. No se cuenta con backups para la seguridad y trazabilidad de la información.
Se modifica: 
- “D1. No contar con suficientes herramientas tecnológicas que permitan dar respuesta a necesidades dentro del proceso (aplicativos)” y queda de la siguiente manera “D1. No contar con suficientes desarrollos o herramientas tecnológicas que permitan dar respuesta a necesidades dentro del proceso.”
- “D5. Parte de la administración de los aplicativos del SGC está a cargo de otros procesos.” y queda de la siguiente manera “D5. Parte de la administración de los aplicativos del SGC está a cargo de otros procesos, lo que afecta la oportunidad de respuesta y la operación del SGC”
- “D6. Falta de disponibilidad de tiempo de los procesos para los temas de calidad.” y queda de la siguiente manera “D6. Afectación en las actividades de mantenimiento del Sistema y la Mejora Continua, por falta de disponibilidad de tiempo de los procesos para los temas de calidad.”
- “D8. Falta de articulación en las fuentes de información para la medición de los procesos.” y queda de la siguiente manera “D8. Falta de articulación en las fuentes de información para la medición de los procesos que permita el análisis de datos y la generación de informes a nivel Estratégico y Operativo.”
FORTALEZAS:
Se inactiva:
- F7. Se tiene en cuenta la oferta de pasantes para el apoyo en la ejecución de las actividades del proceso.
Se incluye:
- F11. Enfoque por procesos en la Institución
Se modifica: 
- “F6. Se cuenta con backups para la seguridad y trazabilidad de la información” y queda de la siguiente manera “F6. Se cuenta con reserva de información en el One Drive del mantenimiento del Sistema de Gestión de la Calidad.”
- “F8. Implementación de BPMS para la optimización de trámites y procesos. (Integradoc)” y queda de la siguiente manera “F8. Implementación de BPMS (Integradoc) para la mejora, optimización de trámites y procesos”
- “F9, Se cuenta con un modelo de gestión propio posicionado en la institución, denominado (MOD) modelo de operación digital.” y queda de la siguiente manera “F9. Se cuenta con un modelo de gestión propio, posicionado en la institución, denominado (MOD) modelo de operación digital en donde se consolida toda la información del SGC.”
OPORTUNIDADES:
Se inactiva:
- O5. Fortalecimiento de la inspección, vigilancia y control en Colombia.
RIESGOS: 
- Se ajustaron las probabilidades de frecuencia de la actividad para cada uno de los riesgos
- Se ajustaron los controles de los riesgos
- Se realizó seguimiento a los controles
OPORTUNIDADES:
- Se realizó seguimiento a los controles</t>
        </is>
      </c>
      <c r="D198" s="695" t="inlineStr">
        <is>
          <t>Henry Orlando Aragón Oquendo</t>
        </is>
      </c>
      <c r="E198" s="695" t="inlineStr">
        <is>
          <t>Director de Calidad</t>
        </is>
      </c>
      <c r="F198" s="307" t="n"/>
    </row>
    <row r="199" ht="409.6" customHeight="1">
      <c r="A199" s="307" t="n"/>
      <c r="B199" s="642" t="n"/>
      <c r="C199" s="642" t="n"/>
      <c r="D199" s="642" t="n"/>
      <c r="E199" s="642" t="n"/>
      <c r="F199" s="307" t="n"/>
    </row>
    <row r="200" ht="28.5" customHeight="1">
      <c r="A200" s="307" t="n"/>
      <c r="B200" s="611" t="n">
        <v>45555</v>
      </c>
      <c r="C200" s="612" t="inlineStr">
        <is>
          <t>Se realiza seguimiento de tercera línea de defensa</t>
        </is>
      </c>
      <c r="D200" s="610" t="inlineStr">
        <is>
          <t>Carolina Gómez Fontecha</t>
        </is>
      </c>
      <c r="E200" s="610" t="inlineStr">
        <is>
          <t>Directora de Control Interno</t>
        </is>
      </c>
      <c r="F200" s="307" t="n"/>
    </row>
    <row r="201" ht="260.25" customHeight="1">
      <c r="A201" s="307" t="n"/>
      <c r="B201" s="306" t="n">
        <v>45733</v>
      </c>
      <c r="C201" s="612" t="inlineStr">
        <is>
          <t xml:space="preserve">DOFA:
OPORTUNIDADES :
Se inactiva:
- O3. Nueva orientación de la documentación en las nuevas versiones de ISO con estructura de Alto Nivel.
AMENAZAZS:
Se incluye:
- A9. Perdida de la certificación del Sistema de Gestión de Calidad
RIESGOS: 
- Se ajustaron las probabilidades de frecuencia de la actividad para cada uno de los riesgos
- Se realizó seguimiento a los controles por parte de la segunda linea
- se incorporo nuevo riesgo 9. "Posibilidad de la perdida de la certificación del Sistema de Gestión de Calidad NTC ISO 9001:2015 por falta de recursos"
</t>
        </is>
      </c>
      <c r="D201" s="610" t="inlineStr">
        <is>
          <t>Henry Orlando Aragón Oquendo</t>
        </is>
      </c>
      <c r="E201" s="610" t="inlineStr">
        <is>
          <t>Director de área I - Oficina de Calidad</t>
        </is>
      </c>
      <c r="F201" s="307" t="n"/>
    </row>
    <row r="202" ht="28.5" customHeight="1">
      <c r="A202" s="307" t="n"/>
      <c r="B202" s="611" t="n">
        <v>45758</v>
      </c>
      <c r="C202" s="612" t="inlineStr">
        <is>
          <t>Se realiza seguimiento de tercera línea de defensa</t>
        </is>
      </c>
      <c r="D202" s="610" t="inlineStr">
        <is>
          <t>Carolina Gómez Fontecha</t>
        </is>
      </c>
      <c r="E202" s="610" t="inlineStr">
        <is>
          <t>Directora de Control Interno</t>
        </is>
      </c>
      <c r="F202" s="307" t="n"/>
    </row>
    <row r="203" ht="159.75" customHeight="1">
      <c r="A203" s="307" t="n"/>
      <c r="B203" s="241" t="n">
        <v>45813</v>
      </c>
      <c r="C203" s="359" t="inlineStr">
        <is>
          <t>DOFA:
Se ajustan las partes interesadas de conformidad al formato de partes interesadas y a su vez se asignó la calificación 
Se inactiva:
D16. No se cuenta con backups para la seguridad y trazabilidad de la información.
OPORTUNIDADES: 
Se realizó seguimiento a los controles.</t>
        </is>
      </c>
      <c r="D203" s="610" t="inlineStr">
        <is>
          <t>Henry Orlando Aragón Oquendo</t>
        </is>
      </c>
      <c r="E203" s="610" t="inlineStr">
        <is>
          <t>Director de área I - Oficina de Calidad</t>
        </is>
      </c>
      <c r="F203" s="307" t="n"/>
    </row>
    <row r="204" ht="28.5" customHeight="1">
      <c r="A204" s="307" t="n"/>
      <c r="B204" s="611" t="n">
        <v>45923</v>
      </c>
      <c r="C204" s="612" t="inlineStr">
        <is>
          <t>Se realiza seguimiento de tercera línea de defensa</t>
        </is>
      </c>
      <c r="D204" s="610" t="inlineStr">
        <is>
          <t>Carolina Gómez Fontecha</t>
        </is>
      </c>
      <c r="E204" s="610" t="inlineStr">
        <is>
          <t>Directora de Control Interno</t>
        </is>
      </c>
      <c r="F204" s="307" t="n"/>
    </row>
    <row r="205">
      <c r="A205" s="307" t="n"/>
      <c r="B205" s="241" t="n"/>
      <c r="C205" s="299" t="n"/>
      <c r="D205" s="242" t="n"/>
      <c r="E205" s="242" t="n"/>
      <c r="F205" s="307" t="n"/>
    </row>
    <row r="206">
      <c r="A206" s="307" t="n"/>
      <c r="B206" s="307" t="n"/>
      <c r="C206" s="307" t="n"/>
      <c r="D206" s="307" t="n"/>
      <c r="E206" s="307" t="n"/>
      <c r="F206" s="307" t="n"/>
    </row>
    <row r="207" ht="69" customHeight="1">
      <c r="A207" s="307" t="n"/>
      <c r="B207" s="568" t="inlineStr">
        <is>
          <t>Diagonal 18 No. 20-29 Fusagasugá – Cundinamarca
Teléfono (601) 8281483 Línea Gratuita 018000180414
www.ucundinamarca.edu.co   E-mail: info@ucundinamarca.edu.co
NIT: 890.680.062-2</t>
        </is>
      </c>
      <c r="F207" s="307" t="n"/>
    </row>
    <row r="208">
      <c r="A208" s="307" t="n"/>
      <c r="B208" s="307" t="n"/>
      <c r="C208" s="307" t="n"/>
      <c r="D208" s="307" t="n"/>
      <c r="E208" s="307" t="n"/>
      <c r="F208" s="307" t="n"/>
    </row>
    <row r="209" ht="38.25" customHeight="1">
      <c r="A209" s="307" t="n"/>
      <c r="B209" s="307" t="n"/>
      <c r="C209" s="604" t="inlineStr">
        <is>
          <t>Documento controlado por el Sistema de Gestión de la Calidad 
Asegúrese que corresponde a la última versión consultando el Portal Institucional</t>
        </is>
      </c>
      <c r="F209" s="307" t="n"/>
    </row>
  </sheetData>
  <sheetProtection selectLockedCells="1" selectUnlockedCells="0" algorithmName="SHA-512" sheet="1" objects="0" insertRows="0" insertHyperlinks="0" autoFilter="0" scenarios="0" formatColumns="0" deleteColumns="0" insertColumns="0" pivotTables="0" deleteRows="0" formatCells="0" saltValue="BLtEt/gInyfikyL6nyeBHg==" formatRows="0" sort="0" spinCount="100000" hashValue="p4chx/quU9WS22rxOWFfS7Gc++vXUTt2SU0DETNmSGmSq/v1Eh8osN1C/gCTX3N237Sq60VITvxJv+xHvQAUJg=="/>
  <mergeCells count="35">
    <mergeCell ref="D142:D186"/>
    <mergeCell ref="B187:B189"/>
    <mergeCell ref="E82:E83"/>
    <mergeCell ref="B142:B186"/>
    <mergeCell ref="E187:E189"/>
    <mergeCell ref="B84:B132"/>
    <mergeCell ref="D198:D199"/>
    <mergeCell ref="B2:B5"/>
    <mergeCell ref="D11:D80"/>
    <mergeCell ref="B82:B83"/>
    <mergeCell ref="E133:E141"/>
    <mergeCell ref="B207:E207"/>
    <mergeCell ref="B11:B80"/>
    <mergeCell ref="D194:D195"/>
    <mergeCell ref="C198:C199"/>
    <mergeCell ref="E142:E186"/>
    <mergeCell ref="B133:B141"/>
    <mergeCell ref="D133:D141"/>
    <mergeCell ref="D190:D192"/>
    <mergeCell ref="C209:E209"/>
    <mergeCell ref="C194:C195"/>
    <mergeCell ref="D84:D132"/>
    <mergeCell ref="C2:D2"/>
    <mergeCell ref="B198:B199"/>
    <mergeCell ref="D187:D189"/>
    <mergeCell ref="B190:B192"/>
    <mergeCell ref="E11:E80"/>
    <mergeCell ref="E190:E192"/>
    <mergeCell ref="C4:D5"/>
    <mergeCell ref="B194:B195"/>
    <mergeCell ref="E198:E199"/>
    <mergeCell ref="D82:D83"/>
    <mergeCell ref="C3:D3"/>
    <mergeCell ref="E84:E132"/>
    <mergeCell ref="E194:E195"/>
  </mergeCells>
  <pageMargins left="0.7" right="0.7" top="0.75" bottom="0.75" header="0.3" footer="0.3"/>
  <pageSetup orientation="portrait" scale="31"/>
  <colBreaks count="1" manualBreakCount="1">
    <brk id="6" min="0" max="1048575" man="1"/>
  </colBreaks>
  <drawing xmlns:r="http://schemas.openxmlformats.org/officeDocument/2006/relationships" r:id="rId1"/>
</worksheet>
</file>

<file path=xl/worksheets/sheet15.xml><?xml version="1.0" encoding="utf-8"?>
<worksheet xmlns="http://schemas.openxmlformats.org/spreadsheetml/2006/main">
  <sheetPr codeName="Hoja16">
    <outlinePr summaryBelow="1" summaryRight="1"/>
    <pageSetUpPr/>
  </sheetPr>
  <dimension ref="B2:E146"/>
  <sheetViews>
    <sheetView workbookViewId="0">
      <selection activeCell="L18" sqref="L18:L26"/>
    </sheetView>
  </sheetViews>
  <sheetFormatPr baseColWidth="10" defaultRowHeight="15"/>
  <cols>
    <col width="45" customWidth="1" min="5" max="5"/>
  </cols>
  <sheetData>
    <row r="2">
      <c r="B2" t="n">
        <v>1</v>
      </c>
      <c r="C2" t="n">
        <v>0</v>
      </c>
      <c r="E2" s="348" t="inlineStr">
        <is>
          <t>Alta Dirección</t>
        </is>
      </c>
    </row>
    <row r="3">
      <c r="B3" t="n">
        <v>2</v>
      </c>
      <c r="C3" t="n">
        <v>1</v>
      </c>
      <c r="E3" s="348" t="inlineStr">
        <is>
          <t>Procesos Internos</t>
        </is>
      </c>
    </row>
    <row r="4">
      <c r="B4" t="n">
        <v>3</v>
      </c>
      <c r="E4" s="348" t="inlineStr">
        <is>
          <t>Sistemas de Gestión</t>
        </is>
      </c>
    </row>
    <row r="5">
      <c r="B5" t="n">
        <v>4</v>
      </c>
      <c r="E5" s="349" t="inlineStr">
        <is>
          <t>Comunidad Universitaria</t>
        </is>
      </c>
    </row>
    <row r="6">
      <c r="B6" t="n">
        <v>5</v>
      </c>
      <c r="E6" s="349" t="inlineStr">
        <is>
          <t>Cuerpos Colegiados</t>
        </is>
      </c>
    </row>
    <row r="7">
      <c r="E7" s="348" t="inlineStr">
        <is>
          <t>Entes de Control y/o Vigilancia</t>
        </is>
      </c>
    </row>
    <row r="8" ht="30" customHeight="1">
      <c r="E8" s="350" t="inlineStr">
        <is>
          <t>Contratistas / Proveedores Inscritos en el Banco Proveedores</t>
        </is>
      </c>
    </row>
    <row r="9">
      <c r="E9" s="350" t="inlineStr">
        <is>
          <t>Servicios Públicos - Privados</t>
        </is>
      </c>
    </row>
    <row r="10">
      <c r="E10" s="350" t="inlineStr">
        <is>
          <t>Agremiaciones y Sector Productivo</t>
        </is>
      </c>
    </row>
    <row r="11">
      <c r="E11" s="350" t="inlineStr">
        <is>
          <t>Ente Gubernamental y Territorial</t>
        </is>
      </c>
    </row>
    <row r="12">
      <c r="E12" s="350" t="inlineStr">
        <is>
          <t>Comunidad en General</t>
        </is>
      </c>
    </row>
    <row r="13">
      <c r="E13" s="350" t="inlineStr">
        <is>
          <t>Convenios</t>
        </is>
      </c>
    </row>
    <row r="14">
      <c r="E14" s="350" t="inlineStr">
        <is>
          <t>Entidades de Emergencia</t>
        </is>
      </c>
    </row>
    <row r="15">
      <c r="E15" s="348" t="inlineStr">
        <is>
          <t>Instituciones Educativas</t>
        </is>
      </c>
    </row>
    <row r="16" ht="15.75" customHeight="1" thickBot="1">
      <c r="E16" s="351" t="inlineStr">
        <is>
          <t>Entidades de Protección</t>
        </is>
      </c>
    </row>
    <row r="17">
      <c r="E17" s="352" t="inlineStr">
        <is>
          <t>Consejo superior</t>
        </is>
      </c>
    </row>
    <row r="18">
      <c r="E18" s="352" t="inlineStr">
        <is>
          <t>Consejo Académico</t>
        </is>
      </c>
    </row>
    <row r="19">
      <c r="E19" s="352" t="inlineStr">
        <is>
          <t xml:space="preserve">Rector </t>
        </is>
      </c>
    </row>
    <row r="20">
      <c r="E20" s="352" t="inlineStr">
        <is>
          <t>Vicerrector Académico</t>
        </is>
      </c>
    </row>
    <row r="21">
      <c r="E21" s="352" t="inlineStr">
        <is>
          <t>Vicerrector Administrativo y Financiero</t>
        </is>
      </c>
    </row>
    <row r="22">
      <c r="E22" s="353" t="inlineStr">
        <is>
          <t>Secretario General</t>
        </is>
      </c>
    </row>
    <row r="23">
      <c r="E23" s="353" t="inlineStr">
        <is>
          <t>Líderes de proceso</t>
        </is>
      </c>
    </row>
    <row r="24">
      <c r="E24" s="353" t="inlineStr">
        <is>
          <t>Decanos</t>
        </is>
      </c>
    </row>
    <row r="25">
      <c r="E25" s="353" t="inlineStr">
        <is>
          <t>Coordinadores</t>
        </is>
      </c>
    </row>
    <row r="26" ht="28.5" customHeight="1">
      <c r="E26" s="352" t="inlineStr">
        <is>
          <t>Directores Administrativos (seccionales, extensiones, CAD, Oficina Bogotá)</t>
        </is>
      </c>
    </row>
    <row r="27">
      <c r="E27" s="352" t="inlineStr">
        <is>
          <t>Jefes de área</t>
        </is>
      </c>
    </row>
    <row r="28" ht="28.5" customHeight="1">
      <c r="E28" s="354" t="inlineStr">
        <is>
          <t>Sistema de Gestión de la Calidad - SGC - ISO  9001:2015</t>
        </is>
      </c>
    </row>
    <row r="29" ht="28.5" customHeight="1">
      <c r="E29" s="354" t="inlineStr">
        <is>
          <t>Sistema de Gestión Ambiental - SGA - ISO14001:2015</t>
        </is>
      </c>
    </row>
    <row r="30" ht="28.5" customHeight="1">
      <c r="E30" s="354" t="inlineStr">
        <is>
          <t>Sistema de Gestión Seguridad y Salud en el Trabajo - SGSST - ISO 45001:2018</t>
        </is>
      </c>
    </row>
    <row r="31" ht="28.5" customHeight="1">
      <c r="E31" s="354" t="inlineStr">
        <is>
          <t>Sistema de Gestión Seguridad de la Información - SGSI - ISO 27001:2022</t>
        </is>
      </c>
    </row>
    <row r="32" ht="28.5" customHeight="1">
      <c r="E32" s="354" t="inlineStr">
        <is>
          <t>Sistema de Gestión Antisoborno - SGSA - ISO 37001:2015</t>
        </is>
      </c>
    </row>
    <row r="33" ht="42.75" customHeight="1">
      <c r="E33" s="354" t="inlineStr">
        <is>
          <t>Sistema de Gestión Satisfacción del Cliente y Gestión de Reclamaciones - SGSCYR - ISO 10002:2018</t>
        </is>
      </c>
    </row>
    <row r="34">
      <c r="E34" s="352" t="inlineStr">
        <is>
          <t>EFR</t>
        </is>
      </c>
    </row>
    <row r="35">
      <c r="E35" s="352" t="inlineStr">
        <is>
          <t>Inclusión</t>
        </is>
      </c>
    </row>
    <row r="36">
      <c r="E36" s="352" t="inlineStr">
        <is>
          <t>Buenas practicas corporativas</t>
        </is>
      </c>
    </row>
    <row r="37" ht="28.5" customHeight="1">
      <c r="E37" s="354" t="inlineStr">
        <is>
          <t>Gestores del conocimiento y el aprendizaje (Nacionales e Internacionales)</t>
        </is>
      </c>
    </row>
    <row r="38" ht="28.5" customHeight="1">
      <c r="E38" s="354" t="inlineStr">
        <is>
          <t>Estudiantes creadores de oportunidades - PASANTES</t>
        </is>
      </c>
    </row>
    <row r="39">
      <c r="E39" s="352" t="inlineStr">
        <is>
          <t>Egresados</t>
        </is>
      </c>
    </row>
    <row r="40">
      <c r="E40" s="352" t="inlineStr">
        <is>
          <t>Graduados</t>
        </is>
      </c>
    </row>
    <row r="41">
      <c r="E41" s="353" t="inlineStr">
        <is>
          <t>Personal administrativo</t>
        </is>
      </c>
    </row>
    <row r="42">
      <c r="E42" s="353" t="inlineStr">
        <is>
          <t>Personal operativo</t>
        </is>
      </c>
    </row>
    <row r="43">
      <c r="E43" s="352" t="inlineStr">
        <is>
          <t>Brigadas de Emergencia</t>
        </is>
      </c>
    </row>
    <row r="44" ht="28.5" customHeight="1">
      <c r="E44" s="354" t="inlineStr">
        <is>
          <t>Creadores de Oportunidades Nacionales e Internacionales (Estudiantes )</t>
        </is>
      </c>
    </row>
    <row r="45" ht="28.5" customHeight="1">
      <c r="E45" s="353" t="inlineStr">
        <is>
          <t>Creadores de Oportunidades de Pregrado (Estudiantes)</t>
        </is>
      </c>
    </row>
    <row r="46" ht="28.5" customHeight="1">
      <c r="E46" s="353" t="inlineStr">
        <is>
          <t>Creadores de Oportunidades de Posgrado (Estudiantes)</t>
        </is>
      </c>
    </row>
    <row r="47" ht="57" customHeight="1">
      <c r="E47" s="354" t="inlineStr">
        <is>
          <t>Comité de convivencia y conciliación laboral (COCOLA)
Sindicato
COPASST</t>
        </is>
      </c>
    </row>
    <row r="48">
      <c r="E48" s="353" t="inlineStr">
        <is>
          <t>Comisión de Gestión y Evacuación curricular</t>
        </is>
      </c>
    </row>
    <row r="49">
      <c r="E49" s="353" t="inlineStr">
        <is>
          <t>Comisión de Acreditación</t>
        </is>
      </c>
    </row>
    <row r="50">
      <c r="E50" s="353" t="inlineStr">
        <is>
          <t>Comisión Gestión Familia Responsable</t>
        </is>
      </c>
    </row>
    <row r="51">
      <c r="E51" s="353" t="inlineStr">
        <is>
          <t>Comisión Bienestar, Equidad y Diversidad</t>
        </is>
      </c>
    </row>
    <row r="52">
      <c r="E52" s="353" t="inlineStr">
        <is>
          <t>Comisión desempeño institucional</t>
        </is>
      </c>
    </row>
    <row r="53">
      <c r="E53" s="353" t="inlineStr">
        <is>
          <t xml:space="preserve">Comisión Gestión  </t>
        </is>
      </c>
    </row>
    <row r="54">
      <c r="E54" s="353" t="inlineStr">
        <is>
          <t>Comisión Control Interno</t>
        </is>
      </c>
    </row>
    <row r="55">
      <c r="E55" s="353" t="inlineStr">
        <is>
          <t>Comité del Profesor</t>
        </is>
      </c>
    </row>
    <row r="56">
      <c r="E56" s="352" t="inlineStr">
        <is>
          <t>Comité Aseguramiento de la Calidad</t>
        </is>
      </c>
    </row>
    <row r="57" ht="28.5" customHeight="1">
      <c r="E57" s="353" t="inlineStr">
        <is>
          <t>Comité Universitario de Política Fiscal - COUNFIS</t>
        </is>
      </c>
    </row>
    <row r="58">
      <c r="E58" s="352" t="inlineStr">
        <is>
          <t>Comité Seguridad Vial</t>
        </is>
      </c>
    </row>
    <row r="59" ht="28.5" customHeight="1">
      <c r="E59" s="352" t="inlineStr">
        <is>
          <t>Comité Practicas Académicas y Experiencias Formativas</t>
        </is>
      </c>
    </row>
    <row r="60" ht="71.25" customHeight="1">
      <c r="E60" s="354" t="inlineStr">
        <is>
          <t>Comisión de Implementación Régimen de Contabilidad Presupuestal Pública y el Catálogo Integrado de Clasificación Presupuestal de la Universidad de Cundinamarca</t>
        </is>
      </c>
    </row>
    <row r="61">
      <c r="E61" s="354" t="inlineStr">
        <is>
          <t>Comité de Sostenibilidad Contable</t>
        </is>
      </c>
    </row>
    <row r="62">
      <c r="E62" s="354" t="inlineStr">
        <is>
          <t>Comité de Apoyo Financiero</t>
        </is>
      </c>
    </row>
    <row r="63">
      <c r="E63" s="354" t="inlineStr">
        <is>
          <t>Comité para el Desarrollo de la Investigación</t>
        </is>
      </c>
    </row>
    <row r="64" ht="28.5" customHeight="1">
      <c r="E64" s="354" t="inlineStr">
        <is>
          <t>Comité de Ética, Bioética e Integridad en Investigación - CEBII</t>
        </is>
      </c>
    </row>
    <row r="65">
      <c r="E65" s="354" t="inlineStr">
        <is>
          <t>Comité Derechos Humanos</t>
        </is>
      </c>
    </row>
    <row r="66">
      <c r="E66" s="354" t="inlineStr">
        <is>
          <t>Comité Centro de Estudios Agroambientales</t>
        </is>
      </c>
    </row>
    <row r="67">
      <c r="E67" s="354" t="inlineStr">
        <is>
          <t>Comité de Formación y Capacitación</t>
        </is>
      </c>
    </row>
    <row r="68">
      <c r="E68" s="353" t="inlineStr">
        <is>
          <t>Comité de Contratación</t>
        </is>
      </c>
    </row>
    <row r="69">
      <c r="E69" s="352" t="inlineStr">
        <is>
          <t>Consejos de Facultad</t>
        </is>
      </c>
    </row>
    <row r="70">
      <c r="E70" s="353" t="inlineStr">
        <is>
          <t>Comité Curriculares</t>
        </is>
      </c>
    </row>
    <row r="71">
      <c r="E71" s="353" t="inlineStr">
        <is>
          <t>Comité Postgrados</t>
        </is>
      </c>
    </row>
    <row r="72" ht="28.5" customHeight="1">
      <c r="E72" s="353" t="inlineStr">
        <is>
          <t>Comité interno de asignación y reconocimiento de puntaje CIARP</t>
        </is>
      </c>
    </row>
    <row r="73">
      <c r="E73" s="353" t="inlineStr">
        <is>
          <t>Sistema nacional de derechos de autor</t>
        </is>
      </c>
    </row>
    <row r="74">
      <c r="E74" s="353" t="inlineStr">
        <is>
          <t>Contraloría de Cundinamarca</t>
        </is>
      </c>
    </row>
    <row r="75">
      <c r="E75" s="353" t="inlineStr">
        <is>
          <t>Contaduría General de la Nación</t>
        </is>
      </c>
    </row>
    <row r="76">
      <c r="E76" s="353" t="inlineStr">
        <is>
          <t>Procuraduría</t>
        </is>
      </c>
    </row>
    <row r="77">
      <c r="E77" s="353" t="inlineStr">
        <is>
          <t>Ministerio de Trabajo</t>
        </is>
      </c>
    </row>
    <row r="78">
      <c r="E78" s="353" t="inlineStr">
        <is>
          <t>Ministerio de Educación Nacional</t>
        </is>
      </c>
    </row>
    <row r="79" ht="28.5" customHeight="1">
      <c r="E79" s="355" t="inlineStr">
        <is>
          <t>Ministerio de Ciencia, Tecnología e Innovación MINCIENCIAS</t>
        </is>
      </c>
    </row>
    <row r="80">
      <c r="E80" s="353" t="inlineStr">
        <is>
          <t>Ministerio de Medio ambiente</t>
        </is>
      </c>
    </row>
    <row r="81">
      <c r="E81" s="353" t="inlineStr">
        <is>
          <t>Ministerio de las TICs</t>
        </is>
      </c>
    </row>
    <row r="82">
      <c r="E82" s="353" t="inlineStr">
        <is>
          <t>Corporación Autónoma Regional - CAR</t>
        </is>
      </c>
    </row>
    <row r="83">
      <c r="E83" s="353" t="inlineStr">
        <is>
          <t>Secretaria de Salud</t>
        </is>
      </c>
    </row>
    <row r="84">
      <c r="E84" s="353" t="inlineStr">
        <is>
          <t>Secretaria Ambiente</t>
        </is>
      </c>
    </row>
    <row r="85">
      <c r="E85" s="353" t="inlineStr">
        <is>
          <t>Administrador a de Riesgos Laborales</t>
        </is>
      </c>
    </row>
    <row r="86">
      <c r="E86" s="353" t="inlineStr">
        <is>
          <t>Veedurías Ciudadanas</t>
        </is>
      </c>
    </row>
    <row r="87">
      <c r="E87" s="353" t="inlineStr">
        <is>
          <t>Unidad de Gestión Pensional y Parafiscales</t>
        </is>
      </c>
    </row>
    <row r="88">
      <c r="E88" s="353" t="inlineStr">
        <is>
          <t>DIAN</t>
        </is>
      </c>
    </row>
    <row r="89" ht="28.5" customHeight="1">
      <c r="E89" s="353" t="inlineStr">
        <is>
          <t>Comité Local de Seguridad y Salud en el Trabajo - COLOSST</t>
        </is>
      </c>
    </row>
    <row r="90">
      <c r="E90" s="353" t="inlineStr">
        <is>
          <t>FENALCO</t>
        </is>
      </c>
    </row>
    <row r="91">
      <c r="E91" s="355" t="inlineStr">
        <is>
          <t>Consejo Nacional de Acreditación</t>
        </is>
      </c>
    </row>
    <row r="92">
      <c r="E92" s="355" t="inlineStr">
        <is>
          <t xml:space="preserve">Ministerio de defensa </t>
        </is>
      </c>
    </row>
    <row r="93">
      <c r="E93" s="353" t="inlineStr">
        <is>
          <t>Superintendencia de Industria y Comercio</t>
        </is>
      </c>
    </row>
    <row r="94">
      <c r="E94" s="355" t="inlineStr">
        <is>
          <t>Consejo Departamental de Archivo</t>
        </is>
      </c>
    </row>
    <row r="95">
      <c r="E95" s="355" t="inlineStr">
        <is>
          <t>Archivo General de la Nación</t>
        </is>
      </c>
    </row>
    <row r="96">
      <c r="E96" s="356" t="inlineStr">
        <is>
          <t>Ministerio de Hacienda y Crédito Público</t>
        </is>
      </c>
    </row>
    <row r="97">
      <c r="E97" s="355" t="inlineStr">
        <is>
          <t>Fiscalía General de la Nación</t>
        </is>
      </c>
    </row>
    <row r="98">
      <c r="E98" s="355" t="inlineStr">
        <is>
          <t>Defensoría del Pueblo</t>
        </is>
      </c>
    </row>
    <row r="99">
      <c r="E99" s="353" t="inlineStr">
        <is>
          <t>Orden de Prestación de Servicios</t>
        </is>
      </c>
    </row>
    <row r="100">
      <c r="E100" s="355" t="inlineStr">
        <is>
          <t>Anexo de Personal Académico</t>
        </is>
      </c>
    </row>
    <row r="101">
      <c r="E101" s="353" t="inlineStr">
        <is>
          <t>Bienes y servicios</t>
        </is>
      </c>
    </row>
    <row r="102" ht="57" customHeight="1">
      <c r="E102" s="353" t="inlineStr">
        <is>
          <t>Entidad Promotora de Salud - EPS
ARL
Caja de Compensación 
Fondos de pensiones y cesantías</t>
        </is>
      </c>
    </row>
    <row r="103">
      <c r="E103" s="353" t="inlineStr">
        <is>
          <t>Entidades certificadoras</t>
        </is>
      </c>
    </row>
    <row r="104">
      <c r="E104" s="353" t="inlineStr">
        <is>
          <t>Entidades financieras</t>
        </is>
      </c>
    </row>
    <row r="105">
      <c r="E105" s="353" t="inlineStr">
        <is>
          <t>Entidades Aseguradoras</t>
        </is>
      </c>
    </row>
    <row r="106">
      <c r="E106" s="353" t="inlineStr">
        <is>
          <t>ICETEX</t>
        </is>
      </c>
    </row>
    <row r="107">
      <c r="E107" s="353" t="inlineStr">
        <is>
          <t>ICFES</t>
        </is>
      </c>
    </row>
    <row r="108">
      <c r="E108" s="353" t="inlineStr">
        <is>
          <t>Servicios Públicos - Privados</t>
        </is>
      </c>
    </row>
    <row r="109">
      <c r="E109" s="353" t="inlineStr">
        <is>
          <t>Empresa de energía</t>
        </is>
      </c>
    </row>
    <row r="110">
      <c r="E110" s="353" t="inlineStr">
        <is>
          <t>Empresa de acueducto y alcantarillado</t>
        </is>
      </c>
    </row>
    <row r="111">
      <c r="E111" s="353" t="inlineStr">
        <is>
          <t>Empresa de recolección de residuos</t>
        </is>
      </c>
    </row>
    <row r="112">
      <c r="E112" s="353" t="inlineStr">
        <is>
          <t xml:space="preserve">Empresarios </t>
        </is>
      </c>
    </row>
    <row r="113">
      <c r="E113" s="353" t="inlineStr">
        <is>
          <t>Sistema Universitario Estatal - SUE</t>
        </is>
      </c>
    </row>
    <row r="114">
      <c r="E114" s="353" t="inlineStr">
        <is>
          <t>Congreso Nacional</t>
        </is>
      </c>
    </row>
    <row r="115">
      <c r="E115" s="353" t="inlineStr">
        <is>
          <t>Asamblea Departamental Cundinamarca</t>
        </is>
      </c>
    </row>
    <row r="116" ht="28.5" customHeight="1">
      <c r="E116" s="353" t="inlineStr">
        <is>
          <t>Departamento Administrativo de la Función Pública</t>
        </is>
      </c>
    </row>
    <row r="117">
      <c r="E117" s="353" t="inlineStr">
        <is>
          <t>Gobernación de Cundinamarca</t>
        </is>
      </c>
    </row>
    <row r="118">
      <c r="E118" s="353" t="inlineStr">
        <is>
          <t>Alcaldías</t>
        </is>
      </c>
    </row>
    <row r="119">
      <c r="E119" s="353" t="inlineStr">
        <is>
          <t>Despachos Judiciales</t>
        </is>
      </c>
    </row>
    <row r="120">
      <c r="E120" s="353" t="inlineStr">
        <is>
          <t>Junta de Calificación Regional</t>
        </is>
      </c>
    </row>
    <row r="121">
      <c r="E121" s="353" t="inlineStr">
        <is>
          <t>Junta de Calificación Nacional</t>
        </is>
      </c>
    </row>
    <row r="122">
      <c r="E122" s="353" t="inlineStr">
        <is>
          <t>Vecinos</t>
        </is>
      </c>
    </row>
    <row r="123">
      <c r="E123" s="353" t="inlineStr">
        <is>
          <t>Ciudadanos de los municipios</t>
        </is>
      </c>
    </row>
    <row r="124">
      <c r="E124" s="352" t="inlineStr">
        <is>
          <t>Junta de Acción Comunal - JAC</t>
        </is>
      </c>
    </row>
    <row r="125">
      <c r="E125" s="352" t="inlineStr">
        <is>
          <t xml:space="preserve"> Visitantes</t>
        </is>
      </c>
    </row>
    <row r="126">
      <c r="E126" s="352" t="inlineStr">
        <is>
          <t>Padres de Familia y/o Acudientes</t>
        </is>
      </c>
    </row>
    <row r="127">
      <c r="E127" s="353" t="inlineStr">
        <is>
          <t>Exfuncionarios</t>
        </is>
      </c>
    </row>
    <row r="128">
      <c r="E128" s="352" t="inlineStr">
        <is>
          <t>Medios de Comunicación</t>
        </is>
      </c>
    </row>
    <row r="129">
      <c r="E129" s="353" t="inlineStr">
        <is>
          <t>Asociaciones</t>
        </is>
      </c>
    </row>
    <row r="130">
      <c r="E130" s="353" t="inlineStr">
        <is>
          <t>Cooperativas</t>
        </is>
      </c>
    </row>
    <row r="131">
      <c r="E131" s="353" t="inlineStr">
        <is>
          <t>Fundaciones</t>
        </is>
      </c>
    </row>
    <row r="132">
      <c r="E132" s="353" t="inlineStr">
        <is>
          <t>Secretarias de Educación Municipal</t>
        </is>
      </c>
    </row>
    <row r="133">
      <c r="E133" s="352" t="inlineStr">
        <is>
          <t>Gestión del riesgo Municipal</t>
        </is>
      </c>
    </row>
    <row r="134">
      <c r="E134" s="352" t="inlineStr">
        <is>
          <t>Defensa Civil</t>
        </is>
      </c>
    </row>
    <row r="135">
      <c r="E135" s="352" t="inlineStr">
        <is>
          <t>Cruz roja</t>
        </is>
      </c>
    </row>
    <row r="136">
      <c r="E136" s="352" t="inlineStr">
        <is>
          <t>Hospital</t>
        </is>
      </c>
    </row>
    <row r="137">
      <c r="E137" s="352" t="inlineStr">
        <is>
          <t>Bomberos</t>
        </is>
      </c>
    </row>
    <row r="138">
      <c r="E138" s="352" t="inlineStr">
        <is>
          <t>Comisarias</t>
        </is>
      </c>
    </row>
    <row r="139">
      <c r="E139" s="352" t="inlineStr">
        <is>
          <t>Policía Nacional / Ambiental</t>
        </is>
      </c>
    </row>
    <row r="140" ht="28.5" customHeight="1">
      <c r="E140" s="357" t="inlineStr">
        <is>
          <t xml:space="preserve">Equipo de Respuesta a Incidentes de Seguridad Informática de la Policía Nacional </t>
        </is>
      </c>
    </row>
    <row r="141">
      <c r="E141" s="352" t="inlineStr">
        <is>
          <t>Ejercito Nacional</t>
        </is>
      </c>
    </row>
    <row r="142">
      <c r="E142" s="354" t="inlineStr">
        <is>
          <t>Sena</t>
        </is>
      </c>
    </row>
    <row r="143">
      <c r="E143" s="354" t="inlineStr">
        <is>
          <t>Colegios</t>
        </is>
      </c>
    </row>
    <row r="144">
      <c r="E144" s="354" t="inlineStr">
        <is>
          <t>Otras Universidades</t>
        </is>
      </c>
    </row>
    <row r="145">
      <c r="E145" s="354" t="inlineStr">
        <is>
          <t xml:space="preserve">Institutos </t>
        </is>
      </c>
    </row>
    <row r="146" ht="29.25" customHeight="1" thickBot="1">
      <c r="E146" s="358" t="inlineStr">
        <is>
          <t>Instituto Colombiano de Bienestar Familiar - ICBF</t>
        </is>
      </c>
    </row>
  </sheetData>
  <pageMargins left="0.7" right="0.7" top="0.75" bottom="0.75" header="0.3" footer="0.3"/>
</worksheet>
</file>

<file path=xl/worksheets/sheet16.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2578125" defaultRowHeight="16.5"/>
  <cols>
    <col width="6.28515625" customWidth="1" style="112" min="1" max="1"/>
    <col width="11.42578125" customWidth="1" style="112" min="2" max="2"/>
    <col width="20" customWidth="1" style="112" min="3" max="3"/>
    <col width="11.42578125" customWidth="1" style="112" min="4" max="16384"/>
  </cols>
  <sheetData>
    <row r="2">
      <c r="C2" s="112" t="inlineStr">
        <is>
          <t>PREGUNTAS</t>
        </is>
      </c>
    </row>
    <row r="3" ht="28.5" customHeight="1">
      <c r="B3" s="609" t="inlineStr">
        <is>
          <t>INTERNO</t>
        </is>
      </c>
      <c r="C3" s="113" t="inlineStr">
        <is>
          <t xml:space="preserve">TALENTO HUMANO </t>
        </is>
      </c>
    </row>
    <row r="4" ht="57" customHeight="1">
      <c r="B4" s="623" t="n"/>
      <c r="C4" s="113" t="inlineStr">
        <is>
          <t xml:space="preserve"> EQUIPO, TECNOLOGÍA E INFRAESTRUCTURA</t>
        </is>
      </c>
    </row>
    <row r="5">
      <c r="B5" s="623" t="n"/>
      <c r="C5" s="114" t="inlineStr">
        <is>
          <t>MÉTODOS</t>
        </is>
      </c>
    </row>
    <row r="6">
      <c r="B6" s="623" t="n"/>
      <c r="C6" s="114" t="inlineStr">
        <is>
          <t xml:space="preserve">MEDICIÓN </t>
        </is>
      </c>
    </row>
    <row r="7">
      <c r="B7" s="623" t="n"/>
      <c r="C7" s="114" t="inlineStr">
        <is>
          <t>MONEDA</t>
        </is>
      </c>
    </row>
    <row r="8">
      <c r="B8" s="623" t="n"/>
      <c r="C8" s="114" t="inlineStr">
        <is>
          <t>MEDIO AMBIENTE</t>
        </is>
      </c>
    </row>
    <row r="9">
      <c r="B9" s="623" t="n"/>
      <c r="C9" s="114" t="inlineStr">
        <is>
          <t xml:space="preserve">MANAGEMENT </t>
        </is>
      </c>
    </row>
    <row r="10">
      <c r="B10" s="609" t="inlineStr">
        <is>
          <t>EXTERNO</t>
        </is>
      </c>
      <c r="C10" s="114" t="inlineStr">
        <is>
          <t>LEGAL</t>
        </is>
      </c>
    </row>
    <row r="11">
      <c r="B11" s="623" t="n"/>
      <c r="C11" s="114" t="inlineStr">
        <is>
          <t>SOCIAL</t>
        </is>
      </c>
    </row>
    <row r="12">
      <c r="B12" s="623" t="n"/>
      <c r="C12" s="114" t="inlineStr">
        <is>
          <t>AMBIENTAL</t>
        </is>
      </c>
    </row>
    <row r="13">
      <c r="B13" s="623" t="n"/>
      <c r="C13" s="114" t="inlineStr">
        <is>
          <t>ECONÓMICO</t>
        </is>
      </c>
    </row>
    <row r="14">
      <c r="B14" s="623" t="n"/>
      <c r="C14" s="114" t="inlineStr">
        <is>
          <t>TECNOLÓGICO</t>
        </is>
      </c>
    </row>
    <row r="15">
      <c r="B15" s="623" t="n"/>
      <c r="C15" s="113"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A1:R32"/>
  <sheetViews>
    <sheetView showGridLines="0" showRowColHeaders="0" tabSelected="1" zoomScale="70" zoomScaleNormal="70" zoomScaleSheetLayoutView="85" workbookViewId="0">
      <selection activeCell="A1" sqref="A1"/>
    </sheetView>
  </sheetViews>
  <sheetFormatPr baseColWidth="10" defaultColWidth="11.42578125" defaultRowHeight="15"/>
  <cols>
    <col width="2.42578125" customWidth="1" style="33" min="1" max="1"/>
    <col width="11.42578125" customWidth="1" style="33" min="2" max="16"/>
    <col width="13.42578125" customWidth="1" style="33" min="17" max="17"/>
    <col width="11.42578125" customWidth="1" style="33" min="18" max="16384"/>
  </cols>
  <sheetData>
    <row r="1">
      <c r="B1" s="361" t="n"/>
      <c r="C1" s="619" t="n"/>
      <c r="D1" s="362" t="inlineStr">
        <is>
          <t>MACROPROCESO ESTRATÉGICO</t>
        </is>
      </c>
      <c r="E1" s="620" t="n"/>
      <c r="F1" s="620" t="n"/>
      <c r="G1" s="620" t="n"/>
      <c r="H1" s="620" t="n"/>
      <c r="I1" s="620" t="n"/>
      <c r="J1" s="620" t="n"/>
      <c r="K1" s="620" t="n"/>
      <c r="L1" s="620" t="n"/>
      <c r="M1" s="620" t="n"/>
      <c r="N1" s="620" t="n"/>
      <c r="O1" s="621" t="n"/>
      <c r="P1" s="362" t="inlineStr">
        <is>
          <t>CÓDIGO: ESGr028</t>
        </is>
      </c>
      <c r="Q1" s="621" t="n"/>
    </row>
    <row r="2">
      <c r="B2" s="622" t="n"/>
      <c r="C2" s="623" t="n"/>
      <c r="D2" s="362" t="inlineStr">
        <is>
          <t>PROCESO GESTIÓN SISTEMAS INTEGRADOS - CALIDAD</t>
        </is>
      </c>
      <c r="E2" s="620" t="n"/>
      <c r="F2" s="620" t="n"/>
      <c r="G2" s="620" t="n"/>
      <c r="H2" s="620" t="n"/>
      <c r="I2" s="620" t="n"/>
      <c r="J2" s="620" t="n"/>
      <c r="K2" s="620" t="n"/>
      <c r="L2" s="620" t="n"/>
      <c r="M2" s="620" t="n"/>
      <c r="N2" s="620" t="n"/>
      <c r="O2" s="621" t="n"/>
      <c r="P2" s="362" t="inlineStr">
        <is>
          <t>VERSIÓN: 18</t>
        </is>
      </c>
      <c r="Q2" s="621" t="n"/>
    </row>
    <row r="3">
      <c r="B3" s="622" t="n"/>
      <c r="C3" s="623" t="n"/>
      <c r="D3" s="362" t="inlineStr">
        <is>
          <t>GESTIÓN DEL RIESGO Y LAS OPORTUNIDADES</t>
        </is>
      </c>
      <c r="E3" s="624" t="n"/>
      <c r="F3" s="624" t="n"/>
      <c r="G3" s="624" t="n"/>
      <c r="H3" s="624" t="n"/>
      <c r="I3" s="624" t="n"/>
      <c r="J3" s="624" t="n"/>
      <c r="K3" s="624" t="n"/>
      <c r="L3" s="624" t="n"/>
      <c r="M3" s="624" t="n"/>
      <c r="N3" s="624" t="n"/>
      <c r="O3" s="619" t="n"/>
      <c r="P3" s="362" t="inlineStr">
        <is>
          <t>VIGENCIA: 2025-04-11</t>
        </is>
      </c>
      <c r="Q3" s="621" t="n"/>
    </row>
    <row r="4">
      <c r="B4" s="625" t="n"/>
      <c r="C4" s="626" t="n"/>
      <c r="D4" s="625" t="n"/>
      <c r="E4" s="627" t="n"/>
      <c r="F4" s="627" t="n"/>
      <c r="G4" s="627" t="n"/>
      <c r="H4" s="627" t="n"/>
      <c r="I4" s="627" t="n"/>
      <c r="J4" s="627" t="n"/>
      <c r="K4" s="627" t="n"/>
      <c r="L4" s="627" t="n"/>
      <c r="M4" s="627" t="n"/>
      <c r="N4" s="627" t="n"/>
      <c r="O4" s="626" t="n"/>
      <c r="P4" s="362" t="inlineStr">
        <is>
          <t>PÁGINA: 1 de 11</t>
        </is>
      </c>
      <c r="Q4" s="621" t="n"/>
    </row>
    <row r="5" ht="15.75" customHeight="1" thickBot="1">
      <c r="B5" s="170" t="n"/>
      <c r="C5" s="170" t="n"/>
      <c r="D5" s="170" t="n"/>
      <c r="E5" s="170" t="n"/>
      <c r="F5" s="170" t="n"/>
      <c r="G5" s="170" t="n"/>
      <c r="H5" s="170" t="n"/>
      <c r="I5" s="170" t="n"/>
      <c r="J5" s="170" t="n"/>
      <c r="K5" s="170" t="n"/>
      <c r="L5" s="170" t="n"/>
      <c r="M5" s="170" t="n"/>
      <c r="N5" s="170" t="n"/>
      <c r="O5" s="170" t="n"/>
      <c r="P5" s="170" t="n"/>
      <c r="Q5" s="170" t="n"/>
    </row>
    <row r="6">
      <c r="B6" s="170" t="n"/>
      <c r="C6" s="628" t="inlineStr">
        <is>
          <t>MENÚ DE NAVEGACIÓN</t>
        </is>
      </c>
      <c r="D6" s="629" t="n"/>
      <c r="E6" s="629" t="n"/>
      <c r="F6" s="629" t="n"/>
      <c r="G6" s="629" t="n"/>
      <c r="H6" s="629" t="n"/>
      <c r="I6" s="629" t="n"/>
      <c r="J6" s="629" t="n"/>
      <c r="K6" s="629" t="n"/>
      <c r="L6" s="629" t="n"/>
      <c r="M6" s="629" t="n"/>
      <c r="N6" s="629" t="n"/>
      <c r="O6" s="629" t="n"/>
      <c r="P6" s="630" t="n"/>
      <c r="Q6" s="170" t="n"/>
    </row>
    <row r="7">
      <c r="B7" s="170" t="n"/>
      <c r="C7" s="631" t="n"/>
      <c r="P7" s="632" t="n"/>
      <c r="Q7" s="170" t="n"/>
    </row>
    <row r="8">
      <c r="B8" s="170" t="n"/>
      <c r="C8" s="633" t="inlineStr">
        <is>
          <t>GESTIÓN DEL RIESGO EN LA UNIVERSIDAD DE CUNDINAMARCA</t>
        </is>
      </c>
      <c r="P8" s="632" t="n"/>
      <c r="Q8" s="170" t="n"/>
    </row>
    <row r="9" ht="15.75" customHeight="1" thickBot="1">
      <c r="B9" s="170" t="n"/>
      <c r="C9" s="634" t="n"/>
      <c r="D9" s="635" t="n"/>
      <c r="E9" s="635" t="n"/>
      <c r="F9" s="635" t="n"/>
      <c r="G9" s="635" t="n"/>
      <c r="H9" s="635" t="n"/>
      <c r="I9" s="635" t="n"/>
      <c r="J9" s="635" t="n"/>
      <c r="K9" s="635" t="n"/>
      <c r="L9" s="635" t="n"/>
      <c r="M9" s="635" t="n"/>
      <c r="N9" s="635" t="n"/>
      <c r="O9" s="635" t="n"/>
      <c r="P9" s="636" t="n"/>
      <c r="Q9" s="170" t="n"/>
    </row>
    <row r="10">
      <c r="B10" s="170" t="n"/>
      <c r="C10" s="170" t="n"/>
      <c r="D10" s="170" t="n"/>
      <c r="E10" s="170" t="n"/>
      <c r="F10" s="170" t="n"/>
      <c r="G10" s="170" t="n"/>
      <c r="H10" s="170" t="n"/>
      <c r="I10" s="170" t="n"/>
      <c r="J10" s="170" t="n"/>
      <c r="K10" s="170" t="n"/>
      <c r="L10" s="170" t="n"/>
      <c r="M10" s="170" t="n"/>
      <c r="N10" s="170" t="n"/>
      <c r="O10" s="170" t="n"/>
      <c r="P10" s="170" t="n"/>
      <c r="Q10" s="170" t="n"/>
    </row>
    <row r="11" ht="15.75" customHeight="1" thickBot="1">
      <c r="B11" s="170" t="n"/>
      <c r="C11" s="170" t="n"/>
      <c r="D11" s="170" t="n"/>
      <c r="E11" s="170" t="n"/>
      <c r="F11" s="170" t="n"/>
      <c r="G11" s="170" t="n"/>
      <c r="H11" s="170" t="n"/>
      <c r="I11" s="170" t="n"/>
      <c r="J11" s="170" t="n"/>
      <c r="K11" s="170" t="n"/>
      <c r="L11" s="170" t="n"/>
      <c r="M11" s="170" t="n"/>
      <c r="N11" s="170" t="n"/>
      <c r="O11" s="170" t="n"/>
      <c r="P11" s="170" t="n"/>
      <c r="Q11" s="170" t="n"/>
    </row>
    <row r="12">
      <c r="B12" s="170" t="n"/>
      <c r="C12" s="170" t="n"/>
      <c r="D12" s="170" t="n"/>
      <c r="E12" s="637" t="inlineStr">
        <is>
          <t>ESTRATÉGICOS</t>
        </is>
      </c>
      <c r="F12" s="629" t="n"/>
      <c r="G12" s="630" t="n"/>
      <c r="H12" s="170" t="n"/>
      <c r="I12" s="170" t="n"/>
      <c r="J12" s="170" t="n"/>
      <c r="K12" s="170" t="n"/>
      <c r="L12" s="637" t="inlineStr">
        <is>
          <t>CORRUPCIÓN</t>
        </is>
      </c>
      <c r="M12" s="629" t="n"/>
      <c r="N12" s="630" t="n"/>
      <c r="O12" s="170" t="n"/>
      <c r="P12" s="170" t="n"/>
      <c r="Q12" s="170" t="n"/>
    </row>
    <row r="13">
      <c r="B13" s="170" t="n"/>
      <c r="C13" s="170" t="n"/>
      <c r="D13" s="170" t="n"/>
      <c r="E13" s="631" t="n"/>
      <c r="G13" s="632" t="n"/>
      <c r="H13" s="170" t="n"/>
      <c r="I13" s="170" t="n"/>
      <c r="J13" s="170" t="n"/>
      <c r="K13" s="170" t="n"/>
      <c r="L13" s="631" t="n"/>
      <c r="N13" s="632" t="n"/>
      <c r="O13" s="170" t="n"/>
      <c r="P13" s="170" t="n"/>
      <c r="Q13" s="170" t="n"/>
    </row>
    <row r="14">
      <c r="B14" s="170" t="n"/>
      <c r="C14" s="170" t="n"/>
      <c r="D14" s="170" t="n"/>
      <c r="E14" s="631" t="n"/>
      <c r="G14" s="632" t="n"/>
      <c r="H14" s="170" t="n"/>
      <c r="I14" s="170" t="n"/>
      <c r="J14" s="170" t="n"/>
      <c r="K14" s="170" t="n"/>
      <c r="L14" s="631" t="n"/>
      <c r="N14" s="632" t="n"/>
      <c r="O14" s="170" t="n"/>
      <c r="P14" s="170" t="n"/>
      <c r="Q14" s="170" t="n"/>
    </row>
    <row r="15">
      <c r="B15" s="170" t="n"/>
      <c r="C15" s="170" t="n"/>
      <c r="D15" s="170" t="n"/>
      <c r="E15" s="631" t="n"/>
      <c r="G15" s="632" t="n"/>
      <c r="H15" s="170" t="n"/>
      <c r="I15" s="170" t="n"/>
      <c r="J15" s="170" t="n"/>
      <c r="K15" s="170" t="n"/>
      <c r="L15" s="631" t="n"/>
      <c r="N15" s="632" t="n"/>
      <c r="O15" s="170" t="n"/>
      <c r="P15" s="170" t="n"/>
      <c r="Q15" s="170" t="n"/>
    </row>
    <row r="16">
      <c r="B16" s="170" t="n"/>
      <c r="C16" s="170" t="n"/>
      <c r="D16" s="170" t="n"/>
      <c r="E16" s="631" t="n"/>
      <c r="G16" s="632" t="n"/>
      <c r="H16" s="170" t="n"/>
      <c r="I16" s="170" t="n"/>
      <c r="J16" s="170" t="n"/>
      <c r="K16" s="170" t="n"/>
      <c r="L16" s="631" t="n"/>
      <c r="N16" s="632" t="n"/>
      <c r="O16" s="170" t="n"/>
      <c r="P16" s="170" t="n"/>
      <c r="Q16" s="170" t="n"/>
    </row>
    <row r="17" ht="15.75" customHeight="1" thickBot="1">
      <c r="B17" s="170" t="n"/>
      <c r="C17" s="170" t="n"/>
      <c r="D17" s="170" t="n"/>
      <c r="E17" s="634" t="n"/>
      <c r="F17" s="635" t="n"/>
      <c r="G17" s="636" t="n"/>
      <c r="H17" s="170" t="n"/>
      <c r="I17" s="170" t="n"/>
      <c r="J17" s="170" t="n"/>
      <c r="K17" s="170" t="n"/>
      <c r="L17" s="634" t="n"/>
      <c r="M17" s="635" t="n"/>
      <c r="N17" s="636" t="n"/>
      <c r="O17" s="170" t="n"/>
      <c r="P17" s="170" t="n"/>
      <c r="Q17" s="170" t="n"/>
    </row>
    <row r="18">
      <c r="B18" s="170" t="n"/>
      <c r="C18" s="170" t="n"/>
      <c r="D18" s="170" t="n"/>
      <c r="E18" s="170" t="n"/>
      <c r="F18" s="170" t="n"/>
      <c r="G18" s="170" t="n"/>
      <c r="H18" s="170" t="n"/>
      <c r="I18" s="170" t="n"/>
      <c r="J18" s="170" t="n"/>
      <c r="K18" s="170" t="n"/>
      <c r="L18" s="172" t="n"/>
      <c r="M18" s="170" t="n"/>
      <c r="N18" s="170" t="n"/>
      <c r="O18" s="170" t="n"/>
      <c r="P18" s="170" t="n"/>
      <c r="Q18" s="170" t="n"/>
    </row>
    <row r="19">
      <c r="B19" s="170" t="n"/>
      <c r="C19" s="170" t="n"/>
      <c r="D19" s="170" t="n"/>
      <c r="E19" s="170" t="n"/>
      <c r="F19" s="170" t="n"/>
      <c r="G19" s="170" t="n"/>
      <c r="H19" s="170" t="n"/>
      <c r="I19" s="170" t="n"/>
      <c r="J19" s="170" t="n"/>
      <c r="K19" s="170" t="n"/>
      <c r="L19" s="170" t="n"/>
      <c r="M19" s="170" t="n"/>
      <c r="N19" s="170" t="n"/>
      <c r="O19" s="170" t="n"/>
      <c r="P19" s="170" t="n"/>
      <c r="Q19" s="170" t="n"/>
    </row>
    <row r="20" ht="15.75" customHeight="1" thickBot="1">
      <c r="B20" s="170" t="n"/>
      <c r="C20" s="170" t="n"/>
      <c r="D20" s="170" t="n"/>
      <c r="E20" s="170" t="n"/>
      <c r="F20" s="170" t="n"/>
      <c r="G20" s="170" t="n"/>
      <c r="H20" s="170" t="n"/>
      <c r="I20" s="170" t="n"/>
      <c r="J20" s="170" t="n"/>
      <c r="K20" s="170" t="n"/>
      <c r="L20" s="170" t="n"/>
      <c r="M20" s="170" t="n"/>
      <c r="N20" s="170" t="n"/>
      <c r="O20" s="170" t="n"/>
      <c r="P20" s="170" t="n"/>
      <c r="Q20" s="170" t="n"/>
    </row>
    <row r="21">
      <c r="B21" s="170" t="n"/>
      <c r="C21" s="170" t="n"/>
      <c r="D21" s="170" t="n"/>
      <c r="E21" s="637" t="inlineStr">
        <is>
          <t>SEGURIDAD DE LA INFORMACIÓN</t>
        </is>
      </c>
      <c r="F21" s="629" t="n"/>
      <c r="G21" s="630" t="n"/>
      <c r="H21" s="170" t="n"/>
      <c r="I21" s="170" t="n"/>
      <c r="J21" s="170" t="n"/>
      <c r="K21" s="170" t="n"/>
      <c r="L21" s="637" t="inlineStr">
        <is>
          <t>SISTEMAS DE GESTIÓN</t>
        </is>
      </c>
      <c r="M21" s="629" t="n"/>
      <c r="N21" s="630" t="n"/>
      <c r="O21" s="170" t="n"/>
      <c r="P21" s="170" t="n"/>
      <c r="Q21" s="170" t="n"/>
    </row>
    <row r="22">
      <c r="B22" s="170" t="n"/>
      <c r="C22" s="170" t="n"/>
      <c r="D22" s="170" t="n"/>
      <c r="E22" s="631" t="n"/>
      <c r="G22" s="632" t="n"/>
      <c r="H22" s="170" t="n"/>
      <c r="I22" s="170" t="n"/>
      <c r="J22" s="170" t="n"/>
      <c r="K22" s="170" t="n"/>
      <c r="L22" s="631" t="n"/>
      <c r="N22" s="632" t="n"/>
      <c r="O22" s="170" t="n"/>
      <c r="P22" s="170" t="n"/>
      <c r="Q22" s="170" t="n"/>
    </row>
    <row r="23">
      <c r="B23" s="170" t="n"/>
      <c r="C23" s="170" t="n"/>
      <c r="D23" s="170" t="n"/>
      <c r="E23" s="631" t="n"/>
      <c r="G23" s="632" t="n"/>
      <c r="H23" s="170" t="n"/>
      <c r="I23" s="170" t="n"/>
      <c r="J23" s="170" t="n"/>
      <c r="K23" s="170" t="n"/>
      <c r="L23" s="631" t="n"/>
      <c r="N23" s="632" t="n"/>
      <c r="O23" s="170" t="n"/>
      <c r="P23" s="170" t="n"/>
      <c r="Q23" s="170" t="n"/>
    </row>
    <row r="24" ht="15" customHeight="1">
      <c r="B24" s="170" t="n"/>
      <c r="C24" s="170" t="n"/>
      <c r="D24" s="170" t="n"/>
      <c r="E24" s="631" t="n"/>
      <c r="G24" s="632" t="n"/>
      <c r="H24" s="170" t="n"/>
      <c r="I24" s="170" t="n"/>
      <c r="J24" s="170" t="n"/>
      <c r="K24" s="170" t="n"/>
      <c r="L24" s="631" t="n"/>
      <c r="N24" s="632" t="n"/>
      <c r="O24" s="170" t="n"/>
      <c r="P24" s="389" t="inlineStr">
        <is>
          <t>Control de cambios</t>
        </is>
      </c>
    </row>
    <row r="25">
      <c r="B25" s="170" t="n"/>
      <c r="C25" s="170" t="n"/>
      <c r="D25" s="170" t="n"/>
      <c r="E25" s="631" t="n"/>
      <c r="G25" s="632" t="n"/>
      <c r="H25" s="170" t="n"/>
      <c r="I25" s="170" t="n"/>
      <c r="J25" s="170" t="n"/>
      <c r="K25" s="170" t="n"/>
      <c r="L25" s="631" t="n"/>
      <c r="N25" s="632" t="n"/>
      <c r="O25" s="170" t="n"/>
      <c r="P25" s="170" t="n"/>
      <c r="Q25" s="170" t="n"/>
    </row>
    <row r="26" ht="15.75" customHeight="1" thickBot="1">
      <c r="B26" s="170" t="n"/>
      <c r="C26" s="170" t="n"/>
      <c r="D26" s="170" t="n"/>
      <c r="E26" s="634" t="n"/>
      <c r="F26" s="635" t="n"/>
      <c r="G26" s="636" t="n"/>
      <c r="H26" s="170" t="n"/>
      <c r="I26" s="170" t="n"/>
      <c r="J26" s="170" t="n"/>
      <c r="K26" s="170" t="n"/>
      <c r="L26" s="634" t="n"/>
      <c r="M26" s="635" t="n"/>
      <c r="N26" s="636" t="n"/>
      <c r="O26" s="170" t="n"/>
      <c r="P26" s="170" t="n"/>
      <c r="Q26" s="170" t="n"/>
    </row>
    <row r="27">
      <c r="B27" s="170" t="n"/>
      <c r="C27" s="170" t="n"/>
      <c r="D27" s="170" t="n"/>
      <c r="E27" s="170" t="n"/>
      <c r="F27" s="170" t="n"/>
      <c r="G27" s="170" t="n"/>
      <c r="H27" s="170" t="n"/>
      <c r="I27" s="170" t="n"/>
      <c r="J27" s="170" t="n"/>
      <c r="K27" s="170" t="n"/>
      <c r="L27" s="170" t="n"/>
      <c r="M27" s="170" t="n"/>
      <c r="N27" s="170" t="n"/>
      <c r="O27" s="170" t="n"/>
      <c r="P27" s="170" t="n"/>
      <c r="Q27" s="170" t="n"/>
    </row>
    <row r="28">
      <c r="B28" s="170" t="n"/>
      <c r="C28" s="170" t="n"/>
      <c r="D28" s="170" t="n"/>
      <c r="E28" s="170" t="n"/>
      <c r="F28" s="170" t="n"/>
      <c r="G28" s="170" t="n"/>
      <c r="H28" s="170" t="n"/>
      <c r="I28" s="170" t="n"/>
      <c r="J28" s="170" t="n"/>
      <c r="K28" s="170" t="n"/>
      <c r="L28" s="170" t="n"/>
      <c r="M28" s="170" t="n"/>
      <c r="N28" s="170" t="n"/>
      <c r="O28" s="170" t="n"/>
      <c r="P28" s="170" t="n"/>
      <c r="Q28" s="170" t="n"/>
    </row>
    <row r="29"/>
    <row r="30" ht="66.75" customHeight="1">
      <c r="B30" s="363" t="inlineStr">
        <is>
          <t>Diagonal 18 No. 20-29 Fusagasugá – Cundinamarca
Teléfono (601) 8281483 Línea Gratuita 018000180414
www.ucundinamarca.edu.co   E-mail: info@ucundinamarca.edu.co
NIT: 890.680.062-2</t>
        </is>
      </c>
    </row>
    <row r="31">
      <c r="B31" s="307" t="n"/>
      <c r="C31" s="35" t="n"/>
      <c r="D31" s="308" t="n"/>
      <c r="E31" s="307" t="n"/>
    </row>
    <row r="32" ht="33" customHeight="1">
      <c r="B32" s="307" t="n"/>
      <c r="C32" s="35" t="n"/>
      <c r="D32" s="364"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K9zQNb10Z1eGVqjpMyh3Rw==" formatRows="0" sort="0" spinCount="100000" hashValue="mM8x7zMIY7f+W8e4zwMDr9V8kRRu1XvgH4Vpnl87Xll/ccwsTTV94RLnAfh4g2VJYMz9EfykfJxgrbCdvHGDVg=="/>
  <mergeCells count="17">
    <mergeCell ref="P4:Q4"/>
    <mergeCell ref="P3:Q3"/>
    <mergeCell ref="D2:O2"/>
    <mergeCell ref="D1:O1"/>
    <mergeCell ref="C8:P9"/>
    <mergeCell ref="D3:O4"/>
    <mergeCell ref="P24:Q24"/>
    <mergeCell ref="P2:Q2"/>
    <mergeCell ref="C6:P7"/>
    <mergeCell ref="E12:G17"/>
    <mergeCell ref="B1:C4"/>
    <mergeCell ref="P1:Q1"/>
    <mergeCell ref="L12:N17"/>
    <mergeCell ref="B30:Q30"/>
    <mergeCell ref="E21:G26"/>
    <mergeCell ref="D32:Q32"/>
    <mergeCell ref="L21:N26"/>
  </mergeCells>
  <hyperlinks>
    <hyperlink ref="E12" location="ESTRATÉGICOS!A1" display="ESTRATÉGICOS"/>
    <hyperlink ref="L12" location="CORRUPCIÓN!A1" display="CORRUPCIÓN"/>
    <hyperlink ref="E21" location="'MATRIZ SGSI'!A1" display="SEGURIDAD DE LA INFORMACIÓN"/>
    <hyperlink ref="L21" location="'INICIO (2)'!A1" display="SISTEMAS DE GESTIÓN"/>
    <hyperlink ref="P24" location="ACTUALIZACIONES!A1" display="Control de cambios"/>
  </hyperlinks>
  <pageMargins left="0.7" right="0.7" top="0.75" bottom="0.75" header="0.3" footer="0.3"/>
  <pageSetup orientation="portrait" scale="45"/>
  <drawing xmlns:r="http://schemas.openxmlformats.org/officeDocument/2006/relationships" r:id="rId1"/>
</worksheet>
</file>

<file path=xl/worksheets/sheet3.xml><?xml version="1.0" encoding="utf-8"?>
<worksheet xmlns="http://schemas.openxmlformats.org/spreadsheetml/2006/main">
  <sheetPr codeName="Hoja11">
    <outlinePr summaryBelow="1" summaryRight="1"/>
    <pageSetUpPr/>
  </sheetPr>
  <dimension ref="A1:R33"/>
  <sheetViews>
    <sheetView showGridLines="0" showRowColHeaders="0" zoomScaleNormal="100" zoomScaleSheetLayoutView="85" workbookViewId="0">
      <selection activeCell="A1" sqref="A1"/>
    </sheetView>
  </sheetViews>
  <sheetFormatPr baseColWidth="10" defaultColWidth="11.42578125" defaultRowHeight="15"/>
  <cols>
    <col width="2.42578125" customWidth="1" style="33" min="1" max="1"/>
    <col width="11.42578125" customWidth="1" style="33" min="2" max="16"/>
    <col width="13.28515625" customWidth="1" style="33" min="17" max="17"/>
    <col width="11.42578125" customWidth="1" style="33" min="18" max="16384"/>
  </cols>
  <sheetData>
    <row r="1" ht="23.25" customHeight="1">
      <c r="B1" s="361" t="n"/>
      <c r="C1" s="619" t="n"/>
      <c r="D1" s="362" t="inlineStr">
        <is>
          <t>MACROPROCESO ESTRATÉGICO</t>
        </is>
      </c>
      <c r="E1" s="620" t="n"/>
      <c r="F1" s="620" t="n"/>
      <c r="G1" s="620" t="n"/>
      <c r="H1" s="620" t="n"/>
      <c r="I1" s="620" t="n"/>
      <c r="J1" s="620" t="n"/>
      <c r="K1" s="620" t="n"/>
      <c r="L1" s="620" t="n"/>
      <c r="M1" s="620" t="n"/>
      <c r="N1" s="620" t="n"/>
      <c r="O1" s="621" t="n"/>
      <c r="P1" s="362" t="inlineStr">
        <is>
          <t>CÓDIGO: ESGr028</t>
        </is>
      </c>
      <c r="Q1" s="621" t="n"/>
    </row>
    <row r="2" ht="21.75" customHeight="1">
      <c r="B2" s="622" t="n"/>
      <c r="C2" s="623" t="n"/>
      <c r="D2" s="362" t="inlineStr">
        <is>
          <t>PROCESO GESTIÓN SISTEMAS INTEGRADOS - CALIDAD</t>
        </is>
      </c>
      <c r="E2" s="620" t="n"/>
      <c r="F2" s="620" t="n"/>
      <c r="G2" s="620" t="n"/>
      <c r="H2" s="620" t="n"/>
      <c r="I2" s="620" t="n"/>
      <c r="J2" s="620" t="n"/>
      <c r="K2" s="620" t="n"/>
      <c r="L2" s="620" t="n"/>
      <c r="M2" s="620" t="n"/>
      <c r="N2" s="620" t="n"/>
      <c r="O2" s="621" t="n"/>
      <c r="P2" s="362" t="inlineStr">
        <is>
          <t>VERSIÓN: 18</t>
        </is>
      </c>
      <c r="Q2" s="621" t="n"/>
    </row>
    <row r="3" ht="15" customHeight="1">
      <c r="B3" s="622" t="n"/>
      <c r="C3" s="623" t="n"/>
      <c r="D3" s="362" t="inlineStr">
        <is>
          <t>GESTIÓN DEL RIESGO Y LAS OPORTUNIDADES</t>
        </is>
      </c>
      <c r="E3" s="624" t="n"/>
      <c r="F3" s="624" t="n"/>
      <c r="G3" s="624" t="n"/>
      <c r="H3" s="624" t="n"/>
      <c r="I3" s="624" t="n"/>
      <c r="J3" s="624" t="n"/>
      <c r="K3" s="624" t="n"/>
      <c r="L3" s="624" t="n"/>
      <c r="M3" s="624" t="n"/>
      <c r="N3" s="624" t="n"/>
      <c r="O3" s="619" t="n"/>
      <c r="P3" s="362" t="inlineStr">
        <is>
          <t>VIGENCIA: 2025-04-11</t>
        </is>
      </c>
      <c r="Q3" s="621" t="n"/>
    </row>
    <row r="4">
      <c r="B4" s="625" t="n"/>
      <c r="C4" s="626" t="n"/>
      <c r="D4" s="625" t="n"/>
      <c r="E4" s="627" t="n"/>
      <c r="F4" s="627" t="n"/>
      <c r="G4" s="627" t="n"/>
      <c r="H4" s="627" t="n"/>
      <c r="I4" s="627" t="n"/>
      <c r="J4" s="627" t="n"/>
      <c r="K4" s="627" t="n"/>
      <c r="L4" s="627" t="n"/>
      <c r="M4" s="627" t="n"/>
      <c r="N4" s="627" t="n"/>
      <c r="O4" s="626" t="n"/>
      <c r="P4" s="362" t="inlineStr">
        <is>
          <t>PÁGINA: 5 de 11</t>
        </is>
      </c>
      <c r="Q4" s="621" t="n"/>
    </row>
    <row r="5">
      <c r="B5" s="312" t="n"/>
      <c r="C5" s="312" t="n"/>
      <c r="D5" s="487" t="n"/>
      <c r="E5" s="487" t="n"/>
      <c r="F5" s="487" t="n"/>
      <c r="G5" s="487" t="n"/>
      <c r="H5" s="487" t="n"/>
      <c r="I5" s="487" t="n"/>
      <c r="J5" s="487" t="n"/>
      <c r="K5" s="487" t="n"/>
      <c r="L5" s="487" t="n"/>
      <c r="M5" s="487" t="n"/>
      <c r="N5" s="487" t="n"/>
      <c r="O5" s="487" t="n"/>
      <c r="P5" s="487" t="n"/>
      <c r="Q5" s="487" t="n"/>
    </row>
    <row r="6" ht="15.75" customHeight="1" thickBot="1">
      <c r="B6" s="170" t="n"/>
      <c r="C6" s="170" t="n"/>
      <c r="D6" s="170" t="n"/>
      <c r="E6" s="170" t="n"/>
      <c r="F6" s="170" t="n"/>
      <c r="G6" s="170" t="n"/>
      <c r="H6" s="170" t="n"/>
      <c r="I6" s="170" t="n"/>
      <c r="J6" s="170" t="n"/>
      <c r="K6" s="170" t="n"/>
      <c r="L6" s="170" t="n"/>
      <c r="M6" s="170" t="n"/>
      <c r="N6" s="170" t="n"/>
      <c r="O6" s="170" t="n"/>
      <c r="P6" s="170" t="n"/>
      <c r="Q6" s="170" t="n"/>
    </row>
    <row r="7">
      <c r="B7" s="170" t="n"/>
      <c r="C7" s="638" t="inlineStr">
        <is>
          <t>MENÚ DE NAVEGACIÓN</t>
        </is>
      </c>
      <c r="D7" s="629" t="n"/>
      <c r="E7" s="629" t="n"/>
      <c r="F7" s="629" t="n"/>
      <c r="G7" s="629" t="n"/>
      <c r="H7" s="629" t="n"/>
      <c r="I7" s="629" t="n"/>
      <c r="J7" s="629" t="n"/>
      <c r="K7" s="629" t="n"/>
      <c r="L7" s="629" t="n"/>
      <c r="M7" s="629" t="n"/>
      <c r="N7" s="629" t="n"/>
      <c r="O7" s="629" t="n"/>
      <c r="P7" s="630" t="n"/>
      <c r="Q7" s="170" t="n"/>
    </row>
    <row r="8">
      <c r="B8" s="173" t="inlineStr">
        <is>
          <t>INICIO</t>
        </is>
      </c>
      <c r="C8" s="631" t="n"/>
      <c r="P8" s="632" t="n"/>
      <c r="Q8" s="170" t="n"/>
    </row>
    <row r="9">
      <c r="B9" s="170" t="n"/>
      <c r="C9" s="639" t="inlineStr">
        <is>
          <t>GESTIÓN DEL RIESGO EN LA UNIVERSIDAD DE CUNDINAMARCA</t>
        </is>
      </c>
      <c r="P9" s="632" t="n"/>
      <c r="Q9" s="170" t="n"/>
    </row>
    <row r="10" ht="15.75" customHeight="1" thickBot="1">
      <c r="B10" s="170" t="n"/>
      <c r="C10" s="634" t="n"/>
      <c r="D10" s="635" t="n"/>
      <c r="E10" s="635" t="n"/>
      <c r="F10" s="635" t="n"/>
      <c r="G10" s="635" t="n"/>
      <c r="H10" s="635" t="n"/>
      <c r="I10" s="635" t="n"/>
      <c r="J10" s="635" t="n"/>
      <c r="K10" s="635" t="n"/>
      <c r="L10" s="635" t="n"/>
      <c r="M10" s="635" t="n"/>
      <c r="N10" s="635" t="n"/>
      <c r="O10" s="635" t="n"/>
      <c r="P10" s="636" t="n"/>
      <c r="Q10" s="170" t="n"/>
    </row>
    <row r="11">
      <c r="B11" s="170" t="n"/>
      <c r="C11" s="170" t="n"/>
      <c r="D11" s="170" t="n"/>
      <c r="E11" s="170" t="n"/>
      <c r="F11" s="170" t="n"/>
      <c r="G11" s="170" t="n"/>
      <c r="H11" s="170" t="n"/>
      <c r="I11" s="170" t="n"/>
      <c r="J11" s="170" t="n"/>
      <c r="K11" s="170" t="n"/>
      <c r="L11" s="170" t="n"/>
      <c r="M11" s="170" t="n"/>
      <c r="N11" s="170" t="n"/>
      <c r="O11" s="170" t="n"/>
      <c r="P11" s="170" t="n"/>
      <c r="Q11" s="170" t="n"/>
    </row>
    <row r="12">
      <c r="B12" s="170" t="n"/>
      <c r="C12" s="170" t="n"/>
      <c r="D12" s="170" t="n"/>
      <c r="E12" s="170" t="n"/>
      <c r="F12" s="170" t="n"/>
      <c r="G12" s="170" t="n"/>
      <c r="H12" s="170" t="n"/>
      <c r="I12" s="170" t="n"/>
      <c r="J12" s="170" t="n"/>
      <c r="K12" s="170" t="n"/>
      <c r="L12" s="170" t="n"/>
      <c r="M12" s="170" t="n"/>
      <c r="N12" s="170" t="n"/>
      <c r="O12" s="170" t="n"/>
      <c r="P12" s="170" t="n"/>
      <c r="Q12" s="170" t="n"/>
    </row>
    <row r="13">
      <c r="B13" s="170" t="n"/>
      <c r="C13" s="170" t="n"/>
      <c r="D13" s="170" t="n"/>
      <c r="E13" s="171" t="n"/>
      <c r="F13" s="171" t="n"/>
      <c r="G13" s="171" t="n"/>
      <c r="H13" s="170" t="n"/>
      <c r="I13" s="170" t="n"/>
      <c r="J13" s="170" t="n"/>
      <c r="K13" s="170" t="n"/>
      <c r="L13" s="171" t="n"/>
      <c r="M13" s="171" t="n"/>
      <c r="N13" s="171" t="n"/>
      <c r="O13" s="170" t="n"/>
      <c r="P13" s="170" t="n"/>
      <c r="Q13" s="170" t="n"/>
    </row>
    <row r="14">
      <c r="B14" s="170" t="n"/>
      <c r="C14" s="170" t="n"/>
      <c r="D14" s="170" t="n"/>
      <c r="E14" s="170" t="n"/>
      <c r="F14" s="170" t="n"/>
      <c r="G14" s="170" t="n"/>
      <c r="H14" s="170" t="n"/>
      <c r="I14" s="170" t="n"/>
      <c r="J14" s="170" t="n"/>
      <c r="K14" s="170" t="n"/>
      <c r="L14" s="170" t="n"/>
      <c r="M14" s="170" t="n"/>
      <c r="N14" s="170" t="n"/>
      <c r="O14" s="170" t="n"/>
      <c r="P14" s="170" t="n"/>
      <c r="Q14" s="170" t="n"/>
    </row>
    <row r="15">
      <c r="B15" s="170" t="n"/>
      <c r="C15" s="170" t="n"/>
      <c r="D15" s="170" t="n"/>
      <c r="E15" s="170" t="n"/>
      <c r="F15" s="170" t="n"/>
      <c r="G15" s="170" t="n"/>
      <c r="H15" s="170" t="n"/>
      <c r="I15" s="170" t="n"/>
      <c r="J15" s="170" t="n"/>
      <c r="K15" s="170" t="n"/>
      <c r="L15" s="170" t="n"/>
      <c r="M15" s="170" t="n"/>
      <c r="N15" s="170" t="n"/>
      <c r="O15" s="170" t="n"/>
      <c r="P15" s="170" t="n"/>
      <c r="Q15" s="170" t="n"/>
    </row>
    <row r="16">
      <c r="B16" s="170" t="n"/>
      <c r="C16" s="170" t="n"/>
      <c r="D16" s="170" t="n"/>
      <c r="E16" s="170" t="n"/>
      <c r="F16" s="170" t="n"/>
      <c r="G16" s="170" t="n"/>
      <c r="H16" s="170" t="n"/>
      <c r="I16" s="170" t="n"/>
      <c r="J16" s="170" t="n"/>
      <c r="K16" s="170" t="n"/>
      <c r="L16" s="170" t="n"/>
      <c r="M16" s="170" t="n"/>
      <c r="N16" s="170" t="n"/>
      <c r="O16" s="170" t="n"/>
      <c r="P16" s="170" t="n"/>
      <c r="Q16" s="170" t="n"/>
    </row>
    <row r="17">
      <c r="B17" s="170" t="n"/>
      <c r="C17" s="170" t="n"/>
      <c r="D17" s="170" t="n"/>
      <c r="E17" s="170" t="n"/>
      <c r="F17" s="170" t="n"/>
      <c r="G17" s="170" t="n"/>
      <c r="H17" s="170" t="n"/>
      <c r="I17" s="170" t="n"/>
      <c r="J17" s="170" t="n"/>
      <c r="K17" s="170" t="n"/>
      <c r="L17" s="170" t="n"/>
      <c r="M17" s="170" t="n"/>
      <c r="N17" s="170" t="n"/>
      <c r="O17" s="170" t="n"/>
      <c r="P17" s="170" t="n"/>
      <c r="Q17" s="170" t="n"/>
    </row>
    <row r="18">
      <c r="B18" s="170" t="n"/>
      <c r="C18" s="170" t="n"/>
      <c r="D18" s="170" t="n"/>
      <c r="E18" s="170" t="n"/>
      <c r="F18" s="170" t="n"/>
      <c r="G18" s="170" t="n"/>
      <c r="H18" s="170" t="n"/>
      <c r="I18" s="170" t="n"/>
      <c r="J18" s="170" t="n"/>
      <c r="K18" s="170" t="n"/>
      <c r="L18" s="170" t="n"/>
      <c r="M18" s="170" t="n"/>
      <c r="N18" s="170" t="n"/>
      <c r="O18" s="170" t="n"/>
      <c r="P18" s="170" t="n"/>
      <c r="Q18" s="170" t="n"/>
    </row>
    <row r="19">
      <c r="B19" s="170" t="n"/>
      <c r="C19" s="170" t="n"/>
      <c r="D19" s="170" t="n"/>
      <c r="E19" s="170" t="n"/>
      <c r="F19" s="170" t="n"/>
      <c r="G19" s="170" t="n"/>
      <c r="H19" s="170" t="n"/>
      <c r="I19" s="170" t="n"/>
      <c r="J19" s="170" t="n"/>
      <c r="K19" s="170" t="n"/>
      <c r="L19" s="170" t="n"/>
      <c r="M19" s="170" t="n"/>
      <c r="N19" s="170" t="n"/>
      <c r="O19" s="170" t="n"/>
      <c r="P19" s="170" t="n"/>
      <c r="Q19" s="170" t="n"/>
    </row>
    <row r="20">
      <c r="B20" s="170" t="n"/>
      <c r="C20" s="170" t="n"/>
      <c r="D20" s="170" t="n"/>
      <c r="E20" s="170" t="n"/>
      <c r="F20" s="170" t="n"/>
      <c r="G20" s="170" t="n"/>
      <c r="H20" s="170" t="n"/>
      <c r="I20" s="170" t="n"/>
      <c r="J20" s="170" t="n"/>
      <c r="K20" s="170" t="n"/>
      <c r="L20" s="170" t="n"/>
      <c r="M20" s="170" t="n"/>
      <c r="N20" s="170" t="n"/>
      <c r="O20" s="170" t="n"/>
      <c r="P20" s="170" t="n"/>
      <c r="Q20" s="170" t="n"/>
    </row>
    <row r="21">
      <c r="B21" s="170" t="n"/>
      <c r="C21" s="170" t="n"/>
      <c r="D21" s="170" t="n"/>
      <c r="E21" s="170" t="n"/>
      <c r="F21" s="170" t="n"/>
      <c r="G21" s="170" t="n"/>
      <c r="H21" s="170" t="n"/>
      <c r="I21" s="170" t="n"/>
      <c r="J21" s="170" t="n"/>
      <c r="K21" s="170" t="n"/>
      <c r="L21" s="170" t="n"/>
      <c r="M21" s="170" t="n"/>
      <c r="N21" s="170" t="n"/>
      <c r="O21" s="170" t="n"/>
      <c r="P21" s="170" t="n"/>
      <c r="Q21" s="170" t="n"/>
    </row>
    <row r="22">
      <c r="B22" s="170" t="n"/>
      <c r="C22" s="170" t="n"/>
      <c r="D22" s="170" t="n"/>
      <c r="E22" s="171" t="n"/>
      <c r="F22" s="171" t="n"/>
      <c r="G22" s="171" t="n"/>
      <c r="H22" s="170" t="n"/>
      <c r="I22" s="170" t="n"/>
      <c r="J22" s="170" t="n"/>
      <c r="K22" s="170" t="n"/>
      <c r="L22" s="171" t="n"/>
      <c r="M22" s="171" t="n"/>
      <c r="N22" s="171" t="n"/>
      <c r="O22" s="170" t="n"/>
      <c r="P22" s="170" t="n"/>
      <c r="Q22" s="170" t="n"/>
    </row>
    <row r="23">
      <c r="B23" s="170" t="n"/>
      <c r="C23" s="170" t="n"/>
      <c r="D23" s="170" t="n"/>
      <c r="E23" s="170" t="n"/>
      <c r="F23" s="170" t="n"/>
      <c r="G23" s="170" t="n"/>
      <c r="H23" s="170" t="n"/>
      <c r="I23" s="170" t="n"/>
      <c r="J23" s="170" t="n"/>
      <c r="K23" s="170" t="n"/>
      <c r="L23" s="170" t="n"/>
      <c r="M23" s="170" t="n"/>
      <c r="N23" s="170" t="n"/>
      <c r="O23" s="170" t="n"/>
      <c r="P23" s="170" t="n"/>
      <c r="Q23" s="170" t="n"/>
    </row>
    <row r="24">
      <c r="B24" s="170" t="n"/>
      <c r="C24" s="170" t="n"/>
      <c r="D24" s="170" t="n"/>
      <c r="E24" s="170" t="n"/>
      <c r="F24" s="170" t="n"/>
      <c r="G24" s="170" t="n"/>
      <c r="H24" s="170" t="n"/>
      <c r="I24" s="170" t="n"/>
      <c r="J24" s="170" t="n"/>
      <c r="K24" s="170" t="n"/>
      <c r="L24" s="170" t="n"/>
      <c r="M24" s="170" t="n"/>
      <c r="N24" s="170" t="n"/>
      <c r="O24" s="170" t="n"/>
      <c r="P24" s="170" t="n"/>
      <c r="Q24" s="170" t="n"/>
    </row>
    <row r="25">
      <c r="B25" s="170" t="n"/>
      <c r="C25" s="170" t="n"/>
      <c r="D25" s="170" t="n"/>
      <c r="E25" s="170" t="n"/>
      <c r="F25" s="170" t="n"/>
      <c r="G25" s="170" t="n"/>
      <c r="H25" s="170" t="n"/>
      <c r="I25" s="170" t="n"/>
      <c r="J25" s="170" t="n"/>
      <c r="K25" s="170" t="n"/>
      <c r="L25" s="170" t="n"/>
      <c r="M25" s="170" t="n"/>
      <c r="N25" s="170" t="n"/>
      <c r="O25" s="170" t="n"/>
      <c r="P25" s="170" t="n"/>
      <c r="Q25" s="170" t="n"/>
    </row>
    <row r="26">
      <c r="B26" s="170" t="n"/>
      <c r="C26" s="170" t="n"/>
      <c r="D26" s="170" t="n"/>
      <c r="E26" s="170" t="n"/>
      <c r="F26" s="170" t="n"/>
      <c r="G26" s="170" t="n"/>
      <c r="H26" s="170" t="n"/>
      <c r="I26" s="170" t="n"/>
      <c r="J26" s="170" t="n"/>
      <c r="K26" s="170" t="n"/>
      <c r="L26" s="170" t="n"/>
      <c r="M26" s="170" t="n"/>
      <c r="N26" s="170" t="n"/>
      <c r="O26" s="170" t="n"/>
      <c r="P26" s="170" t="n"/>
      <c r="Q26" s="170" t="n"/>
    </row>
    <row r="27">
      <c r="B27" s="170" t="n"/>
      <c r="C27" s="170" t="n"/>
      <c r="D27" s="170" t="n"/>
      <c r="E27" s="170" t="n"/>
      <c r="F27" s="170" t="n"/>
      <c r="G27" s="170" t="n"/>
      <c r="H27" s="170" t="n"/>
      <c r="I27" s="170" t="n"/>
      <c r="J27" s="170" t="n"/>
      <c r="K27" s="170" t="n"/>
      <c r="L27" s="170" t="n"/>
      <c r="M27" s="170" t="n"/>
      <c r="N27" s="170" t="n"/>
      <c r="O27" s="170" t="n"/>
      <c r="P27" s="170" t="n"/>
      <c r="Q27" s="170" t="n"/>
    </row>
    <row r="28">
      <c r="B28" s="170" t="n"/>
      <c r="C28" s="170" t="n"/>
      <c r="D28" s="170" t="n"/>
      <c r="E28" s="170" t="n"/>
      <c r="F28" s="170" t="n"/>
      <c r="G28" s="170" t="n"/>
      <c r="H28" s="170" t="n"/>
      <c r="I28" s="170" t="n"/>
      <c r="J28" s="170" t="n"/>
      <c r="K28" s="170" t="n"/>
      <c r="L28" s="170" t="n"/>
      <c r="M28" s="170" t="n"/>
      <c r="N28" s="170" t="n"/>
      <c r="O28" s="170" t="n"/>
      <c r="P28" s="170" t="n"/>
      <c r="Q28" s="170" t="n"/>
    </row>
    <row r="29">
      <c r="B29" s="170" t="n"/>
      <c r="C29" s="170" t="n"/>
      <c r="D29" s="170" t="n"/>
      <c r="E29" s="170" t="n"/>
      <c r="F29" s="170" t="n"/>
      <c r="G29" s="170" t="n"/>
      <c r="H29" s="170" t="n"/>
      <c r="I29" s="170" t="n"/>
      <c r="J29" s="170" t="n"/>
      <c r="K29" s="170" t="n"/>
      <c r="L29" s="170" t="n"/>
      <c r="M29" s="170" t="n"/>
      <c r="N29" s="170" t="n"/>
      <c r="O29" s="170" t="n"/>
      <c r="P29" s="170" t="n"/>
      <c r="Q29" s="170" t="n"/>
    </row>
    <row r="30"/>
    <row r="31" ht="61.5" customHeight="1">
      <c r="B31" s="363" t="inlineStr">
        <is>
          <t>Diagonal 18 No. 20-29 Fusagasugá – Cundinamarca
Teléfono (601) 8281483 Línea Gratuita 018000180414
www.ucundinamarca.edu.co   E-mail: info@ucundinamarca.edu.co
NIT: 890.680.062-2</t>
        </is>
      </c>
    </row>
    <row r="32">
      <c r="B32" s="307" t="n"/>
      <c r="C32" s="35" t="n"/>
      <c r="D32" s="308" t="n"/>
      <c r="E32" s="307" t="n"/>
    </row>
    <row r="33" ht="29.25" customHeight="1">
      <c r="B33" s="390"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dUAx3N9ysrgYmejtO5Hsrw==" formatRows="0" sort="0" spinCount="100000" hashValue="g+2b1ud+KYm5GnmPUG5RPjCni4FGqicDa0dSdBlxNiNHWzhMVPoWaQdG5rsdwusqXZUyfqYscWthzGWT2rZSYA=="/>
  <mergeCells count="12">
    <mergeCell ref="P4:Q4"/>
    <mergeCell ref="C9:P10"/>
    <mergeCell ref="P3:Q3"/>
    <mergeCell ref="D2:O2"/>
    <mergeCell ref="D1:O1"/>
    <mergeCell ref="D3:O4"/>
    <mergeCell ref="B31:Q31"/>
    <mergeCell ref="P2:Q2"/>
    <mergeCell ref="C7:P8"/>
    <mergeCell ref="B1:C4"/>
    <mergeCell ref="P1:Q1"/>
    <mergeCell ref="B33:Q33"/>
  </mergeCells>
  <hyperlinks>
    <hyperlink ref="B8" location="INICIO!A1" display="INICIO"/>
  </hyperlinks>
  <pageMargins left="0.7" right="0.7" top="0.75" bottom="0.75" header="0.3" footer="0.3"/>
  <pageSetup orientation="portrait" scale="45"/>
  <drawing xmlns:r="http://schemas.openxmlformats.org/officeDocument/2006/relationships" r:id="rId1"/>
</worksheet>
</file>

<file path=xl/worksheets/sheet4.xml><?xml version="1.0" encoding="utf-8"?>
<worksheet xmlns="http://schemas.openxmlformats.org/spreadsheetml/2006/main">
  <sheetPr codeName="Hoja12">
    <outlinePr summaryBelow="1" summaryRight="1"/>
    <pageSetUpPr/>
  </sheetPr>
  <dimension ref="A1:Q62"/>
  <sheetViews>
    <sheetView showGridLines="0" showRowColHeaders="0" zoomScale="85" zoomScaleNormal="85" workbookViewId="0">
      <selection activeCell="A1" sqref="A1"/>
    </sheetView>
  </sheetViews>
  <sheetFormatPr baseColWidth="10" defaultColWidth="11.42578125" defaultRowHeight="15"/>
  <cols>
    <col width="2.7109375" customWidth="1" style="335" min="1" max="1"/>
    <col width="3.7109375" customWidth="1" style="335" min="2" max="2"/>
    <col width="52.7109375" customWidth="1" style="335" min="3" max="3"/>
    <col width="43.42578125" customWidth="1" style="335" min="4" max="4"/>
    <col width="17.42578125" customWidth="1" style="335" min="5" max="5"/>
    <col width="10.7109375" bestFit="1" customWidth="1" style="335" min="6" max="6"/>
    <col width="15.42578125" customWidth="1" style="335" min="7" max="7"/>
    <col width="12.28515625" customWidth="1" style="335" min="8" max="8"/>
    <col width="14.28515625" customWidth="1" style="335" min="9" max="9"/>
    <col width="18.42578125" customWidth="1" style="335" min="10" max="10"/>
    <col width="14" customWidth="1" style="335" min="11" max="11"/>
    <col width="17.28515625" customWidth="1" style="335" min="12" max="12"/>
    <col width="15.28515625" customWidth="1" style="335" min="13" max="13"/>
    <col width="15.42578125" customWidth="1" style="335" min="14" max="14"/>
    <col width="12.28515625" customWidth="1" style="335" min="15" max="15"/>
    <col width="11.42578125" customWidth="1" style="335" min="16" max="16384"/>
  </cols>
  <sheetData>
    <row r="1" ht="23.25" customFormat="1" customHeight="1" s="251">
      <c r="A1" s="247" t="n"/>
      <c r="B1" s="361" t="n"/>
      <c r="C1" s="619" t="n"/>
      <c r="D1" s="362" t="inlineStr">
        <is>
          <t>MACROPROCESO ESTRATÉGICO</t>
        </is>
      </c>
      <c r="E1" s="620" t="n"/>
      <c r="F1" s="620" t="n"/>
      <c r="G1" s="620" t="n"/>
      <c r="H1" s="620" t="n"/>
      <c r="I1" s="620" t="n"/>
      <c r="J1" s="620" t="n"/>
      <c r="K1" s="620" t="n"/>
      <c r="L1" s="620" t="n"/>
      <c r="M1" s="621" t="n"/>
      <c r="N1" s="362" t="inlineStr">
        <is>
          <t>CÓDIGO: ESGr028</t>
        </is>
      </c>
      <c r="O1" s="621" t="n"/>
      <c r="P1" s="85" t="n"/>
      <c r="Q1" s="339" t="n"/>
    </row>
    <row r="2" ht="21.75" customFormat="1" customHeight="1" s="251">
      <c r="A2" s="247" t="n"/>
      <c r="B2" s="622" t="n"/>
      <c r="C2" s="623" t="n"/>
      <c r="D2" s="362" t="inlineStr">
        <is>
          <t>PROCESO GESTIÓN SISTEMAS INTEGRADOS - CALIDAD</t>
        </is>
      </c>
      <c r="E2" s="620" t="n"/>
      <c r="F2" s="620" t="n"/>
      <c r="G2" s="620" t="n"/>
      <c r="H2" s="620" t="n"/>
      <c r="I2" s="620" t="n"/>
      <c r="J2" s="620" t="n"/>
      <c r="K2" s="620" t="n"/>
      <c r="L2" s="620" t="n"/>
      <c r="M2" s="621" t="n"/>
      <c r="N2" s="362" t="inlineStr">
        <is>
          <t>VERSIÓN: 18</t>
        </is>
      </c>
      <c r="O2" s="621" t="n"/>
      <c r="P2" s="85" t="n"/>
      <c r="Q2" s="339" t="n"/>
    </row>
    <row r="3" ht="15" customFormat="1" customHeight="1" s="251">
      <c r="A3" s="247" t="n"/>
      <c r="B3" s="622" t="n"/>
      <c r="C3" s="623" t="n"/>
      <c r="D3" s="362" t="inlineStr">
        <is>
          <t>GESTIÓN DEL RIESGO Y LAS OPORTUNIDADES</t>
        </is>
      </c>
      <c r="E3" s="624" t="n"/>
      <c r="F3" s="624" t="n"/>
      <c r="G3" s="624" t="n"/>
      <c r="H3" s="624" t="n"/>
      <c r="I3" s="624" t="n"/>
      <c r="J3" s="624" t="n"/>
      <c r="K3" s="624" t="n"/>
      <c r="L3" s="624" t="n"/>
      <c r="M3" s="619" t="n"/>
      <c r="N3" s="362" t="inlineStr">
        <is>
          <t>VIGENCIA: 2025-04-11</t>
        </is>
      </c>
      <c r="O3" s="621" t="n"/>
      <c r="P3" s="85" t="n"/>
      <c r="Q3" s="339" t="n"/>
    </row>
    <row r="4" ht="12.75" customFormat="1" customHeight="1" s="251">
      <c r="A4" s="247" t="n"/>
      <c r="B4" s="625" t="n"/>
      <c r="C4" s="626" t="n"/>
      <c r="D4" s="625" t="n"/>
      <c r="E4" s="627" t="n"/>
      <c r="F4" s="627" t="n"/>
      <c r="G4" s="627" t="n"/>
      <c r="H4" s="627" t="n"/>
      <c r="I4" s="627" t="n"/>
      <c r="J4" s="627" t="n"/>
      <c r="K4" s="627" t="n"/>
      <c r="L4" s="627" t="n"/>
      <c r="M4" s="626" t="n"/>
      <c r="N4" s="362" t="inlineStr">
        <is>
          <t>PÁGINA: 2 de 11</t>
        </is>
      </c>
      <c r="O4" s="621" t="n"/>
      <c r="P4" s="85" t="n"/>
      <c r="Q4" s="339" t="n"/>
    </row>
    <row r="5">
      <c r="A5" s="95" t="n"/>
      <c r="B5" s="95" t="n"/>
      <c r="C5" s="410" t="inlineStr">
        <is>
          <t>REGRESAR</t>
        </is>
      </c>
      <c r="D5" s="95" t="n"/>
      <c r="E5" s="95" t="n"/>
      <c r="F5" s="95" t="n"/>
      <c r="G5" s="95" t="n"/>
      <c r="H5" s="95" t="n"/>
      <c r="I5" s="95" t="n"/>
      <c r="J5" s="95" t="n"/>
      <c r="K5" s="95" t="n"/>
      <c r="L5" s="95" t="n"/>
      <c r="M5" s="95" t="n"/>
      <c r="N5" s="95" t="n"/>
      <c r="O5" s="95" t="n"/>
      <c r="P5" s="95" t="n"/>
    </row>
    <row r="6">
      <c r="A6" s="95" t="n"/>
      <c r="B6" s="95" t="n"/>
      <c r="C6" s="640" t="n"/>
      <c r="D6" s="95" t="n"/>
      <c r="E6" s="95" t="n"/>
      <c r="F6" s="95" t="n"/>
      <c r="G6" s="95" t="n"/>
      <c r="H6" s="95" t="n"/>
      <c r="I6" s="95" t="n"/>
      <c r="J6" s="95" t="n"/>
      <c r="K6" s="95" t="n"/>
      <c r="L6" s="95" t="n"/>
      <c r="M6" s="95" t="n"/>
      <c r="N6" s="95" t="n"/>
      <c r="O6" s="95" t="n"/>
      <c r="P6" s="95" t="n"/>
    </row>
    <row r="7">
      <c r="A7" s="95" t="n"/>
      <c r="B7" s="412" t="inlineStr">
        <is>
          <t>IDENTIFICACIÓN DEL RIESGO ESTRATÉGICO</t>
        </is>
      </c>
      <c r="C7" s="620" t="n"/>
      <c r="D7" s="620" t="n"/>
      <c r="E7" s="620" t="n"/>
      <c r="F7" s="620" t="n"/>
      <c r="G7" s="620" t="n"/>
      <c r="H7" s="620" t="n"/>
      <c r="I7" s="621" t="n"/>
      <c r="J7" s="413" t="inlineStr">
        <is>
          <t>RIESGOS OPERATIVOS QUE APORTAN A LA ESTRATEGIA</t>
        </is>
      </c>
      <c r="K7" s="620" t="n"/>
      <c r="L7" s="620" t="n"/>
      <c r="M7" s="620" t="n"/>
      <c r="N7" s="620" t="n"/>
      <c r="O7" s="621" t="n"/>
      <c r="P7" s="95" t="n"/>
    </row>
    <row r="8" ht="38.25" customHeight="1">
      <c r="A8" s="95" t="n"/>
      <c r="B8" s="97" t="inlineStr">
        <is>
          <t>ID</t>
        </is>
      </c>
      <c r="C8" s="97" t="inlineStr">
        <is>
          <t>FRENTE ESTRATÉGICO: OBJETIVO DE CALIDAD</t>
        </is>
      </c>
      <c r="D8" s="97" t="inlineStr">
        <is>
          <t>RIESGO ESTRATÉGICO</t>
        </is>
      </c>
      <c r="E8" s="97" t="inlineStr">
        <is>
          <t>PROBABILIDAD</t>
        </is>
      </c>
      <c r="F8" s="97" t="inlineStr">
        <is>
          <t>IMPACTO</t>
        </is>
      </c>
      <c r="G8" s="97" t="inlineStr">
        <is>
          <t>VALORACIÓN</t>
        </is>
      </c>
      <c r="H8" s="97" t="inlineStr">
        <is>
          <t>NIVEL</t>
        </is>
      </c>
      <c r="I8" s="97" t="inlineStr">
        <is>
          <t>INDICADOR DE EFICACIA</t>
        </is>
      </c>
      <c r="J8" s="98" t="inlineStr">
        <is>
          <t>PROCESOS INVOLUCRADOS</t>
        </is>
      </c>
      <c r="K8" s="98" t="inlineStr">
        <is>
          <t>RIESGO OPERATIVO</t>
        </is>
      </c>
      <c r="L8" s="98" t="inlineStr">
        <is>
          <t>PROBABILIDAD DE OCURRENCIA RESIDUAL</t>
        </is>
      </c>
      <c r="M8" s="98" t="inlineStr">
        <is>
          <t>MAGNITUD DEL IMPACTO RESIDUAL</t>
        </is>
      </c>
      <c r="N8" s="98" t="inlineStr">
        <is>
          <t>VALORACIÓN RESIDUAL</t>
        </is>
      </c>
      <c r="O8" s="98" t="inlineStr">
        <is>
          <t>NIVEL RESIDUAL</t>
        </is>
      </c>
      <c r="P8" s="95" t="n"/>
    </row>
    <row r="9">
      <c r="A9" s="95" t="n"/>
      <c r="B9" s="414" t="n"/>
      <c r="C9" s="414" t="n"/>
      <c r="D9" s="414" t="n"/>
      <c r="E9" s="414" t="n"/>
      <c r="F9" s="414" t="n"/>
      <c r="G9" s="414" t="n"/>
      <c r="H9" s="414" t="n"/>
      <c r="I9" s="414" t="n"/>
      <c r="J9" s="414" t="n"/>
      <c r="K9" s="414" t="n"/>
      <c r="L9" s="414" t="n"/>
      <c r="M9" s="414" t="n"/>
      <c r="N9" s="414" t="n"/>
      <c r="O9" s="414" t="n"/>
      <c r="P9" s="95" t="n"/>
    </row>
    <row r="10">
      <c r="A10" s="95" t="n"/>
      <c r="B10" s="641" t="n"/>
      <c r="C10" s="641" t="n"/>
      <c r="D10" s="411" t="n"/>
      <c r="E10" s="641" t="n"/>
      <c r="F10" s="641" t="n"/>
      <c r="G10" s="641" t="n"/>
      <c r="H10" s="641" t="n"/>
      <c r="I10" s="641" t="n"/>
      <c r="J10" s="411" t="n"/>
      <c r="K10" s="411" t="n"/>
      <c r="L10" s="411" t="n"/>
      <c r="M10" s="411" t="n"/>
      <c r="N10" s="411" t="n"/>
      <c r="O10" s="411" t="n"/>
      <c r="P10" s="95" t="n"/>
    </row>
    <row r="11">
      <c r="A11" s="95" t="n"/>
      <c r="B11" s="641" t="n"/>
      <c r="C11" s="641" t="n"/>
      <c r="D11" s="411" t="n"/>
      <c r="E11" s="641" t="n"/>
      <c r="F11" s="641" t="n"/>
      <c r="G11" s="641" t="n"/>
      <c r="H11" s="641" t="n"/>
      <c r="I11" s="641" t="n"/>
      <c r="J11" s="411" t="n"/>
      <c r="K11" s="411" t="n"/>
      <c r="L11" s="411" t="n"/>
      <c r="M11" s="411" t="n"/>
      <c r="N11" s="411" t="n"/>
      <c r="O11" s="411" t="n"/>
      <c r="P11" s="95" t="n"/>
    </row>
    <row r="12">
      <c r="A12" s="95" t="n"/>
      <c r="B12" s="641" t="n"/>
      <c r="C12" s="641" t="n"/>
      <c r="D12" s="411" t="n"/>
      <c r="E12" s="641" t="n"/>
      <c r="F12" s="641" t="n"/>
      <c r="G12" s="641" t="n"/>
      <c r="H12" s="641" t="n"/>
      <c r="I12" s="641" t="n"/>
      <c r="J12" s="411" t="n"/>
      <c r="K12" s="411" t="n"/>
      <c r="L12" s="411" t="n"/>
      <c r="M12" s="411" t="n"/>
      <c r="N12" s="411" t="n"/>
      <c r="O12" s="411" t="n"/>
      <c r="P12" s="95" t="n"/>
    </row>
    <row r="13">
      <c r="A13" s="95" t="n"/>
      <c r="B13" s="642" t="n"/>
      <c r="C13" s="642" t="n"/>
      <c r="D13" s="411" t="n"/>
      <c r="E13" s="642" t="n"/>
      <c r="F13" s="642" t="n"/>
      <c r="G13" s="642" t="n"/>
      <c r="H13" s="642" t="n"/>
      <c r="I13" s="642" t="n"/>
      <c r="J13" s="411" t="n"/>
      <c r="K13" s="411" t="n"/>
      <c r="L13" s="411" t="n"/>
      <c r="M13" s="411" t="n"/>
      <c r="N13" s="411" t="n"/>
      <c r="O13" s="411" t="n"/>
      <c r="P13" s="95" t="n"/>
    </row>
    <row r="14">
      <c r="A14" s="95" t="n"/>
      <c r="B14" s="411" t="n"/>
      <c r="C14" s="411" t="n"/>
      <c r="D14" s="411" t="n"/>
      <c r="E14" s="411" t="n"/>
      <c r="F14" s="411" t="n"/>
      <c r="G14" s="411" t="n"/>
      <c r="H14" s="411" t="n"/>
      <c r="I14" s="411" t="n"/>
      <c r="J14" s="411" t="n"/>
      <c r="K14" s="411" t="n"/>
      <c r="L14" s="411" t="n"/>
      <c r="M14" s="411" t="n"/>
      <c r="N14" s="411" t="n"/>
      <c r="O14" s="411" t="n"/>
      <c r="P14" s="95" t="n"/>
    </row>
    <row r="15">
      <c r="A15" s="95" t="n"/>
      <c r="B15" s="641" t="n"/>
      <c r="C15" s="641" t="n"/>
      <c r="D15" s="411" t="n"/>
      <c r="E15" s="641" t="n"/>
      <c r="F15" s="641" t="n"/>
      <c r="G15" s="641" t="n"/>
      <c r="H15" s="641" t="n"/>
      <c r="I15" s="641" t="n"/>
      <c r="J15" s="411" t="n"/>
      <c r="K15" s="411" t="n"/>
      <c r="L15" s="411" t="n"/>
      <c r="M15" s="411" t="n"/>
      <c r="N15" s="411" t="n"/>
      <c r="O15" s="411" t="n"/>
      <c r="P15" s="95" t="n"/>
    </row>
    <row r="16">
      <c r="A16" s="95" t="n"/>
      <c r="B16" s="641" t="n"/>
      <c r="C16" s="641" t="n"/>
      <c r="D16" s="411" t="n"/>
      <c r="E16" s="641" t="n"/>
      <c r="F16" s="641" t="n"/>
      <c r="G16" s="641" t="n"/>
      <c r="H16" s="641" t="n"/>
      <c r="I16" s="641" t="n"/>
      <c r="J16" s="411" t="n"/>
      <c r="K16" s="411" t="n"/>
      <c r="L16" s="411" t="n"/>
      <c r="M16" s="411" t="n"/>
      <c r="N16" s="411" t="n"/>
      <c r="O16" s="411" t="n"/>
      <c r="P16" s="95" t="n"/>
    </row>
    <row r="17">
      <c r="A17" s="95" t="n"/>
      <c r="B17" s="641" t="n"/>
      <c r="C17" s="641" t="n"/>
      <c r="D17" s="411" t="n"/>
      <c r="E17" s="641" t="n"/>
      <c r="F17" s="641" t="n"/>
      <c r="G17" s="641" t="n"/>
      <c r="H17" s="641" t="n"/>
      <c r="I17" s="641" t="n"/>
      <c r="J17" s="411" t="n"/>
      <c r="K17" s="411" t="n"/>
      <c r="L17" s="411" t="n"/>
      <c r="M17" s="411" t="n"/>
      <c r="N17" s="411" t="n"/>
      <c r="O17" s="411" t="n"/>
      <c r="P17" s="95" t="n"/>
    </row>
    <row r="18">
      <c r="A18" s="95" t="n"/>
      <c r="B18" s="642" t="n"/>
      <c r="C18" s="642" t="n"/>
      <c r="D18" s="411" t="n"/>
      <c r="E18" s="642" t="n"/>
      <c r="F18" s="642" t="n"/>
      <c r="G18" s="642" t="n"/>
      <c r="H18" s="642" t="n"/>
      <c r="I18" s="642" t="n"/>
      <c r="J18" s="411" t="n"/>
      <c r="K18" s="411" t="n"/>
      <c r="L18" s="411" t="n"/>
      <c r="M18" s="411" t="n"/>
      <c r="N18" s="411" t="n"/>
      <c r="O18" s="411" t="n"/>
      <c r="P18" s="95" t="n"/>
    </row>
    <row r="19">
      <c r="A19" s="95" t="n"/>
      <c r="B19" s="411" t="n"/>
      <c r="C19" s="411" t="n"/>
      <c r="D19" s="411" t="n"/>
      <c r="E19" s="411" t="n"/>
      <c r="F19" s="411" t="n"/>
      <c r="G19" s="411" t="n"/>
      <c r="H19" s="411" t="n"/>
      <c r="I19" s="411" t="n"/>
      <c r="J19" s="411" t="n"/>
      <c r="K19" s="411" t="n"/>
      <c r="L19" s="411" t="n"/>
      <c r="M19" s="411" t="n"/>
      <c r="N19" s="411" t="n"/>
      <c r="O19" s="411" t="n"/>
      <c r="P19" s="95" t="n"/>
    </row>
    <row r="20">
      <c r="A20" s="95" t="n"/>
      <c r="B20" s="641" t="n"/>
      <c r="C20" s="641" t="n"/>
      <c r="D20" s="411" t="n"/>
      <c r="E20" s="641" t="n"/>
      <c r="F20" s="641" t="n"/>
      <c r="G20" s="641" t="n"/>
      <c r="H20" s="641" t="n"/>
      <c r="I20" s="641" t="n"/>
      <c r="J20" s="411" t="n"/>
      <c r="K20" s="411" t="n"/>
      <c r="L20" s="411" t="n"/>
      <c r="M20" s="411" t="n"/>
      <c r="N20" s="411" t="n"/>
      <c r="O20" s="411" t="n"/>
      <c r="P20" s="95" t="n"/>
    </row>
    <row r="21">
      <c r="A21" s="95" t="n"/>
      <c r="B21" s="641" t="n"/>
      <c r="C21" s="641" t="n"/>
      <c r="D21" s="411" t="n"/>
      <c r="E21" s="641" t="n"/>
      <c r="F21" s="641" t="n"/>
      <c r="G21" s="641" t="n"/>
      <c r="H21" s="641" t="n"/>
      <c r="I21" s="641" t="n"/>
      <c r="J21" s="411" t="n"/>
      <c r="K21" s="411" t="n"/>
      <c r="L21" s="411" t="n"/>
      <c r="M21" s="411" t="n"/>
      <c r="N21" s="411" t="n"/>
      <c r="O21" s="411" t="n"/>
      <c r="P21" s="95" t="n"/>
    </row>
    <row r="22">
      <c r="A22" s="95" t="n"/>
      <c r="B22" s="641" t="n"/>
      <c r="C22" s="641" t="n"/>
      <c r="D22" s="411" t="n"/>
      <c r="E22" s="641" t="n"/>
      <c r="F22" s="641" t="n"/>
      <c r="G22" s="641" t="n"/>
      <c r="H22" s="641" t="n"/>
      <c r="I22" s="641" t="n"/>
      <c r="J22" s="411" t="n"/>
      <c r="K22" s="411" t="n"/>
      <c r="L22" s="411" t="n"/>
      <c r="M22" s="411" t="n"/>
      <c r="N22" s="411" t="n"/>
      <c r="O22" s="411" t="n"/>
      <c r="P22" s="95" t="n"/>
    </row>
    <row r="23">
      <c r="A23" s="95" t="n"/>
      <c r="B23" s="642" t="n"/>
      <c r="C23" s="642" t="n"/>
      <c r="D23" s="411" t="n"/>
      <c r="E23" s="642" t="n"/>
      <c r="F23" s="642" t="n"/>
      <c r="G23" s="642" t="n"/>
      <c r="H23" s="642" t="n"/>
      <c r="I23" s="642" t="n"/>
      <c r="J23" s="411" t="n"/>
      <c r="K23" s="411" t="n"/>
      <c r="L23" s="411" t="n"/>
      <c r="M23" s="411" t="n"/>
      <c r="N23" s="411" t="n"/>
      <c r="O23" s="411" t="n"/>
      <c r="P23" s="95" t="n"/>
    </row>
    <row r="24">
      <c r="A24" s="95" t="n"/>
      <c r="B24" s="411" t="n"/>
      <c r="C24" s="411" t="n"/>
      <c r="D24" s="411" t="n"/>
      <c r="E24" s="411" t="n"/>
      <c r="F24" s="411" t="n"/>
      <c r="G24" s="411" t="n"/>
      <c r="H24" s="411" t="n"/>
      <c r="I24" s="411" t="n"/>
      <c r="J24" s="411" t="n"/>
      <c r="K24" s="411" t="n"/>
      <c r="L24" s="411" t="n"/>
      <c r="M24" s="411" t="n"/>
      <c r="N24" s="411" t="n"/>
      <c r="O24" s="411" t="n"/>
      <c r="P24" s="95" t="n"/>
    </row>
    <row r="25">
      <c r="A25" s="95" t="n"/>
      <c r="B25" s="641" t="n"/>
      <c r="C25" s="641" t="n"/>
      <c r="D25" s="411" t="n"/>
      <c r="E25" s="641" t="n"/>
      <c r="F25" s="641" t="n"/>
      <c r="G25" s="641" t="n"/>
      <c r="H25" s="641" t="n"/>
      <c r="I25" s="641" t="n"/>
      <c r="J25" s="411" t="n"/>
      <c r="K25" s="411" t="n"/>
      <c r="L25" s="411" t="n"/>
      <c r="M25" s="411" t="n"/>
      <c r="N25" s="411" t="n"/>
      <c r="O25" s="411" t="n"/>
      <c r="P25" s="95" t="n"/>
    </row>
    <row r="26">
      <c r="A26" s="95" t="n"/>
      <c r="B26" s="641" t="n"/>
      <c r="C26" s="641" t="n"/>
      <c r="D26" s="411" t="n"/>
      <c r="E26" s="641" t="n"/>
      <c r="F26" s="641" t="n"/>
      <c r="G26" s="641" t="n"/>
      <c r="H26" s="641" t="n"/>
      <c r="I26" s="641" t="n"/>
      <c r="J26" s="411" t="n"/>
      <c r="K26" s="411" t="n"/>
      <c r="L26" s="411" t="n"/>
      <c r="M26" s="411" t="n"/>
      <c r="N26" s="411" t="n"/>
      <c r="O26" s="411" t="n"/>
      <c r="P26" s="95" t="n"/>
    </row>
    <row r="27">
      <c r="A27" s="95" t="n"/>
      <c r="B27" s="641" t="n"/>
      <c r="C27" s="641" t="n"/>
      <c r="D27" s="411" t="n"/>
      <c r="E27" s="641" t="n"/>
      <c r="F27" s="641" t="n"/>
      <c r="G27" s="641" t="n"/>
      <c r="H27" s="641" t="n"/>
      <c r="I27" s="641" t="n"/>
      <c r="J27" s="411" t="n"/>
      <c r="K27" s="411" t="n"/>
      <c r="L27" s="411" t="n"/>
      <c r="M27" s="411" t="n"/>
      <c r="N27" s="411" t="n"/>
      <c r="O27" s="411" t="n"/>
      <c r="P27" s="95" t="n"/>
    </row>
    <row r="28">
      <c r="A28" s="95" t="n"/>
      <c r="B28" s="642" t="n"/>
      <c r="C28" s="642" t="n"/>
      <c r="D28" s="411" t="n"/>
      <c r="E28" s="642" t="n"/>
      <c r="F28" s="642" t="n"/>
      <c r="G28" s="642" t="n"/>
      <c r="H28" s="642" t="n"/>
      <c r="I28" s="642" t="n"/>
      <c r="J28" s="411" t="n"/>
      <c r="K28" s="411" t="n"/>
      <c r="L28" s="411" t="n"/>
      <c r="M28" s="411" t="n"/>
      <c r="N28" s="411" t="n"/>
      <c r="O28" s="411" t="n"/>
      <c r="P28" s="95" t="n"/>
    </row>
    <row r="29">
      <c r="A29" s="95" t="n"/>
      <c r="B29" s="411" t="n"/>
      <c r="C29" s="411" t="n"/>
      <c r="D29" s="411" t="n"/>
      <c r="E29" s="411" t="n"/>
      <c r="F29" s="411" t="n"/>
      <c r="G29" s="411" t="n"/>
      <c r="H29" s="411" t="n"/>
      <c r="I29" s="411" t="n"/>
      <c r="J29" s="411" t="n"/>
      <c r="K29" s="411" t="n"/>
      <c r="L29" s="411" t="n"/>
      <c r="M29" s="411" t="n"/>
      <c r="N29" s="411" t="n"/>
      <c r="O29" s="411" t="n"/>
      <c r="P29" s="95" t="n"/>
    </row>
    <row r="30">
      <c r="A30" s="95" t="n"/>
      <c r="B30" s="641" t="n"/>
      <c r="C30" s="641" t="n"/>
      <c r="D30" s="411" t="n"/>
      <c r="E30" s="641" t="n"/>
      <c r="F30" s="641" t="n"/>
      <c r="G30" s="641" t="n"/>
      <c r="H30" s="641" t="n"/>
      <c r="I30" s="641" t="n"/>
      <c r="J30" s="411" t="n"/>
      <c r="K30" s="411" t="n"/>
      <c r="L30" s="411" t="n"/>
      <c r="M30" s="411" t="n"/>
      <c r="N30" s="411" t="n"/>
      <c r="O30" s="411" t="n"/>
      <c r="P30" s="95" t="n"/>
    </row>
    <row r="31">
      <c r="A31" s="95" t="n"/>
      <c r="B31" s="641" t="n"/>
      <c r="C31" s="641" t="n"/>
      <c r="D31" s="411" t="n"/>
      <c r="E31" s="641" t="n"/>
      <c r="F31" s="641" t="n"/>
      <c r="G31" s="641" t="n"/>
      <c r="H31" s="641" t="n"/>
      <c r="I31" s="641" t="n"/>
      <c r="J31" s="411" t="n"/>
      <c r="K31" s="411" t="n"/>
      <c r="L31" s="411" t="n"/>
      <c r="M31" s="411" t="n"/>
      <c r="N31" s="411" t="n"/>
      <c r="O31" s="411" t="n"/>
      <c r="P31" s="95" t="n"/>
    </row>
    <row r="32">
      <c r="A32" s="95" t="n"/>
      <c r="B32" s="641" t="n"/>
      <c r="C32" s="641" t="n"/>
      <c r="D32" s="411" t="n"/>
      <c r="E32" s="641" t="n"/>
      <c r="F32" s="641" t="n"/>
      <c r="G32" s="641" t="n"/>
      <c r="H32" s="641" t="n"/>
      <c r="I32" s="641" t="n"/>
      <c r="J32" s="411" t="n"/>
      <c r="K32" s="411" t="n"/>
      <c r="L32" s="411" t="n"/>
      <c r="M32" s="411" t="n"/>
      <c r="N32" s="411" t="n"/>
      <c r="O32" s="411" t="n"/>
      <c r="P32" s="95" t="n"/>
    </row>
    <row r="33">
      <c r="A33" s="95" t="n"/>
      <c r="B33" s="642" t="n"/>
      <c r="C33" s="642" t="n"/>
      <c r="D33" s="411" t="n"/>
      <c r="E33" s="642" t="n"/>
      <c r="F33" s="642" t="n"/>
      <c r="G33" s="642" t="n"/>
      <c r="H33" s="642" t="n"/>
      <c r="I33" s="642" t="n"/>
      <c r="J33" s="411" t="n"/>
      <c r="K33" s="411" t="n"/>
      <c r="L33" s="411" t="n"/>
      <c r="M33" s="411" t="n"/>
      <c r="N33" s="411" t="n"/>
      <c r="O33" s="411" t="n"/>
      <c r="P33" s="95" t="n"/>
    </row>
    <row r="34">
      <c r="A34" s="95" t="n"/>
      <c r="B34" s="411" t="n"/>
      <c r="C34" s="411" t="n"/>
      <c r="D34" s="411" t="n"/>
      <c r="E34" s="411" t="n"/>
      <c r="F34" s="411" t="n"/>
      <c r="G34" s="411" t="n"/>
      <c r="H34" s="411" t="n"/>
      <c r="I34" s="411" t="n"/>
      <c r="J34" s="411" t="n"/>
      <c r="K34" s="411" t="n"/>
      <c r="L34" s="411" t="n"/>
      <c r="M34" s="411" t="n"/>
      <c r="N34" s="411" t="n"/>
      <c r="O34" s="411" t="n"/>
      <c r="P34" s="95" t="n"/>
    </row>
    <row r="35">
      <c r="A35" s="95" t="n"/>
      <c r="B35" s="641" t="n"/>
      <c r="C35" s="641" t="n"/>
      <c r="D35" s="411" t="n"/>
      <c r="E35" s="641" t="n"/>
      <c r="F35" s="641" t="n"/>
      <c r="G35" s="641" t="n"/>
      <c r="H35" s="641" t="n"/>
      <c r="I35" s="641" t="n"/>
      <c r="J35" s="411" t="n"/>
      <c r="K35" s="411" t="n"/>
      <c r="L35" s="411" t="n"/>
      <c r="M35" s="411" t="n"/>
      <c r="N35" s="411" t="n"/>
      <c r="O35" s="411" t="n"/>
      <c r="P35" s="95" t="n"/>
    </row>
    <row r="36">
      <c r="A36" s="95" t="n"/>
      <c r="B36" s="641" t="n"/>
      <c r="C36" s="641" t="n"/>
      <c r="D36" s="411" t="n"/>
      <c r="E36" s="641" t="n"/>
      <c r="F36" s="641" t="n"/>
      <c r="G36" s="641" t="n"/>
      <c r="H36" s="641" t="n"/>
      <c r="I36" s="641" t="n"/>
      <c r="J36" s="411" t="n"/>
      <c r="K36" s="411" t="n"/>
      <c r="L36" s="411" t="n"/>
      <c r="M36" s="411" t="n"/>
      <c r="N36" s="411" t="n"/>
      <c r="O36" s="411" t="n"/>
      <c r="P36" s="95" t="n"/>
    </row>
    <row r="37">
      <c r="A37" s="95" t="n"/>
      <c r="B37" s="641" t="n"/>
      <c r="C37" s="641" t="n"/>
      <c r="D37" s="411" t="n"/>
      <c r="E37" s="641" t="n"/>
      <c r="F37" s="641" t="n"/>
      <c r="G37" s="641" t="n"/>
      <c r="H37" s="641" t="n"/>
      <c r="I37" s="641" t="n"/>
      <c r="J37" s="411" t="n"/>
      <c r="K37" s="411" t="n"/>
      <c r="L37" s="411" t="n"/>
      <c r="M37" s="411" t="n"/>
      <c r="N37" s="411" t="n"/>
      <c r="O37" s="411" t="n"/>
      <c r="P37" s="95" t="n"/>
    </row>
    <row r="38">
      <c r="A38" s="95" t="n"/>
      <c r="B38" s="642" t="n"/>
      <c r="C38" s="642" t="n"/>
      <c r="D38" s="411" t="n"/>
      <c r="E38" s="642" t="n"/>
      <c r="F38" s="642" t="n"/>
      <c r="G38" s="642" t="n"/>
      <c r="H38" s="642" t="n"/>
      <c r="I38" s="642" t="n"/>
      <c r="J38" s="411" t="n"/>
      <c r="K38" s="411" t="n"/>
      <c r="L38" s="411" t="n"/>
      <c r="M38" s="411" t="n"/>
      <c r="N38" s="411" t="n"/>
      <c r="O38" s="411" t="n"/>
      <c r="P38" s="95" t="n"/>
    </row>
    <row r="39">
      <c r="A39" s="95" t="n"/>
      <c r="B39" s="411" t="n"/>
      <c r="C39" s="411" t="n"/>
      <c r="D39" s="411" t="n"/>
      <c r="E39" s="411" t="n"/>
      <c r="F39" s="411" t="n"/>
      <c r="G39" s="411" t="n"/>
      <c r="H39" s="411" t="n"/>
      <c r="I39" s="411" t="n"/>
      <c r="J39" s="411" t="n"/>
      <c r="K39" s="411" t="n"/>
      <c r="L39" s="411" t="n"/>
      <c r="M39" s="411" t="n"/>
      <c r="N39" s="411" t="n"/>
      <c r="O39" s="411" t="n"/>
      <c r="P39" s="95" t="n"/>
    </row>
    <row r="40">
      <c r="A40" s="95" t="n"/>
      <c r="B40" s="641" t="n"/>
      <c r="C40" s="641" t="n"/>
      <c r="D40" s="411" t="n"/>
      <c r="E40" s="641" t="n"/>
      <c r="F40" s="641" t="n"/>
      <c r="G40" s="641" t="n"/>
      <c r="H40" s="641" t="n"/>
      <c r="I40" s="641" t="n"/>
      <c r="J40" s="411" t="n"/>
      <c r="K40" s="411" t="n"/>
      <c r="L40" s="411" t="n"/>
      <c r="M40" s="411" t="n"/>
      <c r="N40" s="411" t="n"/>
      <c r="O40" s="411" t="n"/>
      <c r="P40" s="95" t="n"/>
    </row>
    <row r="41">
      <c r="A41" s="95" t="n"/>
      <c r="B41" s="641" t="n"/>
      <c r="C41" s="641" t="n"/>
      <c r="D41" s="411" t="n"/>
      <c r="E41" s="641" t="n"/>
      <c r="F41" s="641" t="n"/>
      <c r="G41" s="641" t="n"/>
      <c r="H41" s="641" t="n"/>
      <c r="I41" s="641" t="n"/>
      <c r="J41" s="411" t="n"/>
      <c r="K41" s="411" t="n"/>
      <c r="L41" s="411" t="n"/>
      <c r="M41" s="411" t="n"/>
      <c r="N41" s="411" t="n"/>
      <c r="O41" s="411" t="n"/>
      <c r="P41" s="95" t="n"/>
    </row>
    <row r="42">
      <c r="A42" s="95" t="n"/>
      <c r="B42" s="641" t="n"/>
      <c r="C42" s="641" t="n"/>
      <c r="D42" s="411" t="n"/>
      <c r="E42" s="641" t="n"/>
      <c r="F42" s="641" t="n"/>
      <c r="G42" s="641" t="n"/>
      <c r="H42" s="641" t="n"/>
      <c r="I42" s="641" t="n"/>
      <c r="J42" s="411" t="n"/>
      <c r="K42" s="411" t="n"/>
      <c r="L42" s="411" t="n"/>
      <c r="M42" s="411" t="n"/>
      <c r="N42" s="411" t="n"/>
      <c r="O42" s="411" t="n"/>
      <c r="P42" s="95" t="n"/>
    </row>
    <row r="43">
      <c r="A43" s="95" t="n"/>
      <c r="B43" s="642" t="n"/>
      <c r="C43" s="642" t="n"/>
      <c r="D43" s="411" t="n"/>
      <c r="E43" s="642" t="n"/>
      <c r="F43" s="642" t="n"/>
      <c r="G43" s="642" t="n"/>
      <c r="H43" s="642" t="n"/>
      <c r="I43" s="642" t="n"/>
      <c r="J43" s="411" t="n"/>
      <c r="K43" s="411" t="n"/>
      <c r="L43" s="411" t="n"/>
      <c r="M43" s="411" t="n"/>
      <c r="N43" s="411" t="n"/>
      <c r="O43" s="411" t="n"/>
      <c r="P43" s="95" t="n"/>
    </row>
    <row r="44">
      <c r="A44" s="95" t="n"/>
      <c r="B44" s="411" t="n"/>
      <c r="C44" s="411" t="n"/>
      <c r="D44" s="411" t="n"/>
      <c r="E44" s="411" t="n"/>
      <c r="F44" s="411" t="n"/>
      <c r="G44" s="411" t="n"/>
      <c r="H44" s="411" t="n"/>
      <c r="I44" s="411" t="n"/>
      <c r="J44" s="411" t="n"/>
      <c r="K44" s="411" t="n"/>
      <c r="L44" s="411" t="n"/>
      <c r="M44" s="411" t="n"/>
      <c r="N44" s="411" t="n"/>
      <c r="O44" s="411" t="n"/>
      <c r="P44" s="95" t="n"/>
    </row>
    <row r="45">
      <c r="A45" s="95" t="n"/>
      <c r="B45" s="641" t="n"/>
      <c r="C45" s="641" t="n"/>
      <c r="D45" s="411" t="n"/>
      <c r="E45" s="641" t="n"/>
      <c r="F45" s="641" t="n"/>
      <c r="G45" s="641" t="n"/>
      <c r="H45" s="641" t="n"/>
      <c r="I45" s="641" t="n"/>
      <c r="J45" s="411" t="n"/>
      <c r="K45" s="411" t="n"/>
      <c r="L45" s="411" t="n"/>
      <c r="M45" s="411" t="n"/>
      <c r="N45" s="411" t="n"/>
      <c r="O45" s="411" t="n"/>
      <c r="P45" s="95" t="n"/>
    </row>
    <row r="46">
      <c r="A46" s="95" t="n"/>
      <c r="B46" s="641" t="n"/>
      <c r="C46" s="641" t="n"/>
      <c r="D46" s="411" t="n"/>
      <c r="E46" s="641" t="n"/>
      <c r="F46" s="641" t="n"/>
      <c r="G46" s="641" t="n"/>
      <c r="H46" s="641" t="n"/>
      <c r="I46" s="641" t="n"/>
      <c r="J46" s="411" t="n"/>
      <c r="K46" s="411" t="n"/>
      <c r="L46" s="411" t="n"/>
      <c r="M46" s="411" t="n"/>
      <c r="N46" s="411" t="n"/>
      <c r="O46" s="411" t="n"/>
      <c r="P46" s="95" t="n"/>
    </row>
    <row r="47">
      <c r="A47" s="95" t="n"/>
      <c r="B47" s="641" t="n"/>
      <c r="C47" s="641" t="n"/>
      <c r="D47" s="411" t="n"/>
      <c r="E47" s="641" t="n"/>
      <c r="F47" s="641" t="n"/>
      <c r="G47" s="641" t="n"/>
      <c r="H47" s="641" t="n"/>
      <c r="I47" s="641" t="n"/>
      <c r="J47" s="411" t="n"/>
      <c r="K47" s="411" t="n"/>
      <c r="L47" s="411" t="n"/>
      <c r="M47" s="411" t="n"/>
      <c r="N47" s="411" t="n"/>
      <c r="O47" s="411" t="n"/>
      <c r="P47" s="95" t="n"/>
    </row>
    <row r="48">
      <c r="A48" s="95" t="n"/>
      <c r="B48" s="642" t="n"/>
      <c r="C48" s="642" t="n"/>
      <c r="D48" s="411" t="n"/>
      <c r="E48" s="642" t="n"/>
      <c r="F48" s="642" t="n"/>
      <c r="G48" s="642" t="n"/>
      <c r="H48" s="642" t="n"/>
      <c r="I48" s="642" t="n"/>
      <c r="J48" s="411" t="n"/>
      <c r="K48" s="411" t="n"/>
      <c r="L48" s="411" t="n"/>
      <c r="M48" s="411" t="n"/>
      <c r="N48" s="411" t="n"/>
      <c r="O48" s="411" t="n"/>
      <c r="P48" s="95" t="n"/>
    </row>
    <row r="49">
      <c r="A49" s="95" t="n"/>
      <c r="B49" s="411" t="n"/>
      <c r="C49" s="411" t="n"/>
      <c r="D49" s="411" t="n"/>
      <c r="E49" s="411" t="n"/>
      <c r="F49" s="411" t="n"/>
      <c r="G49" s="411" t="n"/>
      <c r="H49" s="411" t="n"/>
      <c r="I49" s="411" t="n"/>
      <c r="J49" s="411" t="n"/>
      <c r="K49" s="411" t="n"/>
      <c r="L49" s="411" t="n"/>
      <c r="M49" s="411" t="n"/>
      <c r="N49" s="411" t="n"/>
      <c r="O49" s="411" t="n"/>
      <c r="P49" s="95" t="n"/>
    </row>
    <row r="50">
      <c r="A50" s="95" t="n"/>
      <c r="B50" s="641" t="n"/>
      <c r="C50" s="641" t="n"/>
      <c r="D50" s="411" t="n"/>
      <c r="E50" s="641" t="n"/>
      <c r="F50" s="641" t="n"/>
      <c r="G50" s="641" t="n"/>
      <c r="H50" s="641" t="n"/>
      <c r="I50" s="641" t="n"/>
      <c r="J50" s="411" t="n"/>
      <c r="K50" s="411" t="n"/>
      <c r="L50" s="411" t="n"/>
      <c r="M50" s="411" t="n"/>
      <c r="N50" s="411" t="n"/>
      <c r="O50" s="411" t="n"/>
      <c r="P50" s="95" t="n"/>
    </row>
    <row r="51">
      <c r="A51" s="95" t="n"/>
      <c r="B51" s="641" t="n"/>
      <c r="C51" s="641" t="n"/>
      <c r="D51" s="411" t="n"/>
      <c r="E51" s="641" t="n"/>
      <c r="F51" s="641" t="n"/>
      <c r="G51" s="641" t="n"/>
      <c r="H51" s="641" t="n"/>
      <c r="I51" s="641" t="n"/>
      <c r="J51" s="411" t="n"/>
      <c r="K51" s="411" t="n"/>
      <c r="L51" s="411" t="n"/>
      <c r="M51" s="411" t="n"/>
      <c r="N51" s="411" t="n"/>
      <c r="O51" s="411" t="n"/>
      <c r="P51" s="95" t="n"/>
    </row>
    <row r="52">
      <c r="A52" s="95" t="n"/>
      <c r="B52" s="641" t="n"/>
      <c r="C52" s="641" t="n"/>
      <c r="D52" s="411" t="n"/>
      <c r="E52" s="641" t="n"/>
      <c r="F52" s="641" t="n"/>
      <c r="G52" s="641" t="n"/>
      <c r="H52" s="641" t="n"/>
      <c r="I52" s="641" t="n"/>
      <c r="J52" s="411" t="n"/>
      <c r="K52" s="411" t="n"/>
      <c r="L52" s="411" t="n"/>
      <c r="M52" s="411" t="n"/>
      <c r="N52" s="411" t="n"/>
      <c r="O52" s="411" t="n"/>
      <c r="P52" s="95" t="n"/>
    </row>
    <row r="53">
      <c r="A53" s="95" t="n"/>
      <c r="B53" s="642" t="n"/>
      <c r="C53" s="642" t="n"/>
      <c r="D53" s="411" t="n"/>
      <c r="E53" s="642" t="n"/>
      <c r="F53" s="642" t="n"/>
      <c r="G53" s="642" t="n"/>
      <c r="H53" s="642" t="n"/>
      <c r="I53" s="642" t="n"/>
      <c r="J53" s="411" t="n"/>
      <c r="K53" s="411" t="n"/>
      <c r="L53" s="411" t="n"/>
      <c r="M53" s="411" t="n"/>
      <c r="N53" s="411" t="n"/>
      <c r="O53" s="411" t="n"/>
      <c r="P53" s="95" t="n"/>
    </row>
    <row r="54">
      <c r="A54" s="95" t="n"/>
      <c r="B54" s="411" t="n"/>
      <c r="C54" s="411" t="n"/>
      <c r="D54" s="411" t="n"/>
      <c r="E54" s="411" t="n"/>
      <c r="F54" s="411" t="n"/>
      <c r="G54" s="411" t="n"/>
      <c r="H54" s="411" t="n"/>
      <c r="I54" s="411" t="n"/>
      <c r="J54" s="411" t="n"/>
      <c r="K54" s="411" t="n"/>
      <c r="L54" s="411" t="n"/>
      <c r="M54" s="411" t="n"/>
      <c r="N54" s="411" t="n"/>
      <c r="O54" s="411" t="n"/>
      <c r="P54" s="95" t="n"/>
    </row>
    <row r="55">
      <c r="A55" s="95" t="n"/>
      <c r="B55" s="641" t="n"/>
      <c r="C55" s="641" t="n"/>
      <c r="D55" s="411" t="n"/>
      <c r="E55" s="641" t="n"/>
      <c r="F55" s="641" t="n"/>
      <c r="G55" s="641" t="n"/>
      <c r="H55" s="641" t="n"/>
      <c r="I55" s="641" t="n"/>
      <c r="J55" s="411" t="n"/>
      <c r="K55" s="411" t="n"/>
      <c r="L55" s="411" t="n"/>
      <c r="M55" s="411" t="n"/>
      <c r="N55" s="411" t="n"/>
      <c r="O55" s="411" t="n"/>
      <c r="P55" s="95" t="n"/>
    </row>
    <row r="56">
      <c r="A56" s="95" t="n"/>
      <c r="B56" s="641" t="n"/>
      <c r="C56" s="641" t="n"/>
      <c r="D56" s="411" t="n"/>
      <c r="E56" s="641" t="n"/>
      <c r="F56" s="641" t="n"/>
      <c r="G56" s="641" t="n"/>
      <c r="H56" s="641" t="n"/>
      <c r="I56" s="641" t="n"/>
      <c r="J56" s="411" t="n"/>
      <c r="K56" s="411" t="n"/>
      <c r="L56" s="411" t="n"/>
      <c r="M56" s="411" t="n"/>
      <c r="N56" s="411" t="n"/>
      <c r="O56" s="411" t="n"/>
      <c r="P56" s="95" t="n"/>
    </row>
    <row r="57">
      <c r="A57" s="95" t="n"/>
      <c r="B57" s="641" t="n"/>
      <c r="C57" s="641" t="n"/>
      <c r="D57" s="411" t="n"/>
      <c r="E57" s="641" t="n"/>
      <c r="F57" s="641" t="n"/>
      <c r="G57" s="641" t="n"/>
      <c r="H57" s="641" t="n"/>
      <c r="I57" s="641" t="n"/>
      <c r="J57" s="411" t="n"/>
      <c r="K57" s="411" t="n"/>
      <c r="L57" s="411" t="n"/>
      <c r="M57" s="411" t="n"/>
      <c r="N57" s="411" t="n"/>
      <c r="O57" s="411" t="n"/>
      <c r="P57" s="95" t="n"/>
    </row>
    <row r="58">
      <c r="A58" s="95" t="n"/>
      <c r="B58" s="642" t="n"/>
      <c r="C58" s="642" t="n"/>
      <c r="D58" s="411" t="n"/>
      <c r="E58" s="642" t="n"/>
      <c r="F58" s="642" t="n"/>
      <c r="G58" s="642" t="n"/>
      <c r="H58" s="642" t="n"/>
      <c r="I58" s="642" t="n"/>
      <c r="J58" s="411" t="n"/>
      <c r="K58" s="411" t="n"/>
      <c r="L58" s="411" t="n"/>
      <c r="M58" s="411" t="n"/>
      <c r="N58" s="411" t="n"/>
      <c r="O58" s="411" t="n"/>
      <c r="P58" s="95" t="n"/>
    </row>
    <row r="59">
      <c r="A59" s="95" t="n"/>
      <c r="B59" s="95" t="n"/>
      <c r="C59" s="95" t="n"/>
      <c r="D59" s="95" t="n"/>
      <c r="E59" s="95" t="n"/>
      <c r="F59" s="95" t="n"/>
      <c r="G59" s="95" t="n"/>
      <c r="H59" s="95" t="n"/>
      <c r="I59" s="95" t="n"/>
      <c r="J59" s="95" t="n"/>
      <c r="K59" s="95" t="n"/>
      <c r="L59" s="95" t="n"/>
      <c r="M59" s="95" t="n"/>
      <c r="N59" s="95" t="n"/>
      <c r="O59" s="95" t="n"/>
      <c r="P59" s="95" t="n"/>
    </row>
    <row r="60" ht="65.25" customHeight="1">
      <c r="A60" s="95" t="n"/>
      <c r="B60" s="363" t="inlineStr">
        <is>
          <t>Diagonal 18 No. 20-29 Fusagasugá – Cundinamarca
Teléfono (601) 8281483 Línea Gratuita 018000180414
www.ucundinamarca.edu.co   E-mail: info@ucundinamarca.edu.co
NIT: 890.680.062-2</t>
        </is>
      </c>
      <c r="P60" s="310" t="n"/>
      <c r="Q60" s="314" t="n"/>
    </row>
    <row r="61">
      <c r="A61" s="95" t="n"/>
      <c r="B61" s="307" t="n"/>
      <c r="C61" s="35" t="n"/>
      <c r="D61" s="308" t="n"/>
      <c r="E61" s="307" t="n"/>
      <c r="Q61" s="33" t="n"/>
    </row>
    <row r="62" ht="30.75" customHeight="1">
      <c r="A62" s="95" t="n"/>
      <c r="B62" s="307" t="n"/>
      <c r="C62" s="35" t="n"/>
      <c r="D62" s="390" t="inlineStr">
        <is>
          <t>Documento controlado por el Sistema de Gestión de la Calidad
Asegúrese que corresponde a la última versión consultando el Portal Institucional</t>
        </is>
      </c>
      <c r="P62" s="309" t="n"/>
      <c r="Q62" s="315" t="n"/>
    </row>
  </sheetData>
  <sheetProtection selectLockedCells="1" selectUnlockedCells="0" algorithmName="SHA-512" sheet="1" objects="0" insertRows="0" insertHyperlinks="0" autoFilter="0" scenarios="0" formatColumns="0" deleteColumns="1" insertColumns="0" pivotTables="0" deleteRows="0" formatCells="0" saltValue="7HJG0kkXYRzWrHgDM/R7Lg==" formatRows="0" sort="0" spinCount="100000" hashValue="CU2oZBO/hzpweJMkuY6Ng9sF6M0ltl161hWzcYDRmT6Yoo+9j8KEwvLpoaGGz59vrvU2EL/ZThAgCsmKd+5Kig=="/>
  <mergeCells count="83">
    <mergeCell ref="B9:B13"/>
    <mergeCell ref="B19:B23"/>
    <mergeCell ref="G14:G18"/>
    <mergeCell ref="E54:E58"/>
    <mergeCell ref="I14:I18"/>
    <mergeCell ref="G54:G58"/>
    <mergeCell ref="C39:C43"/>
    <mergeCell ref="F49:F53"/>
    <mergeCell ref="J7:O7"/>
    <mergeCell ref="N3:O3"/>
    <mergeCell ref="F14:F18"/>
    <mergeCell ref="B60:O60"/>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I29:I33"/>
    <mergeCell ref="N2:O2"/>
    <mergeCell ref="H24:H28"/>
    <mergeCell ref="F29:F33"/>
    <mergeCell ref="F44:F48"/>
    <mergeCell ref="F19:F23"/>
    <mergeCell ref="F34:F38"/>
    <mergeCell ref="C14:C18"/>
    <mergeCell ref="E14:E18"/>
    <mergeCell ref="B14:B18"/>
    <mergeCell ref="H34:H38"/>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H54:H58"/>
    <mergeCell ref="D3:M4"/>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62:O62"/>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pageSetup orientation="portrait" paperSize="9" scale="31"/>
  <colBreaks count="1" manualBreakCount="1">
    <brk id="16" min="0" max="1048575" man="1"/>
  </colBreaks>
  <drawing xmlns:r="http://schemas.openxmlformats.org/officeDocument/2006/relationships" r:id="rId1"/>
</worksheet>
</file>

<file path=xl/worksheets/sheet5.xml><?xml version="1.0" encoding="utf-8"?>
<worksheet xmlns="http://schemas.openxmlformats.org/spreadsheetml/2006/main">
  <sheetPr codeName="Hoja13">
    <outlinePr summaryBelow="1" summaryRight="1"/>
    <pageSetUpPr/>
  </sheetPr>
  <dimension ref="B1:T62"/>
  <sheetViews>
    <sheetView showGridLines="0" showRowColHeaders="0" zoomScale="85" zoomScaleNormal="85" workbookViewId="0">
      <selection activeCell="F9" sqref="F9"/>
    </sheetView>
  </sheetViews>
  <sheetFormatPr baseColWidth="10" defaultColWidth="0" defaultRowHeight="15" zeroHeight="1"/>
  <cols>
    <col width="1.7109375" customWidth="1" style="95" min="1" max="1"/>
    <col width="7" customWidth="1" style="95" min="2" max="2"/>
    <col width="23.7109375" customWidth="1" style="95" min="3" max="3"/>
    <col width="19.28515625" customWidth="1" style="95" min="4" max="4"/>
    <col width="29.7109375" customWidth="1" style="95" min="5" max="5"/>
    <col width="19" customWidth="1" style="95" min="6" max="6"/>
    <col width="34.7109375" customWidth="1" style="95" min="7" max="7"/>
    <col width="41.28515625" customWidth="1" style="95" min="8" max="8"/>
    <col width="5.7109375" customWidth="1" style="341" min="9" max="10"/>
    <col width="6.7109375" customWidth="1" style="341" min="11" max="11"/>
    <col width="5.42578125" customWidth="1" style="341" min="12" max="12"/>
    <col width="32.28515625" customWidth="1" style="341" min="13" max="13"/>
    <col width="19.28515625" customWidth="1" style="95" min="14" max="15"/>
    <col width="11.7109375" customWidth="1" style="95" min="16" max="16"/>
    <col width="16.28515625" customWidth="1" style="95" min="17" max="17"/>
    <col width="5.7109375" customWidth="1" style="95" min="18" max="18"/>
    <col hidden="1" width="7" customWidth="1" style="342" min="19" max="20"/>
    <col hidden="1" width="7" customWidth="1" style="95" min="21" max="27"/>
    <col hidden="1" width="1.7109375" customWidth="1" style="95" min="28" max="28"/>
    <col hidden="1" width="4.42578125" customWidth="1" style="95" min="29" max="29"/>
    <col hidden="1" width="14.28515625" customWidth="1" style="95" min="30" max="30"/>
    <col hidden="1" width="3.28515625" customWidth="1" style="95" min="31" max="31"/>
    <col hidden="1" width="14.42578125" customWidth="1" style="95" min="32" max="32"/>
    <col hidden="1" width="53.28515625" customWidth="1" style="95" min="33" max="33"/>
    <col hidden="1" width="15.28515625" customWidth="1" style="95" min="34" max="34"/>
    <col hidden="1" width="14" customWidth="1" style="95" min="35" max="35"/>
    <col hidden="1" width="3.28515625" customWidth="1" style="95" min="36" max="36"/>
    <col hidden="1" width="16.28515625" customWidth="1" style="95" min="37" max="37"/>
    <col hidden="1" width="2.28515625" customWidth="1" style="95" min="38" max="38"/>
    <col hidden="1" width="14.42578125" customWidth="1" style="95" min="39" max="39"/>
    <col hidden="1" width="3.28515625" customWidth="1" style="95" min="40" max="40"/>
    <col hidden="1" width="11.42578125" customWidth="1" style="95" min="41" max="41"/>
    <col hidden="1" width="3.28515625" customWidth="1" style="95" min="42" max="42"/>
    <col hidden="1" width="14.42578125" customWidth="1" style="95" min="43" max="43"/>
    <col hidden="1" width="3.28515625" customWidth="1" style="95" min="44" max="44"/>
    <col hidden="1" width="11.42578125" customWidth="1" style="95" min="45" max="45"/>
    <col hidden="1" width="3.28515625" customWidth="1" style="95" min="46" max="46"/>
    <col hidden="1" width="11.42578125" customWidth="1" style="95" min="47" max="47"/>
    <col hidden="1" width="4.28515625" customWidth="1" style="95" min="48" max="48"/>
    <col hidden="1" width="11.42578125" customWidth="1" style="95" min="49" max="51"/>
    <col hidden="1" width="12.7109375" customWidth="1" style="95" min="52" max="52"/>
    <col hidden="1" width="16.28515625" customWidth="1" style="95" min="53" max="53"/>
    <col hidden="1" width="11.42578125" customWidth="1" style="95" min="54" max="55"/>
    <col hidden="1" width="7.42578125" customWidth="1" style="95" min="56" max="56"/>
    <col hidden="1" width="13.42578125" customWidth="1" style="95" min="57" max="57"/>
    <col hidden="1" width="8.28515625" customWidth="1" style="95" min="58" max="58"/>
    <col hidden="1" width="15.42578125" customWidth="1" style="95" min="59" max="59"/>
    <col hidden="1" width="10.42578125" customWidth="1" style="95" min="60" max="60"/>
    <col hidden="1" width="16.7109375" customWidth="1" style="95" min="61" max="61"/>
    <col hidden="1" width="30.7109375" customWidth="1" style="95" min="62" max="62"/>
    <col hidden="1" width="46.7109375" customWidth="1" style="95" min="63" max="63"/>
    <col hidden="1" width="23" customWidth="1" style="95" min="64" max="64"/>
    <col hidden="1" width="17.7109375" customWidth="1" style="95" min="65" max="65"/>
    <col hidden="1" width="35.28515625" customWidth="1" style="95" min="66" max="66"/>
    <col hidden="1" width="11.42578125" customWidth="1" style="95" min="67" max="16384"/>
  </cols>
  <sheetData>
    <row r="1" ht="23.25" customHeight="1">
      <c r="B1" s="361" t="n"/>
      <c r="C1" s="619" t="n"/>
      <c r="D1" s="643" t="inlineStr">
        <is>
          <t>MACROPROCESO ESTRATÉGICO</t>
        </is>
      </c>
      <c r="E1" s="627" t="n"/>
      <c r="F1" s="627" t="n"/>
      <c r="G1" s="627" t="n"/>
      <c r="H1" s="627" t="n"/>
      <c r="I1" s="627" t="n"/>
      <c r="J1" s="627" t="n"/>
      <c r="K1" s="627" t="n"/>
      <c r="L1" s="627" t="n"/>
      <c r="M1" s="627" t="n"/>
      <c r="N1" s="627" t="n"/>
      <c r="O1" s="626" t="n"/>
      <c r="P1" s="362" t="inlineStr">
        <is>
          <t>CÓDIGO: ESGr028</t>
        </is>
      </c>
      <c r="Q1" s="621" t="n"/>
      <c r="S1" s="340" t="n"/>
      <c r="T1" s="340" t="n"/>
    </row>
    <row r="2" ht="21.75" customHeight="1">
      <c r="B2" s="622" t="n"/>
      <c r="C2" s="623" t="n"/>
      <c r="D2" s="362" t="inlineStr">
        <is>
          <t>PROCESO GESTIÓN SISTEMAS INTEGRADOS - CALIDAD</t>
        </is>
      </c>
      <c r="E2" s="620" t="n"/>
      <c r="F2" s="620" t="n"/>
      <c r="G2" s="620" t="n"/>
      <c r="H2" s="620" t="n"/>
      <c r="I2" s="620" t="n"/>
      <c r="J2" s="620" t="n"/>
      <c r="K2" s="620" t="n"/>
      <c r="L2" s="620" t="n"/>
      <c r="M2" s="620" t="n"/>
      <c r="N2" s="620" t="n"/>
      <c r="O2" s="621" t="n"/>
      <c r="P2" s="362" t="inlineStr">
        <is>
          <t>VERSIÓN: 18</t>
        </is>
      </c>
      <c r="Q2" s="621" t="n"/>
      <c r="S2" s="340" t="n"/>
      <c r="T2" s="340" t="n"/>
    </row>
    <row r="3" ht="15" customHeight="1">
      <c r="B3" s="622" t="n"/>
      <c r="C3" s="623" t="n"/>
      <c r="D3" s="362" t="inlineStr">
        <is>
          <t>GESTIÓN DEL RIESGO Y LAS OPORTUNIDADES</t>
        </is>
      </c>
      <c r="E3" s="624" t="n"/>
      <c r="F3" s="624" t="n"/>
      <c r="G3" s="624" t="n"/>
      <c r="H3" s="624" t="n"/>
      <c r="I3" s="624" t="n"/>
      <c r="J3" s="624" t="n"/>
      <c r="K3" s="624" t="n"/>
      <c r="L3" s="624" t="n"/>
      <c r="M3" s="624" t="n"/>
      <c r="N3" s="624" t="n"/>
      <c r="O3" s="619" t="n"/>
      <c r="P3" s="362" t="inlineStr">
        <is>
          <t>VIGENCIA: 2025-04-11</t>
        </is>
      </c>
      <c r="Q3" s="621" t="n"/>
      <c r="S3" s="340" t="n"/>
      <c r="T3" s="340" t="n"/>
    </row>
    <row r="4" ht="12.75" customHeight="1">
      <c r="B4" s="625" t="n"/>
      <c r="C4" s="626" t="n"/>
      <c r="D4" s="625" t="n"/>
      <c r="E4" s="627" t="n"/>
      <c r="F4" s="627" t="n"/>
      <c r="G4" s="627" t="n"/>
      <c r="H4" s="627" t="n"/>
      <c r="I4" s="627" t="n"/>
      <c r="J4" s="627" t="n"/>
      <c r="K4" s="627" t="n"/>
      <c r="L4" s="627" t="n"/>
      <c r="M4" s="627" t="n"/>
      <c r="N4" s="627" t="n"/>
      <c r="O4" s="626" t="n"/>
      <c r="P4" s="362" t="inlineStr">
        <is>
          <t>PÁGINA: 3 de 11</t>
        </is>
      </c>
      <c r="Q4" s="621" t="n"/>
      <c r="S4" s="340" t="n"/>
      <c r="T4" s="340" t="n"/>
    </row>
    <row r="6" ht="26.25" customHeight="1">
      <c r="B6" s="343" t="n"/>
      <c r="C6" s="344" t="inlineStr">
        <is>
          <t>REGRESAR</t>
        </is>
      </c>
      <c r="D6" s="343" t="n"/>
      <c r="E6" s="343" t="n"/>
      <c r="F6" s="343" t="n"/>
      <c r="G6" s="343" t="n"/>
      <c r="H6" s="343" t="n"/>
      <c r="I6" s="343" t="n"/>
      <c r="J6" s="343" t="n"/>
      <c r="K6" s="343" t="n"/>
      <c r="L6" s="343" t="n"/>
      <c r="M6" s="343" t="n"/>
      <c r="N6" s="343" t="n"/>
      <c r="O6" s="343" t="n"/>
      <c r="P6" s="343" t="n"/>
      <c r="Q6" s="343" t="n"/>
    </row>
    <row r="7" ht="30.75" customHeight="1">
      <c r="B7" s="415" t="inlineStr">
        <is>
          <t>IDENTIFICACIÓN DEL RIESGO</t>
        </is>
      </c>
      <c r="C7" s="644" t="n"/>
      <c r="D7" s="644" t="n"/>
      <c r="E7" s="644" t="n"/>
      <c r="F7" s="644" t="n"/>
      <c r="G7" s="644" t="n"/>
      <c r="H7" s="645" t="n"/>
      <c r="I7" s="416" t="inlineStr">
        <is>
          <t>TRATAMIENTO DEL RIESGO</t>
        </is>
      </c>
      <c r="J7" s="644" t="n"/>
      <c r="K7" s="644" t="n"/>
      <c r="L7" s="644" t="n"/>
      <c r="M7" s="644" t="n"/>
      <c r="N7" s="644" t="n"/>
      <c r="O7" s="644" t="n"/>
      <c r="P7" s="644" t="n"/>
      <c r="Q7" s="645" t="n"/>
    </row>
    <row r="8" ht="115.5" customHeight="1">
      <c r="B8" s="181" t="inlineStr">
        <is>
          <t>ID</t>
        </is>
      </c>
      <c r="C8" s="181" t="inlineStr">
        <is>
          <t>MACROPROCESO</t>
        </is>
      </c>
      <c r="D8" s="181" t="inlineStr">
        <is>
          <t>PROCESO</t>
        </is>
      </c>
      <c r="E8" s="181" t="inlineStr">
        <is>
          <t>RIESGO</t>
        </is>
      </c>
      <c r="F8" s="181" t="inlineStr">
        <is>
          <t>CLASIFICACIÓN</t>
        </is>
      </c>
      <c r="G8" s="181" t="inlineStr">
        <is>
          <t>CAUSA</t>
        </is>
      </c>
      <c r="H8" s="181" t="inlineStr">
        <is>
          <t>CONSECUENCIA</t>
        </is>
      </c>
      <c r="I8" s="345" t="inlineStr">
        <is>
          <t>PROBABILIDAD</t>
        </is>
      </c>
      <c r="J8" s="345" t="inlineStr">
        <is>
          <t>IMPACTO</t>
        </is>
      </c>
      <c r="K8" s="345" t="inlineStr">
        <is>
          <t>RIESGO RESIDUAL</t>
        </is>
      </c>
      <c r="L8" s="345" t="inlineStr">
        <is>
          <t>OPCIÓN MANEJO</t>
        </is>
      </c>
      <c r="M8" s="181" t="inlineStr">
        <is>
          <t>ACTIVIDADES DE CONTROL</t>
        </is>
      </c>
      <c r="N8" s="181" t="inlineStr">
        <is>
          <t>SOPORTE</t>
        </is>
      </c>
      <c r="O8" s="181" t="inlineStr">
        <is>
          <t>RESPONSABLE</t>
        </is>
      </c>
      <c r="P8" s="181" t="inlineStr">
        <is>
          <t>TIEMPO</t>
        </is>
      </c>
      <c r="Q8" s="181" t="inlineStr">
        <is>
          <t>INDICADOR</t>
        </is>
      </c>
    </row>
    <row r="9">
      <c r="B9" s="86" t="n"/>
      <c r="C9" s="86" t="n"/>
      <c r="D9" s="86" t="n"/>
      <c r="E9" s="346" t="n"/>
      <c r="F9" s="87" t="n"/>
      <c r="G9" s="88" t="n"/>
      <c r="H9" s="347" t="n"/>
      <c r="I9" s="87" t="n"/>
      <c r="J9" s="87" t="n"/>
      <c r="K9" s="87" t="n"/>
      <c r="L9" s="87" t="n"/>
      <c r="M9" s="89" t="n"/>
      <c r="N9" s="86" t="n"/>
      <c r="O9" s="86" t="n"/>
      <c r="P9" s="86" t="n"/>
      <c r="Q9" s="86" t="n"/>
    </row>
    <row r="10">
      <c r="B10" s="86" t="n"/>
      <c r="C10" s="86" t="n"/>
      <c r="D10" s="86" t="n"/>
      <c r="E10" s="346" t="n"/>
      <c r="F10" s="87" t="n"/>
      <c r="G10" s="88" t="n"/>
      <c r="H10" s="347" t="n"/>
      <c r="I10" s="87" t="n"/>
      <c r="J10" s="87" t="n"/>
      <c r="K10" s="87" t="n"/>
      <c r="L10" s="87" t="n"/>
      <c r="M10" s="89" t="n"/>
      <c r="N10" s="86" t="n"/>
      <c r="O10" s="86" t="n"/>
      <c r="P10" s="86" t="n"/>
      <c r="Q10" s="86" t="n"/>
    </row>
    <row r="11">
      <c r="B11" s="86" t="n"/>
      <c r="C11" s="86" t="n"/>
      <c r="D11" s="86" t="n"/>
      <c r="E11" s="86" t="n"/>
      <c r="F11" s="87" t="n"/>
      <c r="G11" s="88" t="n"/>
      <c r="H11" s="347" t="n"/>
      <c r="I11" s="87" t="n"/>
      <c r="J11" s="87" t="n"/>
      <c r="K11" s="87" t="n"/>
      <c r="L11" s="87" t="n"/>
      <c r="M11" s="89" t="n"/>
      <c r="N11" s="86" t="n"/>
      <c r="O11" s="86" t="n"/>
      <c r="P11" s="86" t="n"/>
      <c r="Q11" s="86" t="n"/>
    </row>
    <row r="12">
      <c r="B12" s="86" t="n"/>
      <c r="C12" s="86" t="n"/>
      <c r="D12" s="86" t="n"/>
      <c r="E12" s="86" t="n"/>
      <c r="F12" s="87" t="n"/>
      <c r="G12" s="86" t="n"/>
      <c r="H12" s="86" t="n"/>
      <c r="I12" s="87" t="n"/>
      <c r="J12" s="87" t="n"/>
      <c r="K12" s="87" t="n"/>
      <c r="L12" s="87" t="n"/>
      <c r="M12" s="89" t="n"/>
      <c r="N12" s="86" t="n"/>
      <c r="O12" s="86" t="n"/>
      <c r="P12" s="86" t="n"/>
      <c r="Q12" s="86" t="n"/>
    </row>
    <row r="13">
      <c r="B13" s="86" t="n"/>
      <c r="C13" s="86" t="n"/>
      <c r="D13" s="86" t="n"/>
      <c r="E13" s="86" t="n"/>
      <c r="F13" s="87" t="n"/>
      <c r="G13" s="86" t="n"/>
      <c r="H13" s="86" t="n"/>
      <c r="I13" s="87" t="n"/>
      <c r="J13" s="87" t="n"/>
      <c r="K13" s="87" t="n"/>
      <c r="L13" s="87" t="n"/>
      <c r="M13" s="89" t="n"/>
      <c r="N13" s="86" t="n"/>
      <c r="O13" s="86" t="n"/>
      <c r="P13" s="86" t="n"/>
      <c r="Q13" s="86" t="n"/>
    </row>
    <row r="14">
      <c r="B14" s="86" t="n"/>
      <c r="C14" s="86" t="n"/>
      <c r="D14" s="86" t="n"/>
      <c r="E14" s="86" t="n"/>
      <c r="F14" s="87" t="n"/>
      <c r="G14" s="86" t="n"/>
      <c r="H14" s="86" t="n"/>
      <c r="I14" s="87" t="n"/>
      <c r="J14" s="87" t="n"/>
      <c r="K14" s="87" t="n"/>
      <c r="L14" s="87" t="n"/>
      <c r="M14" s="89" t="n"/>
      <c r="N14" s="86" t="n"/>
      <c r="O14" s="86" t="n"/>
      <c r="P14" s="86" t="n"/>
      <c r="Q14" s="86" t="n"/>
    </row>
    <row r="15">
      <c r="B15" s="86" t="n"/>
      <c r="C15" s="86" t="n"/>
      <c r="D15" s="86" t="n"/>
      <c r="E15" s="86" t="n"/>
      <c r="F15" s="87" t="n"/>
      <c r="G15" s="86" t="n"/>
      <c r="H15" s="86" t="n"/>
      <c r="I15" s="87" t="n"/>
      <c r="J15" s="87" t="n"/>
      <c r="K15" s="87" t="n"/>
      <c r="L15" s="87" t="n"/>
      <c r="M15" s="89" t="n"/>
      <c r="N15" s="86" t="n"/>
      <c r="O15" s="86" t="n"/>
      <c r="P15" s="86" t="n"/>
      <c r="Q15" s="86" t="n"/>
    </row>
    <row r="16">
      <c r="B16" s="86" t="n"/>
      <c r="C16" s="86" t="n"/>
      <c r="D16" s="86" t="n"/>
      <c r="E16" s="86" t="n"/>
      <c r="F16" s="87" t="n"/>
      <c r="G16" s="86" t="n"/>
      <c r="H16" s="86" t="n"/>
      <c r="I16" s="87" t="n"/>
      <c r="J16" s="87" t="n"/>
      <c r="K16" s="87" t="n"/>
      <c r="L16" s="87" t="n"/>
      <c r="M16" s="89" t="n"/>
      <c r="N16" s="86" t="n"/>
      <c r="O16" s="86" t="n"/>
      <c r="P16" s="86" t="n"/>
      <c r="Q16" s="86" t="n"/>
    </row>
    <row r="17">
      <c r="B17" s="86" t="n"/>
      <c r="C17" s="86" t="n"/>
      <c r="D17" s="86" t="n"/>
      <c r="E17" s="86" t="n"/>
      <c r="F17" s="87" t="n"/>
      <c r="G17" s="86" t="n"/>
      <c r="H17" s="86" t="n"/>
      <c r="I17" s="87" t="n"/>
      <c r="J17" s="87" t="n"/>
      <c r="K17" s="87" t="n"/>
      <c r="L17" s="87" t="n"/>
      <c r="M17" s="89" t="n"/>
      <c r="N17" s="86" t="n"/>
      <c r="O17" s="86" t="n"/>
      <c r="P17" s="86" t="n"/>
      <c r="Q17" s="86" t="n"/>
    </row>
    <row r="18">
      <c r="B18" s="86" t="n"/>
      <c r="C18" s="86" t="n"/>
      <c r="D18" s="86" t="n"/>
      <c r="E18" s="86" t="n"/>
      <c r="F18" s="87" t="n"/>
      <c r="G18" s="86" t="n"/>
      <c r="H18" s="346" t="n"/>
      <c r="I18" s="87" t="n"/>
      <c r="J18" s="87" t="n"/>
      <c r="K18" s="87" t="n"/>
      <c r="L18" s="87" t="n"/>
      <c r="M18" s="89" t="n"/>
      <c r="N18" s="86" t="n"/>
      <c r="O18" s="86" t="n"/>
      <c r="P18" s="86" t="n"/>
      <c r="Q18" s="86" t="n"/>
    </row>
    <row r="19">
      <c r="B19" s="86" t="n"/>
      <c r="C19" s="86" t="n"/>
      <c r="D19" s="86" t="n"/>
      <c r="E19" s="86" t="n"/>
      <c r="F19" s="87" t="n"/>
      <c r="G19" s="86" t="n"/>
      <c r="H19" s="346" t="n"/>
      <c r="I19" s="87" t="n"/>
      <c r="J19" s="87" t="n"/>
      <c r="K19" s="87" t="n"/>
      <c r="L19" s="87" t="n"/>
      <c r="M19" s="89" t="n"/>
      <c r="N19" s="86" t="n"/>
      <c r="O19" s="86" t="n"/>
      <c r="P19" s="86" t="n"/>
      <c r="Q19" s="86" t="n"/>
    </row>
    <row r="20">
      <c r="B20" s="86" t="n"/>
      <c r="C20" s="86" t="n"/>
      <c r="D20" s="86" t="n"/>
      <c r="E20" s="86" t="n"/>
      <c r="F20" s="87" t="n"/>
      <c r="G20" s="86" t="n"/>
      <c r="H20" s="86" t="n"/>
      <c r="I20" s="87" t="n"/>
      <c r="J20" s="87" t="n"/>
      <c r="K20" s="87" t="n"/>
      <c r="L20" s="87" t="n"/>
      <c r="M20" s="89" t="n"/>
      <c r="N20" s="86" t="n"/>
      <c r="O20" s="86" t="n"/>
      <c r="P20" s="86" t="n"/>
      <c r="Q20" s="86" t="n"/>
    </row>
    <row r="21">
      <c r="B21" s="86" t="n"/>
      <c r="C21" s="86" t="n"/>
      <c r="D21" s="86" t="n"/>
      <c r="E21" s="86" t="n"/>
      <c r="F21" s="87" t="n"/>
      <c r="G21" s="86" t="n"/>
      <c r="H21" s="86" t="n"/>
      <c r="I21" s="87" t="n"/>
      <c r="J21" s="87" t="n"/>
      <c r="K21" s="87" t="n"/>
      <c r="L21" s="87" t="n"/>
      <c r="M21" s="89" t="n"/>
      <c r="N21" s="86" t="n"/>
      <c r="O21" s="86" t="n"/>
      <c r="P21" s="86" t="n"/>
      <c r="Q21" s="86" t="n"/>
    </row>
    <row r="22">
      <c r="B22" s="86" t="n"/>
      <c r="C22" s="86" t="n"/>
      <c r="D22" s="86" t="n"/>
      <c r="E22" s="86" t="n"/>
      <c r="F22" s="87" t="n"/>
      <c r="G22" s="86" t="n"/>
      <c r="H22" s="86" t="n"/>
      <c r="I22" s="87" t="n"/>
      <c r="J22" s="87" t="n"/>
      <c r="K22" s="87" t="n"/>
      <c r="L22" s="87" t="n"/>
      <c r="M22" s="89" t="n"/>
      <c r="N22" s="86" t="n"/>
      <c r="O22" s="86" t="n"/>
      <c r="P22" s="86" t="n"/>
      <c r="Q22" s="86" t="n"/>
    </row>
    <row r="23">
      <c r="B23" s="86" t="n"/>
      <c r="C23" s="86" t="n"/>
      <c r="D23" s="86" t="n"/>
      <c r="E23" s="86" t="n"/>
      <c r="F23" s="87" t="n"/>
      <c r="G23" s="86" t="n"/>
      <c r="H23" s="86" t="n"/>
      <c r="I23" s="87" t="n"/>
      <c r="J23" s="87" t="n"/>
      <c r="K23" s="87" t="n"/>
      <c r="L23" s="87" t="n"/>
      <c r="M23" s="89" t="n"/>
      <c r="N23" s="86" t="n"/>
      <c r="O23" s="86" t="n"/>
      <c r="P23" s="86" t="n"/>
      <c r="Q23" s="86" t="n"/>
    </row>
    <row r="24">
      <c r="B24" s="86" t="n"/>
      <c r="C24" s="86" t="n"/>
      <c r="D24" s="86" t="n"/>
      <c r="E24" s="86" t="n"/>
      <c r="F24" s="87" t="n"/>
      <c r="G24" s="86" t="n"/>
      <c r="H24" s="86" t="n"/>
      <c r="I24" s="87" t="n"/>
      <c r="J24" s="87" t="n"/>
      <c r="K24" s="87" t="n"/>
      <c r="L24" s="87" t="n"/>
      <c r="M24" s="89" t="n"/>
      <c r="N24" s="86" t="n"/>
      <c r="O24" s="86" t="n"/>
      <c r="P24" s="86" t="n"/>
      <c r="Q24" s="86" t="n"/>
    </row>
    <row r="25">
      <c r="B25" s="86" t="n"/>
      <c r="C25" s="86" t="n"/>
      <c r="D25" s="86" t="n"/>
      <c r="E25" s="86" t="n"/>
      <c r="F25" s="87" t="n"/>
      <c r="G25" s="86" t="n"/>
      <c r="H25" s="86" t="n"/>
      <c r="I25" s="87" t="n"/>
      <c r="J25" s="87" t="n"/>
      <c r="K25" s="87" t="n"/>
      <c r="L25" s="87" t="n"/>
      <c r="M25" s="89" t="n"/>
      <c r="N25" s="86" t="n"/>
      <c r="O25" s="86" t="n"/>
      <c r="P25" s="86" t="n"/>
      <c r="Q25" s="86" t="n"/>
    </row>
    <row r="26">
      <c r="B26" s="86" t="n"/>
      <c r="C26" s="86" t="n"/>
      <c r="D26" s="86" t="n"/>
      <c r="E26" s="86" t="n"/>
      <c r="F26" s="87" t="n"/>
      <c r="G26" s="86" t="n"/>
      <c r="H26" s="86" t="n"/>
      <c r="I26" s="87" t="n"/>
      <c r="J26" s="87" t="n"/>
      <c r="K26" s="87" t="n"/>
      <c r="L26" s="87" t="n"/>
      <c r="M26" s="86" t="n"/>
      <c r="N26" s="86" t="n"/>
      <c r="O26" s="86" t="n"/>
      <c r="P26" s="86" t="n"/>
      <c r="Q26" s="86" t="n"/>
    </row>
    <row r="27">
      <c r="B27" s="86" t="n"/>
      <c r="C27" s="86" t="n"/>
      <c r="D27" s="86" t="n"/>
      <c r="E27" s="86" t="n"/>
      <c r="F27" s="87" t="n"/>
      <c r="G27" s="86" t="n"/>
      <c r="H27" s="86" t="n"/>
      <c r="I27" s="87" t="n"/>
      <c r="J27" s="87" t="n"/>
      <c r="K27" s="87" t="n"/>
      <c r="L27" s="87" t="n"/>
      <c r="M27" s="86" t="n"/>
      <c r="N27" s="86" t="n"/>
      <c r="O27" s="86" t="n"/>
      <c r="P27" s="86" t="n"/>
      <c r="Q27" s="86" t="n"/>
    </row>
    <row r="28">
      <c r="B28" s="86" t="n"/>
      <c r="C28" s="86" t="n"/>
      <c r="D28" s="86" t="n"/>
      <c r="E28" s="86" t="n"/>
      <c r="F28" s="87" t="n"/>
      <c r="G28" s="86" t="n"/>
      <c r="H28" s="86" t="n"/>
      <c r="I28" s="87" t="n"/>
      <c r="J28" s="87" t="n"/>
      <c r="K28" s="87" t="n"/>
      <c r="L28" s="87" t="n"/>
      <c r="M28" s="86" t="n"/>
      <c r="N28" s="86" t="n"/>
      <c r="O28" s="86" t="n"/>
      <c r="P28" s="86" t="n"/>
      <c r="Q28" s="86" t="n"/>
    </row>
    <row r="29">
      <c r="B29" s="86" t="n"/>
      <c r="C29" s="86" t="n"/>
      <c r="D29" s="86" t="n"/>
      <c r="E29" s="86" t="n"/>
      <c r="F29" s="87" t="n"/>
      <c r="G29" s="86" t="n"/>
      <c r="H29" s="86" t="n"/>
      <c r="I29" s="87" t="n"/>
      <c r="J29" s="87" t="n"/>
      <c r="K29" s="87" t="n"/>
      <c r="L29" s="87" t="n"/>
      <c r="M29" s="86" t="n"/>
      <c r="N29" s="86" t="n"/>
      <c r="O29" s="86" t="n"/>
      <c r="P29" s="86" t="n"/>
      <c r="Q29" s="86" t="n"/>
    </row>
    <row r="30">
      <c r="B30" s="86" t="n"/>
      <c r="C30" s="86" t="n"/>
      <c r="D30" s="86" t="n"/>
      <c r="E30" s="86" t="n"/>
      <c r="F30" s="87" t="n"/>
      <c r="G30" s="86" t="n"/>
      <c r="H30" s="86" t="n"/>
      <c r="I30" s="87" t="n"/>
      <c r="J30" s="87" t="n"/>
      <c r="K30" s="87" t="n"/>
      <c r="L30" s="87" t="n"/>
      <c r="M30" s="89" t="n"/>
      <c r="N30" s="86" t="n"/>
      <c r="O30" s="86" t="n"/>
      <c r="P30" s="86" t="n"/>
      <c r="Q30" s="86" t="n"/>
    </row>
    <row r="31">
      <c r="B31" s="86" t="n"/>
      <c r="C31" s="86" t="n"/>
      <c r="D31" s="86" t="n"/>
      <c r="E31" s="86" t="n"/>
      <c r="F31" s="87" t="n"/>
      <c r="G31" s="86" t="n"/>
      <c r="H31" s="86" t="n"/>
      <c r="I31" s="87" t="n"/>
      <c r="J31" s="87" t="n"/>
      <c r="K31" s="87" t="n"/>
      <c r="L31" s="87" t="n"/>
      <c r="M31" s="89" t="n"/>
      <c r="N31" s="86" t="n"/>
      <c r="O31" s="86" t="n"/>
      <c r="P31" s="86" t="n"/>
      <c r="Q31" s="86" t="n"/>
    </row>
    <row r="32">
      <c r="B32" s="86" t="n"/>
      <c r="C32" s="86" t="n"/>
      <c r="D32" s="86" t="n"/>
      <c r="E32" s="86" t="n"/>
      <c r="F32" s="87" t="n"/>
      <c r="G32" s="86" t="n"/>
      <c r="H32" s="86" t="n"/>
      <c r="I32" s="87" t="n"/>
      <c r="J32" s="87" t="n"/>
      <c r="K32" s="87" t="n"/>
      <c r="L32" s="87" t="n"/>
      <c r="M32" s="89" t="n"/>
      <c r="N32" s="86" t="n"/>
      <c r="O32" s="86" t="n"/>
      <c r="P32" s="86" t="n"/>
      <c r="Q32" s="86" t="n"/>
    </row>
    <row r="33">
      <c r="B33" s="86" t="n"/>
      <c r="C33" s="86" t="n"/>
      <c r="D33" s="86" t="n"/>
      <c r="E33" s="86" t="n"/>
      <c r="F33" s="87" t="n"/>
      <c r="G33" s="86" t="n"/>
      <c r="H33" s="86" t="n"/>
      <c r="I33" s="87" t="n"/>
      <c r="J33" s="87" t="n"/>
      <c r="K33" s="87" t="n"/>
      <c r="L33" s="87" t="n"/>
      <c r="M33" s="89" t="n"/>
      <c r="N33" s="86" t="n"/>
      <c r="O33" s="86" t="n"/>
      <c r="P33" s="86" t="n"/>
      <c r="Q33" s="86" t="n"/>
    </row>
    <row r="34">
      <c r="B34" s="86" t="n"/>
      <c r="C34" s="86" t="n"/>
      <c r="D34" s="86" t="n"/>
      <c r="E34" s="86" t="n"/>
      <c r="F34" s="87" t="n"/>
      <c r="G34" s="86" t="n"/>
      <c r="H34" s="86" t="n"/>
      <c r="I34" s="87" t="n"/>
      <c r="J34" s="87" t="n"/>
      <c r="K34" s="87" t="n"/>
      <c r="L34" s="87" t="n"/>
      <c r="M34" s="89" t="n"/>
      <c r="N34" s="86" t="n"/>
      <c r="O34" s="86" t="n"/>
      <c r="P34" s="86" t="n"/>
      <c r="Q34" s="86" t="n"/>
    </row>
    <row r="35">
      <c r="B35" s="86" t="n"/>
      <c r="C35" s="86" t="n"/>
      <c r="D35" s="86" t="n"/>
      <c r="E35" s="86" t="n"/>
      <c r="F35" s="87" t="n"/>
      <c r="G35" s="86" t="n"/>
      <c r="H35" s="86" t="n"/>
      <c r="I35" s="87" t="n"/>
      <c r="J35" s="87" t="n"/>
      <c r="K35" s="87" t="n"/>
      <c r="L35" s="87" t="n"/>
      <c r="M35" s="86" t="n"/>
      <c r="N35" s="89" t="n"/>
      <c r="O35" s="86" t="n"/>
      <c r="P35" s="86" t="n"/>
      <c r="Q35" s="86" t="n"/>
    </row>
    <row r="36">
      <c r="B36" s="86" t="n"/>
      <c r="C36" s="86" t="n"/>
      <c r="D36" s="86" t="n"/>
      <c r="E36" s="86" t="n"/>
      <c r="F36" s="87" t="n"/>
      <c r="G36" s="86" t="n"/>
      <c r="H36" s="86" t="n"/>
      <c r="I36" s="87" t="n"/>
      <c r="J36" s="87" t="n"/>
      <c r="K36" s="87" t="n"/>
      <c r="L36" s="87" t="n"/>
      <c r="M36" s="89" t="n"/>
      <c r="N36" s="86" t="n"/>
      <c r="O36" s="86" t="n"/>
      <c r="P36" s="86" t="n"/>
      <c r="Q36" s="86" t="n"/>
    </row>
    <row r="37">
      <c r="B37" s="86" t="n"/>
      <c r="C37" s="86" t="n"/>
      <c r="D37" s="86" t="n"/>
      <c r="E37" s="86" t="n"/>
      <c r="F37" s="87" t="n"/>
      <c r="G37" s="86" t="n"/>
      <c r="H37" s="86" t="n"/>
      <c r="I37" s="87" t="n"/>
      <c r="J37" s="87" t="n"/>
      <c r="K37" s="87" t="n"/>
      <c r="L37" s="87" t="n"/>
      <c r="M37" s="89" t="n"/>
      <c r="N37" s="86" t="n"/>
      <c r="O37" s="86" t="n"/>
      <c r="P37" s="86" t="n"/>
      <c r="Q37" s="86" t="n"/>
    </row>
    <row r="38">
      <c r="B38" s="86" t="n"/>
      <c r="C38" s="86" t="n"/>
      <c r="D38" s="86" t="n"/>
      <c r="E38" s="86" t="n"/>
      <c r="F38" s="87" t="n"/>
      <c r="G38" s="86" t="n"/>
      <c r="H38" s="90" t="n"/>
      <c r="I38" s="87" t="n"/>
      <c r="J38" s="87" t="n"/>
      <c r="K38" s="87" t="n"/>
      <c r="L38" s="87" t="n"/>
      <c r="M38" s="89" t="n"/>
      <c r="N38" s="86" t="n"/>
      <c r="O38" s="86" t="n"/>
      <c r="P38" s="86" t="n"/>
      <c r="Q38" s="86" t="n"/>
    </row>
    <row r="39">
      <c r="B39" s="86" t="n"/>
      <c r="C39" s="86" t="n"/>
      <c r="D39" s="86" t="n"/>
      <c r="E39" s="86" t="n"/>
      <c r="F39" s="87" t="n"/>
      <c r="G39" s="86" t="n"/>
      <c r="H39" s="86" t="n"/>
      <c r="I39" s="87" t="n"/>
      <c r="J39" s="87" t="n"/>
      <c r="K39" s="87" t="n"/>
      <c r="L39" s="87" t="n"/>
      <c r="M39" s="89" t="n"/>
      <c r="N39" s="86" t="n"/>
      <c r="O39" s="86" t="n"/>
      <c r="P39" s="86" t="n"/>
      <c r="Q39" s="86" t="n"/>
    </row>
    <row r="40">
      <c r="B40" s="86" t="n"/>
      <c r="C40" s="86" t="n"/>
      <c r="D40" s="86" t="n"/>
      <c r="E40" s="86" t="n"/>
      <c r="F40" s="87" t="n"/>
      <c r="G40" s="86" t="n"/>
      <c r="H40" s="86" t="n"/>
      <c r="I40" s="87" t="n"/>
      <c r="J40" s="87" t="n"/>
      <c r="K40" s="87" t="n"/>
      <c r="L40" s="87" t="n"/>
      <c r="M40" s="89" t="n"/>
      <c r="N40" s="86" t="n"/>
      <c r="O40" s="86" t="n"/>
      <c r="P40" s="86" t="n"/>
      <c r="Q40" s="86" t="n"/>
    </row>
    <row r="41">
      <c r="B41" s="86" t="n"/>
      <c r="C41" s="86" t="n"/>
      <c r="D41" s="86" t="n"/>
      <c r="E41" s="86" t="n"/>
      <c r="F41" s="87" t="n"/>
      <c r="G41" s="86" t="n"/>
      <c r="H41" s="86" t="n"/>
      <c r="I41" s="87" t="n"/>
      <c r="J41" s="87" t="n"/>
      <c r="K41" s="87" t="n"/>
      <c r="L41" s="87" t="n"/>
      <c r="M41" s="89" t="n"/>
      <c r="N41" s="86" t="n"/>
      <c r="O41" s="86" t="n"/>
      <c r="P41" s="86" t="n"/>
      <c r="Q41" s="86" t="n"/>
    </row>
    <row r="42">
      <c r="B42" s="86" t="n"/>
      <c r="C42" s="86" t="n"/>
      <c r="D42" s="86" t="n"/>
      <c r="E42" s="86" t="n"/>
      <c r="F42" s="87" t="n"/>
      <c r="G42" s="86" t="n"/>
      <c r="H42" s="86" t="n"/>
      <c r="I42" s="87" t="n"/>
      <c r="J42" s="87" t="n"/>
      <c r="K42" s="87" t="n"/>
      <c r="L42" s="87" t="n"/>
      <c r="M42" s="89" t="n"/>
      <c r="N42" s="86" t="n"/>
      <c r="O42" s="86" t="n"/>
      <c r="P42" s="86" t="n"/>
      <c r="Q42" s="86" t="n"/>
    </row>
    <row r="43">
      <c r="B43" s="86" t="n"/>
      <c r="C43" s="86" t="n"/>
      <c r="D43" s="86" t="n"/>
      <c r="E43" s="86" t="n"/>
      <c r="F43" s="87" t="n"/>
      <c r="G43" s="86" t="n"/>
      <c r="H43" s="86" t="n"/>
      <c r="I43" s="87" t="n"/>
      <c r="J43" s="87" t="n"/>
      <c r="K43" s="87" t="n"/>
      <c r="L43" s="87" t="n"/>
      <c r="M43" s="89" t="n"/>
      <c r="N43" s="86" t="n"/>
      <c r="O43" s="86" t="n"/>
      <c r="P43" s="86" t="n"/>
      <c r="Q43" s="86" t="n"/>
    </row>
    <row r="44">
      <c r="B44" s="86" t="n"/>
      <c r="C44" s="91" t="n"/>
      <c r="D44" s="91" t="n"/>
      <c r="E44" s="86" t="n"/>
      <c r="F44" s="87" t="n"/>
      <c r="G44" s="86" t="n"/>
      <c r="H44" s="86" t="n"/>
      <c r="I44" s="87" t="n"/>
      <c r="J44" s="87" t="n"/>
      <c r="K44" s="87" t="n"/>
      <c r="L44" s="87" t="n"/>
      <c r="M44" s="92" t="n"/>
      <c r="N44" s="86" t="n"/>
      <c r="O44" s="86" t="n"/>
      <c r="P44" s="91" t="n"/>
      <c r="Q44" s="86" t="n"/>
    </row>
    <row r="45">
      <c r="B45" s="86" t="n"/>
      <c r="C45" s="91" t="n"/>
      <c r="D45" s="91" t="n"/>
      <c r="E45" s="86" t="n"/>
      <c r="F45" s="87" t="n"/>
      <c r="G45" s="86" t="n"/>
      <c r="H45" s="86" t="n"/>
      <c r="I45" s="87" t="n"/>
      <c r="J45" s="87" t="n"/>
      <c r="K45" s="87" t="n"/>
      <c r="L45" s="87" t="n"/>
      <c r="M45" s="92" t="n"/>
      <c r="N45" s="86" t="n"/>
      <c r="O45" s="86" t="n"/>
      <c r="P45" s="91" t="n"/>
      <c r="Q45" s="86" t="n"/>
    </row>
    <row r="46">
      <c r="B46" s="86" t="n"/>
      <c r="C46" s="86" t="n"/>
      <c r="D46" s="86" t="n"/>
      <c r="E46" s="86" t="n"/>
      <c r="F46" s="87" t="n"/>
      <c r="G46" s="86" t="n"/>
      <c r="H46" s="86" t="n"/>
      <c r="I46" s="87" t="n"/>
      <c r="J46" s="87" t="n"/>
      <c r="K46" s="87" t="n"/>
      <c r="L46" s="87" t="n"/>
      <c r="M46" s="89" t="n"/>
      <c r="N46" s="86" t="n"/>
      <c r="O46" s="86" t="n"/>
      <c r="P46" s="86" t="n"/>
      <c r="Q46" s="86" t="n"/>
    </row>
    <row r="47">
      <c r="B47" s="86" t="n"/>
      <c r="C47" s="86" t="n"/>
      <c r="D47" s="86" t="n"/>
      <c r="E47" s="86" t="n"/>
      <c r="F47" s="87" t="n"/>
      <c r="G47" s="90" t="n"/>
      <c r="H47" s="86" t="n"/>
      <c r="I47" s="87" t="n"/>
      <c r="J47" s="87" t="n"/>
      <c r="K47" s="87" t="n"/>
      <c r="L47" s="87" t="n"/>
      <c r="M47" s="86" t="n"/>
      <c r="N47" s="86" t="n"/>
      <c r="O47" s="86" t="n"/>
      <c r="P47" s="86" t="n"/>
      <c r="Q47" s="86" t="n"/>
    </row>
    <row r="48">
      <c r="B48" s="86" t="n"/>
      <c r="C48" s="86" t="n"/>
      <c r="D48" s="86" t="n"/>
      <c r="E48" s="86" t="n"/>
      <c r="F48" s="87" t="n"/>
      <c r="G48" s="86" t="n"/>
      <c r="H48" s="86" t="n"/>
      <c r="I48" s="87" t="n"/>
      <c r="J48" s="87" t="n"/>
      <c r="K48" s="87" t="n"/>
      <c r="L48" s="87" t="n"/>
      <c r="M48" s="86" t="n"/>
      <c r="N48" s="86" t="n"/>
      <c r="O48" s="86" t="n"/>
      <c r="P48" s="86" t="n"/>
      <c r="Q48" s="86" t="n"/>
    </row>
    <row r="49">
      <c r="B49" s="86" t="n"/>
      <c r="C49" s="86" t="n"/>
      <c r="D49" s="86" t="n"/>
      <c r="E49" s="346" t="n"/>
      <c r="F49" s="87" t="n"/>
      <c r="G49" s="86" t="n"/>
      <c r="H49" s="86" t="n"/>
      <c r="I49" s="87" t="n"/>
      <c r="J49" s="87" t="n"/>
      <c r="K49" s="87" t="n"/>
      <c r="L49" s="87" t="n"/>
      <c r="M49" s="86" t="n"/>
      <c r="N49" s="86" t="n"/>
      <c r="O49" s="86" t="n"/>
      <c r="P49" s="86" t="n"/>
      <c r="Q49" s="86" t="n"/>
    </row>
    <row r="50">
      <c r="B50" s="86" t="n"/>
      <c r="C50" s="86" t="n"/>
      <c r="D50" s="86" t="n"/>
      <c r="E50" s="346" t="n"/>
      <c r="F50" s="87" t="n"/>
      <c r="G50" s="86" t="n"/>
      <c r="H50" s="86" t="n"/>
      <c r="I50" s="87" t="n"/>
      <c r="J50" s="87" t="n"/>
      <c r="K50" s="87" t="n"/>
      <c r="L50" s="87" t="n"/>
      <c r="M50" s="86" t="n"/>
      <c r="N50" s="86" t="n"/>
      <c r="O50" s="86" t="n"/>
      <c r="P50" s="86" t="n"/>
      <c r="Q50" s="86" t="n"/>
    </row>
    <row r="51">
      <c r="B51" s="86" t="n"/>
      <c r="C51" s="86" t="n"/>
      <c r="D51" s="86" t="n"/>
      <c r="E51" s="86" t="n"/>
      <c r="F51" s="87" t="n"/>
      <c r="G51" s="86" t="n"/>
      <c r="H51" s="86" t="n"/>
      <c r="I51" s="87" t="n"/>
      <c r="J51" s="87" t="n"/>
      <c r="K51" s="87" t="n"/>
      <c r="L51" s="87" t="n"/>
      <c r="M51" s="89" t="n"/>
      <c r="N51" s="86" t="n"/>
      <c r="O51" s="86" t="n"/>
      <c r="P51" s="86" t="n"/>
      <c r="Q51" s="86" t="n"/>
    </row>
    <row r="52">
      <c r="B52" s="86" t="n"/>
      <c r="C52" s="86" t="n"/>
      <c r="D52" s="86" t="n"/>
      <c r="E52" s="86" t="n"/>
      <c r="F52" s="87" t="n"/>
      <c r="G52" s="86" t="n"/>
      <c r="H52" s="86" t="n"/>
      <c r="I52" s="87" t="n"/>
      <c r="J52" s="87" t="n"/>
      <c r="K52" s="87" t="n"/>
      <c r="L52" s="87" t="n"/>
      <c r="M52" s="89" t="n"/>
      <c r="N52" s="86" t="n"/>
      <c r="O52" s="86" t="n"/>
      <c r="P52" s="86" t="n"/>
      <c r="Q52" s="86" t="n"/>
    </row>
    <row r="53">
      <c r="B53" s="86" t="n"/>
      <c r="C53" s="86" t="n"/>
      <c r="D53" s="86" t="n"/>
      <c r="E53" s="86" t="n"/>
      <c r="F53" s="87" t="n"/>
      <c r="G53" s="86" t="n"/>
      <c r="H53" s="86" t="n"/>
      <c r="I53" s="87" t="n"/>
      <c r="J53" s="87" t="n"/>
      <c r="K53" s="87" t="n"/>
      <c r="L53" s="87" t="n"/>
      <c r="M53" s="89" t="n"/>
      <c r="N53" s="86" t="n"/>
      <c r="O53" s="86" t="n"/>
      <c r="P53" s="86" t="n"/>
      <c r="Q53" s="86" t="n"/>
    </row>
    <row r="54">
      <c r="B54" s="86" t="n"/>
      <c r="C54" s="86" t="n"/>
      <c r="D54" s="86" t="n"/>
      <c r="E54" s="86" t="n"/>
      <c r="F54" s="87" t="n"/>
      <c r="G54" s="86" t="n"/>
      <c r="H54" s="86" t="n"/>
      <c r="I54" s="87" t="n"/>
      <c r="J54" s="87" t="n"/>
      <c r="K54" s="87" t="n"/>
      <c r="L54" s="87" t="n"/>
      <c r="M54" s="89" t="n"/>
      <c r="N54" s="86" t="n"/>
      <c r="O54" s="86" t="n"/>
      <c r="P54" s="86" t="n"/>
      <c r="Q54" s="86" t="n"/>
    </row>
    <row r="55">
      <c r="B55" s="86" t="n"/>
      <c r="C55" s="86" t="n"/>
      <c r="D55" s="86" t="n"/>
      <c r="E55" s="86" t="n"/>
      <c r="F55" s="87" t="n"/>
      <c r="G55" s="86" t="n"/>
      <c r="H55" s="86" t="n"/>
      <c r="I55" s="87" t="n"/>
      <c r="J55" s="87" t="n"/>
      <c r="K55" s="87" t="n"/>
      <c r="L55" s="87" t="n"/>
      <c r="M55" s="89" t="n"/>
      <c r="N55" s="86" t="n"/>
      <c r="O55" s="86" t="n"/>
      <c r="P55" s="86" t="n"/>
      <c r="Q55" s="86" t="n"/>
    </row>
    <row r="56">
      <c r="B56" s="86" t="n"/>
      <c r="C56" s="86" t="n"/>
      <c r="D56" s="86" t="n"/>
      <c r="E56" s="86" t="n"/>
      <c r="F56" s="87" t="n"/>
      <c r="G56" s="86" t="n"/>
      <c r="H56" s="86" t="n"/>
      <c r="I56" s="87" t="n"/>
      <c r="J56" s="87" t="n"/>
      <c r="K56" s="87" t="n"/>
      <c r="L56" s="87" t="n"/>
      <c r="M56" s="89" t="n"/>
      <c r="N56" s="86" t="n"/>
      <c r="O56" s="86" t="n"/>
      <c r="P56" s="86" t="n"/>
      <c r="Q56" s="86" t="n"/>
    </row>
    <row r="57">
      <c r="B57" s="86" t="n"/>
      <c r="C57" s="86" t="n"/>
      <c r="D57" s="86" t="n"/>
      <c r="E57" s="86" t="n"/>
      <c r="F57" s="87" t="n"/>
      <c r="G57" s="86" t="n"/>
      <c r="H57" s="86" t="n"/>
      <c r="I57" s="87" t="n"/>
      <c r="J57" s="87" t="n"/>
      <c r="K57" s="87" t="n"/>
      <c r="L57" s="87" t="n"/>
      <c r="M57" s="89" t="n"/>
      <c r="N57" s="86" t="n"/>
      <c r="O57" s="86" t="n"/>
      <c r="P57" s="86" t="n"/>
      <c r="Q57" s="86" t="n"/>
    </row>
    <row r="58">
      <c r="B58" s="86" t="n"/>
      <c r="C58" s="86" t="n"/>
      <c r="D58" s="86" t="n"/>
      <c r="E58" s="86" t="n"/>
      <c r="F58" s="87" t="n"/>
      <c r="G58" s="86" t="n"/>
      <c r="H58" s="86" t="n"/>
      <c r="I58" s="87" t="n"/>
      <c r="J58" s="87" t="n"/>
      <c r="K58" s="87" t="n"/>
      <c r="L58" s="87" t="n"/>
      <c r="M58" s="89" t="n"/>
      <c r="N58" s="86" t="n"/>
      <c r="O58" s="86" t="n"/>
      <c r="P58" s="86" t="n"/>
      <c r="Q58" s="86" t="n"/>
    </row>
    <row r="60" ht="69.75" customHeight="1">
      <c r="B60" s="363" t="inlineStr">
        <is>
          <t>Diagonal 18 No. 20-29 Fusagasugá – Cundinamarca
Teléfono (601) 8281483 Línea Gratuita 018000180414
www.ucundinamarca.edu.co   E-mail: info@ucundinamarca.edu.co
NIT: 890.680.062-2</t>
        </is>
      </c>
    </row>
    <row r="61">
      <c r="B61" s="307" t="n"/>
      <c r="C61" s="35" t="n"/>
      <c r="D61" s="308" t="n"/>
      <c r="E61" s="307" t="n"/>
    </row>
    <row r="62" ht="36" customHeight="1">
      <c r="B62" s="390"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1" insertColumns="0" pivotTables="0" deleteRows="0" formatCells="0" saltValue="wcT/kTbCqyy0SxQ14EEX3w==" formatRows="0" sort="0" spinCount="100000" hashValue="c/aEUCnfrhAksn8CNsxOp9iUX6hLsh3zIVm1RQR7h5PpYv5fCiiEl4SzfJh00LWBSZ5QK3azKsbCvvQQDmyFxw=="/>
  <mergeCells count="12">
    <mergeCell ref="P4:Q4"/>
    <mergeCell ref="P3:Q3"/>
    <mergeCell ref="D2:O2"/>
    <mergeCell ref="I7:Q7"/>
    <mergeCell ref="B60:Q60"/>
    <mergeCell ref="D1:O1"/>
    <mergeCell ref="D3:O4"/>
    <mergeCell ref="P2:Q2"/>
    <mergeCell ref="B1:C4"/>
    <mergeCell ref="P1:Q1"/>
    <mergeCell ref="B7:H7"/>
    <mergeCell ref="B62:Q62"/>
  </mergeCells>
  <hyperlinks>
    <hyperlink ref="C6" location="INICIO!A1" display="REGRESAR"/>
  </hyperlinks>
  <pageMargins left="0.7" right="0.7" top="0.75" bottom="0.75" header="0.3" footer="0.3"/>
  <pageSetup orientation="portrait" scale="29"/>
  <drawing xmlns:r="http://schemas.openxmlformats.org/officeDocument/2006/relationships" r:id="rId1"/>
</worksheet>
</file>

<file path=xl/worksheets/sheet6.xml><?xml version="1.0" encoding="utf-8"?>
<worksheet xmlns="http://schemas.openxmlformats.org/spreadsheetml/2006/main">
  <sheetPr codeName="Hoja14">
    <outlinePr summaryBelow="1" summaryRight="1"/>
    <pageSetUpPr/>
  </sheetPr>
  <dimension ref="A1:X59"/>
  <sheetViews>
    <sheetView showGridLines="0" showRowColHeaders="0" zoomScale="70" zoomScaleNormal="70" zoomScaleSheetLayoutView="70" workbookViewId="0">
      <selection activeCell="A1" sqref="A1"/>
    </sheetView>
  </sheetViews>
  <sheetFormatPr baseColWidth="10" defaultColWidth="11.42578125" defaultRowHeight="15"/>
  <cols>
    <col width="2.42578125" customWidth="1" style="33" min="1" max="1"/>
    <col width="17.42578125" customWidth="1" style="33" min="2" max="2"/>
    <col width="19.28515625" customWidth="1" style="33" min="3" max="3"/>
    <col width="49.7109375" customWidth="1" style="33" min="4" max="5"/>
    <col width="25.28515625" customWidth="1" style="33" min="6" max="6"/>
    <col width="25.7109375" customWidth="1" style="33" min="7" max="7"/>
    <col width="22.7109375" customWidth="1" style="33" min="8" max="8"/>
    <col width="27" customWidth="1" style="33" min="9" max="10"/>
    <col width="17.42578125" customWidth="1" style="33" min="11" max="11"/>
    <col width="24.7109375" bestFit="1" customWidth="1" style="33" min="12" max="12"/>
    <col width="24.7109375" customWidth="1" style="33" min="13" max="13"/>
    <col width="23" bestFit="1" customWidth="1" style="33" min="14" max="14"/>
    <col width="15.28515625" bestFit="1" customWidth="1" style="33" min="15" max="15"/>
    <col width="51.28515625" bestFit="1" customWidth="1" style="33" min="16" max="16"/>
    <col width="25.28515625" bestFit="1" customWidth="1" style="33" min="17" max="17"/>
    <col width="15.7109375" customWidth="1" style="33" min="18" max="18"/>
    <col width="20.7109375" customWidth="1" style="33" min="19" max="20"/>
    <col width="17.42578125" customWidth="1" style="33" min="21" max="21"/>
    <col width="33.28515625" bestFit="1" customWidth="1" style="33" min="22" max="22"/>
    <col width="24.7109375" customWidth="1" style="33" min="23" max="23"/>
    <col width="21.7109375" customWidth="1" style="33" min="24" max="24"/>
    <col width="11.42578125" customWidth="1" style="33" min="25" max="16384"/>
  </cols>
  <sheetData>
    <row r="1" ht="23.25" customFormat="1" customHeight="1" s="251">
      <c r="A1" s="247" t="n"/>
      <c r="B1" s="361" t="n"/>
      <c r="C1" s="619" t="n"/>
      <c r="D1" s="362" t="inlineStr">
        <is>
          <t>MACROPROCESO ESTRATÉGICO</t>
        </is>
      </c>
      <c r="E1" s="620" t="n"/>
      <c r="F1" s="620" t="n"/>
      <c r="G1" s="620" t="n"/>
      <c r="H1" s="620" t="n"/>
      <c r="I1" s="620" t="n"/>
      <c r="J1" s="620" t="n"/>
      <c r="K1" s="620" t="n"/>
      <c r="L1" s="620" t="n"/>
      <c r="M1" s="620" t="n"/>
      <c r="N1" s="620" t="n"/>
      <c r="O1" s="621" t="n"/>
      <c r="P1" s="362" t="inlineStr">
        <is>
          <t>CÓDIGO: ESGr028</t>
        </is>
      </c>
      <c r="Q1" s="621" t="n"/>
      <c r="R1" s="247" t="n"/>
    </row>
    <row r="2" ht="21.75" customFormat="1" customHeight="1" s="251">
      <c r="A2" s="247" t="n"/>
      <c r="B2" s="622" t="n"/>
      <c r="C2" s="623" t="n"/>
      <c r="D2" s="362" t="inlineStr">
        <is>
          <t>PROCESO GESTIÓN SISTEMAS INTEGRADOS - CALIDAD</t>
        </is>
      </c>
      <c r="E2" s="620" t="n"/>
      <c r="F2" s="620" t="n"/>
      <c r="G2" s="620" t="n"/>
      <c r="H2" s="620" t="n"/>
      <c r="I2" s="620" t="n"/>
      <c r="J2" s="620" t="n"/>
      <c r="K2" s="620" t="n"/>
      <c r="L2" s="620" t="n"/>
      <c r="M2" s="620" t="n"/>
      <c r="N2" s="620" t="n"/>
      <c r="O2" s="621" t="n"/>
      <c r="P2" s="362" t="inlineStr">
        <is>
          <t>VERSIÓN: 18</t>
        </is>
      </c>
      <c r="Q2" s="621" t="n"/>
      <c r="R2" s="247" t="n"/>
    </row>
    <row r="3" ht="15" customFormat="1" customHeight="1" s="251">
      <c r="A3" s="247" t="n"/>
      <c r="B3" s="622" t="n"/>
      <c r="C3" s="623" t="n"/>
      <c r="D3" s="362" t="inlineStr">
        <is>
          <t>GESTIÓN DEL RIESGO Y LAS OPORTUNIDADES</t>
        </is>
      </c>
      <c r="E3" s="624" t="n"/>
      <c r="F3" s="624" t="n"/>
      <c r="G3" s="624" t="n"/>
      <c r="H3" s="624" t="n"/>
      <c r="I3" s="624" t="n"/>
      <c r="J3" s="624" t="n"/>
      <c r="K3" s="624" t="n"/>
      <c r="L3" s="624" t="n"/>
      <c r="M3" s="624" t="n"/>
      <c r="N3" s="624" t="n"/>
      <c r="O3" s="619" t="n"/>
      <c r="P3" s="362" t="inlineStr">
        <is>
          <t>VIGENCIA: 2025-04-11</t>
        </is>
      </c>
      <c r="Q3" s="621" t="n"/>
      <c r="R3" s="247" t="n"/>
    </row>
    <row r="4" ht="19.15" customFormat="1" customHeight="1" s="251">
      <c r="A4" s="247" t="n"/>
      <c r="B4" s="625" t="n"/>
      <c r="C4" s="626" t="n"/>
      <c r="D4" s="625" t="n"/>
      <c r="E4" s="627" t="n"/>
      <c r="F4" s="627" t="n"/>
      <c r="G4" s="627" t="n"/>
      <c r="H4" s="627" t="n"/>
      <c r="I4" s="627" t="n"/>
      <c r="J4" s="627" t="n"/>
      <c r="K4" s="627" t="n"/>
      <c r="L4" s="627" t="n"/>
      <c r="M4" s="627" t="n"/>
      <c r="N4" s="627" t="n"/>
      <c r="O4" s="626" t="n"/>
      <c r="P4" s="362" t="inlineStr">
        <is>
          <t>PÁGINA: 4 de 11</t>
        </is>
      </c>
      <c r="Q4" s="621" t="n"/>
      <c r="R4" s="247" t="n"/>
    </row>
    <row r="5">
      <c r="B5" s="176" t="n"/>
      <c r="C5" s="176" t="n"/>
      <c r="D5" s="176" t="n"/>
      <c r="E5" s="176" t="n"/>
      <c r="F5" s="176" t="n"/>
      <c r="G5" s="176" t="n"/>
      <c r="H5" s="176" t="n"/>
      <c r="I5" s="176" t="n"/>
      <c r="J5" s="176" t="n"/>
      <c r="K5" s="176" t="n"/>
      <c r="L5" s="176" t="n"/>
      <c r="M5" s="176" t="n"/>
      <c r="N5" s="176" t="n"/>
      <c r="O5" s="176" t="n"/>
      <c r="P5" s="176" t="n"/>
      <c r="Q5" s="176" t="n"/>
      <c r="R5" s="176" t="n"/>
      <c r="S5" s="25" t="n"/>
      <c r="T5" s="25" t="n"/>
      <c r="U5" s="25" t="n"/>
      <c r="V5" s="25" t="n"/>
      <c r="W5" s="25" t="n"/>
      <c r="X5" s="25" t="n"/>
    </row>
    <row r="6">
      <c r="B6" s="94" t="inlineStr">
        <is>
          <t>REGRESAR</t>
        </is>
      </c>
      <c r="C6" s="174" t="n"/>
      <c r="D6" s="417" t="n"/>
      <c r="F6" s="174" t="n"/>
      <c r="G6" s="174" t="n"/>
      <c r="H6" s="174" t="n"/>
      <c r="I6" s="174" t="n"/>
      <c r="J6" s="174" t="n"/>
      <c r="K6" s="174" t="n"/>
      <c r="L6" s="174" t="n"/>
      <c r="M6" s="174" t="n"/>
      <c r="N6" s="174" t="n"/>
      <c r="O6" s="174" t="n"/>
      <c r="P6" s="174" t="n"/>
      <c r="Q6" s="174" t="n"/>
      <c r="R6" s="174" t="n"/>
      <c r="S6" s="83" t="n"/>
      <c r="T6" s="83" t="n"/>
      <c r="U6" s="83" t="n"/>
      <c r="V6" s="83" t="n"/>
      <c r="W6" s="83" t="n"/>
      <c r="X6" s="83" t="n"/>
    </row>
    <row r="7">
      <c r="B7" s="174" t="n"/>
      <c r="C7" s="174" t="n"/>
      <c r="D7" s="174" t="n"/>
      <c r="E7" s="174" t="n"/>
      <c r="F7" s="174" t="n"/>
      <c r="G7" s="174" t="n"/>
      <c r="H7" s="174" t="n"/>
      <c r="I7" s="174" t="n"/>
      <c r="J7" s="174" t="n"/>
      <c r="K7" s="174" t="n"/>
      <c r="L7" s="174" t="n"/>
      <c r="M7" s="174" t="n"/>
      <c r="N7" s="174" t="n"/>
      <c r="O7" s="174" t="n"/>
      <c r="P7" s="174" t="n"/>
      <c r="Q7" s="174" t="n"/>
      <c r="R7" s="174" t="n"/>
      <c r="S7" s="83" t="n"/>
      <c r="T7" s="83" t="n"/>
      <c r="U7" s="83" t="n"/>
      <c r="V7" s="83" t="n"/>
      <c r="W7" s="83" t="n"/>
      <c r="X7" s="83" t="n"/>
    </row>
    <row r="8" ht="15.75" customHeight="1">
      <c r="B8" s="418" t="inlineStr">
        <is>
          <t>PROCESO:</t>
        </is>
      </c>
      <c r="C8" s="646" t="n"/>
      <c r="D8" s="420" t="inlineStr">
        <is>
          <t xml:space="preserve"> </t>
        </is>
      </c>
      <c r="E8" s="644" t="n"/>
      <c r="F8" s="644" t="n"/>
      <c r="G8" s="644" t="n"/>
      <c r="H8" s="646" t="n"/>
      <c r="I8" s="175" t="n"/>
      <c r="J8" s="175" t="n"/>
      <c r="K8" s="175" t="n"/>
      <c r="L8" s="175" t="n"/>
      <c r="M8" s="175" t="n"/>
      <c r="N8" s="176" t="n"/>
      <c r="O8" s="176" t="n"/>
      <c r="P8" s="176" t="n"/>
      <c r="Q8" s="176" t="n"/>
      <c r="R8" s="176" t="n"/>
      <c r="S8" s="25" t="n"/>
      <c r="T8" s="25" t="n"/>
      <c r="U8" s="25" t="n"/>
      <c r="V8" s="25" t="n"/>
      <c r="W8" s="25" t="n"/>
      <c r="X8" s="25" t="n"/>
    </row>
    <row r="9" ht="15.75" customHeight="1">
      <c r="B9" s="418" t="inlineStr">
        <is>
          <t xml:space="preserve">OBJETIVO </t>
        </is>
      </c>
      <c r="C9" s="646" t="n"/>
      <c r="D9" s="420" t="inlineStr">
        <is>
          <t xml:space="preserve"> </t>
        </is>
      </c>
      <c r="E9" s="644" t="n"/>
      <c r="F9" s="644" t="n"/>
      <c r="G9" s="644" t="n"/>
      <c r="H9" s="646" t="n"/>
      <c r="I9" s="175" t="n"/>
      <c r="J9" s="175" t="n"/>
      <c r="K9" s="175" t="n"/>
      <c r="L9" s="175" t="n"/>
      <c r="M9" s="175" t="n"/>
      <c r="N9" s="176" t="n"/>
      <c r="O9" s="176" t="n"/>
      <c r="P9" s="176" t="n"/>
      <c r="Q9" s="176" t="n"/>
      <c r="R9" s="176" t="n"/>
      <c r="S9" s="25" t="n"/>
      <c r="T9" s="25" t="n"/>
      <c r="U9" s="25" t="n"/>
      <c r="V9" s="25" t="n"/>
      <c r="W9" s="25" t="n"/>
      <c r="X9" s="25" t="n"/>
    </row>
    <row r="10">
      <c r="B10" s="177" t="n"/>
      <c r="C10" s="177" t="n"/>
      <c r="D10" s="177" t="n"/>
      <c r="E10" s="177" t="n"/>
      <c r="F10" s="177" t="n"/>
      <c r="G10" s="177" t="n"/>
      <c r="H10" s="177" t="n"/>
      <c r="I10" s="177" t="n"/>
      <c r="J10" s="177" t="n"/>
      <c r="K10" s="177" t="n"/>
      <c r="L10" s="177" t="n"/>
      <c r="M10" s="177" t="n"/>
      <c r="N10" s="178" t="n"/>
      <c r="O10" s="178" t="n"/>
      <c r="P10" s="178" t="n"/>
      <c r="Q10" s="178" t="n"/>
      <c r="R10" s="178" t="n"/>
      <c r="S10" s="24" t="n"/>
      <c r="T10" s="24" t="n"/>
      <c r="U10" s="24" t="n"/>
      <c r="V10" s="24" t="n"/>
      <c r="W10" s="24" t="n"/>
      <c r="X10" s="24" t="n"/>
    </row>
    <row r="11" ht="15" customHeight="1">
      <c r="B11" s="429" t="inlineStr">
        <is>
          <t>IDENTIFICACIÓN DE RIESGOS</t>
        </is>
      </c>
      <c r="C11" s="647" t="n"/>
      <c r="D11" s="647" t="n"/>
      <c r="E11" s="647" t="n"/>
      <c r="F11" s="647" t="n"/>
      <c r="G11" s="647" t="n"/>
      <c r="H11" s="648" t="n"/>
      <c r="I11" s="649" t="inlineStr">
        <is>
          <t>VALORACIÓN DE RIESGOS</t>
        </is>
      </c>
      <c r="J11" s="647" t="n"/>
      <c r="K11" s="648" t="n"/>
      <c r="L11" s="650" t="inlineStr">
        <is>
          <t>TRATAMIENTO DEL RIESGO</t>
        </is>
      </c>
      <c r="M11" s="647" t="n"/>
      <c r="N11" s="647" t="n"/>
      <c r="O11" s="647" t="n"/>
      <c r="P11" s="647" t="n"/>
      <c r="Q11" s="648" t="n"/>
    </row>
    <row r="12" ht="47.25" customHeight="1">
      <c r="B12" s="179" t="inlineStr">
        <is>
          <t>ACTIVO O GRUPO DE ACTIVOS</t>
        </is>
      </c>
      <c r="C12" s="179" t="inlineStr">
        <is>
          <t>IDENTIFICADOR DEL RIESGO</t>
        </is>
      </c>
      <c r="D12" s="179" t="inlineStr">
        <is>
          <t>RIESGO</t>
        </is>
      </c>
      <c r="E12" s="179" t="inlineStr">
        <is>
          <t>DESCRIPCIÓN DEL RIESGO</t>
        </is>
      </c>
      <c r="F12" s="179" t="inlineStr">
        <is>
          <t>VULNERABILIDADES</t>
        </is>
      </c>
      <c r="G12" s="179" t="inlineStr">
        <is>
          <t>AMENAZAS</t>
        </is>
      </c>
      <c r="H12" s="179" t="inlineStr">
        <is>
          <t>CONSECUENCIAS</t>
        </is>
      </c>
      <c r="I12" s="179" t="inlineStr">
        <is>
          <t>PROBABILIDAD</t>
        </is>
      </c>
      <c r="J12" s="179" t="inlineStr">
        <is>
          <t>IMPACTO</t>
        </is>
      </c>
      <c r="K12" s="179" t="inlineStr">
        <is>
          <t>RIESGO INHERENTE</t>
        </is>
      </c>
      <c r="L12" s="179" t="inlineStr">
        <is>
          <t>OPCIÓN TRATAMIENTO</t>
        </is>
      </c>
      <c r="M12" s="179" t="inlineStr">
        <is>
          <t>OBJETIVO DE CONTROL</t>
        </is>
      </c>
      <c r="N12" s="179" t="inlineStr">
        <is>
          <t>ACTIVIDAD DE CONTROL</t>
        </is>
      </c>
      <c r="O12" s="179" t="inlineStr">
        <is>
          <t>SOPORTE</t>
        </is>
      </c>
      <c r="P12" s="179" t="inlineStr">
        <is>
          <t>RESPONSABLE</t>
        </is>
      </c>
      <c r="Q12" s="179" t="inlineStr">
        <is>
          <t>TIEMPO</t>
        </is>
      </c>
    </row>
    <row r="13" ht="15" customHeight="1">
      <c r="B13" s="180" t="n"/>
      <c r="C13" s="180" t="n"/>
      <c r="D13" s="180" t="n"/>
      <c r="E13" s="180" t="n"/>
      <c r="F13" s="180" t="n"/>
      <c r="G13" s="180" t="n"/>
      <c r="H13" s="180" t="n"/>
      <c r="I13" s="180" t="n"/>
      <c r="J13" s="180" t="n"/>
      <c r="K13" s="180" t="n"/>
      <c r="L13" s="180" t="n"/>
      <c r="M13" s="180" t="n"/>
      <c r="N13" s="180" t="n"/>
      <c r="O13" s="180" t="n"/>
      <c r="P13" s="180" t="n"/>
      <c r="Q13" s="180" t="n"/>
    </row>
    <row r="14">
      <c r="B14" s="180" t="n"/>
      <c r="C14" s="180" t="n"/>
      <c r="D14" s="180" t="n"/>
      <c r="E14" s="180" t="n"/>
      <c r="F14" s="180" t="n"/>
      <c r="G14" s="180" t="n"/>
      <c r="H14" s="180" t="n"/>
      <c r="I14" s="180" t="n"/>
      <c r="J14" s="180" t="n"/>
      <c r="K14" s="180" t="n"/>
      <c r="L14" s="180" t="n"/>
      <c r="M14" s="180" t="n"/>
      <c r="N14" s="180" t="n"/>
      <c r="O14" s="180" t="n"/>
      <c r="P14" s="180" t="n"/>
      <c r="Q14" s="180" t="n"/>
    </row>
    <row r="15">
      <c r="B15" s="180" t="n"/>
      <c r="C15" s="180" t="n"/>
      <c r="D15" s="180" t="n"/>
      <c r="E15" s="180" t="n"/>
      <c r="F15" s="180" t="n"/>
      <c r="G15" s="180" t="n"/>
      <c r="H15" s="180" t="n"/>
      <c r="I15" s="180" t="n"/>
      <c r="J15" s="180" t="n"/>
      <c r="K15" s="180" t="n"/>
      <c r="L15" s="180" t="n"/>
      <c r="M15" s="180" t="n"/>
      <c r="N15" s="180" t="n"/>
      <c r="O15" s="180" t="n"/>
      <c r="P15" s="180" t="n"/>
      <c r="Q15" s="180" t="n"/>
    </row>
    <row r="16">
      <c r="B16" s="180" t="n"/>
      <c r="C16" s="180" t="n"/>
      <c r="D16" s="180" t="n"/>
      <c r="E16" s="180" t="n"/>
      <c r="F16" s="180" t="n"/>
      <c r="G16" s="180" t="n"/>
      <c r="H16" s="180" t="n"/>
      <c r="I16" s="180" t="n"/>
      <c r="J16" s="180" t="n"/>
      <c r="K16" s="180" t="n"/>
      <c r="L16" s="180" t="n"/>
      <c r="M16" s="180" t="n"/>
      <c r="N16" s="180" t="n"/>
      <c r="O16" s="180" t="n"/>
      <c r="P16" s="180" t="n"/>
      <c r="Q16" s="180" t="n"/>
    </row>
    <row r="17">
      <c r="B17" s="180" t="n"/>
      <c r="C17" s="180" t="n"/>
      <c r="D17" s="180" t="n"/>
      <c r="E17" s="180" t="n"/>
      <c r="F17" s="180" t="n"/>
      <c r="G17" s="180" t="n"/>
      <c r="H17" s="180" t="n"/>
      <c r="I17" s="180" t="n"/>
      <c r="J17" s="180" t="n"/>
      <c r="K17" s="180" t="n"/>
      <c r="L17" s="180" t="n"/>
      <c r="M17" s="180" t="n"/>
      <c r="N17" s="180" t="n"/>
      <c r="O17" s="180" t="n"/>
      <c r="P17" s="180" t="n"/>
      <c r="Q17" s="180" t="n"/>
    </row>
    <row r="18">
      <c r="B18" s="180" t="n"/>
      <c r="C18" s="180" t="n"/>
      <c r="D18" s="180" t="n"/>
      <c r="E18" s="180" t="n"/>
      <c r="F18" s="180" t="n"/>
      <c r="G18" s="180" t="n"/>
      <c r="H18" s="180" t="n"/>
      <c r="I18" s="180" t="n"/>
      <c r="J18" s="180" t="n"/>
      <c r="K18" s="180" t="n"/>
      <c r="L18" s="180" t="n"/>
      <c r="M18" s="180" t="n"/>
      <c r="N18" s="180" t="n"/>
      <c r="O18" s="180" t="n"/>
      <c r="P18" s="180" t="n"/>
      <c r="Q18" s="180" t="n"/>
    </row>
    <row r="19">
      <c r="B19" s="180" t="n"/>
      <c r="C19" s="180" t="n"/>
      <c r="D19" s="180" t="n"/>
      <c r="E19" s="180" t="n"/>
      <c r="F19" s="180" t="n"/>
      <c r="G19" s="180" t="n"/>
      <c r="H19" s="180" t="n"/>
      <c r="I19" s="180" t="n"/>
      <c r="J19" s="180" t="n"/>
      <c r="K19" s="180" t="n"/>
      <c r="L19" s="180" t="n"/>
      <c r="M19" s="180" t="n"/>
      <c r="N19" s="180" t="n"/>
      <c r="O19" s="180" t="n"/>
      <c r="P19" s="180" t="n"/>
      <c r="Q19" s="180" t="n"/>
    </row>
    <row r="20">
      <c r="B20" s="180" t="n"/>
      <c r="C20" s="180" t="n"/>
      <c r="D20" s="180" t="n"/>
      <c r="E20" s="180" t="n"/>
      <c r="F20" s="180" t="n"/>
      <c r="G20" s="180" t="n"/>
      <c r="H20" s="180" t="n"/>
      <c r="I20" s="180" t="n"/>
      <c r="J20" s="180" t="n"/>
      <c r="K20" s="180" t="n"/>
      <c r="L20" s="180" t="n"/>
      <c r="M20" s="180" t="n"/>
      <c r="N20" s="180" t="n"/>
      <c r="O20" s="180" t="n"/>
      <c r="P20" s="180" t="n"/>
      <c r="Q20" s="180" t="n"/>
    </row>
    <row r="21">
      <c r="B21" s="180" t="n"/>
      <c r="C21" s="180" t="n"/>
      <c r="D21" s="180" t="n"/>
      <c r="E21" s="180" t="n"/>
      <c r="F21" s="180" t="n"/>
      <c r="G21" s="180" t="n"/>
      <c r="H21" s="180" t="n"/>
      <c r="I21" s="180" t="n"/>
      <c r="J21" s="180" t="n"/>
      <c r="K21" s="180" t="n"/>
      <c r="L21" s="180" t="n"/>
      <c r="M21" s="180" t="n"/>
      <c r="N21" s="180" t="n"/>
      <c r="O21" s="180" t="n"/>
      <c r="P21" s="180" t="n"/>
      <c r="Q21" s="180" t="n"/>
    </row>
    <row r="22">
      <c r="B22" s="180" t="n"/>
      <c r="C22" s="180" t="n"/>
      <c r="D22" s="180" t="n"/>
      <c r="E22" s="180" t="n"/>
      <c r="F22" s="180" t="n"/>
      <c r="G22" s="180" t="n"/>
      <c r="H22" s="180" t="n"/>
      <c r="I22" s="180" t="n"/>
      <c r="J22" s="180" t="n"/>
      <c r="K22" s="180" t="n"/>
      <c r="L22" s="180" t="n"/>
      <c r="M22" s="180" t="n"/>
      <c r="N22" s="180" t="n"/>
      <c r="O22" s="180" t="n"/>
      <c r="P22" s="180" t="n"/>
      <c r="Q22" s="180" t="n"/>
    </row>
    <row r="23">
      <c r="B23" s="180" t="n"/>
      <c r="C23" s="180" t="n"/>
      <c r="D23" s="180" t="n"/>
      <c r="E23" s="180" t="n"/>
      <c r="F23" s="180" t="n"/>
      <c r="G23" s="180" t="n"/>
      <c r="H23" s="180" t="n"/>
      <c r="I23" s="180" t="n"/>
      <c r="J23" s="180" t="n"/>
      <c r="K23" s="180" t="n"/>
      <c r="L23" s="180" t="n"/>
      <c r="M23" s="180" t="n"/>
      <c r="N23" s="180" t="n"/>
      <c r="O23" s="180" t="n"/>
      <c r="P23" s="180" t="n"/>
      <c r="Q23" s="180" t="n"/>
    </row>
    <row r="24">
      <c r="B24" s="180" t="n"/>
      <c r="C24" s="180" t="n"/>
      <c r="D24" s="180" t="n"/>
      <c r="E24" s="180" t="n"/>
      <c r="F24" s="180" t="n"/>
      <c r="G24" s="180" t="n"/>
      <c r="H24" s="180" t="n"/>
      <c r="I24" s="180" t="n"/>
      <c r="J24" s="180" t="n"/>
      <c r="K24" s="180" t="n"/>
      <c r="L24" s="180" t="n"/>
      <c r="M24" s="180" t="n"/>
      <c r="N24" s="180" t="n"/>
      <c r="O24" s="180" t="n"/>
      <c r="P24" s="180" t="n"/>
      <c r="Q24" s="180" t="n"/>
    </row>
    <row r="25">
      <c r="B25" s="180" t="n"/>
      <c r="C25" s="180" t="n"/>
      <c r="D25" s="180" t="n"/>
      <c r="E25" s="180" t="n"/>
      <c r="F25" s="180" t="n"/>
      <c r="G25" s="180" t="n"/>
      <c r="H25" s="180" t="n"/>
      <c r="I25" s="180" t="n"/>
      <c r="J25" s="180" t="n"/>
      <c r="K25" s="180" t="n"/>
      <c r="L25" s="180" t="n"/>
      <c r="M25" s="180" t="n"/>
      <c r="N25" s="180" t="n"/>
      <c r="O25" s="180" t="n"/>
      <c r="P25" s="180" t="n"/>
      <c r="Q25" s="180" t="n"/>
    </row>
    <row r="26">
      <c r="B26" s="180" t="n"/>
      <c r="C26" s="180" t="n"/>
      <c r="D26" s="180" t="n"/>
      <c r="E26" s="180" t="n"/>
      <c r="F26" s="180" t="n"/>
      <c r="G26" s="180" t="n"/>
      <c r="H26" s="180" t="n"/>
      <c r="I26" s="180" t="n"/>
      <c r="J26" s="180" t="n"/>
      <c r="K26" s="180" t="n"/>
      <c r="L26" s="180" t="n"/>
      <c r="M26" s="180" t="n"/>
      <c r="N26" s="180" t="n"/>
      <c r="O26" s="180" t="n"/>
      <c r="P26" s="180" t="n"/>
      <c r="Q26" s="180" t="n"/>
    </row>
    <row r="27">
      <c r="B27" s="180" t="n"/>
      <c r="C27" s="180" t="n"/>
      <c r="D27" s="180" t="n"/>
      <c r="E27" s="180" t="n"/>
      <c r="F27" s="180" t="n"/>
      <c r="G27" s="180" t="n"/>
      <c r="H27" s="180" t="n"/>
      <c r="I27" s="180" t="n"/>
      <c r="J27" s="180" t="n"/>
      <c r="K27" s="180" t="n"/>
      <c r="L27" s="180" t="n"/>
      <c r="M27" s="180" t="n"/>
      <c r="N27" s="180" t="n"/>
      <c r="O27" s="180" t="n"/>
      <c r="P27" s="180" t="n"/>
      <c r="Q27" s="180" t="n"/>
    </row>
    <row r="28">
      <c r="B28" s="180" t="n"/>
      <c r="C28" s="180" t="n"/>
      <c r="D28" s="180" t="n"/>
      <c r="E28" s="180" t="n"/>
      <c r="F28" s="180" t="n"/>
      <c r="G28" s="180" t="n"/>
      <c r="H28" s="180" t="n"/>
      <c r="I28" s="180" t="n"/>
      <c r="J28" s="180" t="n"/>
      <c r="K28" s="180" t="n"/>
      <c r="L28" s="180" t="n"/>
      <c r="M28" s="180" t="n"/>
      <c r="N28" s="180" t="n"/>
      <c r="O28" s="180" t="n"/>
      <c r="P28" s="180" t="n"/>
      <c r="Q28" s="180" t="n"/>
    </row>
    <row r="29">
      <c r="B29" s="180" t="n"/>
      <c r="C29" s="180" t="n"/>
      <c r="D29" s="180" t="n"/>
      <c r="E29" s="180" t="n"/>
      <c r="F29" s="180" t="n"/>
      <c r="G29" s="180" t="n"/>
      <c r="H29" s="180" t="n"/>
      <c r="I29" s="180" t="n"/>
      <c r="J29" s="180" t="n"/>
      <c r="K29" s="180" t="n"/>
      <c r="L29" s="180" t="n"/>
      <c r="M29" s="180" t="n"/>
      <c r="N29" s="180" t="n"/>
      <c r="O29" s="180" t="n"/>
      <c r="P29" s="180" t="n"/>
      <c r="Q29" s="180" t="n"/>
    </row>
    <row r="30">
      <c r="B30" s="180" t="n"/>
      <c r="C30" s="180" t="n"/>
      <c r="D30" s="180" t="n"/>
      <c r="E30" s="180" t="n"/>
      <c r="F30" s="180" t="n"/>
      <c r="G30" s="180" t="n"/>
      <c r="H30" s="180" t="n"/>
      <c r="I30" s="180" t="n"/>
      <c r="J30" s="180" t="n"/>
      <c r="K30" s="180" t="n"/>
      <c r="L30" s="180" t="n"/>
      <c r="M30" s="180" t="n"/>
      <c r="N30" s="180" t="n"/>
      <c r="O30" s="180" t="n"/>
      <c r="P30" s="180" t="n"/>
      <c r="Q30" s="180" t="n"/>
    </row>
    <row r="31">
      <c r="B31" s="180" t="n"/>
      <c r="C31" s="180" t="n"/>
      <c r="D31" s="180" t="n"/>
      <c r="E31" s="180" t="n"/>
      <c r="F31" s="180" t="n"/>
      <c r="G31" s="180" t="n"/>
      <c r="H31" s="180" t="n"/>
      <c r="I31" s="180" t="n"/>
      <c r="J31" s="180" t="n"/>
      <c r="K31" s="180" t="n"/>
      <c r="L31" s="180" t="n"/>
      <c r="M31" s="180" t="n"/>
      <c r="N31" s="180" t="n"/>
      <c r="O31" s="180" t="n"/>
      <c r="P31" s="180" t="n"/>
      <c r="Q31" s="180" t="n"/>
    </row>
    <row r="32">
      <c r="B32" s="180" t="n"/>
      <c r="C32" s="180" t="n"/>
      <c r="D32" s="180" t="n"/>
      <c r="E32" s="180" t="n"/>
      <c r="F32" s="180" t="n"/>
      <c r="G32" s="180" t="n"/>
      <c r="H32" s="180" t="n"/>
      <c r="I32" s="180" t="n"/>
      <c r="J32" s="180" t="n"/>
      <c r="K32" s="180" t="n"/>
      <c r="L32" s="180" t="n"/>
      <c r="M32" s="180" t="n"/>
      <c r="N32" s="180" t="n"/>
      <c r="O32" s="180" t="n"/>
      <c r="P32" s="180" t="n"/>
      <c r="Q32" s="180" t="n"/>
    </row>
    <row r="33">
      <c r="B33" s="180" t="n"/>
      <c r="C33" s="180" t="n"/>
      <c r="D33" s="180" t="n"/>
      <c r="E33" s="180" t="n"/>
      <c r="F33" s="180" t="n"/>
      <c r="G33" s="180" t="n"/>
      <c r="H33" s="180" t="n"/>
      <c r="I33" s="180" t="n"/>
      <c r="J33" s="180" t="n"/>
      <c r="K33" s="180" t="n"/>
      <c r="L33" s="180" t="n"/>
      <c r="M33" s="180" t="n"/>
      <c r="N33" s="180" t="n"/>
      <c r="O33" s="180" t="n"/>
      <c r="P33" s="180" t="n"/>
      <c r="Q33" s="180" t="n"/>
    </row>
    <row r="34">
      <c r="B34" s="180" t="n"/>
      <c r="C34" s="180" t="n"/>
      <c r="D34" s="180" t="n"/>
      <c r="E34" s="180" t="n"/>
      <c r="F34" s="180" t="n"/>
      <c r="G34" s="180" t="n"/>
      <c r="H34" s="180" t="n"/>
      <c r="I34" s="180" t="n"/>
      <c r="J34" s="180" t="n"/>
      <c r="K34" s="180" t="n"/>
      <c r="L34" s="180" t="n"/>
      <c r="M34" s="180" t="n"/>
      <c r="N34" s="180" t="n"/>
      <c r="O34" s="180" t="n"/>
      <c r="P34" s="180" t="n"/>
      <c r="Q34" s="180" t="n"/>
    </row>
    <row r="35">
      <c r="B35" s="180" t="n"/>
      <c r="C35" s="180" t="n"/>
      <c r="D35" s="180" t="n"/>
      <c r="E35" s="180" t="n"/>
      <c r="F35" s="180" t="n"/>
      <c r="G35" s="180" t="n"/>
      <c r="H35" s="180" t="n"/>
      <c r="I35" s="180" t="n"/>
      <c r="J35" s="180" t="n"/>
      <c r="K35" s="180" t="n"/>
      <c r="L35" s="180" t="n"/>
      <c r="M35" s="180" t="n"/>
      <c r="N35" s="180" t="n"/>
      <c r="O35" s="180" t="n"/>
      <c r="P35" s="180" t="n"/>
      <c r="Q35" s="180" t="n"/>
    </row>
    <row r="36">
      <c r="B36" s="180" t="n"/>
      <c r="C36" s="180" t="n"/>
      <c r="D36" s="180" t="n"/>
      <c r="E36" s="180" t="n"/>
      <c r="F36" s="180" t="n"/>
      <c r="G36" s="180" t="n"/>
      <c r="H36" s="180" t="n"/>
      <c r="I36" s="180" t="n"/>
      <c r="J36" s="180" t="n"/>
      <c r="K36" s="180" t="n"/>
      <c r="L36" s="180" t="n"/>
      <c r="M36" s="180" t="n"/>
      <c r="N36" s="180" t="n"/>
      <c r="O36" s="180" t="n"/>
      <c r="P36" s="180" t="n"/>
      <c r="Q36" s="180" t="n"/>
    </row>
    <row r="37">
      <c r="B37" s="180" t="n"/>
      <c r="C37" s="180" t="n"/>
      <c r="D37" s="180" t="n"/>
      <c r="E37" s="180" t="n"/>
      <c r="F37" s="180" t="n"/>
      <c r="G37" s="180" t="n"/>
      <c r="H37" s="180" t="n"/>
      <c r="I37" s="180" t="n"/>
      <c r="J37" s="180" t="n"/>
      <c r="K37" s="180" t="n"/>
      <c r="L37" s="180" t="n"/>
      <c r="M37" s="180" t="n"/>
      <c r="N37" s="180" t="n"/>
      <c r="O37" s="180" t="n"/>
      <c r="P37" s="180" t="n"/>
      <c r="Q37" s="180" t="n"/>
    </row>
    <row r="38">
      <c r="B38" s="180" t="n"/>
      <c r="C38" s="180" t="n"/>
      <c r="D38" s="180" t="n"/>
      <c r="E38" s="180" t="n"/>
      <c r="F38" s="180" t="n"/>
      <c r="G38" s="180" t="n"/>
      <c r="H38" s="180" t="n"/>
      <c r="I38" s="180" t="n"/>
      <c r="J38" s="180" t="n"/>
      <c r="K38" s="180" t="n"/>
      <c r="L38" s="180" t="n"/>
      <c r="M38" s="180" t="n"/>
      <c r="N38" s="180" t="n"/>
      <c r="O38" s="180" t="n"/>
      <c r="P38" s="180" t="n"/>
      <c r="Q38" s="180" t="n"/>
    </row>
    <row r="39">
      <c r="B39" s="180" t="n"/>
      <c r="C39" s="180" t="n"/>
      <c r="D39" s="180" t="n"/>
      <c r="E39" s="180" t="n"/>
      <c r="F39" s="180" t="n"/>
      <c r="G39" s="180" t="n"/>
      <c r="H39" s="180" t="n"/>
      <c r="I39" s="180" t="n"/>
      <c r="J39" s="180" t="n"/>
      <c r="K39" s="180" t="n"/>
      <c r="L39" s="180" t="n"/>
      <c r="M39" s="180" t="n"/>
      <c r="N39" s="180" t="n"/>
      <c r="O39" s="180" t="n"/>
      <c r="P39" s="180" t="n"/>
      <c r="Q39" s="180" t="n"/>
    </row>
    <row r="40">
      <c r="B40" s="180" t="n"/>
      <c r="C40" s="180" t="n"/>
      <c r="D40" s="180" t="n"/>
      <c r="E40" s="180" t="n"/>
      <c r="F40" s="180" t="n"/>
      <c r="G40" s="180" t="n"/>
      <c r="H40" s="180" t="n"/>
      <c r="I40" s="180" t="n"/>
      <c r="J40" s="180" t="n"/>
      <c r="K40" s="180" t="n"/>
      <c r="L40" s="180" t="n"/>
      <c r="M40" s="180" t="n"/>
      <c r="N40" s="180" t="n"/>
      <c r="O40" s="180" t="n"/>
      <c r="P40" s="180" t="n"/>
      <c r="Q40" s="180" t="n"/>
    </row>
    <row r="41">
      <c r="B41" s="180" t="n"/>
      <c r="C41" s="180" t="n"/>
      <c r="D41" s="180" t="n"/>
      <c r="E41" s="180" t="n"/>
      <c r="F41" s="180" t="n"/>
      <c r="G41" s="180" t="n"/>
      <c r="H41" s="180" t="n"/>
      <c r="I41" s="180" t="n"/>
      <c r="J41" s="180" t="n"/>
      <c r="K41" s="180" t="n"/>
      <c r="L41" s="180" t="n"/>
      <c r="M41" s="180" t="n"/>
      <c r="N41" s="180" t="n"/>
      <c r="O41" s="180" t="n"/>
      <c r="P41" s="180" t="n"/>
      <c r="Q41" s="180" t="n"/>
    </row>
    <row r="42">
      <c r="B42" s="180" t="n"/>
      <c r="C42" s="180" t="n"/>
      <c r="D42" s="180" t="n"/>
      <c r="E42" s="180" t="n"/>
      <c r="F42" s="180" t="n"/>
      <c r="G42" s="180" t="n"/>
      <c r="H42" s="180" t="n"/>
      <c r="I42" s="180" t="n"/>
      <c r="J42" s="180" t="n"/>
      <c r="K42" s="180" t="n"/>
      <c r="L42" s="180" t="n"/>
      <c r="M42" s="180" t="n"/>
      <c r="N42" s="180" t="n"/>
      <c r="O42" s="180" t="n"/>
      <c r="P42" s="180" t="n"/>
      <c r="Q42" s="180" t="n"/>
    </row>
    <row r="43">
      <c r="B43" s="180" t="n"/>
      <c r="C43" s="180" t="n"/>
      <c r="D43" s="180" t="n"/>
      <c r="E43" s="180" t="n"/>
      <c r="F43" s="180" t="n"/>
      <c r="G43" s="180" t="n"/>
      <c r="H43" s="180" t="n"/>
      <c r="I43" s="180" t="n"/>
      <c r="J43" s="180" t="n"/>
      <c r="K43" s="180" t="n"/>
      <c r="L43" s="180" t="n"/>
      <c r="M43" s="180" t="n"/>
      <c r="N43" s="180" t="n"/>
      <c r="O43" s="180" t="n"/>
      <c r="P43" s="180" t="n"/>
      <c r="Q43" s="180" t="n"/>
    </row>
    <row r="44">
      <c r="B44" s="180" t="n"/>
      <c r="C44" s="180" t="n"/>
      <c r="D44" s="180" t="n"/>
      <c r="E44" s="180" t="n"/>
      <c r="F44" s="180" t="n"/>
      <c r="G44" s="180" t="n"/>
      <c r="H44" s="180" t="n"/>
      <c r="I44" s="180" t="n"/>
      <c r="J44" s="180" t="n"/>
      <c r="K44" s="180" t="n"/>
      <c r="L44" s="180" t="n"/>
      <c r="M44" s="180" t="n"/>
      <c r="N44" s="180" t="n"/>
      <c r="O44" s="180" t="n"/>
      <c r="P44" s="180" t="n"/>
      <c r="Q44" s="180" t="n"/>
    </row>
    <row r="45">
      <c r="B45" s="180" t="n"/>
      <c r="C45" s="180" t="n"/>
      <c r="D45" s="180" t="n"/>
      <c r="E45" s="180" t="n"/>
      <c r="F45" s="180" t="n"/>
      <c r="G45" s="180" t="n"/>
      <c r="H45" s="180" t="n"/>
      <c r="I45" s="180" t="n"/>
      <c r="J45" s="180" t="n"/>
      <c r="K45" s="180" t="n"/>
      <c r="L45" s="180" t="n"/>
      <c r="M45" s="180" t="n"/>
      <c r="N45" s="180" t="n"/>
      <c r="O45" s="180" t="n"/>
      <c r="P45" s="180" t="n"/>
      <c r="Q45" s="180" t="n"/>
    </row>
    <row r="46">
      <c r="B46" s="180" t="n"/>
      <c r="C46" s="180" t="n"/>
      <c r="D46" s="180" t="n"/>
      <c r="E46" s="180" t="n"/>
      <c r="F46" s="180" t="n"/>
      <c r="G46" s="180" t="n"/>
      <c r="H46" s="180" t="n"/>
      <c r="I46" s="180" t="n"/>
      <c r="J46" s="180" t="n"/>
      <c r="K46" s="180" t="n"/>
      <c r="L46" s="180" t="n"/>
      <c r="M46" s="180" t="n"/>
      <c r="N46" s="180" t="n"/>
      <c r="O46" s="180" t="n"/>
      <c r="P46" s="180" t="n"/>
      <c r="Q46" s="180" t="n"/>
    </row>
    <row r="47">
      <c r="B47" s="180" t="n"/>
      <c r="C47" s="180" t="n"/>
      <c r="D47" s="180" t="n"/>
      <c r="E47" s="180" t="n"/>
      <c r="F47" s="180" t="n"/>
      <c r="G47" s="180" t="n"/>
      <c r="H47" s="180" t="n"/>
      <c r="I47" s="180" t="n"/>
      <c r="J47" s="180" t="n"/>
      <c r="K47" s="180" t="n"/>
      <c r="L47" s="180" t="n"/>
      <c r="M47" s="180" t="n"/>
      <c r="N47" s="180" t="n"/>
      <c r="O47" s="180" t="n"/>
      <c r="P47" s="180" t="n"/>
      <c r="Q47" s="180" t="n"/>
    </row>
    <row r="48">
      <c r="B48" s="180" t="n"/>
      <c r="C48" s="180" t="n"/>
      <c r="D48" s="180" t="n"/>
      <c r="E48" s="180" t="n"/>
      <c r="F48" s="180" t="n"/>
      <c r="G48" s="180" t="n"/>
      <c r="H48" s="180" t="n"/>
      <c r="I48" s="180" t="n"/>
      <c r="J48" s="180" t="n"/>
      <c r="K48" s="180" t="n"/>
      <c r="L48" s="180" t="n"/>
      <c r="M48" s="180" t="n"/>
      <c r="N48" s="180" t="n"/>
      <c r="O48" s="180" t="n"/>
      <c r="P48" s="180" t="n"/>
      <c r="Q48" s="180" t="n"/>
    </row>
    <row r="49">
      <c r="B49" s="180" t="n"/>
      <c r="C49" s="180" t="n"/>
      <c r="D49" s="180" t="n"/>
      <c r="E49" s="180" t="n"/>
      <c r="F49" s="180" t="n"/>
      <c r="G49" s="180" t="n"/>
      <c r="H49" s="180" t="n"/>
      <c r="I49" s="180" t="n"/>
      <c r="J49" s="180" t="n"/>
      <c r="K49" s="180" t="n"/>
      <c r="L49" s="180" t="n"/>
      <c r="M49" s="180" t="n"/>
      <c r="N49" s="180" t="n"/>
      <c r="O49" s="180" t="n"/>
      <c r="P49" s="180" t="n"/>
      <c r="Q49" s="180" t="n"/>
    </row>
    <row r="50">
      <c r="B50" s="180" t="n"/>
      <c r="C50" s="180" t="n"/>
      <c r="D50" s="180" t="n"/>
      <c r="E50" s="180" t="n"/>
      <c r="F50" s="180" t="n"/>
      <c r="G50" s="180" t="n"/>
      <c r="H50" s="180" t="n"/>
      <c r="I50" s="180" t="n"/>
      <c r="J50" s="180" t="n"/>
      <c r="K50" s="180" t="n"/>
      <c r="L50" s="180" t="n"/>
      <c r="M50" s="180" t="n"/>
      <c r="N50" s="180" t="n"/>
      <c r="O50" s="180" t="n"/>
      <c r="P50" s="180" t="n"/>
      <c r="Q50" s="180" t="n"/>
    </row>
    <row r="51">
      <c r="B51" s="180" t="n"/>
      <c r="C51" s="180" t="n"/>
      <c r="D51" s="180" t="n"/>
      <c r="E51" s="180" t="n"/>
      <c r="F51" s="180" t="n"/>
      <c r="G51" s="180" t="n"/>
      <c r="H51" s="180" t="n"/>
      <c r="I51" s="180" t="n"/>
      <c r="J51" s="180" t="n"/>
      <c r="K51" s="180" t="n"/>
      <c r="L51" s="180" t="n"/>
      <c r="M51" s="180" t="n"/>
      <c r="N51" s="180" t="n"/>
      <c r="O51" s="180" t="n"/>
      <c r="P51" s="180" t="n"/>
      <c r="Q51" s="180" t="n"/>
    </row>
    <row r="52">
      <c r="B52" s="180" t="n"/>
      <c r="C52" s="180" t="n"/>
      <c r="D52" s="180" t="n"/>
      <c r="E52" s="180" t="n"/>
      <c r="F52" s="180" t="n"/>
      <c r="G52" s="180" t="n"/>
      <c r="H52" s="180" t="n"/>
      <c r="I52" s="180" t="n"/>
      <c r="J52" s="180" t="n"/>
      <c r="K52" s="180" t="n"/>
      <c r="L52" s="180" t="n"/>
      <c r="M52" s="180" t="n"/>
      <c r="N52" s="180" t="n"/>
      <c r="O52" s="180" t="n"/>
      <c r="P52" s="180" t="n"/>
      <c r="Q52" s="180" t="n"/>
    </row>
    <row r="53">
      <c r="B53" s="180" t="n"/>
      <c r="C53" s="180" t="n"/>
      <c r="D53" s="180" t="n"/>
      <c r="E53" s="180" t="n"/>
      <c r="F53" s="180" t="n"/>
      <c r="G53" s="180" t="n"/>
      <c r="H53" s="180" t="n"/>
      <c r="I53" s="180" t="n"/>
      <c r="J53" s="180" t="n"/>
      <c r="K53" s="180" t="n"/>
      <c r="L53" s="180" t="n"/>
      <c r="M53" s="180" t="n"/>
      <c r="N53" s="180" t="n"/>
      <c r="O53" s="180" t="n"/>
      <c r="P53" s="180" t="n"/>
      <c r="Q53" s="180" t="n"/>
    </row>
    <row r="54">
      <c r="B54" s="180" t="n"/>
      <c r="C54" s="180" t="n"/>
      <c r="D54" s="180" t="n"/>
      <c r="E54" s="180" t="n"/>
      <c r="F54" s="180" t="n"/>
      <c r="G54" s="180" t="n"/>
      <c r="H54" s="180" t="n"/>
      <c r="I54" s="180" t="n"/>
      <c r="J54" s="180" t="n"/>
      <c r="K54" s="180" t="n"/>
      <c r="L54" s="180" t="n"/>
      <c r="M54" s="180" t="n"/>
      <c r="N54" s="180" t="n"/>
      <c r="O54" s="180" t="n"/>
      <c r="P54" s="180" t="n"/>
      <c r="Q54" s="180" t="n"/>
    </row>
    <row r="55">
      <c r="B55" s="180" t="n"/>
      <c r="C55" s="180" t="n"/>
      <c r="D55" s="180" t="n"/>
      <c r="E55" s="180" t="n"/>
      <c r="F55" s="180" t="n"/>
      <c r="G55" s="180" t="n"/>
      <c r="H55" s="180" t="n"/>
      <c r="I55" s="180" t="n"/>
      <c r="J55" s="180" t="n"/>
      <c r="K55" s="180" t="n"/>
      <c r="L55" s="180" t="n"/>
      <c r="M55" s="180" t="n"/>
      <c r="N55" s="180" t="n"/>
      <c r="O55" s="180" t="n"/>
      <c r="P55" s="180" t="n"/>
      <c r="Q55" s="180" t="n"/>
    </row>
    <row r="56"/>
    <row r="57" ht="69.75" customHeight="1">
      <c r="B57" s="363" t="inlineStr">
        <is>
          <t>Diagonal 18 No. 20-29 Fusagasugá – Cundinamarca
Teléfono (601) 8281483 Línea Gratuita 018000180414
www.ucundinamarca.edu.co   E-mail: info@ucundinamarca.edu.co
NIT: 890.680.062-2</t>
        </is>
      </c>
    </row>
    <row r="58">
      <c r="B58" s="307" t="n"/>
      <c r="C58" s="35" t="n"/>
      <c r="D58" s="308" t="n"/>
      <c r="E58" s="307" t="n"/>
    </row>
    <row r="59" ht="43.5" customHeight="1">
      <c r="B59" s="390" t="inlineStr">
        <is>
          <t>Documento controlado por el Sistema de Gestión de la Calidad
Asegúrese que corresponde a la última versión consultando el Portal Institucional</t>
        </is>
      </c>
    </row>
  </sheetData>
  <sheetProtection selectLockedCells="1" selectUnlockedCells="0" algorithmName="SHA-512" sheet="1" objects="0" insertRows="0" insertHyperlinks="0" autoFilter="0" scenarios="0" formatColumns="0" deleteColumns="0" insertColumns="0" pivotTables="0" deleteRows="0" formatCells="0" saltValue="RzmrxP95g9Gl1kvtERJzxQ==" formatRows="0" sort="0" spinCount="100000" hashValue="Es8CkUF1d0sqN6K0tGTALZ4BHGUzgqHSdslm13NtCgJMM+brVuWY3RiQ+AZdyY2C2pdwz+vs242X91ANjZW92w=="/>
  <mergeCells count="18">
    <mergeCell ref="P4:Q4"/>
    <mergeCell ref="I11:K11"/>
    <mergeCell ref="P3:Q3"/>
    <mergeCell ref="D6:E6"/>
    <mergeCell ref="D2:O2"/>
    <mergeCell ref="D8:H8"/>
    <mergeCell ref="D1:O1"/>
    <mergeCell ref="L11:Q11"/>
    <mergeCell ref="D3:O4"/>
    <mergeCell ref="B57:Q57"/>
    <mergeCell ref="P2:Q2"/>
    <mergeCell ref="B59:Q59"/>
    <mergeCell ref="P1:Q1"/>
    <mergeCell ref="B1:C4"/>
    <mergeCell ref="B11:H11"/>
    <mergeCell ref="B9:C9"/>
    <mergeCell ref="B8:C8"/>
    <mergeCell ref="D9:H9"/>
  </mergeCells>
  <hyperlinks>
    <hyperlink ref="B6" location="INICIO!A1" display="REGRESAR"/>
  </hyperlinks>
  <pageMargins left="0.7" right="0.7" top="0.75" bottom="0.75" header="0.3" footer="0.3"/>
  <pageSetup orientation="portrait" paperSize="9" scale="19"/>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2:N234"/>
  <sheetViews>
    <sheetView zoomScaleNormal="100" workbookViewId="0">
      <selection activeCell="A1" sqref="A1"/>
    </sheetView>
  </sheetViews>
  <sheetFormatPr baseColWidth="10" defaultColWidth="11.42578125" defaultRowHeight="14.25"/>
  <cols>
    <col width="6.7109375" customWidth="1" style="54" min="1" max="1"/>
    <col width="71" customWidth="1" style="51" min="2" max="2"/>
    <col width="21" customWidth="1" style="35" min="3" max="3"/>
    <col width="33.28515625" customWidth="1" style="35" min="4" max="4"/>
    <col width="32.28515625" customWidth="1" style="35" min="5" max="5"/>
    <col width="6.7109375" customWidth="1" style="35" min="6" max="6"/>
    <col width="10.42578125" customWidth="1" style="35" min="7" max="7"/>
    <col width="11.42578125" customWidth="1" style="35" min="8" max="9"/>
    <col width="12.28515625" customWidth="1" style="35" min="10" max="10"/>
    <col width="11.42578125" customWidth="1" style="35" min="11" max="11"/>
    <col width="13.42578125" customWidth="1" style="35" min="12" max="12"/>
    <col width="11.42578125" customWidth="1" style="35" min="13" max="13"/>
    <col width="14" customWidth="1" style="35" min="14" max="14"/>
    <col width="11.42578125" customWidth="1" style="35" min="15" max="16384"/>
  </cols>
  <sheetData>
    <row r="2" ht="15" customHeight="1">
      <c r="B2" s="458" t="inlineStr">
        <is>
          <t xml:space="preserve">TIPOLOGÍA DE RIESGOS </t>
        </is>
      </c>
      <c r="C2" s="621" t="n"/>
      <c r="F2" s="74" t="n"/>
    </row>
    <row r="3" ht="144" customFormat="1" customHeight="1" s="38">
      <c r="A3" s="54" t="n"/>
      <c r="B3" s="454" t="inlineStr">
        <is>
          <t>RIESGO ESTRATÉGICO</t>
        </is>
      </c>
      <c r="C3" s="453" t="inlineStr">
        <is>
          <t>RIESGO ESTRATÉGICO: posibilidad de ocurrencia de eventos que afecten los objetivos estratégicos de la organización pública y por tanto impactan toda la entidad.</t>
        </is>
      </c>
    </row>
    <row r="4" ht="115.5" customFormat="1" customHeight="1" s="38">
      <c r="A4" s="54" t="n"/>
      <c r="B4" s="39" t="inlineStr">
        <is>
          <t>RIESGO GERENCIAL</t>
        </is>
      </c>
      <c r="C4" s="452" t="inlineStr">
        <is>
          <t>RIESGO GERENCIAL: Posibilidad de ocurrencia de eventos que afecten los procesos gerenciales y/o la alta dirección.</t>
        </is>
      </c>
    </row>
    <row r="5" ht="115.5" customFormat="1" customHeight="1" s="38">
      <c r="A5" s="54" t="n"/>
      <c r="B5" s="454" t="inlineStr">
        <is>
          <t>RIESGO OPERATIVO</t>
        </is>
      </c>
      <c r="C5" s="453" t="inlineStr">
        <is>
          <t>RIESGO OPERATIVO: Posibilidad de ocurrencia de eventos que afecten los procesos misionales de la entidad.</t>
        </is>
      </c>
    </row>
    <row r="6" ht="215.25" customFormat="1" customHeight="1" s="38">
      <c r="A6" s="54" t="n"/>
      <c r="B6" s="39" t="inlineStr">
        <is>
          <t>RIESGO FINANCIERO</t>
        </is>
      </c>
      <c r="C6" s="41"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158.25" customFormat="1" customHeight="1" s="38">
      <c r="A7" s="54" t="n"/>
      <c r="B7" s="454" t="inlineStr">
        <is>
          <t>RIESGO TECNOLÓGICO</t>
        </is>
      </c>
      <c r="C7" s="42" t="inlineStr">
        <is>
          <t xml:space="preserve">RIESGO TECNOLÓGICO: Posibilidad de ocurrencia de eventos que afecten la totalidad o parte de la infraestructura tecnológica (hardware, software, redes, etc.) de una entidad. </t>
        </is>
      </c>
    </row>
    <row r="8" ht="186.75" customFormat="1" customHeight="1" s="38">
      <c r="A8" s="54" t="n"/>
      <c r="B8" s="39" t="inlineStr">
        <is>
          <t>RIESGO DE CUMPLIMIENTO</t>
        </is>
      </c>
      <c r="C8" s="41" t="inlineStr">
        <is>
          <t xml:space="preserve">RIESGO DE CUMPLIMIENTO: Posibilidad de ocurrencia de eventos que afecten la situación jurídica o contractual de la organización debido a su incumplimiento o desacato a la normatividad legal y las obligaciones contractuales. </t>
        </is>
      </c>
    </row>
    <row r="9" ht="159" customFormat="1" customHeight="1" s="38">
      <c r="A9" s="54" t="n"/>
      <c r="B9" s="454" t="inlineStr">
        <is>
          <t xml:space="preserve">RIESGO DE IMAGEN O REPUTACIONAL </t>
        </is>
      </c>
      <c r="C9" s="42" t="inlineStr">
        <is>
          <t xml:space="preserve">RIESGO DE IMAGEN O REPUTACIONAL: posibilidad de ocurrencia de un evento que afecte la imagen, buen nombre o reputación de una organización ante sus clientes y partes interesadas. </t>
        </is>
      </c>
    </row>
    <row r="10" ht="115.5" customFormat="1" customHeight="1" s="38">
      <c r="A10" s="54" t="n"/>
      <c r="B10" s="39" t="inlineStr">
        <is>
          <t xml:space="preserve">RIESGO DE CORRUPCIÓN </t>
        </is>
      </c>
      <c r="C10" s="41" t="inlineStr">
        <is>
          <t>RIESGO DE CORRUPCIÓN: Posibilidad de que, por acción u omisión, se use el poder para desviar la gestión de lo público hacia un beneficio privado.</t>
        </is>
      </c>
    </row>
    <row r="11" ht="301.5" customFormat="1" customHeight="1" s="38">
      <c r="A11" s="54" t="n"/>
      <c r="B11" s="454" t="inlineStr">
        <is>
          <t xml:space="preserve">RIESGO DE SEGURIDAD DIGITAL </t>
        </is>
      </c>
      <c r="C11" s="42"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38">
      <c r="A12" s="54" t="n"/>
      <c r="B12" s="43" t="n"/>
      <c r="C12" s="44" t="n"/>
    </row>
    <row r="13" ht="15" customFormat="1" customHeight="1" s="38">
      <c r="A13" s="54" t="n"/>
      <c r="B13" s="43" t="n"/>
      <c r="C13" s="44" t="n"/>
    </row>
    <row r="14" ht="15" customFormat="1" customHeight="1" s="38">
      <c r="A14" s="54" t="n"/>
      <c r="B14" s="43" t="n"/>
      <c r="C14" s="44" t="n"/>
    </row>
    <row r="16" ht="15" customHeight="1">
      <c r="B16" s="459" t="inlineStr">
        <is>
          <t xml:space="preserve">CRITERIOS PARA CALIFICAR LA PROBABILIDAD </t>
        </is>
      </c>
      <c r="C16" s="620" t="n"/>
      <c r="D16" s="620" t="n"/>
      <c r="E16" s="621" t="n"/>
    </row>
    <row r="17" ht="15" customFormat="1" customHeight="1" s="38">
      <c r="A17" s="54" t="n"/>
      <c r="B17" s="454" t="inlineStr">
        <is>
          <t xml:space="preserve">NIVEL </t>
        </is>
      </c>
      <c r="C17" s="460" t="inlineStr">
        <is>
          <t>INTERPRETACIÓN</t>
        </is>
      </c>
      <c r="D17" s="460" t="inlineStr">
        <is>
          <t xml:space="preserve">POR DESCRIPCIÓN </t>
        </is>
      </c>
      <c r="E17" s="460" t="inlineStr">
        <is>
          <t xml:space="preserve">POR FRECUENCIA </t>
        </is>
      </c>
    </row>
    <row r="18" ht="42.75" customFormat="1" customHeight="1" s="38">
      <c r="A18" s="54" t="n"/>
      <c r="B18" s="456" t="n">
        <v>5</v>
      </c>
      <c r="C18" s="47" t="inlineStr">
        <is>
          <t>CASI SEGURO</t>
        </is>
      </c>
      <c r="D18" s="41" t="inlineStr">
        <is>
          <t xml:space="preserve">Se espera que el evento ocurra en la mayoría de las circunstancias. </t>
        </is>
      </c>
      <c r="E18" s="452" t="inlineStr">
        <is>
          <t>Más de 1 vez al año.</t>
        </is>
      </c>
    </row>
    <row r="19" ht="28.5" customFormat="1" customHeight="1" s="38">
      <c r="A19" s="54" t="n"/>
      <c r="B19" s="610" t="n">
        <v>4</v>
      </c>
      <c r="C19" s="436" t="inlineStr">
        <is>
          <t>PROBABLE</t>
        </is>
      </c>
      <c r="D19" s="50" t="inlineStr">
        <is>
          <t xml:space="preserve">Es viable que el evento ocurra en la mayoría de las circunstancias. </t>
        </is>
      </c>
      <c r="E19" s="50" t="inlineStr">
        <is>
          <t xml:space="preserve">Al menos 1 vez en el último año. </t>
        </is>
      </c>
    </row>
    <row r="20" ht="28.5" customFormat="1" customHeight="1" s="38">
      <c r="A20" s="54" t="n"/>
      <c r="B20" s="456" t="n">
        <v>3</v>
      </c>
      <c r="C20" s="47" t="inlineStr">
        <is>
          <t>POSIBLE</t>
        </is>
      </c>
      <c r="D20" s="41" t="inlineStr">
        <is>
          <t xml:space="preserve">El evento podrá ocurrir en algún momento. </t>
        </is>
      </c>
      <c r="E20" s="41" t="inlineStr">
        <is>
          <t xml:space="preserve">Al menos 1 vez en los últimos 2 años. </t>
        </is>
      </c>
    </row>
    <row r="21" ht="28.5" customFormat="1" customHeight="1" s="38">
      <c r="A21" s="54" t="n"/>
      <c r="B21" s="610" t="n">
        <v>2</v>
      </c>
      <c r="C21" s="436" t="inlineStr">
        <is>
          <t>IMPROBABLE</t>
        </is>
      </c>
      <c r="D21" s="50" t="inlineStr">
        <is>
          <t xml:space="preserve">El evento puede ocurrir en algún momento. </t>
        </is>
      </c>
      <c r="E21" s="50" t="inlineStr">
        <is>
          <t xml:space="preserve">Al menos 1 vez en los últimos 5 años. </t>
        </is>
      </c>
    </row>
    <row r="22" ht="42.75" customFormat="1" customHeight="1" s="38">
      <c r="A22" s="54" t="n"/>
      <c r="B22" s="456" t="n">
        <v>1</v>
      </c>
      <c r="C22" s="47" t="inlineStr">
        <is>
          <t xml:space="preserve">RARA VEZ </t>
        </is>
      </c>
      <c r="D22" s="41" t="inlineStr">
        <is>
          <t xml:space="preserve">El evento puede ocurrir solo en circunstancias excepcionales (poco comunes o anormales). </t>
        </is>
      </c>
      <c r="E22" s="41" t="inlineStr">
        <is>
          <t xml:space="preserve">No se ha presentado en los últimos 5 años. </t>
        </is>
      </c>
    </row>
    <row r="23">
      <c r="D23" s="52" t="n"/>
      <c r="E23" s="38" t="n"/>
    </row>
    <row r="24">
      <c r="D24" s="52" t="n"/>
      <c r="E24" s="38" t="n"/>
    </row>
    <row r="25">
      <c r="D25" s="52" t="n"/>
      <c r="E25" s="38" t="n"/>
    </row>
    <row r="27" ht="15.75" customFormat="1" customHeight="1" s="53">
      <c r="A27" s="461" t="inlineStr">
        <is>
          <t xml:space="preserve">CRITERIOS PARA CALIFICAR EL IMPACTO - RIESGOS DE GESTIÓN </t>
        </is>
      </c>
      <c r="B27" s="620" t="n"/>
      <c r="C27" s="620" t="n"/>
      <c r="D27" s="621" t="n"/>
    </row>
    <row r="28" ht="63" customFormat="1" customHeight="1" s="54">
      <c r="A28" s="75" t="inlineStr">
        <is>
          <t>NIVEL</t>
        </is>
      </c>
      <c r="B28" s="76" t="inlineStr">
        <is>
          <t>INTERPRETACIÓN</t>
        </is>
      </c>
      <c r="C28" s="81" t="inlineStr">
        <is>
          <t>IMPACTO (CONSECUENCIAS) CUANTITATIVO</t>
        </is>
      </c>
      <c r="D28" s="81" t="inlineStr">
        <is>
          <t>IMPACTO (CONSECUENCIAS) - CUALITATIVO</t>
        </is>
      </c>
    </row>
    <row r="29" ht="384.75" customHeight="1">
      <c r="A29" s="77" t="n">
        <v>5</v>
      </c>
      <c r="B29" s="78" t="inlineStr">
        <is>
          <t>CATASTRÓFICO</t>
        </is>
      </c>
      <c r="C29" s="55"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56"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384.75" customHeight="1">
      <c r="A30" s="79" t="n">
        <v>4</v>
      </c>
      <c r="B30" s="80" t="inlineStr">
        <is>
          <t>MAYOR</t>
        </is>
      </c>
      <c r="C30" s="57"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57"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384.75" customHeight="1">
      <c r="A31" s="77" t="n">
        <v>3</v>
      </c>
      <c r="B31" s="78" t="inlineStr">
        <is>
          <t>MODERADO</t>
        </is>
      </c>
      <c r="C31" s="58"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58"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384.75" customHeight="1">
      <c r="A32" s="79" t="n">
        <v>2</v>
      </c>
      <c r="B32" s="80" t="inlineStr">
        <is>
          <t>MENOR</t>
        </is>
      </c>
      <c r="C32" s="57"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57"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384.75" customHeight="1">
      <c r="A33" s="77" t="n">
        <v>1</v>
      </c>
      <c r="B33" s="78" t="inlineStr">
        <is>
          <t>INSIGNIFICANTE</t>
        </is>
      </c>
      <c r="C33" s="58"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58" t="inlineStr">
        <is>
          <t xml:space="preserve">* No hay interrupción de las operaciones de la entidad.
* No se generan sanciones económicas o administrativas.  
* No se afecta la imagen institucional de forma significativa. </t>
        </is>
      </c>
    </row>
    <row r="34">
      <c r="A34" s="436" t="n"/>
      <c r="C34" s="59" t="n"/>
      <c r="D34" s="59" t="n"/>
    </row>
    <row r="35">
      <c r="C35" s="59" t="n"/>
      <c r="D35" s="59" t="n"/>
    </row>
    <row r="36">
      <c r="C36" s="59" t="n"/>
      <c r="D36" s="59" t="n"/>
    </row>
    <row r="37">
      <c r="C37" s="59" t="n"/>
      <c r="D37" s="59" t="n"/>
    </row>
    <row r="38" ht="15" customFormat="1" customHeight="1" s="53">
      <c r="A38" s="450" t="n"/>
      <c r="B38" s="458" t="inlineStr">
        <is>
          <t>ANÁLISIS Y EVALUACIÓN DE LOS CONTROLES PARA LA MITIGACIÓN DE LOS RIESGOS</t>
        </is>
      </c>
      <c r="C38" s="620" t="n"/>
      <c r="D38" s="620" t="n"/>
      <c r="E38" s="621" t="n"/>
    </row>
    <row r="39" ht="60" customFormat="1" customHeight="1" s="53">
      <c r="A39" s="450" t="n"/>
      <c r="B39" s="438" t="inlineStr">
        <is>
          <t xml:space="preserve">CRITERIO DE EVALUACIÓN </t>
        </is>
      </c>
      <c r="C39" s="454" t="inlineStr">
        <is>
          <t>ASPECTO A EVALUAR EN EL DISEÑO DEL CONTROL</t>
        </is>
      </c>
      <c r="D39" s="460" t="inlineStr">
        <is>
          <t>OPCIONES DE RESPUESTA</t>
        </is>
      </c>
      <c r="E39" s="621" t="n"/>
    </row>
    <row r="40" ht="71.25" customHeight="1">
      <c r="B40" s="452" t="inlineStr">
        <is>
          <t>1. RESPONSABLE</t>
        </is>
      </c>
      <c r="C40" s="58" t="inlineStr">
        <is>
          <t xml:space="preserve">¿Existe un responsable asignado a la ejecu­ción del control? </t>
        </is>
      </c>
      <c r="D40" s="47" t="inlineStr">
        <is>
          <t>Asignado</t>
        </is>
      </c>
      <c r="E40" s="47" t="inlineStr">
        <is>
          <t>No Asignado</t>
        </is>
      </c>
    </row>
    <row r="41" ht="99.75" customHeight="1">
      <c r="B41" s="651" t="n"/>
      <c r="C41" s="58" t="inlineStr">
        <is>
          <t xml:space="preserve">¿El responsable tiene la autoridad y adecua­da segregación de funciones en la ejecución del control? </t>
        </is>
      </c>
      <c r="D41" s="47" t="inlineStr">
        <is>
          <t>Adecuado</t>
        </is>
      </c>
      <c r="E41" s="47" t="inlineStr">
        <is>
          <t>Inadecuado</t>
        </is>
      </c>
    </row>
    <row r="42" ht="128.25" customHeight="1">
      <c r="B42" s="61" t="inlineStr">
        <is>
          <t>2. PERIODICIDAD</t>
        </is>
      </c>
      <c r="C42" s="62" t="inlineStr">
        <is>
          <t xml:space="preserve">¿La oportunidad en que se ejecuta el control ayuda a prevenir la mitigación del riesgo o a detectar la materialización del riesgo de ma­nera oportuna? </t>
        </is>
      </c>
      <c r="D42" s="63" t="inlineStr">
        <is>
          <t>Oportuna</t>
        </is>
      </c>
      <c r="E42" s="63" t="inlineStr">
        <is>
          <t xml:space="preserve">Inoportuna </t>
        </is>
      </c>
    </row>
    <row r="43" ht="156.75" customHeight="1">
      <c r="B43" s="452" t="inlineStr">
        <is>
          <t>3. PROPÓSITO</t>
        </is>
      </c>
      <c r="C43" s="58" t="inlineStr">
        <is>
          <t xml:space="preserve">¿Las actividades que se desarrollan en el control realmente buscan por si sola prevenir o detectar las causas que pueden dar origen al riesgo, ejemplo Verificar, Validar Cotejar, Comparar, Revisar, etc.? </t>
        </is>
      </c>
      <c r="D43" s="47" t="inlineStr">
        <is>
          <t>Prevenir o detectar</t>
        </is>
      </c>
      <c r="E43" s="47" t="inlineStr">
        <is>
          <t>No es un control</t>
        </is>
      </c>
    </row>
    <row r="44" ht="114" customHeight="1">
      <c r="B44" s="61" t="inlineStr">
        <is>
          <t xml:space="preserve">4. COMO REALIZAR LA ACTIVIDAD DE CONTROL </t>
        </is>
      </c>
      <c r="C44" s="62" t="inlineStr">
        <is>
          <t xml:space="preserve">¿La fuente de información que se utiliza en el desarrollo del control es información confia­ble que permita mitigar el riesgo?. </t>
        </is>
      </c>
      <c r="D44" s="63" t="inlineStr">
        <is>
          <t>Confiable</t>
        </is>
      </c>
      <c r="E44" s="63" t="inlineStr">
        <is>
          <t>No confiable</t>
        </is>
      </c>
    </row>
    <row r="45" ht="128.25" customHeight="1">
      <c r="B45" s="452" t="inlineStr">
        <is>
          <t>5. QUE PASA CON LAS OBSERVACIONES O DESVIACIONES</t>
        </is>
      </c>
      <c r="C45" s="58" t="inlineStr">
        <is>
          <t xml:space="preserve">¿Las observaciones, desviaciones o dife­rencias identificadas como resultados de la ejecución del control son investigadas y re­sueltas de manera oportuna? </t>
        </is>
      </c>
      <c r="D45" s="47" t="inlineStr">
        <is>
          <t xml:space="preserve">Se investigan y resuelven oportunamente </t>
        </is>
      </c>
      <c r="E45" s="456" t="inlineStr">
        <is>
          <t>No se investigan y resuelven oportunamente</t>
        </is>
      </c>
    </row>
    <row r="46" ht="99.75" customHeight="1">
      <c r="B46" s="61" t="inlineStr">
        <is>
          <t xml:space="preserve">6. EVIDENCIA DE LA EJECUCIÓN DEL CONTROL </t>
        </is>
      </c>
      <c r="C46" s="62" t="inlineStr">
        <is>
          <t xml:space="preserve">¿Se deja evidencia o rastro de la ejecución del control, que permita a cualquier tercero con la evidencia, llegar a la misma conclusión?. </t>
        </is>
      </c>
      <c r="D46" s="63" t="inlineStr">
        <is>
          <t>Completa</t>
        </is>
      </c>
      <c r="E46" s="63" t="inlineStr">
        <is>
          <t xml:space="preserve">Incompleta/No existe </t>
        </is>
      </c>
    </row>
    <row r="47" ht="15" customHeight="1">
      <c r="C47" s="64" t="n"/>
    </row>
    <row r="48" ht="15" customHeight="1">
      <c r="C48" s="65" t="n"/>
    </row>
    <row r="51" ht="15" customFormat="1" customHeight="1" s="53">
      <c r="A51" s="450" t="n"/>
      <c r="B51" s="451" t="inlineStr">
        <is>
          <t xml:space="preserve">PESO O PARTICIPACIÓN DE CADA VARIABLE EN EL DISEÑO DEL CONTROL PARA LA MITIGACIÓN DEL RIESGO </t>
        </is>
      </c>
      <c r="C51" s="620" t="n"/>
      <c r="D51" s="621" t="n"/>
    </row>
    <row r="52" ht="60" customFormat="1" customHeight="1" s="450">
      <c r="B52" s="454" t="inlineStr">
        <is>
          <t>CRITERIO DE EVALUACIÓN</t>
        </is>
      </c>
      <c r="C52" s="454" t="inlineStr">
        <is>
          <t xml:space="preserve">OPCIÓN DE RESPUESTA AL CRITERIO DE EVALUACIÓN </t>
        </is>
      </c>
      <c r="D52" s="454" t="inlineStr">
        <is>
          <t>PESO EN LA EVALUACIÓN DEL DISEÑO DEL CONTROL</t>
        </is>
      </c>
    </row>
    <row r="53" customFormat="1" s="38">
      <c r="A53" s="54" t="n"/>
      <c r="B53" s="452" t="inlineStr">
        <is>
          <t xml:space="preserve">11. ASIGNACIÓN DEL RESPONSABLE </t>
        </is>
      </c>
      <c r="C53" s="47" t="inlineStr">
        <is>
          <t>Asignado</t>
        </is>
      </c>
      <c r="D53" s="47" t="n">
        <v>15</v>
      </c>
    </row>
    <row r="54" customFormat="1" s="38">
      <c r="A54" s="54" t="n"/>
      <c r="B54" s="651" t="n"/>
      <c r="C54" s="47" t="inlineStr">
        <is>
          <t>No asignado</t>
        </is>
      </c>
      <c r="D54" s="47" t="n">
        <v>0</v>
      </c>
    </row>
    <row r="55" customFormat="1" s="38">
      <c r="A55" s="54" t="n"/>
      <c r="B55" s="453" t="inlineStr">
        <is>
          <t xml:space="preserve">12. SEGREGACIÓN  Y AUTORIDAD DEL RESPONSABLE </t>
        </is>
      </c>
      <c r="C55" s="436" t="inlineStr">
        <is>
          <t>Adecuado</t>
        </is>
      </c>
      <c r="D55" s="436" t="n">
        <v>15</v>
      </c>
    </row>
    <row r="56" customFormat="1" s="38">
      <c r="A56" s="54" t="n"/>
      <c r="B56" s="651" t="n"/>
      <c r="C56" s="436" t="inlineStr">
        <is>
          <t>Inadecuado</t>
        </is>
      </c>
      <c r="D56" s="436" t="n">
        <v>0</v>
      </c>
    </row>
    <row r="57" customFormat="1" s="38">
      <c r="A57" s="54" t="n"/>
      <c r="B57" s="452" t="inlineStr">
        <is>
          <t>2. PERIODICIDAD</t>
        </is>
      </c>
      <c r="C57" s="47" t="inlineStr">
        <is>
          <t>Oportuna</t>
        </is>
      </c>
      <c r="D57" s="47" t="n">
        <v>15</v>
      </c>
    </row>
    <row r="58" customFormat="1" s="38">
      <c r="A58" s="54" t="n"/>
      <c r="B58" s="651" t="n"/>
      <c r="C58" s="47" t="inlineStr">
        <is>
          <t>Inoportuna</t>
        </is>
      </c>
      <c r="D58" s="47" t="n">
        <v>0</v>
      </c>
    </row>
    <row r="59" customFormat="1" s="38">
      <c r="A59" s="54" t="n"/>
      <c r="B59" s="453" t="inlineStr">
        <is>
          <t>3. PROPÓSITO</t>
        </is>
      </c>
      <c r="C59" s="436" t="inlineStr">
        <is>
          <t>Prevenir</t>
        </is>
      </c>
      <c r="D59" s="436" t="n">
        <v>15</v>
      </c>
    </row>
    <row r="60" customFormat="1" s="38">
      <c r="A60" s="54" t="n"/>
      <c r="B60" s="652" t="n"/>
      <c r="C60" s="436" t="inlineStr">
        <is>
          <t>Detectar</t>
        </is>
      </c>
      <c r="D60" s="436" t="n">
        <v>10</v>
      </c>
    </row>
    <row r="61" customFormat="1" s="38">
      <c r="A61" s="54" t="n"/>
      <c r="B61" s="651" t="n"/>
      <c r="C61" s="436" t="inlineStr">
        <is>
          <t>No es un control</t>
        </is>
      </c>
      <c r="D61" s="436" t="n">
        <v>0</v>
      </c>
    </row>
    <row r="62" customFormat="1" s="38">
      <c r="A62" s="54" t="n"/>
      <c r="B62" s="452" t="inlineStr">
        <is>
          <t>4. COMO SE REALIZA LA ACTIVIDAD DE CONTROL</t>
        </is>
      </c>
      <c r="C62" s="47" t="inlineStr">
        <is>
          <t>Confiable</t>
        </is>
      </c>
      <c r="D62" s="47" t="n">
        <v>15</v>
      </c>
    </row>
    <row r="63" customFormat="1" s="38">
      <c r="A63" s="54" t="n"/>
      <c r="B63" s="651" t="n"/>
      <c r="C63" s="47" t="inlineStr">
        <is>
          <t>No confiable</t>
        </is>
      </c>
      <c r="D63" s="47" t="n">
        <v>0</v>
      </c>
    </row>
    <row r="64" customFormat="1" s="38">
      <c r="A64" s="54" t="n"/>
      <c r="B64" s="453" t="inlineStr">
        <is>
          <t xml:space="preserve">5. QUE PASA CON LAS OBSERVACIONES O DESVIACIONES </t>
        </is>
      </c>
      <c r="C64" s="436" t="inlineStr">
        <is>
          <t>Se investigan y resuelven oportunamente</t>
        </is>
      </c>
      <c r="D64" s="436" t="n">
        <v>15</v>
      </c>
    </row>
    <row r="65" customFormat="1" s="38">
      <c r="A65" s="54" t="n"/>
      <c r="B65" s="651" t="n"/>
      <c r="C65" s="436" t="inlineStr">
        <is>
          <t xml:space="preserve">No se investigan y resuelven oportunamente </t>
        </is>
      </c>
      <c r="D65" s="436" t="n">
        <v>0</v>
      </c>
    </row>
    <row r="66" customFormat="1" s="38">
      <c r="A66" s="54" t="n"/>
      <c r="B66" s="452" t="inlineStr">
        <is>
          <t>6. EVIDENCIA DE LA EJECUCIÓN DEL CONTROL</t>
        </is>
      </c>
      <c r="C66" s="47" t="inlineStr">
        <is>
          <t>Completa</t>
        </is>
      </c>
      <c r="D66" s="47" t="n">
        <v>10</v>
      </c>
    </row>
    <row r="67" customFormat="1" s="38">
      <c r="A67" s="54" t="n"/>
      <c r="B67" s="652" t="n"/>
      <c r="C67" s="47" t="inlineStr">
        <is>
          <t>Incompleta</t>
        </is>
      </c>
      <c r="D67" s="47" t="n">
        <v>5</v>
      </c>
    </row>
    <row r="68" customFormat="1" s="38">
      <c r="A68" s="54" t="n"/>
      <c r="B68" s="651" t="n"/>
      <c r="C68" s="47" t="inlineStr">
        <is>
          <t>No existe</t>
        </is>
      </c>
      <c r="D68" s="47" t="n">
        <v>0</v>
      </c>
    </row>
    <row r="73" ht="15" customFormat="1" customHeight="1" s="53">
      <c r="A73" s="450" t="n"/>
      <c r="B73" s="451" t="inlineStr">
        <is>
          <t xml:space="preserve">RESULTADOS DE LA EVALUACIÓN DEL DISEÑO DEL CONTROL </t>
        </is>
      </c>
      <c r="C73" s="621" t="n"/>
    </row>
    <row r="74" ht="75" customFormat="1" customHeight="1" s="53">
      <c r="A74" s="450" t="n"/>
      <c r="B74" s="438" t="inlineStr">
        <is>
          <t>RANGO DE CALIFICACIÓN DEL DISEÑO</t>
        </is>
      </c>
      <c r="C74" s="454" t="inlineStr">
        <is>
          <t xml:space="preserve">RESULTADO - PESO EN LA EVALUACIÓN DEL DISEÑO DEL CONTROL </t>
        </is>
      </c>
    </row>
    <row r="75">
      <c r="B75" s="67" t="inlineStr">
        <is>
          <t>Fuerte</t>
        </is>
      </c>
      <c r="C75" s="68" t="inlineStr">
        <is>
          <t xml:space="preserve">Calificación entre 96 y 100 </t>
        </is>
      </c>
    </row>
    <row r="76">
      <c r="B76" s="69" t="inlineStr">
        <is>
          <t>Moderado</t>
        </is>
      </c>
      <c r="C76" s="436" t="inlineStr">
        <is>
          <t>Calificación entre 86 y 95</t>
        </is>
      </c>
    </row>
    <row r="77">
      <c r="B77" s="67" t="inlineStr">
        <is>
          <t>Débil</t>
        </is>
      </c>
      <c r="C77" s="70" t="inlineStr">
        <is>
          <t>Calificación entre 0 y 85</t>
        </is>
      </c>
    </row>
    <row r="82" ht="15" customFormat="1" customHeight="1" s="53">
      <c r="A82" s="450" t="n"/>
      <c r="B82" s="451" t="inlineStr">
        <is>
          <t>RESULTADOS DE LA EVALUACIÓN DE LA EJECUCIÓN DEL CONTROL</t>
        </is>
      </c>
      <c r="C82" s="621" t="n"/>
    </row>
    <row r="83" ht="60" customFormat="1" customHeight="1" s="53">
      <c r="A83" s="450" t="n"/>
      <c r="B83" s="438" t="inlineStr">
        <is>
          <t xml:space="preserve">RANGO DE CALIFICACIÓN DE LA EJECUCIÓN </t>
        </is>
      </c>
      <c r="C83" s="454" t="inlineStr">
        <is>
          <t>RESULTADO - PESO DE LA EJECUCIÓN DEL CONTROL -</t>
        </is>
      </c>
    </row>
    <row r="84" ht="57" customFormat="1" customHeight="1" s="38">
      <c r="A84" s="54" t="n"/>
      <c r="B84" s="456" t="inlineStr">
        <is>
          <t>Fuerte</t>
        </is>
      </c>
      <c r="C84" s="452" t="inlineStr">
        <is>
          <t>El control se ejecuta de manera consistente por parte del responsable.</t>
        </is>
      </c>
    </row>
    <row r="85" ht="57" customFormat="1" customHeight="1" s="38">
      <c r="A85" s="54" t="n"/>
      <c r="B85" s="610" t="inlineStr">
        <is>
          <t>Moderado</t>
        </is>
      </c>
      <c r="C85" s="453" t="inlineStr">
        <is>
          <t>El control se ejecuta algunas veces por parte del responsable.</t>
        </is>
      </c>
    </row>
    <row r="86" ht="42.75" customFormat="1" customHeight="1" s="38">
      <c r="A86" s="54" t="n"/>
      <c r="B86" s="456" t="inlineStr">
        <is>
          <t>Débil</t>
        </is>
      </c>
      <c r="C86" s="452" t="inlineStr">
        <is>
          <t>El control no se ejecuta por parte del responsable.</t>
        </is>
      </c>
    </row>
    <row r="91" ht="15" customFormat="1" customHeight="1" s="53">
      <c r="A91" s="450" t="n"/>
      <c r="B91" s="457" t="inlineStr">
        <is>
          <t xml:space="preserve">ANÁLISIS Y EVALUACIÓN DE LOS CONTROLES PARA LA MITIGACIÓN DE LOS RIESGOS </t>
        </is>
      </c>
      <c r="C91" s="620" t="n"/>
      <c r="D91" s="620" t="n"/>
      <c r="E91" s="621" t="n"/>
    </row>
    <row r="92" ht="105" customFormat="1" customHeight="1" s="450">
      <c r="B92" s="454" t="inlineStr">
        <is>
          <t>PESO INDIVIDUAL DEL DISEÑO (DISEÑO)</t>
        </is>
      </c>
      <c r="C92" s="454" t="inlineStr">
        <is>
          <t>EL CONTROL SE EJECUTA DE MANERA CONSISTENTE POR LOS RESPONSABLES (EJECUCIÓN)</t>
        </is>
      </c>
      <c r="D92" s="454" t="inlineStr">
        <is>
          <t>SOLIDEZ INDIVIDUAL DE CADA CONTROL 
FUERTE:100 
MODERADO: 50 
DÉBIL: 0</t>
        </is>
      </c>
      <c r="E92" s="454" t="inlineStr">
        <is>
          <t>PESO EN LA EVALUACIÓN DEL DISEÑO DEL CONTROL 
SI / NO</t>
        </is>
      </c>
    </row>
    <row r="93">
      <c r="B93" s="456" t="inlineStr">
        <is>
          <t>Fuerte calificación entre 96 y 100</t>
        </is>
      </c>
      <c r="C93" s="47" t="inlineStr">
        <is>
          <t>Fuerte (siempre se ejecuta)</t>
        </is>
      </c>
      <c r="D93" s="47" t="inlineStr">
        <is>
          <t>fuerte + fuerte = fuerte</t>
        </is>
      </c>
      <c r="E93" s="47" t="inlineStr">
        <is>
          <t>NO</t>
        </is>
      </c>
    </row>
    <row r="94">
      <c r="B94" s="652" t="n"/>
      <c r="C94" s="47" t="inlineStr">
        <is>
          <t>Moderado (algunas veces)</t>
        </is>
      </c>
      <c r="D94" s="47" t="inlineStr">
        <is>
          <t>fuerte + moderado = moderado</t>
        </is>
      </c>
      <c r="E94" s="47" t="inlineStr">
        <is>
          <t>SI</t>
        </is>
      </c>
    </row>
    <row r="95">
      <c r="B95" s="651" t="n"/>
      <c r="C95" s="47" t="inlineStr">
        <is>
          <t>Débil (no se ejecuta)</t>
        </is>
      </c>
      <c r="D95" s="47" t="inlineStr">
        <is>
          <t>fuerte + débil = débil</t>
        </is>
      </c>
      <c r="E95" s="47" t="inlineStr">
        <is>
          <t>SI</t>
        </is>
      </c>
    </row>
    <row r="96">
      <c r="B96" s="610" t="inlineStr">
        <is>
          <t>Moderado calificación entre 86 y 95</t>
        </is>
      </c>
      <c r="C96" s="436" t="inlineStr">
        <is>
          <t>Fuerte (siempre se ejecuta)</t>
        </is>
      </c>
      <c r="D96" s="71" t="inlineStr">
        <is>
          <t xml:space="preserve">moderado + fuerte = moderado </t>
        </is>
      </c>
      <c r="E96" s="436" t="inlineStr">
        <is>
          <t>SI</t>
        </is>
      </c>
    </row>
    <row r="97">
      <c r="B97" s="652" t="n"/>
      <c r="C97" s="436" t="inlineStr">
        <is>
          <t>Moderado (algunas veces)</t>
        </is>
      </c>
      <c r="D97" s="71" t="inlineStr">
        <is>
          <t xml:space="preserve">moderado + moderado = moderado </t>
        </is>
      </c>
      <c r="E97" s="436" t="inlineStr">
        <is>
          <t>SI</t>
        </is>
      </c>
    </row>
    <row r="98">
      <c r="B98" s="651" t="n"/>
      <c r="C98" s="436" t="inlineStr">
        <is>
          <t>Débil (no se ejecuta)</t>
        </is>
      </c>
      <c r="D98" s="63" t="inlineStr">
        <is>
          <t>moderado + débil = débil</t>
        </is>
      </c>
      <c r="E98" s="436" t="inlineStr">
        <is>
          <t>SI</t>
        </is>
      </c>
    </row>
    <row r="99">
      <c r="B99" s="456" t="inlineStr">
        <is>
          <t>Débil calificación entre 0 y 85</t>
        </is>
      </c>
      <c r="C99" s="47" t="inlineStr">
        <is>
          <t>Fuerte (siempre se ejecuta)</t>
        </is>
      </c>
      <c r="D99" s="47" t="inlineStr">
        <is>
          <t>débil + fuerte = débil</t>
        </is>
      </c>
      <c r="E99" s="47" t="inlineStr">
        <is>
          <t>SI</t>
        </is>
      </c>
    </row>
    <row r="100">
      <c r="B100" s="652" t="n"/>
      <c r="C100" s="47" t="inlineStr">
        <is>
          <t>Moderado (algunas veces)</t>
        </is>
      </c>
      <c r="D100" s="47" t="inlineStr">
        <is>
          <t>débil + moderado = débil</t>
        </is>
      </c>
      <c r="E100" s="47" t="inlineStr">
        <is>
          <t>SI</t>
        </is>
      </c>
    </row>
    <row r="101">
      <c r="B101" s="651" t="n"/>
      <c r="C101" s="47" t="inlineStr">
        <is>
          <t>Débil (no se ejecuta)</t>
        </is>
      </c>
      <c r="D101" s="47" t="inlineStr">
        <is>
          <t>débil + débil = débil</t>
        </is>
      </c>
      <c r="E101" s="47" t="inlineStr">
        <is>
          <t>SI</t>
        </is>
      </c>
    </row>
    <row r="106" ht="15" customFormat="1" customHeight="1" s="53">
      <c r="A106" s="450" t="n"/>
      <c r="B106" s="457" t="inlineStr">
        <is>
          <t>RESULTADOS DE LOS POSIBLES DESPLAZAMIENTOS DE LA PROBABILIDAD Y DEL IMPACTO DE LOS RIESGOS</t>
        </is>
      </c>
      <c r="C106" s="620" t="n"/>
      <c r="D106" s="620" t="n"/>
      <c r="E106" s="620" t="n"/>
      <c r="F106" s="621" t="n"/>
    </row>
    <row r="107" ht="315" customFormat="1" customHeight="1" s="450">
      <c r="B107" s="454" t="inlineStr">
        <is>
          <t>SOLIDEZ DEL CONJUNTO DE LOS CONTROLES</t>
        </is>
      </c>
      <c r="C107" s="454" t="inlineStr">
        <is>
          <t>CONTROLES AYUDAN A DISMINUIR LA PROBABILIDAD</t>
        </is>
      </c>
      <c r="D107" s="454" t="inlineStr">
        <is>
          <t>CONTROLES AYUDAN A DISMINUIR IMPACTO</t>
        </is>
      </c>
      <c r="E107" s="454" t="inlineStr">
        <is>
          <t># COLUMNAS EN LA MATRIZ DE RIESGO QUE SE DESPLAZA EN EL EJE DE LA PROBABILIDAD</t>
        </is>
      </c>
      <c r="F107" s="454" t="inlineStr">
        <is>
          <t># COLUMNAS EN LA MATRIZ DE RIESGO QUE SE DESPLAZA EN EL EJE DE IMPACTO</t>
        </is>
      </c>
    </row>
    <row r="108">
      <c r="B108" s="67" t="inlineStr">
        <is>
          <t xml:space="preserve">Fuerte </t>
        </is>
      </c>
      <c r="C108" s="72" t="inlineStr">
        <is>
          <t>Directamente</t>
        </is>
      </c>
      <c r="D108" s="72" t="inlineStr">
        <is>
          <t>Directamente</t>
        </is>
      </c>
      <c r="E108" s="72" t="n">
        <v>2</v>
      </c>
      <c r="F108" s="72" t="n">
        <v>2</v>
      </c>
    </row>
    <row r="109">
      <c r="B109" s="69" t="inlineStr">
        <is>
          <t xml:space="preserve">Fuerte </t>
        </is>
      </c>
      <c r="C109" s="73" t="inlineStr">
        <is>
          <t>Directamente</t>
        </is>
      </c>
      <c r="D109" s="73" t="inlineStr">
        <is>
          <t>Indirectamente</t>
        </is>
      </c>
      <c r="E109" s="73" t="n">
        <v>2</v>
      </c>
      <c r="F109" s="73" t="n">
        <v>1</v>
      </c>
    </row>
    <row r="110">
      <c r="B110" s="67" t="inlineStr">
        <is>
          <t xml:space="preserve">Fuerte </t>
        </is>
      </c>
      <c r="C110" s="72" t="inlineStr">
        <is>
          <t>Directamente</t>
        </is>
      </c>
      <c r="D110" s="72" t="inlineStr">
        <is>
          <t>No disminuye</t>
        </is>
      </c>
      <c r="E110" s="72" t="n">
        <v>2</v>
      </c>
      <c r="F110" s="72" t="n">
        <v>0</v>
      </c>
    </row>
    <row r="111">
      <c r="B111" s="69" t="inlineStr">
        <is>
          <t xml:space="preserve">Fuerte </t>
        </is>
      </c>
      <c r="C111" s="73" t="inlineStr">
        <is>
          <t>No disminuye</t>
        </is>
      </c>
      <c r="D111" s="73" t="inlineStr">
        <is>
          <t>Directamente</t>
        </is>
      </c>
      <c r="E111" s="73" t="n">
        <v>0</v>
      </c>
      <c r="F111" s="73" t="n">
        <v>2</v>
      </c>
    </row>
    <row r="112">
      <c r="B112" s="67" t="inlineStr">
        <is>
          <t>Moderado</t>
        </is>
      </c>
      <c r="C112" s="72" t="inlineStr">
        <is>
          <t>Directamente</t>
        </is>
      </c>
      <c r="D112" s="72" t="inlineStr">
        <is>
          <t>Directamente</t>
        </is>
      </c>
      <c r="E112" s="72" t="n">
        <v>1</v>
      </c>
      <c r="F112" s="72" t="n">
        <v>1</v>
      </c>
    </row>
    <row r="113">
      <c r="B113" s="69" t="inlineStr">
        <is>
          <t>Moderado</t>
        </is>
      </c>
      <c r="C113" s="73" t="inlineStr">
        <is>
          <t>Directamente</t>
        </is>
      </c>
      <c r="D113" s="73" t="inlineStr">
        <is>
          <t>Indirectamente</t>
        </is>
      </c>
      <c r="E113" s="73" t="n">
        <v>1</v>
      </c>
      <c r="F113" s="73" t="n">
        <v>0</v>
      </c>
    </row>
    <row r="114">
      <c r="B114" s="67" t="inlineStr">
        <is>
          <t>Moderado</t>
        </is>
      </c>
      <c r="C114" s="72" t="inlineStr">
        <is>
          <t>Directamente</t>
        </is>
      </c>
      <c r="D114" s="72" t="inlineStr">
        <is>
          <t>No disminuye</t>
        </is>
      </c>
      <c r="E114" s="72" t="n">
        <v>1</v>
      </c>
      <c r="F114" s="72" t="n">
        <v>0</v>
      </c>
    </row>
    <row r="115">
      <c r="B115" s="69" t="inlineStr">
        <is>
          <t>Moderado</t>
        </is>
      </c>
      <c r="C115" s="73" t="inlineStr">
        <is>
          <t>No disminuye</t>
        </is>
      </c>
      <c r="D115" s="73" t="inlineStr">
        <is>
          <t>Directamente</t>
        </is>
      </c>
      <c r="E115" s="73" t="n">
        <v>0</v>
      </c>
      <c r="F115" s="73" t="n">
        <v>1</v>
      </c>
    </row>
    <row r="137" ht="15" customFormat="1" customHeight="1" s="134" thickBot="1">
      <c r="A137" s="132" t="n"/>
      <c r="B137" s="133" t="n"/>
    </row>
    <row r="138" ht="15" customHeight="1" thickTop="1"/>
    <row r="139" ht="20.25" customHeight="1">
      <c r="B139" s="455" t="inlineStr">
        <is>
          <t>CRITERIOS 2020</t>
        </is>
      </c>
    </row>
    <row r="140" ht="20.25" customHeight="1">
      <c r="B140" s="455" t="n"/>
      <c r="C140" s="455" t="n"/>
      <c r="D140" s="455" t="n"/>
    </row>
    <row r="142" ht="15" customHeight="1">
      <c r="B142" s="433" t="inlineStr">
        <is>
          <t>CLASIFICACIÓN DEL RIESGO</t>
        </is>
      </c>
      <c r="C142" s="433" t="inlineStr">
        <is>
          <t>RELACIÓN</t>
        </is>
      </c>
      <c r="D142" s="433" t="inlineStr">
        <is>
          <t>FACTORES DE RIESGOS</t>
        </is>
      </c>
      <c r="E142" s="433" t="inlineStr">
        <is>
          <t>DESCRIPCIÓN</t>
        </is>
      </c>
      <c r="F142" s="621" t="n"/>
    </row>
    <row r="143" ht="71.25" customHeight="1">
      <c r="B143" s="453" t="inlineStr">
        <is>
          <t>EJECUCIÓN Y ADMINISTRACIÓN DE PROCESOS: Pérdidas derivadas de errores en la ejecución y administración de procesos.</t>
        </is>
      </c>
      <c r="D143" s="453" t="inlineStr">
        <is>
          <t xml:space="preserve">Procesos: Eventos relacionados con errores en las actividades que deben realizar los servidores de la organización. </t>
        </is>
      </c>
      <c r="E143" s="434" t="inlineStr">
        <is>
          <t>- Falta de procedimientos
- Errores de grabación, autorización
- Errores en cálculos para pagos internos y externos
- Falta de capacitación</t>
        </is>
      </c>
      <c r="F143" s="621" t="n"/>
    </row>
    <row r="144" ht="29.25" customHeight="1">
      <c r="B144" s="453" t="inlineStr">
        <is>
          <t>FRAUDE EXTERNO: Pérdida derivada de actos de fraude por personas ajenas a la organización (no participa personal de la entidad).</t>
        </is>
      </c>
      <c r="D144" s="453" t="inlineStr">
        <is>
          <t>Evento externo: Situaciones externas que afectan la entidad</t>
        </is>
      </c>
      <c r="E144" s="434" t="inlineStr">
        <is>
          <t>- Suplantación de identidad
- Asalto a la oficina
- Atentados, vandalismo, orden público</t>
        </is>
      </c>
      <c r="F144" s="621" t="n"/>
    </row>
    <row r="145" ht="86.25" customHeight="1">
      <c r="B145" s="453"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453" t="inlineStr">
        <is>
          <t>Talento humano: Incluye seguridad y salud en el trabajo. Se analiza posible dolo e intención frente a la corrupción.</t>
        </is>
      </c>
      <c r="E145" s="434" t="inlineStr">
        <is>
          <t>- Hurto activos
- Posibles comportamientos no éticos de los empleados
- Fraude interno (corrupción, soborno)</t>
        </is>
      </c>
      <c r="F145" s="621" t="n"/>
    </row>
    <row r="146" ht="57.75" customHeight="1">
      <c r="B146" s="453" t="inlineStr">
        <is>
          <t>FALLAS TECNOLÓGICAS: Errores en hardware, software, telecomunicaciones, interrupción de servicios básicos.</t>
        </is>
      </c>
      <c r="D146" s="453" t="inlineStr">
        <is>
          <t>Tecnología: Eventos relacionados con la infraestructura tecnológica de la entidad.</t>
        </is>
      </c>
      <c r="E146" s="434" t="inlineStr">
        <is>
          <t>- Daño de equipos
- Caída de aplicaciones
- Caída de redes
- Errores en programas</t>
        </is>
      </c>
      <c r="F146" s="621" t="n"/>
    </row>
    <row r="147" ht="43.5" customHeight="1">
      <c r="B147" s="156" t="inlineStr">
        <is>
          <t>DAÑOS A ACTIVOS FIJOS/ EVENTOS EXTERNOS: Pérdida por daños o extravíos de los activos fijos por desastres naturales u otros riesgos/eventos externos como atentados, vandalismo, orden público.</t>
        </is>
      </c>
      <c r="D147" s="453" t="inlineStr">
        <is>
          <t>Infraestructura: Eventos relacionados con la infraestructura física de la entidad.</t>
        </is>
      </c>
      <c r="E147" s="434" t="inlineStr">
        <is>
          <t>- Derrumbes
- Incendios
- Inundaciones
- Daños a activos fijos</t>
        </is>
      </c>
      <c r="F147" s="621" t="n"/>
    </row>
    <row r="148" ht="43.5" customHeight="1">
      <c r="B148" s="453" t="inlineStr">
        <is>
          <t xml:space="preserve">USUARIOS, PRODUCTOS Y PRÁCTICAS: Fallas negligentes o involuntarias de las obligaciones frente a los usuarios y que impiden satisfacer una obligación profesional frente a éstos. </t>
        </is>
      </c>
      <c r="D148" s="435" t="inlineStr">
        <is>
          <t>Pueden asociarse a varios factores</t>
        </is>
      </c>
      <c r="E148" s="624" t="n"/>
      <c r="F148" s="619" t="n"/>
    </row>
    <row r="149" ht="43.5" customHeight="1">
      <c r="B149" s="453" t="inlineStr">
        <is>
          <t>RELACIONES LABORALES: Pérdidas que surgen de acciones contrarias a las leyes o acuerdos de empleo, salud o seguridad, del pago de demandas por daños personales o de discriminación.</t>
        </is>
      </c>
      <c r="D149" s="625" t="n"/>
      <c r="E149" s="627" t="n"/>
      <c r="F149" s="626" t="n"/>
    </row>
    <row r="157" ht="15" customHeight="1">
      <c r="B157" s="454" t="inlineStr">
        <is>
          <t>Tabla 3 Actividades relacionadas con la gestión en entidades públicas</t>
        </is>
      </c>
      <c r="C157" s="620" t="n"/>
      <c r="D157" s="621" t="n"/>
    </row>
    <row r="158" ht="15" customFormat="1" customHeight="1" s="54">
      <c r="B158" s="433" t="inlineStr">
        <is>
          <t>ACTIVIDAD</t>
        </is>
      </c>
      <c r="C158" s="471" t="inlineStr">
        <is>
          <t xml:space="preserve">FRECUENCIA DE LA ACTIVIDAD </t>
        </is>
      </c>
      <c r="D158" s="471" t="inlineStr">
        <is>
          <t>PROBABILIDAD FRENTE AL RIESGO</t>
        </is>
      </c>
    </row>
    <row r="159">
      <c r="B159" s="612" t="inlineStr">
        <is>
          <t>Planeación estratégica</t>
        </is>
      </c>
      <c r="C159" s="610" t="inlineStr">
        <is>
          <t>1 vez al año</t>
        </is>
      </c>
      <c r="D159" s="436" t="inlineStr">
        <is>
          <t xml:space="preserve">Muy baja </t>
        </is>
      </c>
    </row>
    <row r="160">
      <c r="B160" s="612" t="inlineStr">
        <is>
          <t>Actividades de talento humano, jurídica, administrativa</t>
        </is>
      </c>
      <c r="C160" s="436" t="inlineStr">
        <is>
          <t>Mensual</t>
        </is>
      </c>
      <c r="D160" s="436" t="inlineStr">
        <is>
          <t>Media</t>
        </is>
      </c>
    </row>
    <row r="161">
      <c r="B161" s="612" t="inlineStr">
        <is>
          <t>Contabilidad, cartera</t>
        </is>
      </c>
      <c r="C161" s="436" t="inlineStr">
        <is>
          <t>Semanal</t>
        </is>
      </c>
      <c r="D161" s="436" t="inlineStr">
        <is>
          <t>Alta</t>
        </is>
      </c>
    </row>
    <row r="162" ht="87" customHeight="1">
      <c r="B162" s="612"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436" t="inlineStr">
        <is>
          <t>Diaria</t>
        </is>
      </c>
      <c r="D162" s="436" t="inlineStr">
        <is>
          <t>Muy alta</t>
        </is>
      </c>
    </row>
    <row r="168" ht="15" customHeight="1">
      <c r="B168" s="454" t="inlineStr">
        <is>
          <t>Tabla 4 Criterios para definir el nivel de probabilidad</t>
        </is>
      </c>
      <c r="C168" s="620" t="n"/>
      <c r="D168" s="621" t="n"/>
    </row>
    <row r="169" ht="15" customHeight="1">
      <c r="C169" s="471" t="inlineStr">
        <is>
          <t>FRECUENCIA DE LA ACTIVIDAD</t>
        </is>
      </c>
      <c r="D169" s="471" t="inlineStr">
        <is>
          <t>PROBABILIDAD</t>
        </is>
      </c>
    </row>
    <row r="170" ht="71.25" customHeight="1">
      <c r="B170" s="142" t="inlineStr">
        <is>
          <t>Muy Baja</t>
        </is>
      </c>
      <c r="C170" s="136" t="inlineStr">
        <is>
          <t>La actividad que conlleva el riesgo se ejecuta como máximos 2 veces por año</t>
        </is>
      </c>
      <c r="D170" s="139" t="n">
        <v>0.2</v>
      </c>
      <c r="E170" s="136" t="inlineStr">
        <is>
          <t>MUY BAJA: La actividad que conlleva el riesgo se ejecuta como máximos 2 veces por año</t>
        </is>
      </c>
    </row>
    <row r="171" ht="57" customHeight="1">
      <c r="B171" s="140" t="inlineStr">
        <is>
          <t>Baja</t>
        </is>
      </c>
      <c r="C171" s="136" t="inlineStr">
        <is>
          <t>La actividad que conlleva el riesgo se ejecuta de 3 a 24 veces por año</t>
        </is>
      </c>
      <c r="D171" s="139" t="n">
        <v>0.4</v>
      </c>
      <c r="E171" s="136" t="inlineStr">
        <is>
          <t>BAJA: La actividad que conlleva el riesgo se ejecuta de 3 a 24 veces por año</t>
        </is>
      </c>
    </row>
    <row r="172" ht="57" customHeight="1">
      <c r="B172" s="154" t="inlineStr">
        <is>
          <t>Media</t>
        </is>
      </c>
      <c r="C172" s="136" t="inlineStr">
        <is>
          <t>La actividad que conlleva el riesgo se ejecuta de 24 a 500 veces por año</t>
        </is>
      </c>
      <c r="D172" s="139" t="n">
        <v>0.6</v>
      </c>
      <c r="E172" s="136" t="inlineStr">
        <is>
          <t>MEDIA: La actividad que conlleva el riesgo se ejecuta de 24 a 500 veces por año</t>
        </is>
      </c>
    </row>
    <row r="173" ht="85.5" customHeight="1">
      <c r="B173" s="155" t="inlineStr">
        <is>
          <t>Alta</t>
        </is>
      </c>
      <c r="C173" s="136" t="inlineStr">
        <is>
          <t>La actividad que conlleva el riesgo se ejecuta mínimo 500 veces al año y máximo 5000 veces por año</t>
        </is>
      </c>
      <c r="D173" s="139" t="n">
        <v>0.8</v>
      </c>
      <c r="E173" s="136" t="inlineStr">
        <is>
          <t>ALTA: La actividad que conlleva el riesgo se ejecuta mínimo 500 veces al año y máximo 5000 veces por año</t>
        </is>
      </c>
    </row>
    <row r="174" ht="57" customHeight="1">
      <c r="B174" s="141" t="inlineStr">
        <is>
          <t>Muy Alta</t>
        </is>
      </c>
      <c r="C174" s="136" t="inlineStr">
        <is>
          <t>La actividad que conlleva el riesgo se ejecuta más de 5000 veces por año</t>
        </is>
      </c>
      <c r="D174" s="139" t="n">
        <v>1</v>
      </c>
      <c r="E174" s="136" t="inlineStr">
        <is>
          <t>MUY ALTA: La actividad que conlleva el riesgo se ejecuta más de 5000 veces por año</t>
        </is>
      </c>
    </row>
    <row r="179" ht="15" customHeight="1">
      <c r="F179" s="438" t="inlineStr">
        <is>
          <t>Figura 14 Matriz de calor (niveles de severidad del riesgo)</t>
        </is>
      </c>
      <c r="G179" s="620" t="n"/>
      <c r="H179" s="620" t="n"/>
      <c r="I179" s="620" t="n"/>
      <c r="J179" s="620" t="n"/>
      <c r="K179" s="620" t="n"/>
      <c r="L179" s="620" t="n"/>
      <c r="M179" s="620" t="n"/>
      <c r="N179" s="621" t="n"/>
    </row>
    <row r="180" ht="15" customHeight="1">
      <c r="B180" s="438" t="inlineStr">
        <is>
          <t>Tabla 5 Criterios para definir el nivel de impacto</t>
        </is>
      </c>
      <c r="C180" s="620" t="n"/>
      <c r="D180" s="621" t="n"/>
    </row>
    <row r="181" ht="15" customHeight="1">
      <c r="B181" s="51" t="inlineStr">
        <is>
          <t>NIVEL</t>
        </is>
      </c>
      <c r="C181" s="471" t="inlineStr">
        <is>
          <t xml:space="preserve">AFECTACIÓN ECONÓMICA </t>
        </is>
      </c>
      <c r="D181" s="471" t="inlineStr">
        <is>
          <t xml:space="preserve">REPUTACIONAL </t>
        </is>
      </c>
      <c r="H181" s="450" t="inlineStr">
        <is>
          <t xml:space="preserve">IMPACTO </t>
        </is>
      </c>
    </row>
    <row r="182" ht="28.5" customHeight="1">
      <c r="B182" s="142" t="inlineStr">
        <is>
          <t>Leve 20%</t>
        </is>
      </c>
      <c r="C182" s="436" t="inlineStr">
        <is>
          <t>Afectación menor a 10 SMLMV .</t>
        </is>
      </c>
      <c r="D182" s="136" t="inlineStr">
        <is>
          <t>El riesgo afecta la imagen de algún área de la organización.</t>
        </is>
      </c>
      <c r="F182" s="448" t="inlineStr">
        <is>
          <t xml:space="preserve">
PROBABILIDAD</t>
        </is>
      </c>
      <c r="G182" s="610" t="inlineStr">
        <is>
          <t>Muy Alta 100%</t>
        </is>
      </c>
      <c r="H182" s="144" t="n"/>
      <c r="I182" s="144" t="n"/>
      <c r="J182" s="144" t="n"/>
      <c r="K182" s="144" t="n"/>
      <c r="L182" s="143" t="n"/>
      <c r="N182" s="148" t="inlineStr">
        <is>
          <t>Extremo</t>
        </is>
      </c>
    </row>
    <row r="183" ht="71.25" customHeight="1">
      <c r="B183" s="140" t="inlineStr">
        <is>
          <t>Menor 40%</t>
        </is>
      </c>
      <c r="C183" s="436" t="inlineStr">
        <is>
          <t>Entre 10 y 50 SMLV</t>
        </is>
      </c>
      <c r="D183" s="136" t="inlineStr">
        <is>
          <t>El riesgo afecta la imagen de la entidad internamente, deconocimiento general nivel interno, de junta directiva y accionistas y/o de proveedores.</t>
        </is>
      </c>
      <c r="E183" s="35" t="inlineStr">
        <is>
          <t>PREVENTIVO</t>
        </is>
      </c>
      <c r="G183" s="610" t="inlineStr">
        <is>
          <t>Alta 80%</t>
        </is>
      </c>
      <c r="H183" s="145" t="n"/>
      <c r="I183" s="145" t="n"/>
      <c r="J183" s="144" t="n"/>
      <c r="K183" s="144" t="n"/>
      <c r="L183" s="143" t="n"/>
      <c r="N183" s="149" t="inlineStr">
        <is>
          <t>Alto</t>
        </is>
      </c>
    </row>
    <row r="184" ht="57" customHeight="1">
      <c r="B184" s="154" t="inlineStr">
        <is>
          <t>Moderado 60%</t>
        </is>
      </c>
      <c r="C184" s="436" t="inlineStr">
        <is>
          <t>Entre 50 y 100 SMLMV</t>
        </is>
      </c>
      <c r="D184" s="136" t="inlineStr">
        <is>
          <t>El riesgo afecta la imagen de la entidad con algunos usuarios de relevancia frente al logro de los objetivos.</t>
        </is>
      </c>
      <c r="E184" s="35" t="inlineStr">
        <is>
          <t>DETECTIVO</t>
        </is>
      </c>
      <c r="G184" s="610" t="inlineStr">
        <is>
          <t>Media 60%</t>
        </is>
      </c>
      <c r="H184" s="145" t="n"/>
      <c r="I184" s="145" t="n"/>
      <c r="J184" s="145" t="n"/>
      <c r="K184" s="144" t="n"/>
      <c r="L184" s="143" t="n"/>
      <c r="N184" s="150" t="inlineStr">
        <is>
          <t>Moderado</t>
        </is>
      </c>
    </row>
    <row r="185" ht="71.25" customHeight="1">
      <c r="B185" s="155" t="inlineStr">
        <is>
          <t>Mayor 80%</t>
        </is>
      </c>
      <c r="C185" s="436" t="inlineStr">
        <is>
          <t>Entre 100 y 500 SMLMV</t>
        </is>
      </c>
      <c r="D185" s="136" t="inlineStr">
        <is>
          <t>El riesgo afecta la imagen de la entidad con efecto publicitario sostenido a nivel de sector administrativo, nivel departamental o municipal.</t>
        </is>
      </c>
      <c r="E185" s="35" t="inlineStr">
        <is>
          <t>CORRECTIVO</t>
        </is>
      </c>
      <c r="G185" s="610" t="inlineStr">
        <is>
          <t>Baja 40%</t>
        </is>
      </c>
      <c r="H185" s="146" t="n"/>
      <c r="I185" s="145" t="n"/>
      <c r="J185" s="145" t="n"/>
      <c r="K185" s="144" t="n"/>
      <c r="L185" s="143" t="n"/>
      <c r="N185" s="151" t="inlineStr">
        <is>
          <t>Bajo</t>
        </is>
      </c>
    </row>
    <row r="186" ht="57" customHeight="1">
      <c r="B186" s="141" t="inlineStr">
        <is>
          <t>Catastrófico 100%</t>
        </is>
      </c>
      <c r="C186" s="436" t="inlineStr">
        <is>
          <t>Mayor a 500 SMLMV</t>
        </is>
      </c>
      <c r="D186" s="136" t="inlineStr">
        <is>
          <t>El riesgo afecta la imagen de la entidad a nivel nacional, con efecto publicitario sostenido a nivel país</t>
        </is>
      </c>
      <c r="G186" s="610" t="inlineStr">
        <is>
          <t>Muy Baja 20%</t>
        </is>
      </c>
      <c r="H186" s="146" t="n"/>
      <c r="I186" s="147" t="n"/>
      <c r="J186" s="145" t="n"/>
      <c r="K186" s="144" t="n"/>
      <c r="L186" s="143" t="n"/>
    </row>
    <row r="187" ht="57" customHeight="1">
      <c r="B187" s="43" t="n"/>
      <c r="C187" s="610" t="inlineStr">
        <is>
          <t>El riesgo afecta la imagen de algún área de la organización.</t>
        </is>
      </c>
      <c r="D187" s="52" t="n"/>
      <c r="F187" s="449" t="n"/>
      <c r="G187" s="157" t="n"/>
      <c r="H187" s="158" t="n"/>
      <c r="I187" s="159" t="n"/>
      <c r="J187" s="160" t="n"/>
      <c r="K187" s="161" t="n"/>
      <c r="L187" s="162" t="n"/>
    </row>
    <row r="188" ht="114" customHeight="1">
      <c r="B188" s="43" t="n"/>
      <c r="C188" s="610" t="inlineStr">
        <is>
          <t>El riesgo afecta la imagen de la entidad internamente, deconocimiento general nivel interno, de junta directiva y accionistas y/o de proveedores.</t>
        </is>
      </c>
      <c r="D188" s="52" t="n"/>
      <c r="F188" s="449" t="n"/>
      <c r="G188" s="157" t="n"/>
      <c r="H188" s="158" t="n"/>
      <c r="I188" s="159" t="n"/>
      <c r="J188" s="160" t="n"/>
      <c r="K188" s="161" t="n"/>
      <c r="L188" s="162" t="n"/>
    </row>
    <row r="189" ht="85.5" customHeight="1">
      <c r="B189" s="43" t="n"/>
      <c r="C189" s="610" t="inlineStr">
        <is>
          <t>El riesgo afecta la imagen de la entidad con algunos usuarios de relevancia frente al logro de los objetivos.</t>
        </is>
      </c>
      <c r="D189" s="52" t="n"/>
      <c r="F189" s="449" t="n"/>
      <c r="G189" s="157" t="n"/>
      <c r="H189" s="158" t="n"/>
      <c r="I189" s="159" t="n"/>
      <c r="J189" s="160" t="n"/>
      <c r="K189" s="161" t="n"/>
      <c r="L189" s="162" t="n"/>
    </row>
    <row r="190" ht="114" customHeight="1">
      <c r="B190" s="43" t="n"/>
      <c r="C190" s="610" t="inlineStr">
        <is>
          <t>El riesgo afecta la imagen de la entidad con efecto publicitario sostenido a nivel de sector administrativo, nivel departamental o municipal.</t>
        </is>
      </c>
      <c r="D190" s="52" t="n"/>
      <c r="F190" s="449" t="n"/>
      <c r="G190" s="157" t="n"/>
      <c r="H190" s="158" t="n"/>
      <c r="I190" s="159" t="n"/>
      <c r="J190" s="160" t="n"/>
      <c r="K190" s="161" t="n"/>
      <c r="L190" s="162" t="n"/>
    </row>
    <row r="191" ht="71.25" customHeight="1">
      <c r="B191" s="43" t="n"/>
      <c r="C191" s="610" t="inlineStr">
        <is>
          <t>El riesgo afecta la imagen de la entidad a nivel nacional, con efecto publicitario sostenido a nivel país</t>
        </is>
      </c>
      <c r="D191" s="52" t="n"/>
      <c r="F191" s="449" t="n"/>
      <c r="G191" s="157" t="n"/>
      <c r="H191" s="158" t="n"/>
      <c r="I191" s="159" t="n"/>
      <c r="J191" s="160" t="n"/>
      <c r="K191" s="161" t="n"/>
      <c r="L191" s="162" t="n"/>
    </row>
    <row r="192" ht="15" customHeight="1">
      <c r="B192" s="43" t="n"/>
      <c r="C192" s="54" t="n"/>
      <c r="D192" s="52" t="n"/>
      <c r="F192" s="449" t="n"/>
      <c r="G192" s="157" t="n"/>
      <c r="H192" s="158" t="n"/>
      <c r="I192" s="159" t="n"/>
      <c r="J192" s="160" t="n"/>
      <c r="K192" s="161" t="n"/>
      <c r="L192" s="162" t="n"/>
    </row>
    <row r="194" ht="15" customHeight="1">
      <c r="B194" s="438" t="inlineStr">
        <is>
          <t>Tabla 6 Atributos de para el diseño del control</t>
        </is>
      </c>
      <c r="C194" s="620" t="n"/>
      <c r="D194" s="620" t="n"/>
      <c r="E194" s="621" t="n"/>
      <c r="F194" s="152" t="n"/>
    </row>
    <row r="195" ht="15" customHeight="1">
      <c r="B195" s="471" t="inlineStr">
        <is>
          <t>CARACTERISTICAS</t>
        </is>
      </c>
      <c r="C195" s="621" t="n"/>
      <c r="D195" s="471" t="inlineStr">
        <is>
          <t>DESCRIPCIÓN</t>
        </is>
      </c>
      <c r="E195" s="471" t="inlineStr">
        <is>
          <t>PESO</t>
        </is>
      </c>
    </row>
    <row r="196" ht="43.5" customHeight="1">
      <c r="B196" s="610" t="inlineStr">
        <is>
          <t>Atributos de eficiencia</t>
        </is>
      </c>
      <c r="C196" s="436" t="inlineStr">
        <is>
          <t>Tipo</t>
        </is>
      </c>
      <c r="D196" s="612" t="inlineStr">
        <is>
          <t>Preventivo: Va hacia las causas del riesgo, aseguran el resultado final esperado.</t>
        </is>
      </c>
      <c r="E196" s="139" t="n">
        <v>0.25</v>
      </c>
    </row>
    <row r="197" ht="57.75" customHeight="1">
      <c r="B197" s="652" t="n"/>
      <c r="C197" s="652" t="n"/>
      <c r="D197" s="612" t="inlineStr">
        <is>
          <t>Detectivo: Detecta que algo ocurre y devuelve el proceso a los controles preventivos. Se pueden generar reprocesos.</t>
        </is>
      </c>
      <c r="E197" s="139" t="n">
        <v>0.15</v>
      </c>
    </row>
    <row r="198" ht="57.75" customHeight="1">
      <c r="B198" s="652" t="n"/>
      <c r="C198" s="651" t="n"/>
      <c r="D198" s="612" t="inlineStr">
        <is>
          <t>Correctivo: Dado que permiten reducir el impacto de la materialización del riesgo, tienen un costo en su implementación.</t>
        </is>
      </c>
      <c r="E198" s="139" t="n">
        <v>0.1</v>
      </c>
    </row>
    <row r="199" ht="100.5" customHeight="1">
      <c r="B199" s="652" t="n"/>
      <c r="C199" s="436" t="inlineStr">
        <is>
          <t xml:space="preserve">Implementación </t>
        </is>
      </c>
      <c r="D199" s="612" t="inlineStr">
        <is>
          <t>Automático: Son actividades de procesamiento o validación de información que se ejecutan por un sistema y/o aplicativo de manera automática sin la intervención de personas para su realización.</t>
        </is>
      </c>
      <c r="E199" s="139" t="n">
        <v>0.25</v>
      </c>
      <c r="F199" s="35" t="inlineStr">
        <is>
          <t>AUTOMÁTICO</t>
        </is>
      </c>
    </row>
    <row r="200" ht="43.5" customHeight="1">
      <c r="B200" s="651" t="n"/>
      <c r="C200" s="651" t="n"/>
      <c r="D200" s="612" t="inlineStr">
        <is>
          <t>Manual: Controles que son ejecutados por una persona, tiene implícito el error humano.</t>
        </is>
      </c>
      <c r="E200" s="139" t="n">
        <v>0.15</v>
      </c>
      <c r="F200" s="35" t="inlineStr">
        <is>
          <t>MANUAL</t>
        </is>
      </c>
    </row>
    <row r="201" ht="86.25" customHeight="1">
      <c r="B201" s="610" t="inlineStr">
        <is>
          <t>Atributos informativos</t>
        </is>
      </c>
      <c r="C201" s="436" t="inlineStr">
        <is>
          <t>Documentación</t>
        </is>
      </c>
      <c r="D201" s="612" t="inlineStr">
        <is>
          <t>Documentado: Controles que están documentados en el proceso, ya sea en manuales, procedimientos, flujogramas o cualquier otro documento propio del proceso.</t>
        </is>
      </c>
      <c r="E201" s="436" t="inlineStr">
        <is>
          <t>-</t>
        </is>
      </c>
    </row>
    <row r="202" ht="86.25" customHeight="1">
      <c r="B202" s="652" t="n"/>
      <c r="C202" s="651" t="n"/>
      <c r="D202" s="612" t="inlineStr">
        <is>
          <t>Sin documentar: Identifica a los controles que pese a que se ejecutan en el proceso no se encuentran documentados en ningún documento propio del proceso.</t>
        </is>
      </c>
      <c r="E202" s="436" t="inlineStr">
        <is>
          <t>-</t>
        </is>
      </c>
    </row>
    <row r="203" ht="43.5" customHeight="1">
      <c r="B203" s="652" t="n"/>
      <c r="C203" s="436" t="inlineStr">
        <is>
          <t>Frecuencia</t>
        </is>
      </c>
      <c r="D203" s="612" t="inlineStr">
        <is>
          <t>Continua: El control se aplica siempre que se realiza la actividad que conlleva el riesgo.</t>
        </is>
      </c>
      <c r="E203" s="436" t="inlineStr">
        <is>
          <t>-</t>
        </is>
      </c>
    </row>
    <row r="204" ht="43.5" customHeight="1">
      <c r="B204" s="652" t="n"/>
      <c r="C204" s="651" t="n"/>
      <c r="D204" s="612" t="inlineStr">
        <is>
          <t>Aleatoria: El control se aplica aleatoriamente a la actividad que conlleva el riesgo.</t>
        </is>
      </c>
      <c r="E204" s="436" t="inlineStr">
        <is>
          <t>-</t>
        </is>
      </c>
    </row>
    <row r="205" ht="43.5" customHeight="1">
      <c r="B205" s="652" t="n"/>
      <c r="C205" s="436" t="inlineStr">
        <is>
          <t>Evidencia</t>
        </is>
      </c>
      <c r="D205" s="612" t="inlineStr">
        <is>
          <t>Con registro: El control deja un registro permite evidencia la ejecución del control.</t>
        </is>
      </c>
      <c r="E205" s="436" t="inlineStr">
        <is>
          <t>-</t>
        </is>
      </c>
    </row>
    <row r="206" ht="43.5" customHeight="1">
      <c r="B206" s="651" t="n"/>
      <c r="C206" s="651" t="n"/>
      <c r="D206" s="612" t="inlineStr">
        <is>
          <t>Sin registro: El control no deja registro de la ejecución del control.</t>
        </is>
      </c>
      <c r="E206" s="436" t="inlineStr">
        <is>
          <t>-</t>
        </is>
      </c>
    </row>
    <row r="210" ht="15" customHeight="1">
      <c r="B210" s="438" t="inlineStr">
        <is>
          <t>Tabla 7 Aplicación tabla atributos a ejemplo propuesto</t>
        </is>
      </c>
      <c r="C210" s="620" t="n"/>
      <c r="D210" s="620" t="n"/>
      <c r="E210" s="620" t="n"/>
      <c r="F210" s="621" t="n"/>
    </row>
    <row r="211" ht="15" customHeight="1">
      <c r="B211" s="471" t="inlineStr">
        <is>
          <t>CONTROLES Y SUS CARACTERÍSTICAS</t>
        </is>
      </c>
      <c r="C211" s="620" t="n"/>
      <c r="D211" s="620" t="n"/>
      <c r="E211" s="621" t="n"/>
      <c r="F211" s="471" t="inlineStr">
        <is>
          <t>PESO</t>
        </is>
      </c>
    </row>
    <row r="212">
      <c r="B212" s="610"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436" t="inlineStr">
        <is>
          <t>Tipo</t>
        </is>
      </c>
      <c r="D212" s="436" t="inlineStr">
        <is>
          <t>Preventivo</t>
        </is>
      </c>
      <c r="E212" s="436" t="inlineStr">
        <is>
          <t>X</t>
        </is>
      </c>
      <c r="F212" s="139" t="n">
        <v>0.25</v>
      </c>
    </row>
    <row r="213">
      <c r="B213" s="652" t="n"/>
      <c r="C213" s="652" t="n"/>
      <c r="D213" s="436" t="inlineStr">
        <is>
          <t>Detectivo</t>
        </is>
      </c>
      <c r="E213" s="436" t="n"/>
      <c r="F213" s="436" t="n"/>
    </row>
    <row r="214">
      <c r="B214" s="652" t="n"/>
      <c r="C214" s="651" t="n"/>
      <c r="D214" s="436" t="inlineStr">
        <is>
          <t>Correctivo</t>
        </is>
      </c>
      <c r="E214" s="436" t="n"/>
      <c r="F214" s="436" t="n"/>
    </row>
    <row r="215">
      <c r="B215" s="652" t="n"/>
      <c r="C215" s="436" t="inlineStr">
        <is>
          <t>Implementación</t>
        </is>
      </c>
      <c r="D215" s="436" t="inlineStr">
        <is>
          <t>Automático</t>
        </is>
      </c>
      <c r="E215" s="436" t="n"/>
      <c r="F215" s="436" t="n"/>
    </row>
    <row r="216">
      <c r="B216" s="652" t="n"/>
      <c r="C216" s="651" t="n"/>
      <c r="D216" s="436" t="inlineStr">
        <is>
          <t>Manual</t>
        </is>
      </c>
      <c r="E216" s="436" t="inlineStr">
        <is>
          <t>X</t>
        </is>
      </c>
      <c r="F216" s="139" t="n">
        <v>0.15</v>
      </c>
    </row>
    <row r="217">
      <c r="B217" s="652" t="n"/>
      <c r="C217" s="436" t="inlineStr">
        <is>
          <t>Documentación</t>
        </is>
      </c>
      <c r="D217" s="436" t="inlineStr">
        <is>
          <t>Documentado</t>
        </is>
      </c>
      <c r="E217" s="436" t="inlineStr">
        <is>
          <t>X</t>
        </is>
      </c>
      <c r="F217" s="436" t="inlineStr">
        <is>
          <t>-</t>
        </is>
      </c>
    </row>
    <row r="218">
      <c r="B218" s="652" t="n"/>
      <c r="C218" s="651" t="n"/>
      <c r="D218" s="436" t="inlineStr">
        <is>
          <t>Sin documentar</t>
        </is>
      </c>
      <c r="E218" s="436" t="n"/>
      <c r="F218" s="436" t="inlineStr">
        <is>
          <t>-</t>
        </is>
      </c>
    </row>
    <row r="219">
      <c r="B219" s="652" t="n"/>
      <c r="C219" s="436" t="inlineStr">
        <is>
          <t>Frecuencia</t>
        </is>
      </c>
      <c r="D219" s="436" t="inlineStr">
        <is>
          <t>Continua</t>
        </is>
      </c>
      <c r="E219" s="436" t="inlineStr">
        <is>
          <t>X</t>
        </is>
      </c>
      <c r="F219" s="436" t="inlineStr">
        <is>
          <t>-</t>
        </is>
      </c>
    </row>
    <row r="220">
      <c r="B220" s="652" t="n"/>
      <c r="C220" s="651" t="n"/>
      <c r="D220" s="436" t="inlineStr">
        <is>
          <t>Aleatoria</t>
        </is>
      </c>
      <c r="E220" s="436" t="n"/>
      <c r="F220" s="436" t="inlineStr">
        <is>
          <t>-</t>
        </is>
      </c>
    </row>
    <row r="221">
      <c r="B221" s="652" t="n"/>
      <c r="C221" s="436" t="inlineStr">
        <is>
          <t>Evidencia</t>
        </is>
      </c>
      <c r="D221" s="436" t="inlineStr">
        <is>
          <t>Con registro</t>
        </is>
      </c>
      <c r="E221" s="436" t="inlineStr">
        <is>
          <t>X</t>
        </is>
      </c>
      <c r="F221" s="436" t="inlineStr">
        <is>
          <t>-</t>
        </is>
      </c>
    </row>
    <row r="222">
      <c r="B222" s="651" t="n"/>
      <c r="C222" s="651" t="n"/>
      <c r="D222" s="436" t="inlineStr">
        <is>
          <t>Sin registro</t>
        </is>
      </c>
      <c r="E222" s="73" t="n"/>
      <c r="F222" s="436" t="inlineStr">
        <is>
          <t>-</t>
        </is>
      </c>
    </row>
    <row r="223" ht="15" customHeight="1">
      <c r="B223" s="653" t="inlineStr">
        <is>
          <t>TOTAL VALORACIÓN CONTROL 1</t>
        </is>
      </c>
      <c r="C223" s="620" t="n"/>
      <c r="D223" s="620" t="n"/>
      <c r="E223" s="621" t="n"/>
      <c r="F223" s="138" t="n">
        <v>0.4</v>
      </c>
    </row>
    <row r="227">
      <c r="C227" s="35" t="inlineStr">
        <is>
          <t>PERIODICIDAD</t>
        </is>
      </c>
    </row>
    <row r="228">
      <c r="C228" s="35" t="inlineStr">
        <is>
          <t>DIARIA</t>
        </is>
      </c>
    </row>
    <row r="229">
      <c r="C229" s="35" t="inlineStr">
        <is>
          <t>SEMANAL</t>
        </is>
      </c>
    </row>
    <row r="230">
      <c r="C230" s="35" t="inlineStr">
        <is>
          <t>MENSUAL</t>
        </is>
      </c>
    </row>
    <row r="231">
      <c r="C231" s="35" t="inlineStr">
        <is>
          <t>TRIMESTRAL</t>
        </is>
      </c>
    </row>
    <row r="232">
      <c r="C232" s="35" t="inlineStr">
        <is>
          <t>SEMESTRAL</t>
        </is>
      </c>
    </row>
    <row r="233">
      <c r="C233" s="35" t="inlineStr">
        <is>
          <t>ANUAL</t>
        </is>
      </c>
    </row>
    <row r="234">
      <c r="C234" s="35" t="inlineStr">
        <is>
          <t>CADA VEZ QUE SE PRESENTE LA NECESIDAD</t>
        </is>
      </c>
    </row>
  </sheetData>
  <sheetProtection selectLockedCells="0" selectUnlockedCells="0" sheet="1" objects="1" insertRows="1" insertHyperlinks="1" autoFilter="1" scenarios="1" formatColumns="1" deleteColumns="1" insertColumns="1" pivotTables="1" deleteRows="1" formatCells="1" formatRows="1" sort="1"/>
  <mergeCells count="53">
    <mergeCell ref="B106:F106"/>
    <mergeCell ref="C221:C222"/>
    <mergeCell ref="E145:F145"/>
    <mergeCell ref="B211:E211"/>
    <mergeCell ref="B62:B63"/>
    <mergeCell ref="H181:L181"/>
    <mergeCell ref="E142:F142"/>
    <mergeCell ref="B157:D157"/>
    <mergeCell ref="B99:B101"/>
    <mergeCell ref="C205:C206"/>
    <mergeCell ref="C215:C216"/>
    <mergeCell ref="B196:B200"/>
    <mergeCell ref="B57:B58"/>
    <mergeCell ref="B2:C2"/>
    <mergeCell ref="B195:C195"/>
    <mergeCell ref="E147:F147"/>
    <mergeCell ref="B210:F210"/>
    <mergeCell ref="B168:D168"/>
    <mergeCell ref="E143:F143"/>
    <mergeCell ref="B91:E91"/>
    <mergeCell ref="C201:C202"/>
    <mergeCell ref="B66:B68"/>
    <mergeCell ref="B16:E16"/>
    <mergeCell ref="F182:F186"/>
    <mergeCell ref="B139:D139"/>
    <mergeCell ref="B194:E194"/>
    <mergeCell ref="B82:C82"/>
    <mergeCell ref="B51:D51"/>
    <mergeCell ref="B53:B54"/>
    <mergeCell ref="B73:C73"/>
    <mergeCell ref="B59:B61"/>
    <mergeCell ref="C203:C204"/>
    <mergeCell ref="C219:C220"/>
    <mergeCell ref="B223:E223"/>
    <mergeCell ref="B96:B98"/>
    <mergeCell ref="B64:B65"/>
    <mergeCell ref="B55:B56"/>
    <mergeCell ref="F179:N179"/>
    <mergeCell ref="B40:B41"/>
    <mergeCell ref="B93:B95"/>
    <mergeCell ref="C212:C214"/>
    <mergeCell ref="C199:C200"/>
    <mergeCell ref="B212:B222"/>
    <mergeCell ref="D39:E39"/>
    <mergeCell ref="E144:F144"/>
    <mergeCell ref="A27:D27"/>
    <mergeCell ref="B201:B206"/>
    <mergeCell ref="C196:C198"/>
    <mergeCell ref="B38:E38"/>
    <mergeCell ref="B180:D180"/>
    <mergeCell ref="C217:C21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0">
    <tabColor rgb="FFD5C93D"/>
    <outlinePr summaryBelow="1" summaryRight="1"/>
    <pageSetUpPr/>
  </sheetPr>
  <dimension ref="A1:A1"/>
  <sheetViews>
    <sheetView workbookViewId="0">
      <selection activeCell="E55" sqref="E55"/>
    </sheetView>
  </sheetViews>
  <sheetFormatPr baseColWidth="10" defaultRowHeight="15"/>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xl/worksheets/sheet9.xml><?xml version="1.0" encoding="utf-8"?>
<worksheet xmlns="http://schemas.openxmlformats.org/spreadsheetml/2006/main">
  <sheetPr codeName="Hoja3">
    <tabColor rgb="FF0F3D38"/>
    <outlinePr summaryBelow="1" summaryRight="1"/>
    <pageSetUpPr/>
  </sheetPr>
  <dimension ref="A1:R57"/>
  <sheetViews>
    <sheetView zoomScale="70" zoomScaleNormal="70" zoomScaleSheetLayoutView="100" workbookViewId="0">
      <pane xSplit="3" ySplit="8" topLeftCell="D9" activePane="bottomRight" state="frozen"/>
      <selection pane="topRight" activeCell="D1" sqref="D1"/>
      <selection pane="bottomLeft" activeCell="A5" sqref="A5"/>
      <selection pane="bottomRight" activeCell="I7" sqref="I7"/>
    </sheetView>
  </sheetViews>
  <sheetFormatPr baseColWidth="10" defaultColWidth="11.42578125" defaultRowHeight="14.25"/>
  <cols>
    <col width="8.7109375" customWidth="1" style="2" min="1" max="1"/>
    <col width="46.28515625" customWidth="1" style="2" min="2" max="2"/>
    <col width="11.42578125" customWidth="1" style="2" min="3" max="3"/>
    <col width="19.5703125" customWidth="1" style="2" min="4" max="4"/>
    <col width="18.7109375" customWidth="1" style="2" min="5" max="5"/>
    <col width="15.7109375" customWidth="1" style="2" min="6" max="6"/>
    <col width="21.5703125" customWidth="1" style="2" min="7" max="7"/>
    <col width="15.7109375" customWidth="1" style="2" min="8" max="10"/>
    <col width="11.42578125" customWidth="1" style="2" min="11" max="11"/>
    <col width="15.42578125" bestFit="1" customWidth="1" style="2" min="12" max="12"/>
    <col width="32.7109375" customWidth="1" style="2" min="13" max="13"/>
    <col width="11.42578125" customWidth="1" style="2" min="14" max="16384"/>
  </cols>
  <sheetData>
    <row r="1" ht="23.25" customFormat="1" customHeight="1" s="33">
      <c r="A1" s="35" t="n"/>
      <c r="B1" s="361" t="n"/>
      <c r="C1" s="400" t="inlineStr">
        <is>
          <t>MACROPROCESO ESTRATÉGICO</t>
        </is>
      </c>
      <c r="D1" s="620" t="n"/>
      <c r="E1" s="620" t="n"/>
      <c r="F1" s="620" t="n"/>
      <c r="G1" s="620" t="n"/>
      <c r="H1" s="620" t="n"/>
      <c r="I1" s="620" t="n"/>
      <c r="J1" s="620" t="n"/>
      <c r="K1" s="620" t="n"/>
      <c r="L1" s="620" t="n"/>
      <c r="M1" s="362" t="inlineStr">
        <is>
          <t>CÓDIGO: ESGr028</t>
        </is>
      </c>
      <c r="N1" s="317" t="n"/>
      <c r="O1" s="248" t="n"/>
    </row>
    <row r="2" ht="21.75" customFormat="1" customHeight="1" s="33">
      <c r="A2" s="35" t="n"/>
      <c r="B2" s="652" t="n"/>
      <c r="C2" s="400" t="inlineStr">
        <is>
          <t>PROCESO GESTIÓN SISTEMAS INTEGRADOS - CALIDAD</t>
        </is>
      </c>
      <c r="D2" s="620" t="n"/>
      <c r="E2" s="620" t="n"/>
      <c r="F2" s="620" t="n"/>
      <c r="G2" s="620" t="n"/>
      <c r="H2" s="620" t="n"/>
      <c r="I2" s="620" t="n"/>
      <c r="J2" s="620" t="n"/>
      <c r="K2" s="620" t="n"/>
      <c r="L2" s="620" t="n"/>
      <c r="M2" s="362" t="inlineStr">
        <is>
          <t>VERSIÓN: 18</t>
        </is>
      </c>
      <c r="N2" s="317" t="n"/>
      <c r="O2" s="248" t="n"/>
    </row>
    <row r="3" ht="15" customFormat="1" customHeight="1" s="33">
      <c r="A3" s="35" t="n"/>
      <c r="B3" s="652" t="n"/>
      <c r="C3" s="400" t="inlineStr">
        <is>
          <t>GESTIÓN DEL RIESGO Y LAS OPORTUNIDADES</t>
        </is>
      </c>
      <c r="D3" s="624" t="n"/>
      <c r="E3" s="624" t="n"/>
      <c r="F3" s="624" t="n"/>
      <c r="G3" s="624" t="n"/>
      <c r="H3" s="624" t="n"/>
      <c r="I3" s="624" t="n"/>
      <c r="J3" s="624" t="n"/>
      <c r="K3" s="624" t="n"/>
      <c r="L3" s="624" t="n"/>
      <c r="M3" s="362" t="inlineStr">
        <is>
          <t>VIGENCIA: 2025-04-11</t>
        </is>
      </c>
      <c r="N3" s="317" t="n"/>
      <c r="O3" s="248" t="n"/>
    </row>
    <row r="4" ht="24" customFormat="1" customHeight="1" s="33">
      <c r="A4" s="35" t="n"/>
      <c r="B4" s="651" t="n"/>
      <c r="C4" s="625" t="n"/>
      <c r="D4" s="627" t="n"/>
      <c r="E4" s="627" t="n"/>
      <c r="F4" s="627" t="n"/>
      <c r="G4" s="627" t="n"/>
      <c r="H4" s="627" t="n"/>
      <c r="I4" s="627" t="n"/>
      <c r="J4" s="627" t="n"/>
      <c r="K4" s="627" t="n"/>
      <c r="L4" s="627" t="n"/>
      <c r="M4" s="362" t="inlineStr">
        <is>
          <t>PÁGINA: 6 de 11</t>
        </is>
      </c>
      <c r="N4" s="317" t="n"/>
      <c r="O4" s="248" t="n"/>
    </row>
    <row r="5" ht="15" customHeight="1" thickBot="1">
      <c r="A5" s="35" t="n"/>
      <c r="B5" s="35" t="n"/>
      <c r="C5" s="35" t="n"/>
      <c r="D5" s="35" t="n"/>
      <c r="E5" s="35" t="n"/>
      <c r="F5" s="35" t="n"/>
      <c r="G5" s="35" t="n"/>
      <c r="H5" s="35" t="n"/>
      <c r="I5" s="35" t="n"/>
      <c r="J5" s="35" t="n"/>
      <c r="K5" s="35" t="n"/>
      <c r="L5" s="35" t="n"/>
      <c r="M5" s="35" t="n"/>
      <c r="N5" s="35" t="n"/>
    </row>
    <row r="6" ht="15.75" customHeight="1">
      <c r="A6" s="35" t="n"/>
      <c r="B6" s="465" t="inlineStr">
        <is>
          <t>CONTEXTO - DOFA</t>
        </is>
      </c>
      <c r="C6" s="654" t="n"/>
      <c r="D6" s="655" t="inlineStr">
        <is>
          <t>SEDE
SECCIONAL
EXTENSIÓN</t>
        </is>
      </c>
      <c r="E6" s="655" t="inlineStr">
        <is>
          <t>PROCESO OFICINA SISTEMA</t>
        </is>
      </c>
      <c r="F6" s="469" t="inlineStr">
        <is>
          <t>PARTES INTERESADAS</t>
        </is>
      </c>
      <c r="G6" s="656" t="n"/>
      <c r="H6" s="656" t="n"/>
      <c r="I6" s="656" t="n"/>
      <c r="J6" s="657" t="n"/>
      <c r="K6" s="470" t="inlineStr">
        <is>
          <t>TOTAL</t>
        </is>
      </c>
      <c r="L6" s="472" t="inlineStr">
        <is>
          <t>PORCENTAJE</t>
        </is>
      </c>
      <c r="M6" s="462" t="inlineStr">
        <is>
          <t>INTERPRETACIÓN</t>
        </is>
      </c>
      <c r="N6" s="35" t="n"/>
    </row>
    <row r="7" ht="38.25" customHeight="1">
      <c r="A7" s="316" t="inlineStr">
        <is>
          <t>REGRESAR</t>
        </is>
      </c>
      <c r="B7" s="658" t="n"/>
      <c r="C7" s="626" t="n"/>
      <c r="D7" s="651" t="n"/>
      <c r="E7" s="651" t="n"/>
      <c r="F7" s="97" t="inlineStr">
        <is>
          <t>Alta Dirección</t>
        </is>
      </c>
      <c r="G7" s="97" t="inlineStr">
        <is>
          <t>Entidades certificadoras</t>
        </is>
      </c>
      <c r="H7" s="97" t="inlineStr">
        <is>
          <t>Entes de Control y/o Vigilancia</t>
        </is>
      </c>
      <c r="I7" s="97" t="inlineStr">
        <is>
          <t>Bienes y servicios</t>
        </is>
      </c>
      <c r="J7" s="97" t="inlineStr">
        <is>
          <t>Procesos Internos</t>
        </is>
      </c>
      <c r="K7" s="651" t="n"/>
      <c r="L7" s="651" t="n"/>
      <c r="M7" s="659" t="n"/>
      <c r="N7" s="35" t="n"/>
    </row>
    <row r="8" ht="14.25" customHeight="1" thickBot="1">
      <c r="A8" s="35" t="n"/>
      <c r="B8" s="126" t="inlineStr">
        <is>
          <t>DEBILIDADES</t>
        </is>
      </c>
      <c r="C8" s="127" t="inlineStr">
        <is>
          <t>ESTADO</t>
        </is>
      </c>
      <c r="D8" s="127" t="n"/>
      <c r="E8" s="127" t="n"/>
      <c r="F8" s="128" t="n">
        <v>0.25</v>
      </c>
      <c r="G8" s="128" t="n">
        <v>0.1</v>
      </c>
      <c r="H8" s="128" t="n">
        <v>0.15</v>
      </c>
      <c r="I8" s="128" t="n">
        <v>0.2</v>
      </c>
      <c r="J8" s="128" t="n">
        <v>0.3</v>
      </c>
      <c r="K8" s="129">
        <f>SUM(F8:J8)</f>
        <v/>
      </c>
      <c r="L8" s="130">
        <f>+K8</f>
        <v/>
      </c>
      <c r="M8" s="660" t="n"/>
      <c r="N8" s="35" t="n"/>
    </row>
    <row r="9" ht="36" customHeight="1">
      <c r="A9" s="35" t="n"/>
      <c r="B9" s="122" t="inlineStr">
        <is>
          <t>D1. No contar con suficientes desarrollos o herramientas tecnológicas que permitan dar respuesta a necesidades dentro del proceso.</t>
        </is>
      </c>
      <c r="C9" s="123" t="n">
        <v>1</v>
      </c>
      <c r="D9" s="300" t="inlineStr">
        <is>
          <t>FUSAGASUGÁ</t>
        </is>
      </c>
      <c r="E9" s="300" t="inlineStr">
        <is>
          <t>CALIDAD</t>
        </is>
      </c>
      <c r="F9" s="189" t="n">
        <v>4</v>
      </c>
      <c r="G9" s="188" t="n">
        <v>1</v>
      </c>
      <c r="H9" s="188" t="n">
        <v>4</v>
      </c>
      <c r="I9" s="188" t="n">
        <v>1</v>
      </c>
      <c r="J9" s="188" t="n">
        <v>5</v>
      </c>
      <c r="K9" s="124">
        <f>SUM(F9:J9)</f>
        <v/>
      </c>
      <c r="L9" s="108">
        <f>+SUMPRODUCT(F$8:J$8,F9:J9)/5</f>
        <v/>
      </c>
      <c r="M9" s="125">
        <f>IF(L9&lt;=0.6,"BAJO IMPACTO",IF(L9&lt;=0.8,"MEDIO IMPACTO RECOMENDABLE EVALUARLO EN EL RIESGO",IF(L9&lt;=1,"ALTO IMPACTO OBLIGATORIO ARTICULARLA A UNO DE LOS RIESGOS")))</f>
        <v/>
      </c>
      <c r="N9" s="35" t="n"/>
    </row>
    <row r="10" hidden="1" ht="41.65" customHeight="1">
      <c r="A10" s="35" t="n"/>
      <c r="B10" s="105" t="inlineStr">
        <is>
          <t>D2. No es suficiente la asignación inicial del rubro presupuestal para la ejecución de las actividades del proceso.</t>
        </is>
      </c>
      <c r="C10" s="106" t="n">
        <v>0</v>
      </c>
      <c r="D10" s="300" t="inlineStr">
        <is>
          <t>FUSAGASUGÁ</t>
        </is>
      </c>
      <c r="E10" s="300" t="inlineStr">
        <is>
          <t>CALIDAD</t>
        </is>
      </c>
      <c r="F10" s="189" t="n">
        <v>3</v>
      </c>
      <c r="G10" s="189" t="n">
        <v>4</v>
      </c>
      <c r="H10" s="189" t="n">
        <v>1</v>
      </c>
      <c r="I10" s="189" t="n">
        <v>4</v>
      </c>
      <c r="J10" s="189" t="n">
        <v>4</v>
      </c>
      <c r="K10" s="107">
        <f>SUM(F10:J10)</f>
        <v/>
      </c>
      <c r="L10" s="108">
        <f>+SUMPRODUCT(F$8:J$8,F10:J10)/5</f>
        <v/>
      </c>
      <c r="M10" s="109">
        <f>IF(L10&lt;=0.6,"BAJO IMPACTO",IF(L10&lt;=0.8,"MEDIO IMPACTO RECOMENDABLE EVALUARLO EN EL RIESGO",IF(L10&lt;=1,"ALTO IMPACTO OBLIGATORIO ARTICULARLA A UNO DE LOS RIESGOS")))</f>
        <v/>
      </c>
      <c r="N10" s="35" t="n"/>
    </row>
    <row r="11" hidden="1" ht="25.5" customHeight="1">
      <c r="A11" s="35" t="n"/>
      <c r="B11" s="197" t="inlineStr">
        <is>
          <t>D3. Versiones iniciales de la documentación del SGC en papel.</t>
        </is>
      </c>
      <c r="C11" s="106" t="n">
        <v>0</v>
      </c>
      <c r="D11" s="300" t="inlineStr">
        <is>
          <t>FUSAGASUGÁ</t>
        </is>
      </c>
      <c r="E11" s="300" t="inlineStr">
        <is>
          <t>CALIDAD</t>
        </is>
      </c>
      <c r="F11" s="189" t="n">
        <v>2</v>
      </c>
      <c r="G11" s="189" t="n">
        <v>1</v>
      </c>
      <c r="H11" s="189" t="n">
        <v>5</v>
      </c>
      <c r="I11" s="189" t="n">
        <v>3</v>
      </c>
      <c r="J11" s="189" t="n">
        <v>4</v>
      </c>
      <c r="K11" s="107">
        <f>SUM(F11:J11)</f>
        <v/>
      </c>
      <c r="L11" s="108">
        <f>+SUMPRODUCT(F$8:J$8,F11:J11)/5</f>
        <v/>
      </c>
      <c r="M11" s="109">
        <f>IF(L11&lt;=0.6,"BAJO IMPACTO",IF(L11&lt;=0.8,"MEDIO IMPACTO RECOMENDABLE EVALUARLO EN EL RIESGO",IF(L11&lt;=1,"ALTO IMPACTO OBLIGATORIO ARTICULARLA A UNO DE LOS RIESGOS")))</f>
        <v/>
      </c>
      <c r="N11" s="35" t="n"/>
    </row>
    <row r="12" ht="34.5" customHeight="1">
      <c r="A12" s="35" t="n"/>
      <c r="B12" s="105" t="inlineStr">
        <is>
          <t>D4. Contratos de trabajo interrumpido.</t>
        </is>
      </c>
      <c r="C12" s="106" t="n">
        <v>1</v>
      </c>
      <c r="D12" s="300" t="inlineStr">
        <is>
          <t>FUSAGASUGÁ</t>
        </is>
      </c>
      <c r="E12" s="300" t="inlineStr">
        <is>
          <t>CALIDAD</t>
        </is>
      </c>
      <c r="F12" s="189" t="n">
        <v>4</v>
      </c>
      <c r="G12" s="188" t="n">
        <v>1</v>
      </c>
      <c r="H12" s="188" t="n">
        <v>4</v>
      </c>
      <c r="I12" s="188" t="n">
        <v>1</v>
      </c>
      <c r="J12" s="189" t="n">
        <v>5</v>
      </c>
      <c r="K12" s="107">
        <f>SUM(F12:J12)</f>
        <v/>
      </c>
      <c r="L12" s="108">
        <f>+SUMPRODUCT(F$8:J$8,F12:J12)/5</f>
        <v/>
      </c>
      <c r="M12" s="109">
        <f>IF(L12&lt;=0.6,"BAJO IMPACTO",IF(L12&lt;=0.8,"MEDIO IMPACTO RECOMENDABLE EVALUARLO EN EL RIESGO",IF(L12&lt;=1,"ALTO IMPACTO OBLIGATORIO ARTICULARLA A UNO DE LOS RIESGOS")))</f>
        <v/>
      </c>
      <c r="N12" s="35" t="n"/>
    </row>
    <row r="13" ht="50.1" customHeight="1">
      <c r="A13" s="35" t="n"/>
      <c r="B13" s="105" t="inlineStr">
        <is>
          <t>D5. Parte de la administración de los aplicativos del SGC está a cargo de otros procesos, lo que afecta la oportunidad de respuesta y la operación del SGC</t>
        </is>
      </c>
      <c r="C13" s="106" t="n">
        <v>1</v>
      </c>
      <c r="D13" s="300" t="inlineStr">
        <is>
          <t>FUSAGASUGÁ</t>
        </is>
      </c>
      <c r="E13" s="300" t="inlineStr">
        <is>
          <t>CALIDAD</t>
        </is>
      </c>
      <c r="F13" s="189" t="n">
        <v>4</v>
      </c>
      <c r="G13" s="189" t="n">
        <v>4</v>
      </c>
      <c r="H13" s="189" t="n">
        <v>2</v>
      </c>
      <c r="I13" s="189" t="n">
        <v>4</v>
      </c>
      <c r="J13" s="189" t="n">
        <v>5</v>
      </c>
      <c r="K13" s="107">
        <f>SUM(F13:J13)</f>
        <v/>
      </c>
      <c r="L13" s="108">
        <f>+SUMPRODUCT(F$8:J$8,F13:J13)/5</f>
        <v/>
      </c>
      <c r="M13" s="109">
        <f>IF(L13&lt;=0.6,"BAJO IMPACTO",IF(L13&lt;=0.8,"MEDIO IMPACTO RECOMENDABLE EVALUARLO EN EL RIESGO",IF(L13&lt;=1,"ALTO IMPACTO OBLIGATORIO ARTICULARLA A UNO DE LOS RIESGOS")))</f>
        <v/>
      </c>
      <c r="N13" s="35" t="n"/>
    </row>
    <row r="14" ht="58.5" customHeight="1">
      <c r="A14" s="35" t="n"/>
      <c r="B14" s="105" t="inlineStr">
        <is>
          <t>D6. Afectación en las actividades de mantenimiento del Sistema y la Mejora Continua, por falta de disponibilidad de tiempo de los procesos para los temas de calidad.</t>
        </is>
      </c>
      <c r="C14" s="106" t="n">
        <v>1</v>
      </c>
      <c r="D14" s="300" t="inlineStr">
        <is>
          <t>FUSAGASUGÁ</t>
        </is>
      </c>
      <c r="E14" s="300" t="inlineStr">
        <is>
          <t>CALIDAD</t>
        </is>
      </c>
      <c r="F14" s="189" t="n">
        <v>4</v>
      </c>
      <c r="G14" s="189" t="n">
        <v>3</v>
      </c>
      <c r="H14" s="189" t="n">
        <v>3</v>
      </c>
      <c r="I14" s="189" t="n">
        <v>3</v>
      </c>
      <c r="J14" s="189" t="n">
        <v>5</v>
      </c>
      <c r="K14" s="107">
        <f>SUM(F14:J14)</f>
        <v/>
      </c>
      <c r="L14" s="108">
        <f>+SUMPRODUCT(F$8:J$8,F14:J14)/5</f>
        <v/>
      </c>
      <c r="M14" s="109">
        <f>IF(L14&lt;=0.6,"BAJO IMPACTO",IF(L14&lt;=0.8,"MEDIO IMPACTO RECOMENDABLE EVALUARLO EN EL RIESGO",IF(L14&lt;=1,"ALTO IMPACTO OBLIGATORIO ARTICULARLA A UNO DE LOS RIESGOS")))</f>
        <v/>
      </c>
      <c r="N14" s="35" t="n"/>
    </row>
    <row r="15" ht="33" customHeight="1">
      <c r="A15" s="35" t="n"/>
      <c r="B15" s="105" t="inlineStr">
        <is>
          <t>D7. Alta Rotación de gestores de Calidad en los procesos y Oficina del Sistema de Gestión.</t>
        </is>
      </c>
      <c r="C15" s="106" t="n">
        <v>1</v>
      </c>
      <c r="D15" s="300" t="inlineStr">
        <is>
          <t>FUSAGASUGÁ</t>
        </is>
      </c>
      <c r="E15" s="300" t="inlineStr">
        <is>
          <t>CALIDAD</t>
        </is>
      </c>
      <c r="F15" s="189" t="n">
        <v>5</v>
      </c>
      <c r="G15" s="189" t="n">
        <v>3</v>
      </c>
      <c r="H15" s="189" t="n">
        <v>2</v>
      </c>
      <c r="I15" s="189" t="n">
        <v>3</v>
      </c>
      <c r="J15" s="189" t="n">
        <v>5</v>
      </c>
      <c r="K15" s="107">
        <f>SUM(F15:J15)</f>
        <v/>
      </c>
      <c r="L15" s="108">
        <f>+SUMPRODUCT(F$8:J$8,F15:J15)/5</f>
        <v/>
      </c>
      <c r="M15" s="109">
        <f>IF(L15&lt;=0.6,"BAJO IMPACTO",IF(L15&lt;=0.8,"MEDIO IMPACTO RECOMENDABLE EVALUARLO EN EL RIESGO",IF(L15&lt;=1,"ALTO IMPACTO OBLIGATORIO ARTICULARLA A UNO DE LOS RIESGOS")))</f>
        <v/>
      </c>
      <c r="N15" s="35" t="n"/>
    </row>
    <row r="16" ht="51" customHeight="1">
      <c r="A16" s="35" t="n"/>
      <c r="B16" s="105" t="inlineStr">
        <is>
          <t>D8. Falta de articulación en las fuentes de información para la medición de los procesos que permita el análisis de datos y la generación de informes a nivel Estratégico y Operativo.</t>
        </is>
      </c>
      <c r="C16" s="106" t="n">
        <v>1</v>
      </c>
      <c r="D16" s="300" t="inlineStr">
        <is>
          <t>FUSAGASUGÁ</t>
        </is>
      </c>
      <c r="E16" s="300" t="inlineStr">
        <is>
          <t>CALIDAD</t>
        </is>
      </c>
      <c r="F16" s="189" t="n">
        <v>4</v>
      </c>
      <c r="G16" s="189" t="n">
        <v>2</v>
      </c>
      <c r="H16" s="189" t="n">
        <v>5</v>
      </c>
      <c r="I16" s="189" t="n">
        <v>2</v>
      </c>
      <c r="J16" s="189" t="n">
        <v>5</v>
      </c>
      <c r="K16" s="107">
        <f>SUM(F16:J16)</f>
        <v/>
      </c>
      <c r="L16" s="108">
        <f>+SUMPRODUCT(F$8:J$8,F16:J16)/5</f>
        <v/>
      </c>
      <c r="M16" s="109">
        <f>IF(L16&lt;=0.6,"BAJO IMPACTO",IF(L16&lt;=0.8,"MEDIO IMPACTO RECOMENDABLE EVALUARLO EN EL RIESGO",IF(L16&lt;=1,"ALTO IMPACTO OBLIGATORIO ARTICULARLA A UNO DE LOS RIESGOS")))</f>
        <v/>
      </c>
      <c r="N16" s="35" t="n"/>
    </row>
    <row r="17" ht="40.5" customHeight="1">
      <c r="A17" s="35" t="n"/>
      <c r="B17" s="105" t="inlineStr">
        <is>
          <t>D9. Falta de articulación en las herramientas administrativas de seguimiento y gestión en los procesos</t>
        </is>
      </c>
      <c r="C17" s="106" t="n">
        <v>1</v>
      </c>
      <c r="D17" s="300" t="inlineStr">
        <is>
          <t>FUSAGASUGÁ</t>
        </is>
      </c>
      <c r="E17" s="300" t="inlineStr">
        <is>
          <t>CALIDAD</t>
        </is>
      </c>
      <c r="F17" s="189" t="n">
        <v>5</v>
      </c>
      <c r="G17" s="189" t="n">
        <v>3</v>
      </c>
      <c r="H17" s="189" t="n">
        <v>3</v>
      </c>
      <c r="I17" s="189" t="n">
        <v>3</v>
      </c>
      <c r="J17" s="189" t="n">
        <v>5</v>
      </c>
      <c r="K17" s="107">
        <f>SUM(F17:J17)</f>
        <v/>
      </c>
      <c r="L17" s="108">
        <f>+SUMPRODUCT(F$8:J$8,F17:J17)/5</f>
        <v/>
      </c>
      <c r="M17" s="109">
        <f>IF(L17&lt;=0.6,"BAJO IMPACTO",IF(L17&lt;=0.8,"MEDIO IMPACTO RECOMENDABLE EVALUARLO EN EL RIESGO",IF(L17&lt;=1,"ALTO IMPACTO OBLIGATORIO ARTICULARLA A UNO DE LOS RIESGOS")))</f>
        <v/>
      </c>
      <c r="N17" s="35" t="n"/>
    </row>
    <row r="18" hidden="1" ht="38.1" customHeight="1">
      <c r="A18" s="35" t="n"/>
      <c r="B18" s="105" t="inlineStr">
        <is>
          <t>D10. Falta fortalecer el enfoque por procesos en la Institución</t>
        </is>
      </c>
      <c r="C18" s="106" t="n">
        <v>0</v>
      </c>
      <c r="D18" s="300" t="inlineStr">
        <is>
          <t>FUSAGASUGÁ</t>
        </is>
      </c>
      <c r="E18" s="300" t="inlineStr">
        <is>
          <t>CALIDAD</t>
        </is>
      </c>
      <c r="F18" s="189" t="n">
        <v>4</v>
      </c>
      <c r="G18" s="189" t="n">
        <v>1</v>
      </c>
      <c r="H18" s="189" t="n">
        <v>2</v>
      </c>
      <c r="I18" s="189" t="n">
        <v>4</v>
      </c>
      <c r="J18" s="189" t="n">
        <v>4</v>
      </c>
      <c r="K18" s="107">
        <f>SUM(F18:J18)</f>
        <v/>
      </c>
      <c r="L18" s="108">
        <f>+SUMPRODUCT(F$8:J$8,F18:J18)/5</f>
        <v/>
      </c>
      <c r="M18" s="109">
        <f>IF(L18&lt;=0.6,"BAJO IMPACTO",IF(L18&lt;=0.8,"MEDIO IMPACTO RECOMENDABLE EVALUARLO EN EL RIESGO",IF(L18&lt;=1,"ALTO IMPACTO OBLIGATORIO ARTICULARLA A UNO DE LOS RIESGOS")))</f>
        <v/>
      </c>
      <c r="N18" s="35" t="n"/>
    </row>
    <row r="19" ht="48" customHeight="1">
      <c r="A19" s="35" t="n"/>
      <c r="B19" s="105" t="inlineStr">
        <is>
          <t>D11. Falta toma de conciencia en la aplicación de los criterios documentales para la elaboración y actualización por parte de los Procesos</t>
        </is>
      </c>
      <c r="C19" s="106" t="n">
        <v>1</v>
      </c>
      <c r="D19" s="300" t="inlineStr">
        <is>
          <t>FUSAGASUGÁ</t>
        </is>
      </c>
      <c r="E19" s="300" t="inlineStr">
        <is>
          <t>CALIDAD</t>
        </is>
      </c>
      <c r="F19" s="189" t="n">
        <v>3</v>
      </c>
      <c r="G19" s="189" t="n">
        <v>3</v>
      </c>
      <c r="H19" s="189" t="n">
        <v>4</v>
      </c>
      <c r="I19" s="189" t="n">
        <v>3</v>
      </c>
      <c r="J19" s="189" t="n">
        <v>4</v>
      </c>
      <c r="K19" s="107">
        <f>SUM(F19:J19)</f>
        <v/>
      </c>
      <c r="L19" s="108">
        <f>+SUMPRODUCT(F$8:J$8,F19:J19)/5</f>
        <v/>
      </c>
      <c r="M19" s="109">
        <f>IF(L19&lt;=0.6,"BAJO IMPACTO",IF(L19&lt;=0.8,"MEDIO IMPACTO RECOMENDABLE EVALUARLO EN EL RIESGO",IF(L19&lt;=1,"ALTO IMPACTO OBLIGATORIO ARTICULARLA A UNO DE LOS RIESGOS")))</f>
        <v/>
      </c>
      <c r="N19" s="35" t="n"/>
    </row>
    <row r="20" hidden="1" ht="25.5" customHeight="1">
      <c r="A20" s="35" t="n"/>
      <c r="B20" s="197" t="inlineStr">
        <is>
          <t>D12. Dificultad en la comunicación por la modalidad de trabajo en casa y/o alternancia</t>
        </is>
      </c>
      <c r="C20" s="106" t="n">
        <v>0</v>
      </c>
      <c r="D20" s="300" t="inlineStr">
        <is>
          <t>FUSAGASUGÁ</t>
        </is>
      </c>
      <c r="E20" s="300" t="inlineStr">
        <is>
          <t>CALIDAD</t>
        </is>
      </c>
      <c r="F20" s="189" t="n">
        <v>3</v>
      </c>
      <c r="G20" s="189" t="n">
        <v>2</v>
      </c>
      <c r="H20" s="189" t="n">
        <v>3</v>
      </c>
      <c r="I20" s="189" t="n">
        <v>2</v>
      </c>
      <c r="J20" s="189" t="n">
        <v>4</v>
      </c>
      <c r="K20" s="107">
        <f>SUM(F20:J20)</f>
        <v/>
      </c>
      <c r="L20" s="108">
        <f>+SUMPRODUCT(F$8:J$8,F20:J20)/5</f>
        <v/>
      </c>
      <c r="M20" s="109">
        <f>IF(L20&lt;=0.6,"BAJO IMPACTO",IF(L20&lt;=0.8,"MEDIO IMPACTO RECOMENDABLE EVALUARLO EN EL RIESGO",IF(L20&lt;=1,"ALTO IMPACTO OBLIGATORIO ARTICULARLA A UNO DE LOS RIESGOS")))</f>
        <v/>
      </c>
      <c r="N20" s="35" t="n"/>
    </row>
    <row r="21" ht="35.25" customHeight="1">
      <c r="A21" s="35" t="n"/>
      <c r="B21" s="105" t="inlineStr">
        <is>
          <t>D13. Equipos e infraestructura inadecuados para la Oficina de Calidad.</t>
        </is>
      </c>
      <c r="C21" s="106" t="n">
        <v>1</v>
      </c>
      <c r="D21" s="300" t="inlineStr">
        <is>
          <t>FUSAGASUGÁ</t>
        </is>
      </c>
      <c r="E21" s="300" t="inlineStr">
        <is>
          <t>CALIDAD</t>
        </is>
      </c>
      <c r="F21" s="189" t="n">
        <v>3</v>
      </c>
      <c r="G21" s="189" t="n">
        <v>1</v>
      </c>
      <c r="H21" s="189" t="n">
        <v>1</v>
      </c>
      <c r="I21" s="189" t="n">
        <v>1</v>
      </c>
      <c r="J21" s="189" t="n">
        <v>5</v>
      </c>
      <c r="K21" s="107">
        <f>SUM(F21:J21)</f>
        <v/>
      </c>
      <c r="L21" s="108">
        <f>+SUMPRODUCT(F$8:J$8,F21:J21)/5</f>
        <v/>
      </c>
      <c r="M21" s="109">
        <f>IF(L21&lt;=0.6,"BAJO IMPACTO",IF(L21&lt;=0.8,"MEDIO IMPACTO RECOMENDABLE EVALUARLO EN EL RIESGO",IF(L21&lt;=1,"ALTO IMPACTO OBLIGATORIO ARTICULARLA A UNO DE LOS RIESGOS")))</f>
        <v/>
      </c>
      <c r="N21" s="35" t="n"/>
    </row>
    <row r="22" ht="33" customHeight="1">
      <c r="A22" s="35" t="n"/>
      <c r="B22" s="105" t="inlineStr">
        <is>
          <t>D14. Falta de fortalecimiento en la Gestión del Conocimiento al interior del proceso.</t>
        </is>
      </c>
      <c r="C22" s="106" t="n">
        <v>1</v>
      </c>
      <c r="D22" s="300" t="inlineStr">
        <is>
          <t>FUSAGASUGÁ</t>
        </is>
      </c>
      <c r="E22" s="300" t="inlineStr">
        <is>
          <t>CALIDAD</t>
        </is>
      </c>
      <c r="F22" s="189" t="n">
        <v>4</v>
      </c>
      <c r="G22" s="189" t="n">
        <v>2</v>
      </c>
      <c r="H22" s="189" t="n">
        <v>3</v>
      </c>
      <c r="I22" s="189" t="n">
        <v>2</v>
      </c>
      <c r="J22" s="189" t="n">
        <v>5</v>
      </c>
      <c r="K22" s="107">
        <f>SUM(F22:J22)</f>
        <v/>
      </c>
      <c r="L22" s="108">
        <f>+SUMPRODUCT(F$8:J$8,F22:J22)/5</f>
        <v/>
      </c>
      <c r="M22" s="109">
        <f>IF(L22&lt;=0.6,"BAJO IMPACTO",IF(L22&lt;=0.8,"MEDIO IMPACTO RECOMENDABLE EVALUARLO EN EL RIESGO",IF(L22&lt;=1,"ALTO IMPACTO OBLIGATORIO ARTICULARLA A UNO DE LOS RIESGOS")))</f>
        <v/>
      </c>
      <c r="N22" s="35" t="n"/>
    </row>
    <row r="23" ht="36.75" customHeight="1">
      <c r="A23" s="35" t="n"/>
      <c r="B23" s="105" t="inlineStr">
        <is>
          <t>D15. Recurso humano insuficiente para el nivel de trabajo del SGC.</t>
        </is>
      </c>
      <c r="C23" s="106" t="n">
        <v>1</v>
      </c>
      <c r="D23" s="300" t="inlineStr">
        <is>
          <t>FUSAGASUGÁ</t>
        </is>
      </c>
      <c r="E23" s="300" t="inlineStr">
        <is>
          <t>CALIDAD</t>
        </is>
      </c>
      <c r="F23" s="189" t="n">
        <v>4</v>
      </c>
      <c r="G23" s="189" t="n">
        <v>3</v>
      </c>
      <c r="H23" s="189" t="n">
        <v>2</v>
      </c>
      <c r="I23" s="189" t="n">
        <v>3</v>
      </c>
      <c r="J23" s="189" t="n">
        <v>5</v>
      </c>
      <c r="K23" s="107">
        <f>SUM(F23:J23)</f>
        <v/>
      </c>
      <c r="L23" s="108">
        <f>+SUMPRODUCT(F$8:J$8,F23:J23)/5</f>
        <v/>
      </c>
      <c r="M23" s="109">
        <f>IF(L23&lt;=0.6,"BAJO IMPACTO",IF(L23&lt;=0.8,"MEDIO IMPACTO RECOMENDABLE EVALUARLO EN EL RIESGO",IF(L23&lt;=1,"ALTO IMPACTO OBLIGATORIO ARTICULARLA A UNO DE LOS RIESGOS")))</f>
        <v/>
      </c>
      <c r="N23" s="35" t="n"/>
    </row>
    <row r="24" hidden="1" ht="42.6" customHeight="1">
      <c r="A24" s="35" t="n"/>
      <c r="B24" s="105" t="inlineStr">
        <is>
          <t>D16. No se cuenta con backups para la seguridad y trazabilidad de la información.</t>
        </is>
      </c>
      <c r="C24" s="106" t="n">
        <v>0</v>
      </c>
      <c r="D24" s="300" t="inlineStr">
        <is>
          <t>FUSAGASUGÁ</t>
        </is>
      </c>
      <c r="E24" s="300" t="inlineStr">
        <is>
          <t>CALIDAD</t>
        </is>
      </c>
      <c r="F24" s="189" t="n">
        <v>3</v>
      </c>
      <c r="G24" s="189" t="n">
        <v>2</v>
      </c>
      <c r="H24" s="189" t="n">
        <v>3</v>
      </c>
      <c r="I24" s="189" t="n">
        <v>3</v>
      </c>
      <c r="J24" s="189" t="n">
        <v>3</v>
      </c>
      <c r="K24" s="107">
        <f>SUM(F24:J24)</f>
        <v/>
      </c>
      <c r="L24" s="108">
        <f>+SUMPRODUCT(F$8:J$8,F24:J24)/5</f>
        <v/>
      </c>
      <c r="M24" s="109">
        <f>IF(L24&lt;=0.6,"BAJO IMPACTO",IF(L24&lt;=0.8,"MEDIO IMPACTO RECOMENDABLE EVALUARLO EN EL RIESGO",IF(L24&lt;=1,"ALTO IMPACTO OBLIGATORIO ARTICULARLA A UNO DE LOS RIESGOS")))</f>
        <v/>
      </c>
      <c r="N24" s="35" t="n"/>
    </row>
    <row r="25">
      <c r="A25" s="35" t="n"/>
      <c r="B25" s="118" t="inlineStr">
        <is>
          <t>AMENAZAS</t>
        </is>
      </c>
      <c r="C25" s="115" t="n"/>
      <c r="D25" s="115" t="n"/>
      <c r="E25" s="115" t="n"/>
      <c r="F25" s="115" t="n"/>
      <c r="G25" s="115" t="n"/>
      <c r="H25" s="115" t="n"/>
      <c r="I25" s="115" t="n"/>
      <c r="J25" s="115" t="n"/>
      <c r="K25" s="116" t="n"/>
      <c r="L25" s="116" t="n"/>
      <c r="M25" s="117" t="n"/>
      <c r="N25" s="35" t="n"/>
    </row>
    <row r="26" ht="44.1" customHeight="1">
      <c r="A26" s="35" t="n"/>
      <c r="B26" s="105" t="inlineStr">
        <is>
          <t>A1. Cambios recurrentes en la legislación y normatividad que implica nuevos criterios exigibles por entes externos</t>
        </is>
      </c>
      <c r="C26" s="106" t="n">
        <v>1</v>
      </c>
      <c r="D26" s="300" t="inlineStr">
        <is>
          <t>FUSAGASUGÁ</t>
        </is>
      </c>
      <c r="E26" s="300" t="inlineStr">
        <is>
          <t>CALIDAD</t>
        </is>
      </c>
      <c r="F26" s="189" t="n">
        <v>4</v>
      </c>
      <c r="G26" s="189" t="n">
        <v>1</v>
      </c>
      <c r="H26" s="189" t="n">
        <v>5</v>
      </c>
      <c r="I26" s="189" t="n">
        <v>1</v>
      </c>
      <c r="J26" s="189" t="n">
        <v>5</v>
      </c>
      <c r="K26" s="107">
        <f>SUM(F26:J26)</f>
        <v/>
      </c>
      <c r="L26" s="108">
        <f>+SUMPRODUCT(F$8:J$8,F26:J26)/5</f>
        <v/>
      </c>
      <c r="M26" s="109">
        <f>IF(L26&lt;=0.6,"BAJO IMPACTO",IF(L26&lt;=0.8,"MEDIO IMPACTO RECOMENDABLE EVALUARLO EN EL RIESGO",IF(L26&lt;=1,"ALTO IMPACTO OBLIGATORIO ARTICULARLA A UNO DE LOS RIESGOS")))</f>
        <v/>
      </c>
      <c r="N26" s="35" t="n"/>
    </row>
    <row r="27" ht="49.5" customHeight="1">
      <c r="A27" s="35" t="n"/>
      <c r="B27" s="105" t="inlineStr">
        <is>
          <t xml:space="preserve">A2. Falta de claridad en los lineamientos establecidos en la política de Educación Superior Inclusiva para la actualización de la documentación de los procesos </t>
        </is>
      </c>
      <c r="C27" s="106" t="n">
        <v>1</v>
      </c>
      <c r="D27" s="300" t="inlineStr">
        <is>
          <t>FUSAGASUGÁ</t>
        </is>
      </c>
      <c r="E27" s="300" t="inlineStr">
        <is>
          <t>CALIDAD</t>
        </is>
      </c>
      <c r="F27" s="189" t="n">
        <v>3</v>
      </c>
      <c r="G27" s="189" t="n">
        <v>1</v>
      </c>
      <c r="H27" s="189" t="n">
        <v>1</v>
      </c>
      <c r="I27" s="189" t="n">
        <v>1</v>
      </c>
      <c r="J27" s="189" t="n">
        <v>4</v>
      </c>
      <c r="K27" s="107">
        <f>SUM(F27:J27)</f>
        <v/>
      </c>
      <c r="L27" s="108">
        <f>+SUMPRODUCT(F$8:J$8,F27:J27)/5</f>
        <v/>
      </c>
      <c r="M27" s="109">
        <f>IF(L27&lt;=0.6,"BAJO IMPACTO",IF(L27&lt;=0.8,"MEDIO IMPACTO RECOMENDABLE EVALUARLO EN EL RIESGO",IF(L27&lt;=1,"ALTO IMPACTO OBLIGATORIO ARTICULARLA A UNO DE LOS RIESGOS")))</f>
        <v/>
      </c>
      <c r="N27" s="35" t="n"/>
    </row>
    <row r="28" ht="47.1" customHeight="1">
      <c r="A28" s="35" t="n"/>
      <c r="B28" s="105" t="inlineStr">
        <is>
          <t>A3. Se presentan casos de vandalismo y delincuencia que alteran el orden público afectando el desarrollo de las actividades.</t>
        </is>
      </c>
      <c r="C28" s="106" t="n">
        <v>1</v>
      </c>
      <c r="D28" s="300" t="inlineStr">
        <is>
          <t>FUSAGASUGÁ</t>
        </is>
      </c>
      <c r="E28" s="300" t="inlineStr">
        <is>
          <t>CALIDAD</t>
        </is>
      </c>
      <c r="F28" s="189" t="n">
        <v>5</v>
      </c>
      <c r="G28" s="189" t="n">
        <v>2</v>
      </c>
      <c r="H28" s="189" t="n">
        <v>3</v>
      </c>
      <c r="I28" s="189" t="n">
        <v>2</v>
      </c>
      <c r="J28" s="189" t="n">
        <v>5</v>
      </c>
      <c r="K28" s="107">
        <f>SUM(F28:J28)</f>
        <v/>
      </c>
      <c r="L28" s="108">
        <f>+SUMPRODUCT(F$8:J$8,F28:J28)/5</f>
        <v/>
      </c>
      <c r="M28" s="109">
        <f>IF(L28&lt;=0.6,"BAJO IMPACTO",IF(L28&lt;=0.8,"MEDIO IMPACTO RECOMENDABLE EVALUARLO EN EL RIESGO",IF(L28&lt;=1,"ALTO IMPACTO OBLIGATORIO ARTICULARLA A UNO DE LOS RIESGOS")))</f>
        <v/>
      </c>
      <c r="N28" s="35" t="n"/>
    </row>
    <row r="29" ht="58.5" customHeight="1">
      <c r="A29" s="35" t="n"/>
      <c r="B29" s="105" t="inlineStr">
        <is>
          <t>A4.  La ejecución de las actividades del proceso pueden verse afectadas con la ocurrencia de desastres, fenómenos naturales y/o situaciones de afectación nacional.</t>
        </is>
      </c>
      <c r="C29" s="106" t="n">
        <v>1</v>
      </c>
      <c r="D29" s="300" t="inlineStr">
        <is>
          <t>INSTITUCIONAL</t>
        </is>
      </c>
      <c r="E29" s="300" t="inlineStr">
        <is>
          <t>CALIDAD</t>
        </is>
      </c>
      <c r="F29" s="189" t="n">
        <v>4</v>
      </c>
      <c r="G29" s="189" t="n">
        <v>3</v>
      </c>
      <c r="H29" s="189" t="n">
        <v>3</v>
      </c>
      <c r="I29" s="189" t="n">
        <v>3</v>
      </c>
      <c r="J29" s="189" t="n">
        <v>5</v>
      </c>
      <c r="K29" s="107">
        <f>SUM(F29:J29)</f>
        <v/>
      </c>
      <c r="L29" s="108">
        <f>+SUMPRODUCT(F$8:J$8,F29:J29)/5</f>
        <v/>
      </c>
      <c r="M29" s="109">
        <f>IF(L29&lt;=0.6,"BAJO IMPACTO",IF(L29&lt;=0.8,"MEDIO IMPACTO RECOMENDABLE EVALUARLO EN EL RIESGO",IF(L29&lt;=1,"ALTO IMPACTO OBLIGATORIO ARTICULARLA A UNO DE LOS RIESGOS")))</f>
        <v/>
      </c>
      <c r="N29" s="35" t="n"/>
    </row>
    <row r="30" hidden="1" ht="38.25" customHeight="1">
      <c r="A30" s="35" t="n"/>
      <c r="B30" s="105" t="inlineStr">
        <is>
          <t>A5. Dependencia de recursos tecnológicos y conectividad para la ejecución de actividades en la modalidad de trabajo en casa y/o alternancia</t>
        </is>
      </c>
      <c r="C30" s="106" t="n">
        <v>0</v>
      </c>
      <c r="D30" s="300" t="inlineStr">
        <is>
          <t>FUSAGASUGÁ</t>
        </is>
      </c>
      <c r="E30" s="300" t="inlineStr">
        <is>
          <t>CALIDAD</t>
        </is>
      </c>
      <c r="F30" s="189" t="n">
        <v>3</v>
      </c>
      <c r="G30" s="189" t="n">
        <v>2</v>
      </c>
      <c r="H30" s="189" t="n">
        <v>2</v>
      </c>
      <c r="I30" s="189" t="n">
        <v>2</v>
      </c>
      <c r="J30" s="189" t="n">
        <v>4</v>
      </c>
      <c r="K30" s="107">
        <f>SUM(F30:J30)</f>
        <v/>
      </c>
      <c r="L30" s="108">
        <f>+SUMPRODUCT(F$8:J$8,F30:J30)/5</f>
        <v/>
      </c>
      <c r="M30" s="109">
        <f>IF(L30&lt;=0.6,"BAJO IMPACTO",IF(L30&lt;=0.8,"MEDIO IMPACTO RECOMENDABLE EVALUARLO EN EL RIESGO",IF(L30&lt;=1,"ALTO IMPACTO OBLIGATORIO ARTICULARLA A UNO DE LOS RIESGOS")))</f>
        <v/>
      </c>
      <c r="N30" s="35" t="n"/>
    </row>
    <row r="31" ht="41.65" customHeight="1">
      <c r="A31" s="35" t="n"/>
      <c r="B31" s="105" t="inlineStr">
        <is>
          <t>A6. Ley de Garantías Electorales</t>
        </is>
      </c>
      <c r="C31" s="106" t="n">
        <v>1</v>
      </c>
      <c r="D31" s="300" t="inlineStr">
        <is>
          <t>FUSAGASUGÁ</t>
        </is>
      </c>
      <c r="E31" s="300" t="inlineStr">
        <is>
          <t>CALIDAD</t>
        </is>
      </c>
      <c r="F31" s="189" t="n">
        <v>1</v>
      </c>
      <c r="G31" s="189" t="n">
        <v>1</v>
      </c>
      <c r="H31" s="189" t="n">
        <v>1</v>
      </c>
      <c r="I31" s="189" t="n">
        <v>1</v>
      </c>
      <c r="J31" s="189" t="n">
        <v>5</v>
      </c>
      <c r="K31" s="107">
        <f>SUM(F31:J31)</f>
        <v/>
      </c>
      <c r="L31" s="108">
        <f>+SUMPRODUCT(F$8:J$8,F31:J31)/5</f>
        <v/>
      </c>
      <c r="M31" s="109">
        <f>IF(L31&lt;=0.6,"BAJO IMPACTO",IF(L31&lt;=0.8,"MEDIO IMPACTO RECOMENDABLE EVALUARLO EN EL RIESGO",IF(L31&lt;=1,"ALTO IMPACTO OBLIGATORIO ARTICULARLA A UNO DE LOS RIESGOS")))</f>
        <v/>
      </c>
      <c r="N31" s="35" t="n"/>
    </row>
    <row r="32" ht="39.6" customHeight="1">
      <c r="A32" s="35" t="n"/>
      <c r="B32" s="105" t="inlineStr">
        <is>
          <t>A7. Intermitencias en la conectividad a internet y fluido eléctrico para el cumplimiento de las actividades.</t>
        </is>
      </c>
      <c r="C32" s="106" t="n">
        <v>1</v>
      </c>
      <c r="D32" s="300" t="inlineStr">
        <is>
          <t>FUSAGASUGÁ</t>
        </is>
      </c>
      <c r="E32" s="300" t="inlineStr">
        <is>
          <t>CALIDAD</t>
        </is>
      </c>
      <c r="F32" s="189" t="n">
        <v>4</v>
      </c>
      <c r="G32" s="189" t="n">
        <v>4</v>
      </c>
      <c r="H32" s="189" t="n">
        <v>1</v>
      </c>
      <c r="I32" s="189" t="n">
        <v>4</v>
      </c>
      <c r="J32" s="189" t="n">
        <v>4</v>
      </c>
      <c r="K32" s="107">
        <f>SUM(F32:J32)</f>
        <v/>
      </c>
      <c r="L32" s="108">
        <f>+SUMPRODUCT(F$8:J$8,F32:J32)/5</f>
        <v/>
      </c>
      <c r="M32" s="109">
        <f>IF(L32&lt;=0.6,"BAJO IMPACTO",IF(L32&lt;=0.8,"MEDIO IMPACTO RECOMENDABLE EVALUARLO EN EL RIESGO",IF(L32&lt;=1,"ALTO IMPACTO OBLIGATORIO ARTICULARLA A UNO DE LOS RIESGOS")))</f>
        <v/>
      </c>
      <c r="N32" s="35" t="n"/>
    </row>
    <row r="33" ht="42.6" customHeight="1">
      <c r="A33" s="35" t="n"/>
      <c r="B33" s="105" t="inlineStr">
        <is>
          <t>A8. Dificultad en la adquisición de bienes y servicios requeridos por el proceso, en consecuencia a las dinámicas económicas nacionales e internacionales.</t>
        </is>
      </c>
      <c r="C33" s="106" t="n">
        <v>1</v>
      </c>
      <c r="D33" s="300" t="inlineStr">
        <is>
          <t>FUSAGASUGÁ</t>
        </is>
      </c>
      <c r="E33" s="300" t="inlineStr">
        <is>
          <t>CALIDAD</t>
        </is>
      </c>
      <c r="F33" s="189" t="n">
        <v>4</v>
      </c>
      <c r="G33" s="189" t="n">
        <v>2</v>
      </c>
      <c r="H33" s="189" t="n">
        <v>1</v>
      </c>
      <c r="I33" s="189" t="n">
        <v>2</v>
      </c>
      <c r="J33" s="189" t="n">
        <v>5</v>
      </c>
      <c r="K33" s="107">
        <f>SUM(F33:J33)</f>
        <v/>
      </c>
      <c r="L33" s="108">
        <f>+SUMPRODUCT(F$8:J$8,F33:J33)/5</f>
        <v/>
      </c>
      <c r="M33" s="109">
        <f>IF(L33&lt;=0.6,"BAJO IMPACTO",IF(L33&lt;=0.8,"MEDIO IMPACTO RECOMENDABLE EVALUARLO EN EL RIESGO",IF(L33&lt;=1,"ALTO IMPACTO OBLIGATORIO ARTICULARLA A UNO DE LOS RIESGOS")))</f>
        <v/>
      </c>
      <c r="N33" s="35" t="n"/>
    </row>
    <row r="34" ht="42.6" customHeight="1">
      <c r="A34" s="35" t="n"/>
      <c r="B34" s="105" t="inlineStr">
        <is>
          <t>A9. Perdida de la certificación del Sistema de Gestión de Calidad por demoras en los procesos de contratación.</t>
        </is>
      </c>
      <c r="C34" s="106" t="n">
        <v>1</v>
      </c>
      <c r="D34" s="300" t="inlineStr">
        <is>
          <t>INSTITUCIONAL</t>
        </is>
      </c>
      <c r="E34" s="300" t="inlineStr">
        <is>
          <t>CALIDAD</t>
        </is>
      </c>
      <c r="F34" s="189" t="n">
        <v>5</v>
      </c>
      <c r="G34" s="189" t="n">
        <v>5</v>
      </c>
      <c r="H34" s="189" t="n">
        <v>3</v>
      </c>
      <c r="I34" s="189" t="n">
        <v>2</v>
      </c>
      <c r="J34" s="189" t="n">
        <v>5</v>
      </c>
      <c r="K34" s="107">
        <f>SUM(F34:J34)</f>
        <v/>
      </c>
      <c r="L34" s="108">
        <f>+SUMPRODUCT(F$8:J$8,F34:J34)/5</f>
        <v/>
      </c>
      <c r="M34" s="109">
        <f>IF(L34&lt;=0.6,"BAJO IMPACTO",IF(L34&lt;=0.8,"MEDIO IMPACTO RECOMENDABLE EVALUARLO EN EL RIESGO",IF(L34&lt;=1,"ALTO IMPACTO OBLIGATORIO ARTICULARLA A UNO DE LOS RIESGOS")))</f>
        <v/>
      </c>
      <c r="N34" s="35" t="n"/>
    </row>
    <row r="35">
      <c r="A35" s="35" t="n"/>
      <c r="B35" s="118" t="inlineStr">
        <is>
          <t>FORTALEZAS</t>
        </is>
      </c>
      <c r="C35" s="119" t="n"/>
      <c r="D35" s="119" t="n"/>
      <c r="E35" s="119" t="n"/>
      <c r="F35" s="119" t="n"/>
      <c r="G35" s="119" t="n"/>
      <c r="H35" s="119" t="n"/>
      <c r="I35" s="119" t="n"/>
      <c r="J35" s="119" t="n"/>
      <c r="K35" s="120" t="n"/>
      <c r="L35" s="120" t="n"/>
      <c r="M35" s="121" t="n"/>
      <c r="N35" s="35" t="n"/>
    </row>
    <row r="36" hidden="1" ht="28.5" customHeight="1">
      <c r="A36" s="35" t="n"/>
      <c r="B36" s="105" t="inlineStr">
        <is>
          <t>F1. Apoyo de la alta dirección para el mantenimiento del Sistema Integrado de Gestión</t>
        </is>
      </c>
      <c r="C36" s="106" t="n">
        <v>0</v>
      </c>
      <c r="D36" s="106" t="n"/>
      <c r="E36" s="106" t="n"/>
      <c r="F36" s="189" t="n">
        <v>4</v>
      </c>
      <c r="G36" s="189" t="n">
        <v>1</v>
      </c>
      <c r="H36" s="189" t="n">
        <v>2</v>
      </c>
      <c r="I36" s="189" t="n">
        <v>3</v>
      </c>
      <c r="J36" s="189" t="n">
        <v>3</v>
      </c>
      <c r="K36" s="107">
        <f>SUM(F36:J36)</f>
        <v/>
      </c>
      <c r="L36" s="108">
        <f>+SUMPRODUCT(F$8:J$8,F36:J36)/5</f>
        <v/>
      </c>
      <c r="M36" s="109">
        <f>IF(L36&lt;=0.6,"BAJO IMPACTO",IF(L36&lt;=0.8,"MEDIO IMPACTO RECOMENDABLE EVALUARLO",IF(L36&lt;=1,"ALTO IMPACTO OBLIGATORIO ARTICULARLA A UNA DE LAS OPORTUNIDADES")))</f>
        <v/>
      </c>
      <c r="N36" s="35" t="n"/>
    </row>
    <row r="37" hidden="1" ht="25.5" customHeight="1">
      <c r="A37" s="35" t="n"/>
      <c r="B37" s="105" t="inlineStr">
        <is>
          <t>F2. Equipos e infraestructura adecuados para la Oficina de Calidad.</t>
        </is>
      </c>
      <c r="C37" s="106" t="n">
        <v>0</v>
      </c>
      <c r="D37" s="106" t="n"/>
      <c r="E37" s="106" t="n"/>
      <c r="F37" s="189" t="n">
        <v>3</v>
      </c>
      <c r="G37" s="189" t="n">
        <v>1</v>
      </c>
      <c r="H37" s="189" t="n">
        <v>2</v>
      </c>
      <c r="I37" s="189" t="n">
        <v>2</v>
      </c>
      <c r="J37" s="189" t="n">
        <v>4</v>
      </c>
      <c r="K37" s="107">
        <f>SUM(F37:J37)</f>
        <v/>
      </c>
      <c r="L37" s="108">
        <f>+SUMPRODUCT(F$8:J$8,F37:J37)/5</f>
        <v/>
      </c>
      <c r="M37" s="109">
        <f>IF(L37&lt;=0.6,"BAJO IMPACTO",IF(L37&lt;=0.8,"MEDIO IMPACTO RECOMENDABLE EVALUARLO",IF(L37&lt;=1,"ALTO IMPACTO OBLIGATORIO ARTICULARLA A UNA DE LAS OPORTUNIDADES")))</f>
        <v/>
      </c>
      <c r="N37" s="35" t="n"/>
    </row>
    <row r="38" ht="44.1" customHeight="1">
      <c r="A38" s="35" t="n"/>
      <c r="B38" s="105" t="inlineStr">
        <is>
          <t>F3. El sistema de gestión de la calidad hace parte de la estrategia de la organización.</t>
        </is>
      </c>
      <c r="C38" s="106" t="n">
        <v>1</v>
      </c>
      <c r="D38" s="300" t="inlineStr">
        <is>
          <t>FUSAGASUGÁ</t>
        </is>
      </c>
      <c r="E38" s="300" t="inlineStr">
        <is>
          <t>CALIDAD</t>
        </is>
      </c>
      <c r="F38" s="189" t="n">
        <v>5</v>
      </c>
      <c r="G38" s="189" t="n">
        <v>1</v>
      </c>
      <c r="H38" s="189" t="n">
        <v>2</v>
      </c>
      <c r="I38" s="189" t="n">
        <v>1</v>
      </c>
      <c r="J38" s="189" t="n">
        <v>5</v>
      </c>
      <c r="K38" s="107">
        <f>SUM(F38:J38)</f>
        <v/>
      </c>
      <c r="L38" s="108">
        <f>+SUMPRODUCT(F$8:J$8,F38:J38)/5</f>
        <v/>
      </c>
      <c r="M38" s="109">
        <f>IF(L38&lt;=0.6,"BAJO IMPACTO",IF(L38&lt;=0.8,"MEDIO IMPACTO RECOMENDABLE EVALUARLO",IF(L38&lt;=1,"ALTO IMPACTO OBLIGATORIO ARTICULARLA A UNA DE LAS OPORTUNIDADES")))</f>
        <v/>
      </c>
      <c r="N38" s="35" t="n"/>
    </row>
    <row r="39" hidden="1" ht="25.5" customHeight="1">
      <c r="A39" s="35" t="n"/>
      <c r="B39" s="105" t="inlineStr">
        <is>
          <t>F4. Alto grado de Compromiso de los funcionarios del proceso para el desarrollo de las actividades.</t>
        </is>
      </c>
      <c r="C39" s="106" t="n">
        <v>0</v>
      </c>
      <c r="D39" s="300" t="inlineStr">
        <is>
          <t>FUSAGASUGÁ</t>
        </is>
      </c>
      <c r="E39" s="300" t="inlineStr">
        <is>
          <t>CALIDAD</t>
        </is>
      </c>
      <c r="F39" s="189" t="n">
        <v>4</v>
      </c>
      <c r="G39" s="189" t="n">
        <v>2</v>
      </c>
      <c r="H39" s="189" t="n">
        <v>3</v>
      </c>
      <c r="I39" s="189" t="n">
        <v>3</v>
      </c>
      <c r="J39" s="189" t="n">
        <v>4</v>
      </c>
      <c r="K39" s="107">
        <f>SUM(F39:J39)</f>
        <v/>
      </c>
      <c r="L39" s="108">
        <f>+SUMPRODUCT(F$8:J$8,F39:J39)/5</f>
        <v/>
      </c>
      <c r="M39" s="109">
        <f>IF(L39&lt;=0.6,"BAJO IMPACTO",IF(L39&lt;=0.8,"MEDIO IMPACTO RECOMENDABLE EVALUARLO",IF(L39&lt;=1,"ALTO IMPACTO OBLIGATORIO ARTICULARLA A UNA DE LAS OPORTUNIDADES")))</f>
        <v/>
      </c>
      <c r="N39" s="35" t="n"/>
    </row>
    <row r="40" hidden="1" ht="51" customHeight="1">
      <c r="A40" s="35" t="n"/>
      <c r="B40" s="105" t="inlineStr">
        <is>
          <t>F5. Se asegura la Gestión del Conocimiento al interior del proceso por parte de los funcionarios, cumpliendo a cabalidad las actividades en el tiempo planificado.</t>
        </is>
      </c>
      <c r="C40" s="106" t="n">
        <v>0</v>
      </c>
      <c r="D40" s="300" t="inlineStr">
        <is>
          <t>FUSAGASUGÁ</t>
        </is>
      </c>
      <c r="E40" s="300" t="inlineStr">
        <is>
          <t>CALIDAD</t>
        </is>
      </c>
      <c r="F40" s="189" t="n">
        <v>3</v>
      </c>
      <c r="G40" s="189" t="n">
        <v>1</v>
      </c>
      <c r="H40" s="189" t="n">
        <v>3</v>
      </c>
      <c r="I40" s="189" t="n">
        <v>4</v>
      </c>
      <c r="J40" s="189" t="n">
        <v>4</v>
      </c>
      <c r="K40" s="107">
        <f>SUM(F40:J40)</f>
        <v/>
      </c>
      <c r="L40" s="108">
        <f>+SUMPRODUCT(F$8:J$8,F40:J40)/5</f>
        <v/>
      </c>
      <c r="M40" s="109">
        <f>IF(L40&lt;=0.6,"BAJO IMPACTO",IF(L40&lt;=0.8,"MEDIO IMPACTO RECOMENDABLE EVALUARLO",IF(L40&lt;=1,"ALTO IMPACTO OBLIGATORIO ARTICULARLA A UNA DE LAS OPORTUNIDADES")))</f>
        <v/>
      </c>
      <c r="N40" s="35" t="n"/>
    </row>
    <row r="41" ht="43.5" customHeight="1">
      <c r="A41" s="35" t="n"/>
      <c r="B41" s="105" t="inlineStr">
        <is>
          <t>F6. Se cuenta con reserva de información en el One Drive del mantenimiento del Sistema de Gestión de la  Calidad.</t>
        </is>
      </c>
      <c r="C41" s="106" t="n">
        <v>1</v>
      </c>
      <c r="D41" s="300" t="inlineStr">
        <is>
          <t>FUSAGASUGÁ</t>
        </is>
      </c>
      <c r="E41" s="300" t="inlineStr">
        <is>
          <t>CALIDAD</t>
        </is>
      </c>
      <c r="F41" s="189" t="n">
        <v>5</v>
      </c>
      <c r="G41" s="189" t="n">
        <v>3</v>
      </c>
      <c r="H41" s="189" t="n">
        <v>4</v>
      </c>
      <c r="I41" s="189" t="n">
        <v>3</v>
      </c>
      <c r="J41" s="189" t="n">
        <v>4</v>
      </c>
      <c r="K41" s="107">
        <f>SUM(F41:J41)</f>
        <v/>
      </c>
      <c r="L41" s="108">
        <f>+SUMPRODUCT(F$8:J$8,F41:J41)/5</f>
        <v/>
      </c>
      <c r="M41" s="109">
        <f>IF(L41&lt;=0.6,"BAJO IMPACTO",IF(L41&lt;=0.8,"MEDIO IMPACTO RECOMENDABLE EVALUARLO",IF(L41&lt;=1,"ALTO IMPACTO OBLIGATORIO ARTICULARLA A UNA DE LAS OPORTUNIDADES")))</f>
        <v/>
      </c>
      <c r="N41" s="35" t="n"/>
    </row>
    <row r="42" hidden="1" ht="25.5" customHeight="1">
      <c r="A42" s="35" t="n"/>
      <c r="B42" s="105" t="inlineStr">
        <is>
          <t>F7. Se tiene en cuenta la oferta de pasantes para el apoyo en la ejecución de las actividades del proceso.</t>
        </is>
      </c>
      <c r="C42" s="106" t="n">
        <v>0</v>
      </c>
      <c r="D42" s="300" t="inlineStr">
        <is>
          <t>FUSAGASUGÁ</t>
        </is>
      </c>
      <c r="E42" s="300" t="inlineStr">
        <is>
          <t>CALIDAD</t>
        </is>
      </c>
      <c r="F42" s="189" t="n">
        <v>2</v>
      </c>
      <c r="G42" s="189" t="n">
        <v>1</v>
      </c>
      <c r="H42" s="189" t="n">
        <v>1</v>
      </c>
      <c r="I42" s="189" t="n">
        <v>2</v>
      </c>
      <c r="J42" s="189" t="n">
        <v>4</v>
      </c>
      <c r="K42" s="107">
        <f>SUM(F42:J42)</f>
        <v/>
      </c>
      <c r="L42" s="108">
        <f>+SUMPRODUCT(F$8:J$8,F42:J42)/5</f>
        <v/>
      </c>
      <c r="M42" s="109">
        <f>IF(L42&lt;=0.6,"BAJO IMPACTO",IF(L42&lt;=0.8,"MEDIO IMPACTO RECOMENDABLE EVALUARLO",IF(L42&lt;=1,"ALTO IMPACTO OBLIGATORIO ARTICULARLA A UNA DE LAS OPORTUNIDADES")))</f>
        <v/>
      </c>
      <c r="N42" s="35" t="n"/>
    </row>
    <row r="43" ht="42" customHeight="1">
      <c r="A43" s="35" t="n"/>
      <c r="B43" s="105" t="inlineStr">
        <is>
          <t>F8. Implementación de BPMS (Integradoc) para la mejora, optimización de tramites y procesos</t>
        </is>
      </c>
      <c r="C43" s="106" t="n">
        <v>1</v>
      </c>
      <c r="D43" s="300" t="inlineStr">
        <is>
          <t>FUSAGASUGÁ</t>
        </is>
      </c>
      <c r="E43" s="300" t="inlineStr">
        <is>
          <t>CALIDAD</t>
        </is>
      </c>
      <c r="F43" s="189" t="n">
        <v>5</v>
      </c>
      <c r="G43" s="189" t="n">
        <v>4</v>
      </c>
      <c r="H43" s="189" t="n">
        <v>2</v>
      </c>
      <c r="I43" s="189" t="n">
        <v>4</v>
      </c>
      <c r="J43" s="189" t="n">
        <v>5</v>
      </c>
      <c r="K43" s="107">
        <f>SUM(F43:J43)</f>
        <v/>
      </c>
      <c r="L43" s="108">
        <f>+SUMPRODUCT(F$8:J$8,F43:J43)/5</f>
        <v/>
      </c>
      <c r="M43" s="109">
        <f>IF(L43&lt;=0.6,"BAJO IMPACTO",IF(L43&lt;=0.8,"MEDIO IMPACTO RECOMENDABLE EVALUARLO",IF(L43&lt;=1,"ALTO IMPACTO OBLIGATORIO ARTICULARLA A UNA DE LAS OPORTUNIDADES")))</f>
        <v/>
      </c>
      <c r="N43" s="35" t="n"/>
    </row>
    <row r="44" ht="55.5" customHeight="1">
      <c r="A44" s="35" t="n"/>
      <c r="B44" s="105" t="inlineStr">
        <is>
          <t>F9. Se cuenta con un modelo de gestión propio, posicionado en la institución, denominado (MOD) modelo de operación digital en donde se consolida toda la información del SGC.</t>
        </is>
      </c>
      <c r="C44" s="106" t="n">
        <v>1</v>
      </c>
      <c r="D44" s="300" t="inlineStr">
        <is>
          <t>FUSAGASUGÁ</t>
        </is>
      </c>
      <c r="E44" s="300" t="inlineStr">
        <is>
          <t>CALIDAD</t>
        </is>
      </c>
      <c r="F44" s="189" t="n">
        <v>4</v>
      </c>
      <c r="G44" s="189" t="n">
        <v>4</v>
      </c>
      <c r="H44" s="189" t="n">
        <v>1</v>
      </c>
      <c r="I44" s="189" t="n">
        <v>4</v>
      </c>
      <c r="J44" s="189" t="n">
        <v>5</v>
      </c>
      <c r="K44" s="107">
        <f>SUM(F44:J44)</f>
        <v/>
      </c>
      <c r="L44" s="108">
        <f>+SUMPRODUCT(F$8:J$8,F44:J44)/5</f>
        <v/>
      </c>
      <c r="M44" s="109">
        <f>IF(L44&lt;=0.6,"BAJO IMPACTO",IF(L44&lt;=0.8,"MEDIO IMPACTO RECOMENDABLE EVALUARLO",IF(L44&lt;=1,"ALTO IMPACTO OBLIGATORIO ARTICULARLA A UNA DE LAS OPORTUNIDADES")))</f>
        <v/>
      </c>
      <c r="N44" s="35" t="n"/>
    </row>
    <row r="45" ht="41.65" customHeight="1">
      <c r="A45" s="35" t="n"/>
      <c r="B45" s="105" t="inlineStr">
        <is>
          <t>F10, Buen clima organizacional y sinergia en el equipo de trabajo.</t>
        </is>
      </c>
      <c r="C45" s="106" t="n">
        <v>1</v>
      </c>
      <c r="D45" s="300" t="inlineStr">
        <is>
          <t>FUSAGASUGÁ</t>
        </is>
      </c>
      <c r="E45" s="300" t="inlineStr">
        <is>
          <t>CALIDAD</t>
        </is>
      </c>
      <c r="F45" s="189" t="n">
        <v>5</v>
      </c>
      <c r="G45" s="189" t="n">
        <v>2</v>
      </c>
      <c r="H45" s="189" t="n">
        <v>1</v>
      </c>
      <c r="I45" s="189" t="n">
        <v>2</v>
      </c>
      <c r="J45" s="189" t="n">
        <v>5</v>
      </c>
      <c r="K45" s="107">
        <f>SUM(F45:J45)</f>
        <v/>
      </c>
      <c r="L45" s="108">
        <f>+SUMPRODUCT(F$8:J$8,F45:J45)/5</f>
        <v/>
      </c>
      <c r="M45" s="109">
        <f>IF(L45&lt;=0.6,"BAJO IMPACTO",IF(L45&lt;=0.8,"MEDIO IMPACTO RECOMENDABLE EVALUARLO",IF(L45&lt;=1,"ALTO IMPACTO OBLIGATORIO ARTICULARLA A UNA DE LAS OPORTUNIDADES")))</f>
        <v/>
      </c>
      <c r="N45" s="35" t="n"/>
    </row>
    <row r="46" ht="41.65" customHeight="1">
      <c r="A46" s="35" t="n"/>
      <c r="B46" s="105" t="inlineStr">
        <is>
          <t>F11. Enfoque por procesos en la Institución</t>
        </is>
      </c>
      <c r="C46" s="106" t="n">
        <v>1</v>
      </c>
      <c r="D46" s="300" t="inlineStr">
        <is>
          <t>FUSAGASUGÁ</t>
        </is>
      </c>
      <c r="E46" s="300" t="inlineStr">
        <is>
          <t>CALIDAD</t>
        </is>
      </c>
      <c r="F46" s="189" t="n">
        <v>4</v>
      </c>
      <c r="G46" s="189" t="n">
        <v>3</v>
      </c>
      <c r="H46" s="189" t="n">
        <v>2</v>
      </c>
      <c r="I46" s="189" t="n">
        <v>3</v>
      </c>
      <c r="J46" s="189" t="n">
        <v>4</v>
      </c>
      <c r="K46" s="107">
        <f>SUM(F46:J46)</f>
        <v/>
      </c>
      <c r="L46" s="108">
        <f>+SUMPRODUCT(F$8:J$8,F46:J46)/5</f>
        <v/>
      </c>
      <c r="M46" s="109">
        <f>IF(L46&lt;=0.6,"BAJO IMPACTO",IF(L46&lt;=0.8,"MEDIO IMPACTO RECOMENDABLE EVALUARLO",IF(L46&lt;=1,"ALTO IMPACTO OBLIGATORIO ARTICULARLA A UNA DE LAS OPORTUNIDADES")))</f>
        <v/>
      </c>
      <c r="N46" s="35" t="n"/>
    </row>
    <row r="47">
      <c r="A47" s="35" t="n"/>
      <c r="B47" s="118" t="inlineStr">
        <is>
          <t>OPORTUNIDADES</t>
        </is>
      </c>
      <c r="C47" s="119" t="n"/>
      <c r="D47" s="119" t="n"/>
      <c r="E47" s="119" t="n"/>
      <c r="F47" s="119" t="n"/>
      <c r="G47" s="119" t="n"/>
      <c r="H47" s="119" t="n"/>
      <c r="I47" s="119" t="n"/>
      <c r="J47" s="119" t="n"/>
      <c r="K47" s="120" t="n"/>
      <c r="L47" s="120" t="n"/>
      <c r="M47" s="121" t="n"/>
      <c r="N47" s="35" t="n"/>
    </row>
    <row r="48" ht="27.75" customHeight="1">
      <c r="A48" s="35" t="n"/>
      <c r="B48" s="105" t="inlineStr">
        <is>
          <t>O1. Amplia oferta de empresas consultoras.</t>
        </is>
      </c>
      <c r="C48" s="106" t="n">
        <v>1</v>
      </c>
      <c r="D48" s="300" t="inlineStr">
        <is>
          <t>FUSAGASUGÁ</t>
        </is>
      </c>
      <c r="E48" s="300" t="inlineStr">
        <is>
          <t>CALIDAD</t>
        </is>
      </c>
      <c r="F48" s="189" t="n">
        <v>3</v>
      </c>
      <c r="G48" s="189" t="n">
        <v>1</v>
      </c>
      <c r="H48" s="189" t="n">
        <v>2</v>
      </c>
      <c r="I48" s="189" t="n">
        <v>4</v>
      </c>
      <c r="J48" s="189" t="n">
        <v>4</v>
      </c>
      <c r="K48" s="107">
        <f>SUM(F48:J48)</f>
        <v/>
      </c>
      <c r="L48" s="108">
        <f>+SUMPRODUCT(F$8:J$8,F48:J48)/5</f>
        <v/>
      </c>
      <c r="M48" s="109">
        <f>IF(L48&lt;=0.6,"BAJO IMPACTO",IF(L48&lt;=0.8,"MEDIO IMPACTO RECOMENDABLE EVALUARLO",IF(L48&lt;=1,"ALTO IMPACTO OBLIGATORIO ARTICULARLA A UNA DE LAS OPORTUNIDADES")))</f>
        <v/>
      </c>
      <c r="N48" s="35" t="n"/>
    </row>
    <row r="49" ht="32.25" customHeight="1">
      <c r="A49" s="35" t="n"/>
      <c r="B49" s="105" t="inlineStr">
        <is>
          <t xml:space="preserve">O2. Software de SGC en el mercado. </t>
        </is>
      </c>
      <c r="C49" s="106" t="n">
        <v>1</v>
      </c>
      <c r="D49" s="300" t="inlineStr">
        <is>
          <t>FUSAGASUGÁ</t>
        </is>
      </c>
      <c r="E49" s="300" t="inlineStr">
        <is>
          <t>CALIDAD</t>
        </is>
      </c>
      <c r="F49" s="189" t="n">
        <v>5</v>
      </c>
      <c r="G49" s="189" t="n">
        <v>1</v>
      </c>
      <c r="H49" s="189" t="n">
        <v>1</v>
      </c>
      <c r="I49" s="189" t="n">
        <v>1</v>
      </c>
      <c r="J49" s="189" t="n">
        <v>5</v>
      </c>
      <c r="K49" s="107">
        <f>SUM(F49:J49)</f>
        <v/>
      </c>
      <c r="L49" s="108">
        <f>+SUMPRODUCT(F$8:J$8,F49:J49)/5</f>
        <v/>
      </c>
      <c r="M49" s="109">
        <f>IF(L49&lt;=0.6,"BAJO IMPACTO",IF(L49&lt;=0.8,"MEDIO IMPACTO RECOMENDABLE EVALUARLO",IF(L49&lt;=1,"ALTO IMPACTO OBLIGATORIO ARTICULARLA A UNA DE LAS OPORTUNIDADES")))</f>
        <v/>
      </c>
      <c r="N49" s="35" t="n"/>
    </row>
    <row r="50" hidden="1" ht="48" customHeight="1">
      <c r="A50" s="35" t="n"/>
      <c r="B50" s="105" t="inlineStr">
        <is>
          <t>O3. Nueva orientación de la documentación en las nuevas versiones de ISO con estructura de Alto Nivel.</t>
        </is>
      </c>
      <c r="C50" s="302" t="n">
        <v>0</v>
      </c>
      <c r="D50" s="300" t="inlineStr">
        <is>
          <t>FUSAGASUGÁ</t>
        </is>
      </c>
      <c r="E50" s="300" t="inlineStr">
        <is>
          <t>CALIDAD</t>
        </is>
      </c>
      <c r="F50" s="189" t="n">
        <v>4</v>
      </c>
      <c r="G50" s="189" t="n">
        <v>3</v>
      </c>
      <c r="H50" s="189" t="n">
        <v>3</v>
      </c>
      <c r="I50" s="189" t="n">
        <v>3</v>
      </c>
      <c r="J50" s="189" t="n">
        <v>4</v>
      </c>
      <c r="K50" s="107">
        <f>SUM(F50:J50)</f>
        <v/>
      </c>
      <c r="L50" s="108">
        <f>+SUMPRODUCT(F$8:J$8,F50:J50)/5</f>
        <v/>
      </c>
      <c r="M50" s="109">
        <f>IF(L50&lt;=0.6,"BAJO IMPACTO",IF(L50&lt;=0.8,"MEDIO IMPACTO RECOMENDABLE EVALUARLO",IF(L50&lt;=1,"ALTO IMPACTO OBLIGATORIO ARTICULARLA A UNA DE LAS OPORTUNIDADES")))</f>
        <v/>
      </c>
      <c r="N50" s="35" t="n"/>
    </row>
    <row r="51" ht="50.65" customHeight="1">
      <c r="A51" s="35" t="n"/>
      <c r="B51" s="105" t="inlineStr">
        <is>
          <t>O4. Lineamientos de acreditación institucional y de programas, que permitan la aplicación y operación en el proceso.</t>
        </is>
      </c>
      <c r="C51" s="106" t="n">
        <v>1</v>
      </c>
      <c r="D51" s="300" t="inlineStr">
        <is>
          <t>FUSAGASUGÁ</t>
        </is>
      </c>
      <c r="E51" s="300" t="inlineStr">
        <is>
          <t>CALIDAD</t>
        </is>
      </c>
      <c r="F51" s="189" t="n">
        <v>5</v>
      </c>
      <c r="G51" s="189" t="n">
        <v>4</v>
      </c>
      <c r="H51" s="189" t="n">
        <v>2</v>
      </c>
      <c r="I51" s="189" t="n">
        <v>4</v>
      </c>
      <c r="J51" s="189" t="n">
        <v>4</v>
      </c>
      <c r="K51" s="107">
        <f>SUM(F51:J51)</f>
        <v/>
      </c>
      <c r="L51" s="108">
        <f>+SUMPRODUCT(F$8:J$8,F51:J51)/5</f>
        <v/>
      </c>
      <c r="M51" s="109">
        <f>IF(L51&lt;=0.6,"BAJO IMPACTO",IF(L51&lt;=0.8,"MEDIO IMPACTO RECOMENDABLE EVALUARLO",IF(L51&lt;=1,"ALTO IMPACTO OBLIGATORIO ARTICULARLA A UNA DE LAS OPORTUNIDADES")))</f>
        <v/>
      </c>
      <c r="N51" s="35" t="n"/>
    </row>
    <row r="52" hidden="1" ht="50.65" customHeight="1">
      <c r="A52" s="35" t="n"/>
      <c r="B52" s="105" t="inlineStr">
        <is>
          <t>O5. Fortalecimiento de la inspección, vigilancia y control en Colombia.</t>
        </is>
      </c>
      <c r="C52" s="106" t="n">
        <v>0</v>
      </c>
      <c r="D52" s="300" t="inlineStr">
        <is>
          <t>FUSAGASUGÁ</t>
        </is>
      </c>
      <c r="E52" s="300" t="inlineStr">
        <is>
          <t>CALIDAD</t>
        </is>
      </c>
      <c r="F52" s="189" t="n">
        <v>5</v>
      </c>
      <c r="G52" s="189" t="n">
        <v>4</v>
      </c>
      <c r="H52" s="189" t="n">
        <v>4</v>
      </c>
      <c r="I52" s="189" t="n">
        <v>2</v>
      </c>
      <c r="J52" s="189" t="n">
        <v>4</v>
      </c>
      <c r="K52" s="107">
        <f>SUM(F52:J52)</f>
        <v/>
      </c>
      <c r="L52" s="108">
        <f>+SUMPRODUCT(F$8:J$8,F52:J52)/5</f>
        <v/>
      </c>
      <c r="M52" s="109">
        <f>IF(L52&lt;=0.6,"BAJO IMPACTO",IF(L52&lt;=0.8,"MEDIO IMPACTO RECOMENDABLE EVALUARLO",IF(L52&lt;=1,"ALTO IMPACTO OBLIGATORIO ARTICULARLA A UNA DE LAS OPORTUNIDADES")))</f>
        <v/>
      </c>
      <c r="N52" s="35" t="n"/>
    </row>
    <row r="53" ht="44.65" customHeight="1" thickBot="1">
      <c r="A53" s="35" t="n"/>
      <c r="B53" s="193" t="inlineStr">
        <is>
          <t>O6. Implementar la enmienda del cambio climatico de manera conjunta con los sistemas de gestión de conformidad a las normas ISO vigentes.</t>
        </is>
      </c>
      <c r="C53" s="194" t="n">
        <v>1</v>
      </c>
      <c r="D53" s="301" t="inlineStr">
        <is>
          <t>FUSAGASUGÁ</t>
        </is>
      </c>
      <c r="E53" s="301" t="inlineStr">
        <is>
          <t>CALIDAD</t>
        </is>
      </c>
      <c r="F53" s="195" t="n">
        <v>3</v>
      </c>
      <c r="G53" s="195" t="n">
        <v>4</v>
      </c>
      <c r="H53" s="195" t="n">
        <v>1</v>
      </c>
      <c r="I53" s="195" t="n">
        <v>4</v>
      </c>
      <c r="J53" s="195" t="n">
        <v>4</v>
      </c>
      <c r="K53" s="110">
        <f>SUM(F53:J53)</f>
        <v/>
      </c>
      <c r="L53" s="111">
        <f>+SUMPRODUCT(F$8:J$8,F53:J53)/5</f>
        <v/>
      </c>
      <c r="M53" s="196">
        <f>IF(L53&lt;=0.6,"BAJO IMPACTO",IF(L53&lt;=0.8,"MEDIO IMPACTO RECOMENDABLE EVALUARLO",IF(L53&lt;=1,"ALTO IMPACTO OBLIGATORIO ARTICULARLA A UNA DE LAS OPORTUNIDADES")))</f>
        <v/>
      </c>
      <c r="N53" s="35" t="n"/>
    </row>
    <row r="54">
      <c r="A54" s="35" t="n"/>
      <c r="B54" s="35" t="n"/>
      <c r="C54" s="35" t="n"/>
      <c r="D54" s="35" t="n"/>
      <c r="E54" s="35" t="n"/>
      <c r="F54" s="35" t="n"/>
      <c r="G54" s="35" t="n"/>
      <c r="H54" s="35" t="n"/>
      <c r="I54" s="35" t="n"/>
      <c r="J54" s="35" t="n"/>
      <c r="K54" s="35" t="n"/>
      <c r="L54" s="35" t="n"/>
      <c r="M54" s="35" t="n"/>
      <c r="N54" s="35" t="n"/>
    </row>
    <row r="55" ht="55.5" customHeight="1">
      <c r="A55" s="35" t="n"/>
      <c r="B55" s="363" t="inlineStr">
        <is>
          <t>Diagonal 18 No. 20-29 Fusagasugá – Cundinamarca
Teléfono (601) 8281483 Línea Gratuita 018000180414
www.ucundinamarca.edu.co   E-mail: info@ucundinamarca.edu.co
NIT: 890.680.062-2</t>
        </is>
      </c>
      <c r="N55" s="310" t="n"/>
      <c r="O55" s="314" t="n"/>
      <c r="P55" s="314" t="n"/>
      <c r="Q55" s="314" t="n"/>
      <c r="R55" s="314" t="n"/>
    </row>
    <row r="56" ht="15" customFormat="1" customHeight="1" s="35">
      <c r="B56" s="307" t="n"/>
      <c r="D56" s="308" t="n"/>
      <c r="E56" s="307" t="n"/>
      <c r="F56" s="307" t="n"/>
      <c r="G56" s="307" t="n"/>
      <c r="H56" s="307" t="n"/>
      <c r="I56" s="307" t="n"/>
      <c r="J56" s="307" t="n"/>
      <c r="K56" s="307" t="n"/>
      <c r="L56" s="307" t="n"/>
      <c r="M56" s="307" t="n"/>
      <c r="N56" s="307" t="n"/>
      <c r="O56" s="307" t="n"/>
      <c r="P56" s="307" t="n"/>
      <c r="Q56" s="307" t="n"/>
      <c r="R56" s="307" t="n"/>
    </row>
    <row r="57" ht="41.25" customHeight="1">
      <c r="A57" s="35" t="n"/>
      <c r="B57" s="390" t="inlineStr">
        <is>
          <t>Documento controlado por el Sistema de Gestión de la Calidad
Asegúrese que corresponde a la última versión consultando el Portal Institucional</t>
        </is>
      </c>
      <c r="N57" s="309" t="n"/>
      <c r="O57" s="315" t="n"/>
      <c r="P57" s="315" t="n"/>
      <c r="Q57" s="315" t="n"/>
      <c r="R57" s="315" t="n"/>
    </row>
  </sheetData>
  <sheetProtection selectLockedCells="1" selectUnlockedCells="1" algorithmName="SHA-512" sheet="1" objects="0" insertRows="0" insertHyperlinks="0" autoFilter="0" scenarios="0" formatColumns="0" deleteColumns="0" insertColumns="0" pivotTables="0" deleteRows="0" formatCells="0" saltValue="Ur5GFVCSYazpzWBA0QKPAQ==" formatRows="0" sort="0" spinCount="100000" hashValue="aL9ofdZxRJYPSbKdvxbOgd7CUXqZ3NcTYILk7w30wfqKRT7PIm2JghLYhp8Nkm5SLd6WtPmbSaJWrJTInQvHNg=="/>
  <mergeCells count="13">
    <mergeCell ref="M6:M8"/>
    <mergeCell ref="B1:B4"/>
    <mergeCell ref="B57:M57"/>
    <mergeCell ref="C3:L4"/>
    <mergeCell ref="L6:L7"/>
    <mergeCell ref="K6:K7"/>
    <mergeCell ref="B6:C7"/>
    <mergeCell ref="E6:E7"/>
    <mergeCell ref="F6:J6"/>
    <mergeCell ref="D6:D7"/>
    <mergeCell ref="C2:L2"/>
    <mergeCell ref="C1:L1"/>
    <mergeCell ref="B55:M55"/>
  </mergeCells>
  <conditionalFormatting sqref="C9:C24 C26:C34 C36:E37 C38:C46 C48:C53">
    <cfRule type="iconSet" priority="42">
      <iconSet>
        <cfvo type="percent" val="0"/>
        <cfvo type="percent" val="33"/>
        <cfvo type="percent" val="67"/>
      </iconSet>
    </cfRule>
  </conditionalFormatting>
  <conditionalFormatting sqref="M9:M24 M26:M34">
    <cfRule type="cellIs" priority="38" operator="equal" dxfId="2">
      <formula>"ALTO IMPACTO OBLIGATORIO ARTICULARLA A UNO DE LOS RIESGOS"</formula>
    </cfRule>
    <cfRule type="cellIs" priority="39" operator="equal" dxfId="1">
      <formula>"MEDIO IMPACTO RECOMENDABLE EVALUARLO EN EL RIESGO"</formula>
    </cfRule>
    <cfRule type="cellIs" priority="40" operator="equal" dxfId="0">
      <formula>"BAJO IMPACTO"</formula>
    </cfRule>
  </conditionalFormatting>
  <conditionalFormatting sqref="M36:M46">
    <cfRule type="cellIs" priority="27" operator="equal" dxfId="0">
      <formula>"ALTO IMPACTO OBLIGATORIO ARTICULARLA A UNA DE LAS OPORTUNIDADES"</formula>
    </cfRule>
    <cfRule type="cellIs" priority="28" operator="equal" dxfId="1">
      <formula>"MEDIO IMPACTO RECOMENDABLE EVALUARLO"</formula>
    </cfRule>
    <cfRule type="cellIs" priority="29" operator="equal" dxfId="2">
      <formula>"BAJO IMPACTO"</formula>
    </cfRule>
  </conditionalFormatting>
  <conditionalFormatting sqref="M48:M53">
    <cfRule type="cellIs" priority="24" operator="equal" dxfId="0">
      <formula>"ALTO IMPACTO OBLIGATORIO ARTICULARLA A UNA DE LAS OPORTUNIDADES"</formula>
    </cfRule>
    <cfRule type="cellIs" priority="25" operator="equal" dxfId="1">
      <formula>"MEDIO IMPACTO RECOMENDABLE EVALUARLO"</formula>
    </cfRule>
    <cfRule type="cellIs" priority="26" operator="equal" dxfId="2">
      <formula>"BAJO IMPACTO"</formula>
    </cfRule>
  </conditionalFormatting>
  <conditionalFormatting sqref="D9:E24">
    <cfRule type="iconSet" priority="20">
      <iconSet>
        <cfvo type="percent" val="0"/>
        <cfvo type="percent" val="33"/>
        <cfvo type="percent" val="67"/>
      </iconSet>
    </cfRule>
  </conditionalFormatting>
  <conditionalFormatting sqref="D26:D34">
    <cfRule type="iconSet" priority="12">
      <iconSet>
        <cfvo type="percent" val="0"/>
        <cfvo type="percent" val="33"/>
        <cfvo type="percent" val="67"/>
      </iconSet>
    </cfRule>
  </conditionalFormatting>
  <conditionalFormatting sqref="D38:D46">
    <cfRule type="iconSet" priority="10">
      <iconSet>
        <cfvo type="percent" val="0"/>
        <cfvo type="percent" val="33"/>
        <cfvo type="percent" val="67"/>
      </iconSet>
    </cfRule>
  </conditionalFormatting>
  <conditionalFormatting sqref="D48:D53">
    <cfRule type="iconSet" priority="8">
      <iconSet>
        <cfvo type="percent" val="0"/>
        <cfvo type="percent" val="33"/>
        <cfvo type="percent" val="67"/>
      </iconSet>
    </cfRule>
  </conditionalFormatting>
  <conditionalFormatting sqref="E26:E34">
    <cfRule type="iconSet" priority="6">
      <iconSet>
        <cfvo type="percent" val="0"/>
        <cfvo type="percent" val="33"/>
        <cfvo type="percent" val="67"/>
      </iconSet>
    </cfRule>
  </conditionalFormatting>
  <conditionalFormatting sqref="E38:E46">
    <cfRule type="iconSet" priority="4">
      <iconSet>
        <cfvo type="percent" val="0"/>
        <cfvo type="percent" val="33"/>
        <cfvo type="percent" val="67"/>
      </iconSet>
    </cfRule>
  </conditionalFormatting>
  <conditionalFormatting sqref="E48:E53">
    <cfRule type="iconSet" priority="2">
      <iconSet>
        <cfvo type="percent" val="0"/>
        <cfvo type="percent" val="33"/>
        <cfvo type="percent" val="67"/>
      </iconSet>
    </cfRule>
  </conditionalFormatting>
  <dataValidations xWindow="825" yWindow="426" count="2">
    <dataValidation sqref="F8:J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 sqref="D9:D24 D26:D34 D38:D46 D48:D53" showDropDown="0" showInputMessage="1" showErrorMessage="1" allowBlank="1" prompt="Seleccione sede, seccional o extensión según corresponda"/>
  </dataValidations>
  <hyperlinks>
    <hyperlink ref="A7" location="'INICIO (2)'!A1" display="REGRESAR"/>
  </hyperlinks>
  <pageMargins left="0.7" right="0.7" top="0.75" bottom="0.75" header="0.3" footer="0.3"/>
  <pageSetup orientation="portrait" paperSize="9" scale="34"/>
  <rowBreaks count="1" manualBreakCount="1">
    <brk id="26" min="0" max="13" man="1"/>
  </rowBreaks>
  <drawing xmlns:r="http://schemas.openxmlformats.org/officeDocument/2006/relationships" r:id="rId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2026-08-04T21:21:02Z</dcterms:modified>
  <cp:lastModifiedBy>YENIFER ALEJANDRA PANQUEVA PAEZ</cp:lastModifiedBy>
  <cp:lastPrinted>2018-05-31T22:05:08Z</cp:lastPrinted>
</cp:coreProperties>
</file>