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wdp" ContentType="image/vnd.ms-photo"/>
  <Default Extension="xml" ContentType="application/xml"/>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drawings/drawing8.xml" ContentType="application/vnd.openxmlformats-officedocument.drawing+xml"/>
  <Override PartName="/xl/drawings/drawing9.xml" ContentType="application/vnd.openxmlformats-officedocument.drawing+xml"/>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activeX/activeX5.xml" ContentType="application/vnd.ms-office.activeX+xml"/>
  <Override PartName="/xl/activeX/activeX5.bin" ContentType="application/vnd.ms-office.activeX"/>
  <Override PartName="/xl/activeX/activeX6.xml" ContentType="application/vnd.ms-office.activeX+xml"/>
  <Override PartName="/xl/activeX/activeX6.bin" ContentType="application/vnd.ms-office.activeX"/>
  <Override PartName="/xl/activeX/activeX7.xml" ContentType="application/vnd.ms-office.activeX+xml"/>
  <Override PartName="/xl/activeX/activeX7.bin" ContentType="application/vnd.ms-office.activeX"/>
  <Override PartName="/xl/activeX/activeX8.xml" ContentType="application/vnd.ms-office.activeX+xml"/>
  <Override PartName="/xl/activeX/activeX8.bin" ContentType="application/vnd.ms-office.activeX"/>
  <Override PartName="/xl/activeX/activeX9.xml" ContentType="application/vnd.ms-office.activeX+xml"/>
  <Override PartName="/xl/activeX/activeX9.bin" ContentType="application/vnd.ms-office.activeX"/>
  <Override PartName="/xl/activeX/activeX10.xml" ContentType="application/vnd.ms-office.activeX+xml"/>
  <Override PartName="/xl/activeX/activeX10.bin" ContentType="application/vnd.ms-office.activeX"/>
  <Override PartName="/xl/comments1.xml" ContentType="application/vnd.openxmlformats-officedocument.spreadsheetml.comments+xml"/>
  <Override PartName="/xl/drawings/drawing10.xml" ContentType="application/vnd.openxmlformats-officedocument.drawing+xml"/>
  <Override PartName="/xl/drawings/drawing11.xml" ContentType="application/vnd.openxmlformats-officedocument.drawing+xml"/>
  <Override PartName="/xl/comments2.xml" ContentType="application/vnd.openxmlformats-officedocument.spreadsheetml.comments+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codeName="{4D1C537B-E38A-612A-F078-A93A15B4B7F4}"/>
  <workbookPr codeName="ThisWorkbook"/>
  <mc:AlternateContent xmlns:mc="http://schemas.openxmlformats.org/markup-compatibility/2006">
    <mc:Choice Requires="x15">
      <x15ac:absPath xmlns:x15ac="http://schemas.microsoft.com/office/spreadsheetml/2010/11/ac" url="D:\albeiroperez\Documents\RIESGOS DE GESTIÓN\MCT\"/>
    </mc:Choice>
  </mc:AlternateContent>
  <xr:revisionPtr revIDLastSave="0" documentId="13_ncr:1_{796C8B0A-0825-4FBD-82EB-D65D9905D189}" xr6:coauthVersionLast="47" xr6:coauthVersionMax="47" xr10:uidLastSave="{00000000-0000-0000-0000-000000000000}"/>
  <bookViews>
    <workbookView showSheetTabs="0" xWindow="-120" yWindow="-120" windowWidth="25440" windowHeight="15270" tabRatio="779" firstSheet="4" activeTab="1" xr2:uid="{00000000-000D-0000-FFFF-FFFF00000000}"/>
  </bookViews>
  <sheets>
    <sheet name="ITEMS" sheetId="3" state="hidden" r:id="rId1"/>
    <sheet name="INICIO" sheetId="13" r:id="rId2"/>
    <sheet name="INICIO (2)" sheetId="14" r:id="rId3"/>
    <sheet name="ESTRATÉGICOS" sheetId="17" r:id="rId4"/>
    <sheet name="CORRUPCIÓN" sheetId="15" r:id="rId5"/>
    <sheet name="MATRIZ SGSI" sheetId="16" r:id="rId6"/>
    <sheet name="CRITERIOS" sheetId="9" state="hidden" r:id="rId7"/>
    <sheet name="Hoja1" sheetId="11" state="hidden" r:id="rId8"/>
    <sheet name="IDENTIFICACIÓN DOFA" sheetId="1" r:id="rId9"/>
    <sheet name="CRUCE RIESGOS" sheetId="4" r:id="rId10"/>
    <sheet name="MAPA RIESGOS" sheetId="5" r:id="rId11"/>
    <sheet name="CRUCE OPORTUNIDADES" sheetId="6" r:id="rId12"/>
    <sheet name="MAPA OPORTUNIDADES" sheetId="7" r:id="rId13"/>
    <sheet name="Hoja4" sheetId="19" r:id="rId14"/>
    <sheet name="Hoja2" sheetId="20" state="hidden" r:id="rId15"/>
    <sheet name="ACTUALIZACIONES" sheetId="8" r:id="rId16"/>
  </sheets>
  <externalReferences>
    <externalReference r:id="rId17"/>
    <externalReference r:id="rId18"/>
  </externalReferences>
  <definedNames>
    <definedName name="_xlnm._FilterDatabase" localSheetId="4" hidden="1">CORRUPCIÓN!$A$10:$BN$10</definedName>
    <definedName name="A_Obj1" localSheetId="4">OFFSET(#REF!,0,0,COUNTA(#REF!)-1,1)</definedName>
    <definedName name="A_Obj1">OFFSET(#REF!,0,0,COUNTA(#REF!)-1,1)</definedName>
    <definedName name="A_Obj2" localSheetId="4">OFFSET(#REF!,0,0,COUNTA(#REF!)-1,1)</definedName>
    <definedName name="A_Obj2">OFFSET(#REF!,0,0,COUNTA(#REF!)-1,1)</definedName>
    <definedName name="A_Obj3" localSheetId="4">OFFSET(#REF!,0,0,COUNTA(#REF!)-1,1)</definedName>
    <definedName name="A_Obj3">OFFSET(#REF!,0,0,COUNTA(#REF!)-1,1)</definedName>
    <definedName name="A_Obj4" localSheetId="4">OFFSET(#REF!,0,0,COUNTA(#REF!)-1,1)</definedName>
    <definedName name="A_Obj4">OFFSET(#REF!,0,0,COUNTA(#REF!)-1,1)</definedName>
    <definedName name="Acc_1" localSheetId="4">#REF!</definedName>
    <definedName name="Acc_1">#REF!</definedName>
    <definedName name="Acc_2" localSheetId="4">#REF!</definedName>
    <definedName name="Acc_2">#REF!</definedName>
    <definedName name="Acc_3" localSheetId="4">#REF!</definedName>
    <definedName name="Acc_3">#REF!</definedName>
    <definedName name="Acc_4" localSheetId="4">#REF!</definedName>
    <definedName name="Acc_4">#REF!</definedName>
    <definedName name="Acc_5" localSheetId="4">#REF!</definedName>
    <definedName name="Acc_5">#REF!</definedName>
    <definedName name="Acc_6" localSheetId="4">#REF!</definedName>
    <definedName name="Acc_6">#REF!</definedName>
    <definedName name="Acc_7" localSheetId="4">#REF!</definedName>
    <definedName name="Acc_7">#REF!</definedName>
    <definedName name="Acc_8" localSheetId="4">#REF!</definedName>
    <definedName name="Acc_8">#REF!</definedName>
    <definedName name="Acc_9" localSheetId="4">#REF!</definedName>
    <definedName name="Acc_9">#REF!</definedName>
    <definedName name="_xlnm.Print_Area" localSheetId="15">ACTUALIZACIONES!$A$1:$E$51</definedName>
    <definedName name="_xlnm.Print_Area" localSheetId="9">'CRUCE RIESGOS'!$C$1:$BX$25</definedName>
    <definedName name="Causafactor3" localSheetId="4">'[1]Explicación de los campos'!$B$2:$B$9</definedName>
    <definedName name="Causafactor3">'[2]Explicación de los campos'!$B$2:$B$9</definedName>
    <definedName name="ControlTipo" localSheetId="4">[1]Hoja2!$AI$3:$AI$6</definedName>
    <definedName name="ControlTipo">[2]Hoja2!$AI$3:$AI$6</definedName>
    <definedName name="Departamentos" localSheetId="4">#REF!</definedName>
    <definedName name="Departamentos">#REF!</definedName>
    <definedName name="Fuentes" localSheetId="4">#REF!</definedName>
    <definedName name="Fuentes">#REF!</definedName>
    <definedName name="Indicadores" localSheetId="4">#REF!</definedName>
    <definedName name="Indicadores">#REF!</definedName>
    <definedName name="Objetivos" localSheetId="4">OFFSET(#REF!,0,0,COUNTA(#REF!)-1,1)</definedName>
    <definedName name="Objetivos">OFFSET(#REF!,0,0,COUNTA(#REF!)-1,1)</definedName>
    <definedName name="OLE_LINK1" localSheetId="8">'IDENTIFICACIÓN DOFA'!#REF!</definedName>
    <definedName name="OLE_LINK2" localSheetId="15">ACTUALIZACIONES!#REF!</definedName>
    <definedName name="Posibilidad" localSheetId="4">[1]Hoja2!$H$3:$H$7</definedName>
    <definedName name="Posibilidad">[2]Hoja2!$H$3:$H$7</definedName>
    <definedName name="RiesgoClase3" localSheetId="4">'[1]Explicación de los campos'!$G$2:$G$8</definedName>
    <definedName name="RiesgoClase3">'[2]Explicación de los campos'!$G$2:$G$8</definedName>
    <definedName name="SiNo" localSheetId="4">[1]Hoja2!$AK$3:$AK$4</definedName>
    <definedName name="SiNo">[2]Hoja2!$AK$3:$AK$4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X12" i="4" l="1"/>
  <c r="N12" i="4"/>
  <c r="P12" i="4" s="1"/>
  <c r="K12" i="4"/>
  <c r="L12" i="4" s="1"/>
  <c r="W12" i="4"/>
  <c r="Y12" i="4" l="1"/>
  <c r="O12" i="4"/>
  <c r="W9" i="4"/>
  <c r="X9" i="4"/>
  <c r="AB9" i="4"/>
  <c r="X8" i="4"/>
  <c r="W8" i="4"/>
  <c r="N8" i="4"/>
  <c r="O8" i="4" s="1"/>
  <c r="N11" i="4"/>
  <c r="O11" i="4" s="1"/>
  <c r="I8" i="4"/>
  <c r="K8" i="4" s="1"/>
  <c r="K17" i="4"/>
  <c r="L17" i="4" s="1"/>
  <c r="AA28" i="4"/>
  <c r="Y28" i="4"/>
  <c r="Z28" i="4" s="1"/>
  <c r="AA27" i="4"/>
  <c r="Y27" i="4"/>
  <c r="Z27" i="4" s="1"/>
  <c r="X22" i="4"/>
  <c r="X21" i="4"/>
  <c r="X20" i="4"/>
  <c r="X18" i="4"/>
  <c r="X19" i="4"/>
  <c r="W18" i="4"/>
  <c r="W19" i="4"/>
  <c r="T10" i="6"/>
  <c r="X23" i="4"/>
  <c r="K11" i="4"/>
  <c r="L11" i="4" s="1"/>
  <c r="T17" i="6"/>
  <c r="J17" i="6"/>
  <c r="AJ17" i="6" s="1"/>
  <c r="T16" i="6"/>
  <c r="J16" i="6"/>
  <c r="T14" i="6"/>
  <c r="J14" i="6"/>
  <c r="T13" i="6"/>
  <c r="J13" i="6"/>
  <c r="K13" i="6" s="1"/>
  <c r="T12" i="6"/>
  <c r="J12" i="6"/>
  <c r="AJ12" i="6" s="1"/>
  <c r="T11" i="6"/>
  <c r="J11" i="6"/>
  <c r="AJ11" i="6" s="1"/>
  <c r="J10" i="6"/>
  <c r="K10" i="6" s="1"/>
  <c r="W23" i="4"/>
  <c r="W20" i="4"/>
  <c r="X17" i="4"/>
  <c r="W17" i="4"/>
  <c r="N17" i="4"/>
  <c r="O17" i="4" s="1"/>
  <c r="X16" i="4"/>
  <c r="W16" i="4"/>
  <c r="X15" i="4"/>
  <c r="W15" i="4"/>
  <c r="N15" i="4"/>
  <c r="O15" i="4" s="1"/>
  <c r="K15" i="4"/>
  <c r="X14" i="4"/>
  <c r="W14" i="4"/>
  <c r="X13" i="4"/>
  <c r="W13" i="4"/>
  <c r="X11" i="4"/>
  <c r="W11" i="4"/>
  <c r="X10" i="4"/>
  <c r="W10" i="4"/>
  <c r="M91" i="1"/>
  <c r="N91" i="1"/>
  <c r="L91" i="1"/>
  <c r="M90" i="1"/>
  <c r="N90" i="1"/>
  <c r="L90" i="1"/>
  <c r="M89" i="1"/>
  <c r="N89" i="1"/>
  <c r="L89" i="1"/>
  <c r="M88" i="1"/>
  <c r="N88" i="1"/>
  <c r="L88" i="1"/>
  <c r="M87" i="1"/>
  <c r="N87" i="1"/>
  <c r="L87" i="1"/>
  <c r="M86" i="1"/>
  <c r="N86" i="1"/>
  <c r="L86" i="1"/>
  <c r="M85" i="1"/>
  <c r="N85" i="1"/>
  <c r="L85" i="1"/>
  <c r="M84" i="1"/>
  <c r="N84" i="1"/>
  <c r="L84" i="1"/>
  <c r="M83" i="1"/>
  <c r="N83" i="1"/>
  <c r="L83" i="1"/>
  <c r="M82" i="1"/>
  <c r="N82" i="1"/>
  <c r="L82" i="1"/>
  <c r="M81" i="1"/>
  <c r="N81" i="1"/>
  <c r="L81" i="1"/>
  <c r="M80" i="1"/>
  <c r="N80" i="1"/>
  <c r="L80" i="1"/>
  <c r="M78" i="1"/>
  <c r="N78" i="1"/>
  <c r="L78" i="1"/>
  <c r="M77" i="1"/>
  <c r="N77" i="1"/>
  <c r="L77" i="1"/>
  <c r="M76" i="1"/>
  <c r="N76" i="1"/>
  <c r="L76" i="1"/>
  <c r="M75" i="1"/>
  <c r="N75" i="1"/>
  <c r="L75" i="1"/>
  <c r="M74" i="1"/>
  <c r="N74" i="1"/>
  <c r="L74" i="1"/>
  <c r="M73" i="1"/>
  <c r="N73" i="1"/>
  <c r="L73" i="1"/>
  <c r="M72" i="1"/>
  <c r="N72" i="1"/>
  <c r="L72" i="1"/>
  <c r="M71" i="1"/>
  <c r="N71" i="1"/>
  <c r="L71" i="1"/>
  <c r="M70" i="1"/>
  <c r="N70" i="1"/>
  <c r="L70" i="1"/>
  <c r="M69" i="1"/>
  <c r="N69" i="1"/>
  <c r="L69" i="1"/>
  <c r="M68" i="1"/>
  <c r="N68" i="1"/>
  <c r="L68" i="1"/>
  <c r="M67" i="1"/>
  <c r="N67" i="1"/>
  <c r="L67" i="1"/>
  <c r="M66" i="1"/>
  <c r="N66" i="1"/>
  <c r="L66" i="1"/>
  <c r="M65" i="1"/>
  <c r="N65" i="1"/>
  <c r="L65" i="1"/>
  <c r="M64" i="1"/>
  <c r="N64" i="1"/>
  <c r="L64" i="1"/>
  <c r="M63" i="1"/>
  <c r="N63" i="1"/>
  <c r="L63" i="1"/>
  <c r="M62" i="1"/>
  <c r="N62" i="1"/>
  <c r="L62" i="1"/>
  <c r="M61" i="1"/>
  <c r="N61" i="1"/>
  <c r="L61" i="1"/>
  <c r="M60" i="1"/>
  <c r="N60" i="1"/>
  <c r="L60" i="1"/>
  <c r="M59" i="1"/>
  <c r="N59" i="1"/>
  <c r="L59" i="1"/>
  <c r="M58" i="1"/>
  <c r="N58" i="1"/>
  <c r="L58" i="1"/>
  <c r="M57" i="1"/>
  <c r="N57" i="1"/>
  <c r="L57" i="1"/>
  <c r="M56" i="1"/>
  <c r="N56" i="1"/>
  <c r="L56" i="1"/>
  <c r="M55" i="1"/>
  <c r="N55" i="1"/>
  <c r="L55" i="1"/>
  <c r="M54" i="1"/>
  <c r="N54" i="1"/>
  <c r="L54" i="1"/>
  <c r="M53" i="1"/>
  <c r="N53" i="1"/>
  <c r="L53" i="1"/>
  <c r="M52" i="1"/>
  <c r="N52" i="1"/>
  <c r="L52" i="1"/>
  <c r="M51" i="1"/>
  <c r="N51" i="1"/>
  <c r="L51" i="1"/>
  <c r="M50" i="1"/>
  <c r="N50" i="1"/>
  <c r="L50" i="1"/>
  <c r="M49" i="1"/>
  <c r="N49" i="1"/>
  <c r="L49" i="1"/>
  <c r="M48" i="1"/>
  <c r="N48" i="1"/>
  <c r="L48" i="1"/>
  <c r="M47" i="1"/>
  <c r="N47" i="1"/>
  <c r="L47" i="1"/>
  <c r="M46" i="1"/>
  <c r="N46" i="1"/>
  <c r="L46" i="1"/>
  <c r="M44" i="1"/>
  <c r="N44" i="1" s="1"/>
  <c r="L44" i="1"/>
  <c r="M43" i="1"/>
  <c r="N43" i="1" s="1"/>
  <c r="L43" i="1"/>
  <c r="M42" i="1"/>
  <c r="N42" i="1" s="1"/>
  <c r="L42" i="1"/>
  <c r="M41" i="1"/>
  <c r="N41" i="1" s="1"/>
  <c r="L41" i="1"/>
  <c r="M40" i="1"/>
  <c r="N40" i="1" s="1"/>
  <c r="L40" i="1"/>
  <c r="M39" i="1"/>
  <c r="N39" i="1" s="1"/>
  <c r="L39" i="1"/>
  <c r="M38" i="1"/>
  <c r="N38" i="1" s="1"/>
  <c r="L38" i="1"/>
  <c r="M37" i="1"/>
  <c r="N37" i="1" s="1"/>
  <c r="L37" i="1"/>
  <c r="M36" i="1"/>
  <c r="N36" i="1" s="1"/>
  <c r="L36" i="1"/>
  <c r="M35" i="1"/>
  <c r="N35" i="1" s="1"/>
  <c r="L35" i="1"/>
  <c r="M34" i="1"/>
  <c r="N34" i="1"/>
  <c r="L34" i="1"/>
  <c r="M32" i="1"/>
  <c r="N32" i="1"/>
  <c r="L32" i="1"/>
  <c r="M31" i="1"/>
  <c r="N31" i="1"/>
  <c r="L31" i="1"/>
  <c r="M30" i="1"/>
  <c r="N30" i="1"/>
  <c r="L30" i="1"/>
  <c r="M29" i="1"/>
  <c r="N29" i="1"/>
  <c r="L29" i="1"/>
  <c r="M28" i="1"/>
  <c r="N28" i="1"/>
  <c r="L28" i="1"/>
  <c r="M27" i="1"/>
  <c r="N27" i="1"/>
  <c r="L27" i="1"/>
  <c r="M26" i="1"/>
  <c r="N26" i="1"/>
  <c r="L26" i="1"/>
  <c r="M25" i="1"/>
  <c r="N25" i="1"/>
  <c r="L25" i="1"/>
  <c r="M24" i="1"/>
  <c r="N24" i="1"/>
  <c r="L24" i="1"/>
  <c r="M23" i="1"/>
  <c r="N23" i="1"/>
  <c r="L23" i="1"/>
  <c r="M22" i="1"/>
  <c r="N22" i="1"/>
  <c r="L22" i="1"/>
  <c r="M21" i="1"/>
  <c r="N21" i="1"/>
  <c r="L21" i="1"/>
  <c r="M20" i="1"/>
  <c r="N20" i="1"/>
  <c r="L20" i="1"/>
  <c r="M19" i="1"/>
  <c r="N19" i="1"/>
  <c r="L19" i="1"/>
  <c r="M18" i="1"/>
  <c r="N18" i="1"/>
  <c r="L18" i="1"/>
  <c r="M17" i="1"/>
  <c r="N17" i="1"/>
  <c r="L17" i="1"/>
  <c r="M16" i="1"/>
  <c r="N16" i="1"/>
  <c r="L16" i="1"/>
  <c r="M15" i="1"/>
  <c r="N15" i="1"/>
  <c r="L15" i="1"/>
  <c r="M14" i="1"/>
  <c r="N14" i="1"/>
  <c r="L14" i="1"/>
  <c r="M13" i="1"/>
  <c r="N13" i="1"/>
  <c r="L13" i="1"/>
  <c r="M12" i="1"/>
  <c r="N12" i="1"/>
  <c r="L12" i="1"/>
  <c r="M11" i="1"/>
  <c r="N11" i="1"/>
  <c r="L11" i="1"/>
  <c r="M10" i="1"/>
  <c r="N10" i="1"/>
  <c r="L10" i="1"/>
  <c r="M9" i="1"/>
  <c r="N9" i="1"/>
  <c r="L9" i="1"/>
  <c r="L8" i="1"/>
  <c r="M8" i="1"/>
  <c r="AJ10" i="6"/>
  <c r="A15" i="6"/>
  <c r="B15" i="6" s="1"/>
  <c r="AI11" i="6" l="1"/>
  <c r="AI10" i="6"/>
  <c r="AK10" i="6" s="1"/>
  <c r="AL10" i="6" s="1"/>
  <c r="C15" i="6"/>
  <c r="K11" i="6"/>
  <c r="K12" i="6"/>
  <c r="AJ14" i="6"/>
  <c r="AI14" i="6"/>
  <c r="K14" i="6"/>
  <c r="AI12" i="6"/>
  <c r="AI13" i="6"/>
  <c r="AJ13" i="6"/>
  <c r="H18" i="7" s="1"/>
  <c r="AK11" i="6"/>
  <c r="AL11" i="6" s="1"/>
  <c r="A11" i="6"/>
  <c r="A10" i="6"/>
  <c r="AI16" i="6"/>
  <c r="AJ16" i="6"/>
  <c r="K16" i="6"/>
  <c r="K17" i="6"/>
  <c r="AI17" i="6"/>
  <c r="AK17" i="6" s="1"/>
  <c r="AL17" i="6" s="1"/>
  <c r="AA11" i="4"/>
  <c r="AA12" i="4" s="1"/>
  <c r="AA15" i="4"/>
  <c r="AA16" i="4" s="1"/>
  <c r="AB16" i="4" s="1"/>
  <c r="L8" i="4"/>
  <c r="Y8" i="4" s="1"/>
  <c r="P8" i="4"/>
  <c r="P11" i="4"/>
  <c r="AA8" i="4"/>
  <c r="AB8" i="4" s="1"/>
  <c r="AA17" i="4"/>
  <c r="AB17" i="4" s="1"/>
  <c r="P15" i="4"/>
  <c r="P17" i="4"/>
  <c r="Y17" i="4"/>
  <c r="Z17" i="4" s="1"/>
  <c r="L15" i="4"/>
  <c r="Y15" i="4" s="1"/>
  <c r="Y11" i="4"/>
  <c r="G18" i="7" l="1"/>
  <c r="I18" i="7" s="1"/>
  <c r="B10" i="6"/>
  <c r="C10" i="6"/>
  <c r="B11" i="6"/>
  <c r="C11" i="6" s="1"/>
  <c r="AK13" i="6"/>
  <c r="AL13" i="6" s="1"/>
  <c r="A13" i="6"/>
  <c r="A12" i="6"/>
  <c r="AK12" i="6"/>
  <c r="AL12" i="6" s="1"/>
  <c r="F17" i="7" s="1"/>
  <c r="AK14" i="6"/>
  <c r="AL14" i="6" s="1"/>
  <c r="A14" i="6"/>
  <c r="AK16" i="6"/>
  <c r="AL16" i="6" s="1"/>
  <c r="A16" i="6"/>
  <c r="Z11" i="4"/>
  <c r="AB12" i="4"/>
  <c r="Y9" i="4"/>
  <c r="Z8" i="4"/>
  <c r="AC8" i="4" s="1"/>
  <c r="Z12" i="4"/>
  <c r="AC12" i="4" s="1"/>
  <c r="Z9" i="4"/>
  <c r="AC9" i="4" s="1"/>
  <c r="Y10" i="4"/>
  <c r="Z10" i="4" s="1"/>
  <c r="AT15" i="4"/>
  <c r="AU15" i="4" s="1"/>
  <c r="AB15" i="4"/>
  <c r="AC17" i="4"/>
  <c r="AA18" i="4"/>
  <c r="AA19" i="4" s="1"/>
  <c r="Y18" i="4"/>
  <c r="Y16" i="4"/>
  <c r="Z16" i="4" s="1"/>
  <c r="AC16" i="4" s="1"/>
  <c r="Z15" i="4"/>
  <c r="AB11" i="4"/>
  <c r="AC11" i="4" s="1"/>
  <c r="B12" i="6" l="1"/>
  <c r="C12" i="6" s="1"/>
  <c r="B13" i="6"/>
  <c r="C13" i="6" s="1"/>
  <c r="BH176" i="7" s="1"/>
  <c r="BH175" i="7" s="1"/>
  <c r="F18" i="7"/>
  <c r="F20" i="7"/>
  <c r="B16" i="6"/>
  <c r="C16" i="6"/>
  <c r="F19" i="7"/>
  <c r="B14" i="6"/>
  <c r="C14" i="6"/>
  <c r="AB148" i="7" s="1"/>
  <c r="AB147" i="7" s="1"/>
  <c r="AF180" i="7"/>
  <c r="AF179" i="7" s="1"/>
  <c r="AD170" i="7"/>
  <c r="AD169" i="7" s="1"/>
  <c r="T198" i="7"/>
  <c r="T197" i="7" s="1"/>
  <c r="R38" i="7"/>
  <c r="R37" i="7" s="1"/>
  <c r="P158" i="7"/>
  <c r="P157" i="7" s="1"/>
  <c r="AX150" i="7"/>
  <c r="AX149" i="7" s="1"/>
  <c r="AR62" i="7"/>
  <c r="AR61" i="7" s="1"/>
  <c r="AV42" i="7"/>
  <c r="AV41" i="7" s="1"/>
  <c r="BF20" i="7"/>
  <c r="R184" i="7"/>
  <c r="R183" i="7" s="1"/>
  <c r="AF192" i="7"/>
  <c r="AF191" i="7" s="1"/>
  <c r="BH10" i="7"/>
  <c r="BH9" i="7" s="1"/>
  <c r="AN82" i="7"/>
  <c r="AN81" i="7" s="1"/>
  <c r="AX56" i="7"/>
  <c r="AX55" i="7" s="1"/>
  <c r="P180" i="7"/>
  <c r="P179" i="7" s="1"/>
  <c r="V180" i="7"/>
  <c r="V179" i="7" s="1"/>
  <c r="N44" i="7"/>
  <c r="N43" i="7" s="1"/>
  <c r="R22" i="7"/>
  <c r="R21" i="7" s="1"/>
  <c r="N162" i="7"/>
  <c r="N161" i="7" s="1"/>
  <c r="AN164" i="7"/>
  <c r="AN163" i="7" s="1"/>
  <c r="BJ10" i="7"/>
  <c r="BJ9" i="7" s="1"/>
  <c r="BF196" i="7"/>
  <c r="BF195" i="7" s="1"/>
  <c r="Z52" i="7"/>
  <c r="Z51" i="7" s="1"/>
  <c r="AR58" i="7"/>
  <c r="AR57" i="7" s="1"/>
  <c r="AH68" i="7"/>
  <c r="AH67" i="7" s="1"/>
  <c r="AX146" i="7"/>
  <c r="AX145" i="7" s="1"/>
  <c r="AF18" i="7"/>
  <c r="AF17" i="7" s="1"/>
  <c r="AN188" i="7"/>
  <c r="AN187" i="7" s="1"/>
  <c r="BH102" i="7"/>
  <c r="BH101" i="7" s="1"/>
  <c r="AF78" i="7"/>
  <c r="AF77" i="7" s="1"/>
  <c r="BD50" i="7"/>
  <c r="BD49" i="7" s="1"/>
  <c r="AN66" i="7"/>
  <c r="AN65" i="7" s="1"/>
  <c r="AH98" i="7"/>
  <c r="AH97" i="7" s="1"/>
  <c r="Y13" i="4"/>
  <c r="AC15" i="4"/>
  <c r="Y19" i="4"/>
  <c r="Z18" i="4"/>
  <c r="AB18" i="4"/>
  <c r="AR15" i="4"/>
  <c r="AA13" i="4"/>
  <c r="AA20" i="4"/>
  <c r="AB19" i="4"/>
  <c r="AJ146" i="7" l="1"/>
  <c r="AJ145" i="7" s="1"/>
  <c r="BJ198" i="7"/>
  <c r="BJ197" i="7" s="1"/>
  <c r="X116" i="7"/>
  <c r="X115" i="7" s="1"/>
  <c r="Z106" i="7"/>
  <c r="Z105" i="7" s="1"/>
  <c r="BH34" i="7"/>
  <c r="BH33" i="7" s="1"/>
  <c r="AV26" i="7"/>
  <c r="AV25" i="7" s="1"/>
  <c r="BH42" i="7"/>
  <c r="BH41" i="7" s="1"/>
  <c r="AB18" i="7"/>
  <c r="AB17" i="7" s="1"/>
  <c r="AD38" i="7"/>
  <c r="AD37" i="7" s="1"/>
  <c r="AL50" i="7"/>
  <c r="AL49" i="7" s="1"/>
  <c r="AL198" i="7"/>
  <c r="AL197" i="7" s="1"/>
  <c r="AJ196" i="7"/>
  <c r="AJ195" i="7" s="1"/>
  <c r="AH44" i="7"/>
  <c r="AH43" i="7" s="1"/>
  <c r="AT54" i="7"/>
  <c r="AT53" i="7" s="1"/>
  <c r="AV38" i="7"/>
  <c r="AV37" i="7" s="1"/>
  <c r="T170" i="7"/>
  <c r="T169" i="7" s="1"/>
  <c r="BH58" i="7"/>
  <c r="BH57" i="7" s="1"/>
  <c r="BD102" i="7"/>
  <c r="BD101" i="7" s="1"/>
  <c r="AB70" i="7"/>
  <c r="AB69" i="7" s="1"/>
  <c r="X114" i="7"/>
  <c r="X113" i="7" s="1"/>
  <c r="T98" i="7"/>
  <c r="T97" i="7" s="1"/>
  <c r="T112" i="7"/>
  <c r="T111" i="7" s="1"/>
  <c r="AP100" i="7"/>
  <c r="AP99" i="7" s="1"/>
  <c r="N14" i="7"/>
  <c r="N13" i="7" s="1"/>
  <c r="Z98" i="7"/>
  <c r="Z97" i="7" s="1"/>
  <c r="N56" i="7"/>
  <c r="N55" i="7" s="1"/>
  <c r="AD140" i="7"/>
  <c r="AD139" i="7" s="1"/>
  <c r="AV20" i="7"/>
  <c r="N104" i="7"/>
  <c r="N103" i="7" s="1"/>
  <c r="AV118" i="7"/>
  <c r="AV117" i="7" s="1"/>
  <c r="AP68" i="7"/>
  <c r="AP67" i="7" s="1"/>
  <c r="X130" i="7"/>
  <c r="X129" i="7" s="1"/>
  <c r="BF198" i="7"/>
  <c r="BF197" i="7" s="1"/>
  <c r="AR160" i="7"/>
  <c r="AR159" i="7" s="1"/>
  <c r="AP106" i="7"/>
  <c r="AP105" i="7" s="1"/>
  <c r="AD136" i="7"/>
  <c r="AD135" i="7" s="1"/>
  <c r="T82" i="7"/>
  <c r="T81" i="7" s="1"/>
  <c r="AV128" i="7"/>
  <c r="AV127" i="7" s="1"/>
  <c r="T200" i="7"/>
  <c r="T199" i="7" s="1"/>
  <c r="AD110" i="7"/>
  <c r="AD109" i="7" s="1"/>
  <c r="AF106" i="7"/>
  <c r="AF105" i="7" s="1"/>
  <c r="AF108" i="7"/>
  <c r="AF107" i="7" s="1"/>
  <c r="BH72" i="7"/>
  <c r="BH71" i="7" s="1"/>
  <c r="BB88" i="7"/>
  <c r="BB87" i="7" s="1"/>
  <c r="AZ18" i="7"/>
  <c r="AZ17" i="7" s="1"/>
  <c r="AP114" i="7"/>
  <c r="AP113" i="7" s="1"/>
  <c r="AB78" i="7"/>
  <c r="AB77" i="7" s="1"/>
  <c r="AV34" i="7"/>
  <c r="AV33" i="7" s="1"/>
  <c r="AP160" i="7"/>
  <c r="AP159" i="7" s="1"/>
  <c r="P98" i="7"/>
  <c r="P97" i="7" s="1"/>
  <c r="AV98" i="7"/>
  <c r="AV97" i="7" s="1"/>
  <c r="AH54" i="7"/>
  <c r="AH53" i="7" s="1"/>
  <c r="AL128" i="7"/>
  <c r="AL127" i="7" s="1"/>
  <c r="V106" i="7"/>
  <c r="V105" i="7" s="1"/>
  <c r="AV162" i="7"/>
  <c r="AV161" i="7" s="1"/>
  <c r="AL194" i="7"/>
  <c r="AL193" i="7" s="1"/>
  <c r="BB200" i="7"/>
  <c r="BB199" i="7" s="1"/>
  <c r="BD182" i="7"/>
  <c r="BD181" i="7" s="1"/>
  <c r="AV192" i="7"/>
  <c r="AV191" i="7" s="1"/>
  <c r="X176" i="7"/>
  <c r="X175" i="7" s="1"/>
  <c r="X174" i="7"/>
  <c r="X173" i="7" s="1"/>
  <c r="AR178" i="7"/>
  <c r="AR177" i="7" s="1"/>
  <c r="BJ188" i="7"/>
  <c r="BJ187" i="7" s="1"/>
  <c r="AL188" i="7"/>
  <c r="AL187" i="7" s="1"/>
  <c r="BH178" i="7"/>
  <c r="BH177" i="7" s="1"/>
  <c r="AR196" i="7"/>
  <c r="AR195" i="7" s="1"/>
  <c r="BH166" i="7"/>
  <c r="BH165" i="7" s="1"/>
  <c r="AN194" i="7"/>
  <c r="AN193" i="7" s="1"/>
  <c r="Z206" i="7"/>
  <c r="Z205" i="7" s="1"/>
  <c r="N184" i="7"/>
  <c r="N183" i="7" s="1"/>
  <c r="BJ176" i="7"/>
  <c r="BJ175" i="7" s="1"/>
  <c r="AH164" i="7"/>
  <c r="AH163" i="7" s="1"/>
  <c r="BJ140" i="7"/>
  <c r="BJ139" i="7" s="1"/>
  <c r="AT146" i="7"/>
  <c r="AT145" i="7" s="1"/>
  <c r="AB152" i="7"/>
  <c r="AB151" i="7" s="1"/>
  <c r="P138" i="7"/>
  <c r="P137" i="7" s="1"/>
  <c r="N174" i="7"/>
  <c r="N173" i="7" s="1"/>
  <c r="AT118" i="7"/>
  <c r="AT117" i="7" s="1"/>
  <c r="AT116" i="7"/>
  <c r="AT115" i="7" s="1"/>
  <c r="X190" i="7"/>
  <c r="X189" i="7" s="1"/>
  <c r="AT172" i="7"/>
  <c r="AT171" i="7" s="1"/>
  <c r="Z168" i="7"/>
  <c r="Z167" i="7" s="1"/>
  <c r="R152" i="7"/>
  <c r="R151" i="7" s="1"/>
  <c r="AF120" i="7"/>
  <c r="AF119" i="7" s="1"/>
  <c r="R130" i="7"/>
  <c r="R129" i="7" s="1"/>
  <c r="BJ194" i="7"/>
  <c r="BJ193" i="7" s="1"/>
  <c r="AB164" i="7"/>
  <c r="AB163" i="7" s="1"/>
  <c r="AX156" i="7"/>
  <c r="AX155" i="7" s="1"/>
  <c r="BJ154" i="7"/>
  <c r="BJ153" i="7" s="1"/>
  <c r="AN124" i="7"/>
  <c r="AN123" i="7" s="1"/>
  <c r="BJ132" i="7"/>
  <c r="BJ131" i="7" s="1"/>
  <c r="AF102" i="7"/>
  <c r="AF101" i="7" s="1"/>
  <c r="AT196" i="7"/>
  <c r="AT195" i="7" s="1"/>
  <c r="AJ176" i="7"/>
  <c r="AJ175" i="7" s="1"/>
  <c r="AH148" i="7"/>
  <c r="AH147" i="7" s="1"/>
  <c r="AF144" i="7"/>
  <c r="AF143" i="7" s="1"/>
  <c r="X122" i="7"/>
  <c r="X121" i="7" s="1"/>
  <c r="BD112" i="7"/>
  <c r="BD111" i="7" s="1"/>
  <c r="T128" i="7"/>
  <c r="T127" i="7" s="1"/>
  <c r="AB98" i="7"/>
  <c r="AB97" i="7" s="1"/>
  <c r="AJ82" i="7"/>
  <c r="AJ81" i="7" s="1"/>
  <c r="AF90" i="7"/>
  <c r="AF89" i="7" s="1"/>
  <c r="AL70" i="7"/>
  <c r="AL69" i="7" s="1"/>
  <c r="Z74" i="7"/>
  <c r="Z73" i="7" s="1"/>
  <c r="AN60" i="7"/>
  <c r="AN59" i="7" s="1"/>
  <c r="AJ76" i="7"/>
  <c r="AJ75" i="7" s="1"/>
  <c r="BF48" i="7"/>
  <c r="BF47" i="7" s="1"/>
  <c r="AZ56" i="7"/>
  <c r="AZ55" i="7" s="1"/>
  <c r="X44" i="7"/>
  <c r="X43" i="7" s="1"/>
  <c r="AP22" i="7"/>
  <c r="AP21" i="7" s="1"/>
  <c r="AD30" i="7"/>
  <c r="AD29" i="7" s="1"/>
  <c r="BB16" i="7"/>
  <c r="BB15" i="7" s="1"/>
  <c r="N204" i="7"/>
  <c r="N203" i="7" s="1"/>
  <c r="AP172" i="7"/>
  <c r="AP171" i="7" s="1"/>
  <c r="AR156" i="7"/>
  <c r="AR155" i="7" s="1"/>
  <c r="V196" i="7"/>
  <c r="V195" i="7" s="1"/>
  <c r="Z160" i="7"/>
  <c r="Z159" i="7" s="1"/>
  <c r="AV138" i="7"/>
  <c r="AV137" i="7" s="1"/>
  <c r="AZ124" i="7"/>
  <c r="AZ123" i="7" s="1"/>
  <c r="X98" i="7"/>
  <c r="X97" i="7" s="1"/>
  <c r="BD108" i="7"/>
  <c r="BD107" i="7" s="1"/>
  <c r="AR84" i="7"/>
  <c r="AR83" i="7" s="1"/>
  <c r="AD58" i="7"/>
  <c r="AD57" i="7" s="1"/>
  <c r="R52" i="7"/>
  <c r="R51" i="7" s="1"/>
  <c r="BD28" i="7"/>
  <c r="BD27" i="7" s="1"/>
  <c r="BD40" i="7"/>
  <c r="BD39" i="7" s="1"/>
  <c r="X18" i="7"/>
  <c r="X17" i="7" s="1"/>
  <c r="AN198" i="7"/>
  <c r="AN197" i="7" s="1"/>
  <c r="BF172" i="7"/>
  <c r="BF171" i="7" s="1"/>
  <c r="AF146" i="7"/>
  <c r="AF145" i="7" s="1"/>
  <c r="AB122" i="7"/>
  <c r="AB121" i="7" s="1"/>
  <c r="AT104" i="7"/>
  <c r="AT103" i="7" s="1"/>
  <c r="AJ118" i="7"/>
  <c r="AJ117" i="7" s="1"/>
  <c r="Z78" i="7"/>
  <c r="Z77" i="7" s="1"/>
  <c r="AX78" i="7"/>
  <c r="AX77" i="7" s="1"/>
  <c r="AN64" i="7"/>
  <c r="AN63" i="7" s="1"/>
  <c r="BF42" i="7"/>
  <c r="BF41" i="7" s="1"/>
  <c r="BB32" i="7"/>
  <c r="BB31" i="7" s="1"/>
  <c r="AD16" i="7"/>
  <c r="AD15" i="7" s="1"/>
  <c r="AD28" i="7"/>
  <c r="AD27" i="7" s="1"/>
  <c r="AF200" i="7"/>
  <c r="AF199" i="7" s="1"/>
  <c r="AT160" i="7"/>
  <c r="AT159" i="7" s="1"/>
  <c r="AN134" i="7"/>
  <c r="AN133" i="7" s="1"/>
  <c r="R94" i="7"/>
  <c r="R93" i="7" s="1"/>
  <c r="AR54" i="7"/>
  <c r="AR53" i="7" s="1"/>
  <c r="BF18" i="7"/>
  <c r="BF17" i="7" s="1"/>
  <c r="T172" i="7"/>
  <c r="T171" i="7" s="1"/>
  <c r="AH118" i="7"/>
  <c r="AH117" i="7" s="1"/>
  <c r="P76" i="7"/>
  <c r="P75" i="7" s="1"/>
  <c r="BJ66" i="7"/>
  <c r="BJ65" i="7" s="1"/>
  <c r="AR38" i="7"/>
  <c r="AR37" i="7" s="1"/>
  <c r="BD30" i="7"/>
  <c r="BD29" i="7" s="1"/>
  <c r="AN168" i="7"/>
  <c r="AN167" i="7" s="1"/>
  <c r="AV144" i="7"/>
  <c r="AV143" i="7" s="1"/>
  <c r="AP206" i="7"/>
  <c r="AP205" i="7" s="1"/>
  <c r="AJ172" i="7"/>
  <c r="AJ171" i="7" s="1"/>
  <c r="AV152" i="7"/>
  <c r="AV151" i="7" s="1"/>
  <c r="AT134" i="7"/>
  <c r="AT133" i="7" s="1"/>
  <c r="AH92" i="7"/>
  <c r="AH91" i="7" s="1"/>
  <c r="N78" i="7"/>
  <c r="N77" i="7" s="1"/>
  <c r="BB78" i="7"/>
  <c r="BB77" i="7" s="1"/>
  <c r="P62" i="7"/>
  <c r="P61" i="7" s="1"/>
  <c r="R40" i="7"/>
  <c r="R39" i="7" s="1"/>
  <c r="X22" i="7"/>
  <c r="X21" i="7" s="1"/>
  <c r="BF144" i="7"/>
  <c r="BF143" i="7" s="1"/>
  <c r="N118" i="7"/>
  <c r="N117" i="7" s="1"/>
  <c r="AN116" i="7"/>
  <c r="AN115" i="7" s="1"/>
  <c r="AJ46" i="7"/>
  <c r="AJ45" i="7" s="1"/>
  <c r="R58" i="7"/>
  <c r="R57" i="7" s="1"/>
  <c r="AR206" i="7"/>
  <c r="AR205" i="7" s="1"/>
  <c r="AZ164" i="7"/>
  <c r="AZ163" i="7" s="1"/>
  <c r="AJ100" i="7"/>
  <c r="AJ99" i="7" s="1"/>
  <c r="AX104" i="7"/>
  <c r="AX103" i="7" s="1"/>
  <c r="AL58" i="7"/>
  <c r="AL57" i="7" s="1"/>
  <c r="BJ52" i="7"/>
  <c r="BJ51" i="7" s="1"/>
  <c r="AP148" i="7"/>
  <c r="AP147" i="7" s="1"/>
  <c r="Z204" i="7"/>
  <c r="Z203" i="7" s="1"/>
  <c r="N164" i="7"/>
  <c r="N163" i="7" s="1"/>
  <c r="P182" i="7"/>
  <c r="P181" i="7" s="1"/>
  <c r="AB176" i="7"/>
  <c r="AB175" i="7" s="1"/>
  <c r="N130" i="7"/>
  <c r="N129" i="7" s="1"/>
  <c r="AT102" i="7"/>
  <c r="AT101" i="7" s="1"/>
  <c r="AH202" i="7"/>
  <c r="AH201" i="7" s="1"/>
  <c r="AB130" i="7"/>
  <c r="AB129" i="7" s="1"/>
  <c r="AN114" i="7"/>
  <c r="AN113" i="7" s="1"/>
  <c r="AJ88" i="7"/>
  <c r="AJ87" i="7" s="1"/>
  <c r="AH46" i="7"/>
  <c r="AH45" i="7" s="1"/>
  <c r="AD40" i="7"/>
  <c r="AD39" i="7" s="1"/>
  <c r="BJ14" i="7"/>
  <c r="BJ13" i="7" s="1"/>
  <c r="AL178" i="7"/>
  <c r="AL177" i="7" s="1"/>
  <c r="X112" i="7"/>
  <c r="X111" i="7" s="1"/>
  <c r="R90" i="7"/>
  <c r="R89" i="7" s="1"/>
  <c r="AH62" i="7"/>
  <c r="AH61" i="7" s="1"/>
  <c r="AL48" i="7"/>
  <c r="AL47" i="7" s="1"/>
  <c r="N20" i="7"/>
  <c r="N19" i="7" s="1"/>
  <c r="T74" i="7"/>
  <c r="T73" i="7" s="1"/>
  <c r="P126" i="7"/>
  <c r="P125" i="7" s="1"/>
  <c r="V164" i="7"/>
  <c r="V163" i="7" s="1"/>
  <c r="R102" i="7"/>
  <c r="R101" i="7" s="1"/>
  <c r="AZ72" i="7"/>
  <c r="AZ71" i="7" s="1"/>
  <c r="AR126" i="7"/>
  <c r="AR125" i="7" s="1"/>
  <c r="AH84" i="7"/>
  <c r="AH83" i="7" s="1"/>
  <c r="AN74" i="7"/>
  <c r="AN73" i="7" s="1"/>
  <c r="AR20" i="7"/>
  <c r="AJ16" i="7"/>
  <c r="AJ15" i="7" s="1"/>
  <c r="AN202" i="7"/>
  <c r="AN201" i="7" s="1"/>
  <c r="BF114" i="7"/>
  <c r="BF113" i="7" s="1"/>
  <c r="Z72" i="7"/>
  <c r="Z71" i="7" s="1"/>
  <c r="X68" i="7"/>
  <c r="X67" i="7" s="1"/>
  <c r="BF62" i="7"/>
  <c r="BF61" i="7" s="1"/>
  <c r="AR166" i="7"/>
  <c r="AR165" i="7" s="1"/>
  <c r="AJ202" i="7"/>
  <c r="AJ201" i="7" s="1"/>
  <c r="AF122" i="7"/>
  <c r="AF121" i="7" s="1"/>
  <c r="BB62" i="7"/>
  <c r="BB61" i="7" s="1"/>
  <c r="V36" i="7"/>
  <c r="V35" i="7" s="1"/>
  <c r="N12" i="7"/>
  <c r="N11" i="7" s="1"/>
  <c r="AD84" i="7"/>
  <c r="AD83" i="7" s="1"/>
  <c r="N30" i="7"/>
  <c r="N29" i="7" s="1"/>
  <c r="AB142" i="7"/>
  <c r="AB141" i="7" s="1"/>
  <c r="BD44" i="7"/>
  <c r="BD43" i="7" s="1"/>
  <c r="AD82" i="7"/>
  <c r="AD81" i="7" s="1"/>
  <c r="P194" i="7"/>
  <c r="P193" i="7" s="1"/>
  <c r="R72" i="7"/>
  <c r="R71" i="7" s="1"/>
  <c r="P20" i="7"/>
  <c r="P19" i="7" s="1"/>
  <c r="V68" i="7"/>
  <c r="V67" i="7" s="1"/>
  <c r="BB96" i="7"/>
  <c r="BB95" i="7" s="1"/>
  <c r="BJ28" i="7"/>
  <c r="BJ27" i="7" s="1"/>
  <c r="AL154" i="7"/>
  <c r="AL153" i="7" s="1"/>
  <c r="AT48" i="7"/>
  <c r="AT47" i="7" s="1"/>
  <c r="AP204" i="7"/>
  <c r="AP203" i="7" s="1"/>
  <c r="BD130" i="7"/>
  <c r="BD129" i="7" s="1"/>
  <c r="V84" i="7"/>
  <c r="V83" i="7" s="1"/>
  <c r="AZ38" i="7"/>
  <c r="AZ37" i="7" s="1"/>
  <c r="X170" i="7"/>
  <c r="X169" i="7" s="1"/>
  <c r="V86" i="7"/>
  <c r="V85" i="7" s="1"/>
  <c r="AH34" i="7"/>
  <c r="AH33" i="7" s="1"/>
  <c r="AT100" i="7"/>
  <c r="AT99" i="7" s="1"/>
  <c r="Z62" i="7"/>
  <c r="Z61" i="7" s="1"/>
  <c r="BF46" i="7"/>
  <c r="BF45" i="7" s="1"/>
  <c r="R150" i="7"/>
  <c r="R149" i="7" s="1"/>
  <c r="AF52" i="7"/>
  <c r="AF51" i="7" s="1"/>
  <c r="AH184" i="7"/>
  <c r="AH183" i="7" s="1"/>
  <c r="BH48" i="7"/>
  <c r="BH47" i="7" s="1"/>
  <c r="V188" i="7"/>
  <c r="V187" i="7" s="1"/>
  <c r="AR48" i="7"/>
  <c r="AR47" i="7" s="1"/>
  <c r="T206" i="7"/>
  <c r="T205" i="7" s="1"/>
  <c r="N94" i="7"/>
  <c r="N93" i="7" s="1"/>
  <c r="BF44" i="7"/>
  <c r="BF43" i="7" s="1"/>
  <c r="BJ18" i="7"/>
  <c r="BJ17" i="7" s="1"/>
  <c r="BF108" i="7"/>
  <c r="BF107" i="7" s="1"/>
  <c r="AB36" i="7"/>
  <c r="AB35" i="7" s="1"/>
  <c r="AP126" i="7"/>
  <c r="AP125" i="7" s="1"/>
  <c r="AT80" i="7"/>
  <c r="AT79" i="7" s="1"/>
  <c r="BD36" i="7"/>
  <c r="BD35" i="7" s="1"/>
  <c r="AN16" i="7"/>
  <c r="AN15" i="7" s="1"/>
  <c r="AX164" i="7"/>
  <c r="AX163" i="7" s="1"/>
  <c r="BH78" i="7"/>
  <c r="BH77" i="7" s="1"/>
  <c r="X62" i="7"/>
  <c r="X61" i="7" s="1"/>
  <c r="BH18" i="7"/>
  <c r="BH17" i="7" s="1"/>
  <c r="AR140" i="7"/>
  <c r="AR139" i="7" s="1"/>
  <c r="N66" i="7"/>
  <c r="N65" i="7" s="1"/>
  <c r="AT190" i="7"/>
  <c r="AT189" i="7" s="1"/>
  <c r="BJ196" i="7"/>
  <c r="BJ195" i="7" s="1"/>
  <c r="BB206" i="7"/>
  <c r="BB205" i="7" s="1"/>
  <c r="BD188" i="7"/>
  <c r="BD187" i="7" s="1"/>
  <c r="P172" i="7"/>
  <c r="P171" i="7" s="1"/>
  <c r="P170" i="7"/>
  <c r="P169" i="7" s="1"/>
  <c r="AJ174" i="7"/>
  <c r="AJ173" i="7" s="1"/>
  <c r="BJ180" i="7"/>
  <c r="BJ179" i="7" s="1"/>
  <c r="AL180" i="7"/>
  <c r="AL179" i="7" s="1"/>
  <c r="T166" i="7"/>
  <c r="T165" i="7" s="1"/>
  <c r="AB188" i="7"/>
  <c r="AB187" i="7" s="1"/>
  <c r="P206" i="7"/>
  <c r="P205" i="7" s="1"/>
  <c r="AP178" i="7"/>
  <c r="AP177" i="7" s="1"/>
  <c r="AL200" i="7"/>
  <c r="AL199" i="7" s="1"/>
  <c r="AF206" i="7"/>
  <c r="AF205" i="7" s="1"/>
  <c r="BB172" i="7"/>
  <c r="BB171" i="7" s="1"/>
  <c r="AV156" i="7"/>
  <c r="AV155" i="7" s="1"/>
  <c r="R138" i="7"/>
  <c r="R137" i="7" s="1"/>
  <c r="BB142" i="7"/>
  <c r="BB141" i="7" s="1"/>
  <c r="T148" i="7"/>
  <c r="T147" i="7" s="1"/>
  <c r="BD132" i="7"/>
  <c r="BD131" i="7" s="1"/>
  <c r="AT136" i="7"/>
  <c r="AT135" i="7" s="1"/>
  <c r="BB114" i="7"/>
  <c r="BB113" i="7" s="1"/>
  <c r="BB164" i="7"/>
  <c r="BB163" i="7" s="1"/>
  <c r="AJ184" i="7"/>
  <c r="AJ183" i="7" s="1"/>
  <c r="AF190" i="7"/>
  <c r="AF189" i="7" s="1"/>
  <c r="AX148" i="7"/>
  <c r="AX147" i="7" s="1"/>
  <c r="R144" i="7"/>
  <c r="R143" i="7" s="1"/>
  <c r="R134" i="7"/>
  <c r="R133" i="7" s="1"/>
  <c r="R122" i="7"/>
  <c r="R121" i="7" s="1"/>
  <c r="V190" i="7"/>
  <c r="V189" i="7" s="1"/>
  <c r="AN158" i="7"/>
  <c r="AN157" i="7" s="1"/>
  <c r="AP152" i="7"/>
  <c r="AP151" i="7" s="1"/>
  <c r="BJ146" i="7"/>
  <c r="BJ145" i="7" s="1"/>
  <c r="AD144" i="7"/>
  <c r="AD143" i="7" s="1"/>
  <c r="BJ124" i="7"/>
  <c r="BJ123" i="7" s="1"/>
  <c r="AN98" i="7"/>
  <c r="AN97" i="7" s="1"/>
  <c r="AL184" i="7"/>
  <c r="AL183" i="7" s="1"/>
  <c r="AX176" i="7"/>
  <c r="AX175" i="7" s="1"/>
  <c r="V160" i="7"/>
  <c r="V159" i="7" s="1"/>
  <c r="R158" i="7"/>
  <c r="R157" i="7" s="1"/>
  <c r="BB130" i="7"/>
  <c r="BB129" i="7" s="1"/>
  <c r="AV108" i="7"/>
  <c r="AV107" i="7" s="1"/>
  <c r="AZ112" i="7"/>
  <c r="AZ111" i="7" s="1"/>
  <c r="T94" i="7"/>
  <c r="T93" i="7" s="1"/>
  <c r="AR78" i="7"/>
  <c r="AR77" i="7" s="1"/>
  <c r="AN86" i="7"/>
  <c r="AN85" i="7" s="1"/>
  <c r="BJ98" i="7"/>
  <c r="BJ97" i="7" s="1"/>
  <c r="AH70" i="7"/>
  <c r="AH69" i="7" s="1"/>
  <c r="AF56" i="7"/>
  <c r="AF55" i="7" s="1"/>
  <c r="AR66" i="7"/>
  <c r="AR65" i="7" s="1"/>
  <c r="N46" i="7"/>
  <c r="N45" i="7" s="1"/>
  <c r="BH52" i="7"/>
  <c r="BH51" i="7" s="1"/>
  <c r="P40" i="7"/>
  <c r="P39" i="7" s="1"/>
  <c r="V56" i="7"/>
  <c r="V55" i="7" s="1"/>
  <c r="AL26" i="7"/>
  <c r="AL25" i="7" s="1"/>
  <c r="BH12" i="7"/>
  <c r="BH11" i="7" s="1"/>
  <c r="AB204" i="7"/>
  <c r="AB203" i="7" s="1"/>
  <c r="V166" i="7"/>
  <c r="V165" i="7" s="1"/>
  <c r="BD150" i="7"/>
  <c r="BD149" i="7" s="1"/>
  <c r="R190" i="7"/>
  <c r="R189" i="7" s="1"/>
  <c r="BF152" i="7"/>
  <c r="BF151" i="7" s="1"/>
  <c r="V142" i="7"/>
  <c r="V141" i="7" s="1"/>
  <c r="AX132" i="7"/>
  <c r="AX131" i="7" s="1"/>
  <c r="V114" i="7"/>
  <c r="V113" i="7" s="1"/>
  <c r="AN100" i="7"/>
  <c r="AN99" i="7" s="1"/>
  <c r="AB76" i="7"/>
  <c r="AB75" i="7" s="1"/>
  <c r="V46" i="7"/>
  <c r="V45" i="7" s="1"/>
  <c r="BH80" i="7"/>
  <c r="BH79" i="7" s="1"/>
  <c r="BB48" i="7"/>
  <c r="BB47" i="7" s="1"/>
  <c r="AN32" i="7"/>
  <c r="AN31" i="7" s="1"/>
  <c r="AP12" i="7"/>
  <c r="AP11" i="7" s="1"/>
  <c r="AN190" i="7"/>
  <c r="AN189" i="7" s="1"/>
  <c r="BF164" i="7"/>
  <c r="BF163" i="7" s="1"/>
  <c r="AP156" i="7"/>
  <c r="AP155" i="7" s="1"/>
  <c r="N138" i="7"/>
  <c r="N137" i="7" s="1"/>
  <c r="BF98" i="7"/>
  <c r="BF97" i="7" s="1"/>
  <c r="AJ96" i="7"/>
  <c r="AJ95" i="7" s="1"/>
  <c r="R74" i="7"/>
  <c r="R73" i="7" s="1"/>
  <c r="AP74" i="7"/>
  <c r="AP73" i="7" s="1"/>
  <c r="P60" i="7"/>
  <c r="P59" i="7" s="1"/>
  <c r="AX38" i="7"/>
  <c r="AX37" i="7" s="1"/>
  <c r="R10" i="7"/>
  <c r="R9" i="7" s="1"/>
  <c r="AL12" i="7"/>
  <c r="AL11" i="7" s="1"/>
  <c r="Z24" i="7"/>
  <c r="Z23" i="7" s="1"/>
  <c r="AX190" i="7"/>
  <c r="AX189" i="7" s="1"/>
  <c r="V162" i="7"/>
  <c r="V161" i="7" s="1"/>
  <c r="BD106" i="7"/>
  <c r="BD105" i="7" s="1"/>
  <c r="P88" i="7"/>
  <c r="P87" i="7" s="1"/>
  <c r="T50" i="7"/>
  <c r="T49" i="7" s="1"/>
  <c r="AL10" i="7"/>
  <c r="AL9" i="7" s="1"/>
  <c r="T204" i="7"/>
  <c r="T203" i="7" s="1"/>
  <c r="AP128" i="7"/>
  <c r="AP127" i="7" s="1"/>
  <c r="AZ88" i="7"/>
  <c r="AZ87" i="7" s="1"/>
  <c r="AD54" i="7"/>
  <c r="AD53" i="7" s="1"/>
  <c r="AV28" i="7"/>
  <c r="AV27" i="7" s="1"/>
  <c r="N16" i="7"/>
  <c r="N15" i="7" s="1"/>
  <c r="AJ168" i="7"/>
  <c r="AJ167" i="7" s="1"/>
  <c r="X132" i="7"/>
  <c r="X131" i="7" s="1"/>
  <c r="Z198" i="7"/>
  <c r="Z197" i="7" s="1"/>
  <c r="P166" i="7"/>
  <c r="P165" i="7" s="1"/>
  <c r="Z176" i="7"/>
  <c r="Z175" i="7" s="1"/>
  <c r="BF128" i="7"/>
  <c r="BF127" i="7" s="1"/>
  <c r="AN96" i="7"/>
  <c r="AN95" i="7" s="1"/>
  <c r="BF72" i="7"/>
  <c r="BF71" i="7" s="1"/>
  <c r="AT74" i="7"/>
  <c r="AT73" i="7" s="1"/>
  <c r="BH56" i="7"/>
  <c r="BH55" i="7" s="1"/>
  <c r="BJ34" i="7"/>
  <c r="BJ33" i="7" s="1"/>
  <c r="R12" i="7"/>
  <c r="R11" i="7" s="1"/>
  <c r="AT156" i="7"/>
  <c r="AT155" i="7" s="1"/>
  <c r="AX130" i="7"/>
  <c r="AX129" i="7" s="1"/>
  <c r="P96" i="7"/>
  <c r="P95" i="7" s="1"/>
  <c r="V60" i="7"/>
  <c r="V59" i="7" s="1"/>
  <c r="AV46" i="7"/>
  <c r="AV45" i="7" s="1"/>
  <c r="AX194" i="7"/>
  <c r="AX193" i="7" s="1"/>
  <c r="AB150" i="7"/>
  <c r="AB149" i="7" s="1"/>
  <c r="AV94" i="7"/>
  <c r="AV93" i="7" s="1"/>
  <c r="BJ90" i="7"/>
  <c r="BJ89" i="7" s="1"/>
  <c r="V50" i="7"/>
  <c r="V49" i="7" s="1"/>
  <c r="T34" i="7"/>
  <c r="T33" i="7" s="1"/>
  <c r="AR138" i="7"/>
  <c r="AR137" i="7" s="1"/>
  <c r="BF194" i="7"/>
  <c r="BF193" i="7" s="1"/>
  <c r="Z140" i="7"/>
  <c r="Z139" i="7" s="1"/>
  <c r="AR192" i="7"/>
  <c r="AR191" i="7" s="1"/>
  <c r="X162" i="7"/>
  <c r="X161" i="7" s="1"/>
  <c r="T136" i="7"/>
  <c r="T135" i="7" s="1"/>
  <c r="BJ94" i="7"/>
  <c r="BJ93" i="7" s="1"/>
  <c r="T196" i="7"/>
  <c r="T195" i="7" s="1"/>
  <c r="BF146" i="7"/>
  <c r="BF145" i="7" s="1"/>
  <c r="P108" i="7"/>
  <c r="P107" i="7" s="1"/>
  <c r="N74" i="7"/>
  <c r="N73" i="7" s="1"/>
  <c r="P70" i="7"/>
  <c r="P69" i="7" s="1"/>
  <c r="AT32" i="7"/>
  <c r="AT31" i="7" s="1"/>
  <c r="AR14" i="7"/>
  <c r="AR13" i="7" s="1"/>
  <c r="AD198" i="7"/>
  <c r="AD197" i="7" s="1"/>
  <c r="Z190" i="7"/>
  <c r="Z189" i="7" s="1"/>
  <c r="AH192" i="7"/>
  <c r="AH191" i="7" s="1"/>
  <c r="AH190" i="7"/>
  <c r="AH189" i="7" s="1"/>
  <c r="Z166" i="7"/>
  <c r="Z165" i="7" s="1"/>
  <c r="AB192" i="7"/>
  <c r="AB191" i="7" s="1"/>
  <c r="AJ192" i="7"/>
  <c r="AJ191" i="7" s="1"/>
  <c r="N172" i="7"/>
  <c r="N171" i="7" s="1"/>
  <c r="T186" i="7"/>
  <c r="T185" i="7" s="1"/>
  <c r="AD192" i="7"/>
  <c r="AD191" i="7" s="1"/>
  <c r="AV160" i="7"/>
  <c r="AV159" i="7" s="1"/>
  <c r="AR204" i="7"/>
  <c r="AR203" i="7" s="1"/>
  <c r="AB172" i="7"/>
  <c r="AB171" i="7" s="1"/>
  <c r="BJ158" i="7"/>
  <c r="BJ157" i="7" s="1"/>
  <c r="AL152" i="7"/>
  <c r="AL151" i="7" s="1"/>
  <c r="AL150" i="7"/>
  <c r="AL149" i="7" s="1"/>
  <c r="T140" i="7"/>
  <c r="T139" i="7" s="1"/>
  <c r="N152" i="7"/>
  <c r="N151" i="7" s="1"/>
  <c r="Z146" i="7"/>
  <c r="Z145" i="7" s="1"/>
  <c r="V128" i="7"/>
  <c r="V127" i="7" s="1"/>
  <c r="V184" i="7"/>
  <c r="V183" i="7" s="1"/>
  <c r="AF170" i="7"/>
  <c r="AF169" i="7" s="1"/>
  <c r="X136" i="7"/>
  <c r="X135" i="7" s="1"/>
  <c r="AZ188" i="7"/>
  <c r="AZ187" i="7" s="1"/>
  <c r="R116" i="7"/>
  <c r="R115" i="7" s="1"/>
  <c r="AJ200" i="7"/>
  <c r="AJ199" i="7" s="1"/>
  <c r="AP164" i="7"/>
  <c r="AP163" i="7" s="1"/>
  <c r="P140" i="7"/>
  <c r="P139" i="7" s="1"/>
  <c r="BD138" i="7"/>
  <c r="BD137" i="7" s="1"/>
  <c r="BJ118" i="7"/>
  <c r="BJ117" i="7" s="1"/>
  <c r="AN106" i="7"/>
  <c r="AN105" i="7" s="1"/>
  <c r="AB180" i="7"/>
  <c r="AB179" i="7" s="1"/>
  <c r="P168" i="7"/>
  <c r="P167" i="7" s="1"/>
  <c r="AN142" i="7"/>
  <c r="AN141" i="7" s="1"/>
  <c r="N120" i="7"/>
  <c r="N119" i="7" s="1"/>
  <c r="X126" i="7"/>
  <c r="X125" i="7" s="1"/>
  <c r="AZ104" i="7"/>
  <c r="AZ103" i="7" s="1"/>
  <c r="AL82" i="7"/>
  <c r="AL81" i="7" s="1"/>
  <c r="BF78" i="7"/>
  <c r="BF77" i="7" s="1"/>
  <c r="N82" i="7"/>
  <c r="N81" i="7" s="1"/>
  <c r="R78" i="7"/>
  <c r="R77" i="7" s="1"/>
  <c r="AF48" i="7"/>
  <c r="AF47" i="7" s="1"/>
  <c r="AN50" i="7"/>
  <c r="AN49" i="7" s="1"/>
  <c r="BD48" i="7"/>
  <c r="BD47" i="7" s="1"/>
  <c r="AT26" i="7"/>
  <c r="AT25" i="7" s="1"/>
  <c r="AP26" i="7"/>
  <c r="AP25" i="7" s="1"/>
  <c r="AN30" i="7"/>
  <c r="AN29" i="7" s="1"/>
  <c r="BD12" i="7"/>
  <c r="BD11" i="7" s="1"/>
  <c r="AB166" i="7"/>
  <c r="AB165" i="7" s="1"/>
  <c r="AD182" i="7"/>
  <c r="AD181" i="7" s="1"/>
  <c r="AD202" i="7"/>
  <c r="AD201" i="7" s="1"/>
  <c r="AF156" i="7"/>
  <c r="AF155" i="7" s="1"/>
  <c r="AZ148" i="7"/>
  <c r="AZ147" i="7" s="1"/>
  <c r="AB114" i="7"/>
  <c r="AB113" i="7" s="1"/>
  <c r="BD110" i="7"/>
  <c r="BD109" i="7" s="1"/>
  <c r="V102" i="7"/>
  <c r="V101" i="7" s="1"/>
  <c r="AJ54" i="7"/>
  <c r="AJ53" i="7" s="1"/>
  <c r="AB60" i="7"/>
  <c r="AB59" i="7" s="1"/>
  <c r="BD26" i="7"/>
  <c r="BD25" i="7" s="1"/>
  <c r="R20" i="7"/>
  <c r="R19" i="7" s="1"/>
  <c r="N188" i="7"/>
  <c r="N187" i="7" s="1"/>
  <c r="BF178" i="7"/>
  <c r="BF177" i="7" s="1"/>
  <c r="BB178" i="7"/>
  <c r="BB177" i="7" s="1"/>
  <c r="AJ130" i="7"/>
  <c r="AJ129" i="7" s="1"/>
  <c r="AJ106" i="7"/>
  <c r="AJ105" i="7" s="1"/>
  <c r="AH82" i="7"/>
  <c r="AH81" i="7" s="1"/>
  <c r="AZ46" i="7"/>
  <c r="AZ45" i="7" s="1"/>
  <c r="T64" i="7"/>
  <c r="T63" i="7" s="1"/>
  <c r="AX28" i="7"/>
  <c r="AX27" i="7" s="1"/>
  <c r="P14" i="7"/>
  <c r="P13" i="7" s="1"/>
  <c r="R50" i="7"/>
  <c r="R49" i="7" s="1"/>
  <c r="T178" i="7"/>
  <c r="T177" i="7" s="1"/>
  <c r="AX136" i="7"/>
  <c r="AX135" i="7" s="1"/>
  <c r="BB110" i="7"/>
  <c r="BB109" i="7" s="1"/>
  <c r="AX46" i="7"/>
  <c r="AX45" i="7" s="1"/>
  <c r="P12" i="7"/>
  <c r="P11" i="7" s="1"/>
  <c r="AR142" i="7"/>
  <c r="AR141" i="7" s="1"/>
  <c r="X96" i="7"/>
  <c r="X95" i="7" s="1"/>
  <c r="AP52" i="7"/>
  <c r="AP51" i="7" s="1"/>
  <c r="R28" i="7"/>
  <c r="R27" i="7" s="1"/>
  <c r="N60" i="7"/>
  <c r="N59" i="7" s="1"/>
  <c r="AF168" i="7"/>
  <c r="AF167" i="7" s="1"/>
  <c r="AH160" i="7"/>
  <c r="AH159" i="7" s="1"/>
  <c r="BD160" i="7"/>
  <c r="BD159" i="7" s="1"/>
  <c r="AT174" i="7"/>
  <c r="AT173" i="7" s="1"/>
  <c r="AN122" i="7"/>
  <c r="AN121" i="7" s="1"/>
  <c r="BB112" i="7"/>
  <c r="BB111" i="7" s="1"/>
  <c r="AX90" i="7"/>
  <c r="AX89" i="7" s="1"/>
  <c r="BF52" i="7"/>
  <c r="BF51" i="7" s="1"/>
  <c r="AD46" i="7"/>
  <c r="AD45" i="7" s="1"/>
  <c r="AL32" i="7"/>
  <c r="AL31" i="7" s="1"/>
  <c r="T152" i="7"/>
  <c r="T151" i="7" s="1"/>
  <c r="AR112" i="7"/>
  <c r="AR111" i="7" s="1"/>
  <c r="AV74" i="7"/>
  <c r="AV73" i="7" s="1"/>
  <c r="AP42" i="7"/>
  <c r="AP41" i="7" s="1"/>
  <c r="N190" i="7"/>
  <c r="N189" i="7" s="1"/>
  <c r="T144" i="7"/>
  <c r="T143" i="7" s="1"/>
  <c r="AX98" i="7"/>
  <c r="AX97" i="7" s="1"/>
  <c r="AH48" i="7"/>
  <c r="AH47" i="7" s="1"/>
  <c r="AJ28" i="7"/>
  <c r="AJ27" i="7" s="1"/>
  <c r="AL136" i="7"/>
  <c r="AL135" i="7" s="1"/>
  <c r="AF172" i="7"/>
  <c r="AF171" i="7" s="1"/>
  <c r="AD122" i="7"/>
  <c r="AD121" i="7" s="1"/>
  <c r="AD186" i="7"/>
  <c r="AD185" i="7" s="1"/>
  <c r="AJ150" i="7"/>
  <c r="AJ149" i="7" s="1"/>
  <c r="AJ92" i="7"/>
  <c r="AJ91" i="7" s="1"/>
  <c r="BD172" i="7"/>
  <c r="BD171" i="7" s="1"/>
  <c r="BF126" i="7"/>
  <c r="BF125" i="7" s="1"/>
  <c r="BB94" i="7"/>
  <c r="BB93" i="7" s="1"/>
  <c r="AT66" i="7"/>
  <c r="AT65" i="7" s="1"/>
  <c r="AL56" i="7"/>
  <c r="AL55" i="7" s="1"/>
  <c r="BD200" i="7"/>
  <c r="BD199" i="7" s="1"/>
  <c r="BH130" i="7"/>
  <c r="BH129" i="7" s="1"/>
  <c r="AN94" i="7"/>
  <c r="AN93" i="7" s="1"/>
  <c r="AN76" i="7"/>
  <c r="AN75" i="7" s="1"/>
  <c r="AR46" i="7"/>
  <c r="AR45" i="7" s="1"/>
  <c r="BH16" i="7"/>
  <c r="BH15" i="7" s="1"/>
  <c r="Z94" i="7"/>
  <c r="Z93" i="7" s="1"/>
  <c r="BH152" i="7"/>
  <c r="BH151" i="7" s="1"/>
  <c r="AN152" i="7"/>
  <c r="AN151" i="7" s="1"/>
  <c r="AZ98" i="7"/>
  <c r="AZ97" i="7" s="1"/>
  <c r="BF76" i="7"/>
  <c r="BF75" i="7" s="1"/>
  <c r="AX94" i="7"/>
  <c r="AX93" i="7" s="1"/>
  <c r="BD78" i="7"/>
  <c r="BD77" i="7" s="1"/>
  <c r="AZ68" i="7"/>
  <c r="AZ67" i="7" s="1"/>
  <c r="AJ42" i="7"/>
  <c r="AJ41" i="7" s="1"/>
  <c r="BB134" i="7"/>
  <c r="BB133" i="7" s="1"/>
  <c r="T104" i="7"/>
  <c r="T103" i="7" s="1"/>
  <c r="BF64" i="7"/>
  <c r="BF63" i="7" s="1"/>
  <c r="BH30" i="7"/>
  <c r="BH29" i="7" s="1"/>
  <c r="BD180" i="7"/>
  <c r="BD179" i="7" s="1"/>
  <c r="AN196" i="7"/>
  <c r="AN195" i="7" s="1"/>
  <c r="BD72" i="7"/>
  <c r="BD71" i="7" s="1"/>
  <c r="BJ56" i="7"/>
  <c r="BJ55" i="7" s="1"/>
  <c r="AR30" i="7"/>
  <c r="AR29" i="7" s="1"/>
  <c r="X106" i="7"/>
  <c r="X105" i="7" s="1"/>
  <c r="BH66" i="7"/>
  <c r="BH65" i="7" s="1"/>
  <c r="AP196" i="7"/>
  <c r="AP195" i="7" s="1"/>
  <c r="AP90" i="7"/>
  <c r="AP89" i="7" s="1"/>
  <c r="T88" i="7"/>
  <c r="T87" i="7" s="1"/>
  <c r="N198" i="7"/>
  <c r="N197" i="7" s="1"/>
  <c r="X76" i="7"/>
  <c r="X75" i="7" s="1"/>
  <c r="AZ192" i="7"/>
  <c r="AZ191" i="7" s="1"/>
  <c r="AP64" i="7"/>
  <c r="AP63" i="7" s="1"/>
  <c r="BD84" i="7"/>
  <c r="BD83" i="7" s="1"/>
  <c r="AR42" i="7"/>
  <c r="AR41" i="7" s="1"/>
  <c r="AH102" i="7"/>
  <c r="AH101" i="7" s="1"/>
  <c r="X14" i="7"/>
  <c r="X13" i="7" s="1"/>
  <c r="N146" i="7"/>
  <c r="N145" i="7" s="1"/>
  <c r="Z76" i="7"/>
  <c r="Z75" i="7" s="1"/>
  <c r="AH40" i="7"/>
  <c r="AH39" i="7" s="1"/>
  <c r="AH176" i="7"/>
  <c r="AH175" i="7" s="1"/>
  <c r="AT72" i="7"/>
  <c r="AT71" i="7" s="1"/>
  <c r="V18" i="7"/>
  <c r="V17" i="7" s="1"/>
  <c r="AZ82" i="7"/>
  <c r="AZ81" i="7" s="1"/>
  <c r="Z18" i="7"/>
  <c r="Z17" i="7" s="1"/>
  <c r="V14" i="7"/>
  <c r="V13" i="7" s="1"/>
  <c r="AT90" i="7"/>
  <c r="AT89" i="7" s="1"/>
  <c r="BJ12" i="7"/>
  <c r="BJ11" i="7" s="1"/>
  <c r="AR76" i="7"/>
  <c r="AR75" i="7" s="1"/>
  <c r="T12" i="7"/>
  <c r="T11" i="7" s="1"/>
  <c r="BB54" i="7"/>
  <c r="BB53" i="7" s="1"/>
  <c r="AZ12" i="7"/>
  <c r="AZ11" i="7" s="1"/>
  <c r="AR94" i="7"/>
  <c r="AR93" i="7" s="1"/>
  <c r="Z58" i="7"/>
  <c r="Z57" i="7" s="1"/>
  <c r="AR10" i="7"/>
  <c r="AR9" i="7" s="1"/>
  <c r="BD46" i="7"/>
  <c r="BD45" i="7" s="1"/>
  <c r="AR174" i="7"/>
  <c r="AR173" i="7" s="1"/>
  <c r="P114" i="7"/>
  <c r="P113" i="7" s="1"/>
  <c r="T66" i="7"/>
  <c r="T65" i="7" s="1"/>
  <c r="AH22" i="7"/>
  <c r="AH21" i="7" s="1"/>
  <c r="V136" i="7"/>
  <c r="V135" i="7" s="1"/>
  <c r="AP88" i="7"/>
  <c r="AP87" i="7" s="1"/>
  <c r="X56" i="7"/>
  <c r="X55" i="7" s="1"/>
  <c r="X16" i="7"/>
  <c r="X15" i="7" s="1"/>
  <c r="AF118" i="7"/>
  <c r="AF117" i="7" s="1"/>
  <c r="AH108" i="7"/>
  <c r="AH107" i="7" s="1"/>
  <c r="BB196" i="7"/>
  <c r="BB195" i="7" s="1"/>
  <c r="AZ14" i="7"/>
  <c r="AZ13" i="7" s="1"/>
  <c r="AV80" i="7"/>
  <c r="AV79" i="7" s="1"/>
  <c r="BH20" i="7"/>
  <c r="AF128" i="7"/>
  <c r="AF127" i="7" s="1"/>
  <c r="P16" i="7"/>
  <c r="P15" i="7" s="1"/>
  <c r="R112" i="7"/>
  <c r="R111" i="7" s="1"/>
  <c r="AX18" i="7"/>
  <c r="AX17" i="7" s="1"/>
  <c r="R18" i="7"/>
  <c r="R17" i="7" s="1"/>
  <c r="T10" i="7"/>
  <c r="T9" i="7" s="1"/>
  <c r="BF68" i="7"/>
  <c r="BF67" i="7" s="1"/>
  <c r="AX188" i="7"/>
  <c r="AX187" i="7" s="1"/>
  <c r="AR50" i="7"/>
  <c r="AR49" i="7" s="1"/>
  <c r="AH106" i="7"/>
  <c r="AH105" i="7" s="1"/>
  <c r="X58" i="7"/>
  <c r="X57" i="7" s="1"/>
  <c r="AZ134" i="7"/>
  <c r="AZ133" i="7" s="1"/>
  <c r="AB42" i="7"/>
  <c r="AB41" i="7" s="1"/>
  <c r="Z100" i="7"/>
  <c r="Z99" i="7" s="1"/>
  <c r="AN62" i="7"/>
  <c r="AN61" i="7" s="1"/>
  <c r="BF14" i="7"/>
  <c r="BF13" i="7" s="1"/>
  <c r="BH140" i="7"/>
  <c r="BH139" i="7" s="1"/>
  <c r="N52" i="7"/>
  <c r="N51" i="7" s="1"/>
  <c r="AH16" i="7"/>
  <c r="AH15" i="7" s="1"/>
  <c r="AH122" i="7"/>
  <c r="AH121" i="7" s="1"/>
  <c r="BJ54" i="7"/>
  <c r="BJ53" i="7" s="1"/>
  <c r="AP50" i="7"/>
  <c r="AP49" i="7" s="1"/>
  <c r="BD74" i="7"/>
  <c r="BD73" i="7" s="1"/>
  <c r="AF132" i="7"/>
  <c r="AF131" i="7" s="1"/>
  <c r="AD142" i="7"/>
  <c r="AD141" i="7" s="1"/>
  <c r="X184" i="7"/>
  <c r="X183" i="7" s="1"/>
  <c r="AZ76" i="7"/>
  <c r="AZ75" i="7" s="1"/>
  <c r="Z50" i="7"/>
  <c r="Z49" i="7" s="1"/>
  <c r="AB62" i="7"/>
  <c r="AB61" i="7" s="1"/>
  <c r="BD92" i="7"/>
  <c r="BD91" i="7" s="1"/>
  <c r="AD42" i="7"/>
  <c r="AD41" i="7" s="1"/>
  <c r="Z40" i="7"/>
  <c r="Z39" i="7" s="1"/>
  <c r="BB80" i="7"/>
  <c r="BB79" i="7" s="1"/>
  <c r="BF36" i="7"/>
  <c r="BF35" i="7" s="1"/>
  <c r="AT120" i="7"/>
  <c r="AT119" i="7" s="1"/>
  <c r="Z22" i="7"/>
  <c r="Z21" i="7" s="1"/>
  <c r="AF26" i="7"/>
  <c r="AF25" i="7" s="1"/>
  <c r="AX44" i="7"/>
  <c r="AX43" i="7" s="1"/>
  <c r="AF30" i="7"/>
  <c r="AF29" i="7" s="1"/>
  <c r="V146" i="7"/>
  <c r="V145" i="7" s="1"/>
  <c r="AH20" i="7"/>
  <c r="AD10" i="7"/>
  <c r="AD9" i="7" s="1"/>
  <c r="AB196" i="7"/>
  <c r="AB195" i="7" s="1"/>
  <c r="Z192" i="7"/>
  <c r="Z191" i="7" s="1"/>
  <c r="X138" i="7"/>
  <c r="X137" i="7" s="1"/>
  <c r="AL92" i="7"/>
  <c r="AL91" i="7" s="1"/>
  <c r="AD22" i="7"/>
  <c r="AD21" i="7" s="1"/>
  <c r="N100" i="7"/>
  <c r="N99" i="7" s="1"/>
  <c r="AP46" i="7"/>
  <c r="AP45" i="7" s="1"/>
  <c r="AJ126" i="7"/>
  <c r="AJ125" i="7" s="1"/>
  <c r="AP72" i="7"/>
  <c r="AP71" i="7" s="1"/>
  <c r="AT62" i="7"/>
  <c r="AT61" i="7" s="1"/>
  <c r="AT128" i="7"/>
  <c r="AT127" i="7" s="1"/>
  <c r="AX162" i="7"/>
  <c r="AX161" i="7" s="1"/>
  <c r="V192" i="7"/>
  <c r="V191" i="7" s="1"/>
  <c r="AT126" i="7"/>
  <c r="AT125" i="7" s="1"/>
  <c r="AJ104" i="7"/>
  <c r="AJ103" i="7" s="1"/>
  <c r="AD148" i="7"/>
  <c r="AD147" i="7" s="1"/>
  <c r="AZ92" i="7"/>
  <c r="AZ91" i="7" s="1"/>
  <c r="AR88" i="7"/>
  <c r="AR87" i="7" s="1"/>
  <c r="R26" i="7"/>
  <c r="R25" i="7" s="1"/>
  <c r="AJ198" i="7"/>
  <c r="AJ197" i="7" s="1"/>
  <c r="AX84" i="7"/>
  <c r="AX83" i="7" s="1"/>
  <c r="BB46" i="7"/>
  <c r="BB45" i="7" s="1"/>
  <c r="AB88" i="7"/>
  <c r="AB87" i="7" s="1"/>
  <c r="AJ162" i="7"/>
  <c r="AJ161" i="7" s="1"/>
  <c r="AV124" i="7"/>
  <c r="AV123" i="7" s="1"/>
  <c r="BD148" i="7"/>
  <c r="BD147" i="7" s="1"/>
  <c r="AZ206" i="7"/>
  <c r="AZ205" i="7" s="1"/>
  <c r="R106" i="7"/>
  <c r="R105" i="7" s="1"/>
  <c r="P80" i="7"/>
  <c r="P79" i="7" s="1"/>
  <c r="AX34" i="7"/>
  <c r="AX33" i="7" s="1"/>
  <c r="BH156" i="7"/>
  <c r="BH155" i="7" s="1"/>
  <c r="AL130" i="7"/>
  <c r="AL129" i="7" s="1"/>
  <c r="BB36" i="7"/>
  <c r="BB35" i="7" s="1"/>
  <c r="AJ14" i="7"/>
  <c r="AJ13" i="7" s="1"/>
  <c r="BB160" i="7"/>
  <c r="BB159" i="7" s="1"/>
  <c r="AH132" i="7"/>
  <c r="AH131" i="7" s="1"/>
  <c r="AN46" i="7"/>
  <c r="AN45" i="7" s="1"/>
  <c r="AT18" i="7"/>
  <c r="AT17" i="7" s="1"/>
  <c r="Z80" i="7"/>
  <c r="Z79" i="7" s="1"/>
  <c r="P136" i="7"/>
  <c r="P135" i="7" s="1"/>
  <c r="V58" i="7"/>
  <c r="V57" i="7" s="1"/>
  <c r="T60" i="7"/>
  <c r="T59" i="7" s="1"/>
  <c r="AB80" i="7"/>
  <c r="AB79" i="7" s="1"/>
  <c r="Z118" i="7"/>
  <c r="Z117" i="7" s="1"/>
  <c r="BD18" i="7"/>
  <c r="BD17" i="7" s="1"/>
  <c r="AL192" i="7"/>
  <c r="AL191" i="7" s="1"/>
  <c r="R104" i="7"/>
  <c r="R103" i="7" s="1"/>
  <c r="T202" i="7"/>
  <c r="T201" i="7" s="1"/>
  <c r="P48" i="7"/>
  <c r="P47" i="7" s="1"/>
  <c r="R66" i="7"/>
  <c r="R65" i="7" s="1"/>
  <c r="AR114" i="7"/>
  <c r="AR113" i="7" s="1"/>
  <c r="AT140" i="7"/>
  <c r="AT139" i="7" s="1"/>
  <c r="AZ54" i="7"/>
  <c r="AZ53" i="7" s="1"/>
  <c r="X50" i="7"/>
  <c r="X49" i="7" s="1"/>
  <c r="AV72" i="7"/>
  <c r="AV71" i="7" s="1"/>
  <c r="AB14" i="7"/>
  <c r="AB13" i="7" s="1"/>
  <c r="N34" i="7"/>
  <c r="N33" i="7" s="1"/>
  <c r="X72" i="7"/>
  <c r="X71" i="7" s="1"/>
  <c r="AV154" i="7"/>
  <c r="AV153" i="7" s="1"/>
  <c r="V24" i="7"/>
  <c r="V23" i="7" s="1"/>
  <c r="AB112" i="7"/>
  <c r="AB111" i="7" s="1"/>
  <c r="N142" i="7"/>
  <c r="N141" i="7" s="1"/>
  <c r="Z84" i="7"/>
  <c r="Z83" i="7" s="1"/>
  <c r="AR12" i="7"/>
  <c r="AR11" i="7" s="1"/>
  <c r="BD122" i="7"/>
  <c r="BD121" i="7" s="1"/>
  <c r="AV90" i="7"/>
  <c r="AV89" i="7" s="1"/>
  <c r="AL202" i="7"/>
  <c r="AL201" i="7" s="1"/>
  <c r="V98" i="7"/>
  <c r="V97" i="7" s="1"/>
  <c r="T40" i="7"/>
  <c r="T39" i="7" s="1"/>
  <c r="BD198" i="7"/>
  <c r="BD197" i="7" s="1"/>
  <c r="AV200" i="7"/>
  <c r="AV199" i="7" s="1"/>
  <c r="X168" i="7"/>
  <c r="X167" i="7" s="1"/>
  <c r="X158" i="7"/>
  <c r="X157" i="7" s="1"/>
  <c r="BB194" i="7"/>
  <c r="BB193" i="7" s="1"/>
  <c r="AR202" i="7"/>
  <c r="AR201" i="7" s="1"/>
  <c r="Z172" i="7"/>
  <c r="Z171" i="7" s="1"/>
  <c r="AT202" i="7"/>
  <c r="AT201" i="7" s="1"/>
  <c r="AF178" i="7"/>
  <c r="AF177" i="7" s="1"/>
  <c r="X178" i="7"/>
  <c r="X177" i="7" s="1"/>
  <c r="T190" i="7"/>
  <c r="T189" i="7" s="1"/>
  <c r="AB162" i="7"/>
  <c r="AB161" i="7" s="1"/>
  <c r="BD152" i="7"/>
  <c r="BD151" i="7" s="1"/>
  <c r="P154" i="7"/>
  <c r="P153" i="7" s="1"/>
  <c r="BH146" i="7"/>
  <c r="BH145" i="7" s="1"/>
  <c r="AL126" i="7"/>
  <c r="AL125" i="7" s="1"/>
  <c r="AD120" i="7"/>
  <c r="AD119" i="7" s="1"/>
  <c r="AJ136" i="7"/>
  <c r="AJ135" i="7" s="1"/>
  <c r="BF200" i="7"/>
  <c r="BF199" i="7" s="1"/>
  <c r="BF202" i="7"/>
  <c r="BF201" i="7" s="1"/>
  <c r="N176" i="7"/>
  <c r="N175" i="7" s="1"/>
  <c r="R126" i="7"/>
  <c r="R125" i="7" s="1"/>
  <c r="AD190" i="7"/>
  <c r="AD189" i="7" s="1"/>
  <c r="AJ188" i="7"/>
  <c r="AJ187" i="7" s="1"/>
  <c r="Z170" i="7"/>
  <c r="Z169" i="7" s="1"/>
  <c r="AR148" i="7"/>
  <c r="AR147" i="7" s="1"/>
  <c r="BJ128" i="7"/>
  <c r="BJ127" i="7" s="1"/>
  <c r="V108" i="7"/>
  <c r="V107" i="7" s="1"/>
  <c r="BF104" i="7"/>
  <c r="BF103" i="7" s="1"/>
  <c r="AJ178" i="7"/>
  <c r="AJ177" i="7" s="1"/>
  <c r="AB168" i="7"/>
  <c r="AB167" i="7" s="1"/>
  <c r="P142" i="7"/>
  <c r="P141" i="7" s="1"/>
  <c r="AH130" i="7"/>
  <c r="AH129" i="7" s="1"/>
  <c r="BD116" i="7"/>
  <c r="BD115" i="7" s="1"/>
  <c r="AD114" i="7"/>
  <c r="AD113" i="7" s="1"/>
  <c r="AJ90" i="7"/>
  <c r="AJ89" i="7" s="1"/>
  <c r="AF82" i="7"/>
  <c r="AF81" i="7" s="1"/>
  <c r="AB82" i="7"/>
  <c r="AB81" i="7" s="1"/>
  <c r="N58" i="7"/>
  <c r="N57" i="7" s="1"/>
  <c r="AT56" i="7"/>
  <c r="AT55" i="7" s="1"/>
  <c r="AP56" i="7"/>
  <c r="AP55" i="7" s="1"/>
  <c r="AZ48" i="7"/>
  <c r="AZ47" i="7" s="1"/>
  <c r="X28" i="7"/>
  <c r="X27" i="7" s="1"/>
  <c r="AN26" i="7"/>
  <c r="AN25" i="7" s="1"/>
  <c r="AP16" i="7"/>
  <c r="AP15" i="7" s="1"/>
  <c r="R188" i="7"/>
  <c r="R187" i="7" s="1"/>
  <c r="AZ174" i="7"/>
  <c r="AZ173" i="7" s="1"/>
  <c r="AV196" i="7"/>
  <c r="AV195" i="7" s="1"/>
  <c r="AT178" i="7"/>
  <c r="AT177" i="7" s="1"/>
  <c r="AL144" i="7"/>
  <c r="AL143" i="7" s="1"/>
  <c r="Z96" i="7"/>
  <c r="Z95" i="7" s="1"/>
  <c r="BJ78" i="7"/>
  <c r="BJ77" i="7" s="1"/>
  <c r="BH82" i="7"/>
  <c r="BH81" i="7" s="1"/>
  <c r="AR64" i="7"/>
  <c r="AR63" i="7" s="1"/>
  <c r="BB56" i="7"/>
  <c r="BB55" i="7" s="1"/>
  <c r="X20" i="7"/>
  <c r="X19" i="7" s="1"/>
  <c r="AT184" i="7"/>
  <c r="AT183" i="7" s="1"/>
  <c r="V126" i="7"/>
  <c r="V125" i="7" s="1"/>
  <c r="AZ110" i="7"/>
  <c r="AZ109" i="7" s="1"/>
  <c r="BH26" i="7"/>
  <c r="BH25" i="7" s="1"/>
  <c r="AZ28" i="7"/>
  <c r="AZ27" i="7" s="1"/>
  <c r="N158" i="7"/>
  <c r="N157" i="7" s="1"/>
  <c r="AV122" i="7"/>
  <c r="AV121" i="7" s="1"/>
  <c r="AL182" i="7"/>
  <c r="AL181" i="7" s="1"/>
  <c r="AX76" i="7"/>
  <c r="AX75" i="7" s="1"/>
  <c r="AD36" i="7"/>
  <c r="AD35" i="7" s="1"/>
  <c r="V178" i="7"/>
  <c r="V177" i="7" s="1"/>
  <c r="AF158" i="7"/>
  <c r="AF157" i="7" s="1"/>
  <c r="AF116" i="7"/>
  <c r="AF115" i="7" s="1"/>
  <c r="R88" i="7"/>
  <c r="R87" i="7" s="1"/>
  <c r="AJ52" i="7"/>
  <c r="AJ51" i="7" s="1"/>
  <c r="N10" i="7"/>
  <c r="N9" i="7" s="1"/>
  <c r="AT130" i="7"/>
  <c r="AT129" i="7" s="1"/>
  <c r="BF50" i="7"/>
  <c r="BF49" i="7" s="1"/>
  <c r="AL176" i="7"/>
  <c r="AL175" i="7" s="1"/>
  <c r="BD156" i="7"/>
  <c r="BD155" i="7" s="1"/>
  <c r="AJ48" i="7"/>
  <c r="AJ47" i="7" s="1"/>
  <c r="AV126" i="7"/>
  <c r="AV125" i="7" s="1"/>
  <c r="AZ138" i="7"/>
  <c r="AZ137" i="7" s="1"/>
  <c r="BJ160" i="7"/>
  <c r="BJ159" i="7" s="1"/>
  <c r="AF98" i="7"/>
  <c r="AF97" i="7" s="1"/>
  <c r="N110" i="7"/>
  <c r="N109" i="7" s="1"/>
  <c r="AJ58" i="7"/>
  <c r="AJ57" i="7" s="1"/>
  <c r="Z202" i="7"/>
  <c r="Z201" i="7" s="1"/>
  <c r="AT70" i="7"/>
  <c r="AT69" i="7" s="1"/>
  <c r="AL42" i="7"/>
  <c r="AL41" i="7" s="1"/>
  <c r="X172" i="7"/>
  <c r="X171" i="7" s="1"/>
  <c r="T158" i="7"/>
  <c r="T157" i="7" s="1"/>
  <c r="Z174" i="7"/>
  <c r="Z173" i="7" s="1"/>
  <c r="AP36" i="7"/>
  <c r="AP35" i="7" s="1"/>
  <c r="V156" i="7"/>
  <c r="V155" i="7" s="1"/>
  <c r="AX30" i="7"/>
  <c r="AX29" i="7" s="1"/>
  <c r="BD146" i="7"/>
  <c r="BD145" i="7" s="1"/>
  <c r="AH88" i="7"/>
  <c r="AH87" i="7" s="1"/>
  <c r="AJ40" i="7"/>
  <c r="AJ39" i="7" s="1"/>
  <c r="AB38" i="7"/>
  <c r="AB37" i="7" s="1"/>
  <c r="AN56" i="7"/>
  <c r="AN55" i="7" s="1"/>
  <c r="BF162" i="7"/>
  <c r="BF161" i="7" s="1"/>
  <c r="R108" i="7"/>
  <c r="R107" i="7" s="1"/>
  <c r="AV32" i="7"/>
  <c r="AV31" i="7" s="1"/>
  <c r="R86" i="7"/>
  <c r="R85" i="7" s="1"/>
  <c r="AB132" i="7"/>
  <c r="AB131" i="7" s="1"/>
  <c r="BJ38" i="7"/>
  <c r="BJ37" i="7" s="1"/>
  <c r="P54" i="7"/>
  <c r="P53" i="7" s="1"/>
  <c r="AZ70" i="7"/>
  <c r="AZ69" i="7" s="1"/>
  <c r="R164" i="7"/>
  <c r="R163" i="7" s="1"/>
  <c r="T162" i="7"/>
  <c r="T161" i="7" s="1"/>
  <c r="AZ136" i="7"/>
  <c r="AZ135" i="7" s="1"/>
  <c r="AL132" i="7"/>
  <c r="AL131" i="7" s="1"/>
  <c r="AF32" i="7"/>
  <c r="AF31" i="7" s="1"/>
  <c r="T68" i="7"/>
  <c r="T67" i="7" s="1"/>
  <c r="AR90" i="7"/>
  <c r="AR89" i="7" s="1"/>
  <c r="BH28" i="7"/>
  <c r="BH27" i="7" s="1"/>
  <c r="BD76" i="7"/>
  <c r="BD75" i="7" s="1"/>
  <c r="AF194" i="7"/>
  <c r="AF193" i="7" s="1"/>
  <c r="AL24" i="7"/>
  <c r="AL23" i="7" s="1"/>
  <c r="AN192" i="7"/>
  <c r="AN191" i="7" s="1"/>
  <c r="AV194" i="7"/>
  <c r="AV193" i="7" s="1"/>
  <c r="BD196" i="7"/>
  <c r="BD195" i="7" s="1"/>
  <c r="P164" i="7"/>
  <c r="P163" i="7" s="1"/>
  <c r="AT182" i="7"/>
  <c r="AT181" i="7" s="1"/>
  <c r="AB194" i="7"/>
  <c r="AB193" i="7" s="1"/>
  <c r="Z164" i="7"/>
  <c r="Z163" i="7" s="1"/>
  <c r="BH164" i="7"/>
  <c r="BH163" i="7" s="1"/>
  <c r="BF192" i="7"/>
  <c r="BF191" i="7" s="1"/>
  <c r="BD186" i="7"/>
  <c r="BD185" i="7" s="1"/>
  <c r="X150" i="7"/>
  <c r="X149" i="7" s="1"/>
  <c r="AT122" i="7"/>
  <c r="AT121" i="7" s="1"/>
  <c r="P132" i="7"/>
  <c r="P131" i="7" s="1"/>
  <c r="AT192" i="7"/>
  <c r="AT191" i="7" s="1"/>
  <c r="Z162" i="7"/>
  <c r="Z161" i="7" s="1"/>
  <c r="BF184" i="7"/>
  <c r="BF183" i="7" s="1"/>
  <c r="AN178" i="7"/>
  <c r="AN177" i="7" s="1"/>
  <c r="BJ120" i="7"/>
  <c r="BJ119" i="7" s="1"/>
  <c r="R204" i="7"/>
  <c r="R203" i="7" s="1"/>
  <c r="AZ170" i="7"/>
  <c r="AZ169" i="7" s="1"/>
  <c r="Z132" i="7"/>
  <c r="Z131" i="7" s="1"/>
  <c r="BF110" i="7"/>
  <c r="BF109" i="7" s="1"/>
  <c r="AR86" i="7"/>
  <c r="AR85" i="7" s="1"/>
  <c r="T78" i="7"/>
  <c r="T77" i="7" s="1"/>
  <c r="BB52" i="7"/>
  <c r="BB51" i="7" s="1"/>
  <c r="AX52" i="7"/>
  <c r="AX51" i="7" s="1"/>
  <c r="T24" i="7"/>
  <c r="T23" i="7" s="1"/>
  <c r="AN22" i="7"/>
  <c r="AN21" i="7" s="1"/>
  <c r="AB206" i="7"/>
  <c r="AB205" i="7" s="1"/>
  <c r="AZ158" i="7"/>
  <c r="AZ157" i="7" s="1"/>
  <c r="AV182" i="7"/>
  <c r="AV181" i="7" s="1"/>
  <c r="AN130" i="7"/>
  <c r="AN129" i="7" s="1"/>
  <c r="BB102" i="7"/>
  <c r="BB101" i="7" s="1"/>
  <c r="AB56" i="7"/>
  <c r="AB55" i="7" s="1"/>
  <c r="T38" i="7"/>
  <c r="T37" i="7" s="1"/>
  <c r="BJ206" i="7"/>
  <c r="BJ205" i="7" s="1"/>
  <c r="X144" i="7"/>
  <c r="X143" i="7" s="1"/>
  <c r="AJ134" i="7"/>
  <c r="AJ133" i="7" s="1"/>
  <c r="AR106" i="7"/>
  <c r="AR105" i="7" s="1"/>
  <c r="N48" i="7"/>
  <c r="N47" i="7" s="1"/>
  <c r="BB10" i="7"/>
  <c r="BB9" i="7" s="1"/>
  <c r="AN24" i="7"/>
  <c r="AN23" i="7" s="1"/>
  <c r="AL138" i="7"/>
  <c r="AL137" i="7" s="1"/>
  <c r="BF90" i="7"/>
  <c r="BF89" i="7" s="1"/>
  <c r="AX198" i="7"/>
  <c r="AX197" i="7" s="1"/>
  <c r="AD152" i="7"/>
  <c r="AD151" i="7" s="1"/>
  <c r="AT34" i="7"/>
  <c r="AT33" i="7" s="1"/>
  <c r="BF204" i="7"/>
  <c r="BF203" i="7" s="1"/>
  <c r="AB198" i="7"/>
  <c r="AB197" i="7" s="1"/>
  <c r="R120" i="7"/>
  <c r="R119" i="7" s="1"/>
  <c r="BD100" i="7"/>
  <c r="BD99" i="7" s="1"/>
  <c r="N106" i="7"/>
  <c r="N105" i="7" s="1"/>
  <c r="R30" i="7"/>
  <c r="R29" i="7" s="1"/>
  <c r="AN132" i="7"/>
  <c r="AN131" i="7" s="1"/>
  <c r="T96" i="7"/>
  <c r="T95" i="7" s="1"/>
  <c r="AZ10" i="7"/>
  <c r="AZ9" i="7" s="1"/>
  <c r="AD134" i="7"/>
  <c r="AD133" i="7" s="1"/>
  <c r="BJ42" i="7"/>
  <c r="BJ41" i="7" s="1"/>
  <c r="V122" i="7"/>
  <c r="V121" i="7" s="1"/>
  <c r="AR186" i="7"/>
  <c r="AR185" i="7" s="1"/>
  <c r="BB128" i="7"/>
  <c r="BB127" i="7" s="1"/>
  <c r="P144" i="7"/>
  <c r="P143" i="7" s="1"/>
  <c r="AD102" i="7"/>
  <c r="AD101" i="7" s="1"/>
  <c r="P52" i="7"/>
  <c r="P51" i="7" s="1"/>
  <c r="AN18" i="7"/>
  <c r="AN17" i="7" s="1"/>
  <c r="X134" i="7"/>
  <c r="X133" i="7" s="1"/>
  <c r="AD48" i="7"/>
  <c r="AD47" i="7" s="1"/>
  <c r="AD132" i="7"/>
  <c r="AD131" i="7" s="1"/>
  <c r="BB170" i="7"/>
  <c r="BB169" i="7" s="1"/>
  <c r="T126" i="7"/>
  <c r="T125" i="7" s="1"/>
  <c r="BB82" i="7"/>
  <c r="BB81" i="7" s="1"/>
  <c r="AV112" i="7"/>
  <c r="AV111" i="7" s="1"/>
  <c r="AP28" i="7"/>
  <c r="AP27" i="7" s="1"/>
  <c r="R16" i="7"/>
  <c r="R15" i="7" s="1"/>
  <c r="P122" i="7"/>
  <c r="P121" i="7" s="1"/>
  <c r="AT106" i="7"/>
  <c r="AT105" i="7" s="1"/>
  <c r="AF14" i="7"/>
  <c r="AF13" i="7" s="1"/>
  <c r="Z134" i="7"/>
  <c r="Z133" i="7" s="1"/>
  <c r="T30" i="7"/>
  <c r="T29" i="7" s="1"/>
  <c r="P22" i="7"/>
  <c r="P21" i="7" s="1"/>
  <c r="AZ32" i="7"/>
  <c r="AZ31" i="7" s="1"/>
  <c r="BF22" i="7"/>
  <c r="BF21" i="7" s="1"/>
  <c r="T122" i="7"/>
  <c r="T121" i="7" s="1"/>
  <c r="AX106" i="7"/>
  <c r="AX105" i="7" s="1"/>
  <c r="AJ36" i="7"/>
  <c r="AJ35" i="7" s="1"/>
  <c r="N62" i="7"/>
  <c r="N61" i="7" s="1"/>
  <c r="V100" i="7"/>
  <c r="V99" i="7" s="1"/>
  <c r="AD44" i="7"/>
  <c r="AD43" i="7" s="1"/>
  <c r="BF28" i="7"/>
  <c r="BF27" i="7" s="1"/>
  <c r="BJ26" i="7"/>
  <c r="BJ25" i="7" s="1"/>
  <c r="BB24" i="7"/>
  <c r="BB23" i="7" s="1"/>
  <c r="BF38" i="7"/>
  <c r="BF37" i="7" s="1"/>
  <c r="X26" i="7"/>
  <c r="X25" i="7" s="1"/>
  <c r="V88" i="7"/>
  <c r="V87" i="7" s="1"/>
  <c r="P130" i="7"/>
  <c r="P129" i="7" s="1"/>
  <c r="AR122" i="7"/>
  <c r="AR121" i="7" s="1"/>
  <c r="Z42" i="7"/>
  <c r="Z41" i="7" s="1"/>
  <c r="N124" i="7"/>
  <c r="N123" i="7" s="1"/>
  <c r="AH58" i="7"/>
  <c r="AH57" i="7" s="1"/>
  <c r="Z110" i="7"/>
  <c r="Z109" i="7" s="1"/>
  <c r="X128" i="7"/>
  <c r="X127" i="7" s="1"/>
  <c r="AV204" i="7"/>
  <c r="AV203" i="7" s="1"/>
  <c r="AR158" i="7"/>
  <c r="AR157" i="7" s="1"/>
  <c r="AL100" i="7"/>
  <c r="AL99" i="7" s="1"/>
  <c r="AV164" i="7"/>
  <c r="AV163" i="7" s="1"/>
  <c r="V118" i="7"/>
  <c r="V117" i="7" s="1"/>
  <c r="N108" i="7"/>
  <c r="N107" i="7" s="1"/>
  <c r="AJ74" i="7"/>
  <c r="AJ73" i="7" s="1"/>
  <c r="AB74" i="7"/>
  <c r="AB73" i="7" s="1"/>
  <c r="BJ48" i="7"/>
  <c r="BJ47" i="7" s="1"/>
  <c r="AF46" i="7"/>
  <c r="AF45" i="7" s="1"/>
  <c r="AZ44" i="7"/>
  <c r="AZ43" i="7" s="1"/>
  <c r="BH196" i="7"/>
  <c r="BH195" i="7" s="1"/>
  <c r="BH182" i="7"/>
  <c r="BH181" i="7" s="1"/>
  <c r="AN180" i="7"/>
  <c r="AN179" i="7" s="1"/>
  <c r="AZ106" i="7"/>
  <c r="AZ105" i="7" s="1"/>
  <c r="AL84" i="7"/>
  <c r="AL83" i="7" s="1"/>
  <c r="BJ32" i="7"/>
  <c r="BJ31" i="7" s="1"/>
  <c r="Z200" i="7"/>
  <c r="Z199" i="7" s="1"/>
  <c r="AD158" i="7"/>
  <c r="AD157" i="7" s="1"/>
  <c r="P102" i="7"/>
  <c r="P101" i="7" s="1"/>
  <c r="AZ78" i="7"/>
  <c r="AZ77" i="7" s="1"/>
  <c r="AP34" i="7"/>
  <c r="AP33" i="7" s="1"/>
  <c r="V42" i="7"/>
  <c r="V41" i="7" s="1"/>
  <c r="AN136" i="7"/>
  <c r="AN135" i="7" s="1"/>
  <c r="AP82" i="7"/>
  <c r="AP81" i="7" s="1"/>
  <c r="AN160" i="7"/>
  <c r="AN159" i="7" s="1"/>
  <c r="X70" i="7"/>
  <c r="X69" i="7" s="1"/>
  <c r="AL20" i="7"/>
  <c r="AN150" i="7"/>
  <c r="AN149" i="7" s="1"/>
  <c r="BJ150" i="7"/>
  <c r="BJ149" i="7" s="1"/>
  <c r="AB96" i="7"/>
  <c r="AB95" i="7" s="1"/>
  <c r="AJ78" i="7"/>
  <c r="AJ77" i="7" s="1"/>
  <c r="X34" i="7"/>
  <c r="X33" i="7" s="1"/>
  <c r="AP130" i="7"/>
  <c r="AP129" i="7" s="1"/>
  <c r="AL90" i="7"/>
  <c r="AL89" i="7" s="1"/>
  <c r="T18" i="7"/>
  <c r="T17" i="7" s="1"/>
  <c r="AJ160" i="7"/>
  <c r="AJ159" i="7" s="1"/>
  <c r="AT82" i="7"/>
  <c r="AT81" i="7" s="1"/>
  <c r="BB38" i="7"/>
  <c r="BB37" i="7" s="1"/>
  <c r="AR134" i="7"/>
  <c r="AR133" i="7" s="1"/>
  <c r="P176" i="7"/>
  <c r="P175" i="7" s="1"/>
  <c r="P148" i="7"/>
  <c r="P147" i="7" s="1"/>
  <c r="AF112" i="7"/>
  <c r="AF111" i="7" s="1"/>
  <c r="AH150" i="7"/>
  <c r="AH149" i="7" s="1"/>
  <c r="BJ88" i="7"/>
  <c r="BJ87" i="7" s="1"/>
  <c r="AJ10" i="7"/>
  <c r="AJ9" i="7" s="1"/>
  <c r="AD176" i="7"/>
  <c r="AD175" i="7" s="1"/>
  <c r="AD76" i="7"/>
  <c r="AD75" i="7" s="1"/>
  <c r="AZ20" i="7"/>
  <c r="AX138" i="7"/>
  <c r="AX137" i="7" s="1"/>
  <c r="BB132" i="7"/>
  <c r="BB131" i="7" s="1"/>
  <c r="BD178" i="7"/>
  <c r="BD177" i="7" s="1"/>
  <c r="AJ102" i="7"/>
  <c r="AJ101" i="7" s="1"/>
  <c r="AT40" i="7"/>
  <c r="AT39" i="7" s="1"/>
  <c r="AP142" i="7"/>
  <c r="AP141" i="7" s="1"/>
  <c r="BD118" i="7"/>
  <c r="BD117" i="7" s="1"/>
  <c r="AV24" i="7"/>
  <c r="AV23" i="7" s="1"/>
  <c r="Z20" i="7"/>
  <c r="Z19" i="7" s="1"/>
  <c r="AZ108" i="7"/>
  <c r="AZ107" i="7" s="1"/>
  <c r="AL44" i="7"/>
  <c r="AL43" i="7" s="1"/>
  <c r="BH90" i="7"/>
  <c r="BH89" i="7" s="1"/>
  <c r="AN128" i="7"/>
  <c r="AN127" i="7" s="1"/>
  <c r="BJ60" i="7"/>
  <c r="BJ59" i="7" s="1"/>
  <c r="AB124" i="7"/>
  <c r="AB123" i="7" s="1"/>
  <c r="AN88" i="7"/>
  <c r="AN87" i="7" s="1"/>
  <c r="X32" i="7"/>
  <c r="X31" i="7" s="1"/>
  <c r="AZ146" i="7"/>
  <c r="AZ145" i="7" s="1"/>
  <c r="BD170" i="7"/>
  <c r="BD169" i="7" s="1"/>
  <c r="BB50" i="7"/>
  <c r="BB49" i="7" s="1"/>
  <c r="Z102" i="7"/>
  <c r="Z101" i="7" s="1"/>
  <c r="N126" i="7"/>
  <c r="N125" i="7" s="1"/>
  <c r="AR34" i="7"/>
  <c r="AR33" i="7" s="1"/>
  <c r="AJ24" i="7"/>
  <c r="AJ23" i="7" s="1"/>
  <c r="Z30" i="7"/>
  <c r="Z29" i="7" s="1"/>
  <c r="AP38" i="7"/>
  <c r="AP37" i="7" s="1"/>
  <c r="X86" i="7"/>
  <c r="X85" i="7" s="1"/>
  <c r="BF86" i="7"/>
  <c r="BF85" i="7" s="1"/>
  <c r="AV10" i="7"/>
  <c r="AV9" i="7" s="1"/>
  <c r="Z92" i="7"/>
  <c r="Z91" i="7" s="1"/>
  <c r="AD14" i="7"/>
  <c r="AD13" i="7" s="1"/>
  <c r="N72" i="7"/>
  <c r="N71" i="7" s="1"/>
  <c r="R36" i="7"/>
  <c r="R35" i="7" s="1"/>
  <c r="BD94" i="7"/>
  <c r="BD93" i="7" s="1"/>
  <c r="AR128" i="7"/>
  <c r="AR127" i="7" s="1"/>
  <c r="AB146" i="7"/>
  <c r="AB145" i="7" s="1"/>
  <c r="AD204" i="7"/>
  <c r="AD203" i="7" s="1"/>
  <c r="T150" i="7"/>
  <c r="T149" i="7" s="1"/>
  <c r="AT96" i="7"/>
  <c r="AT95" i="7" s="1"/>
  <c r="AD164" i="7"/>
  <c r="AD163" i="7" s="1"/>
  <c r="P128" i="7"/>
  <c r="P127" i="7" s="1"/>
  <c r="V104" i="7"/>
  <c r="V103" i="7" s="1"/>
  <c r="V110" i="7"/>
  <c r="V109" i="7" s="1"/>
  <c r="R96" i="7"/>
  <c r="R95" i="7" s="1"/>
  <c r="R46" i="7"/>
  <c r="R45" i="7" s="1"/>
  <c r="N42" i="7"/>
  <c r="N41" i="7" s="1"/>
  <c r="BF40" i="7"/>
  <c r="BF39" i="7" s="1"/>
  <c r="V182" i="7"/>
  <c r="V181" i="7" s="1"/>
  <c r="AX202" i="7"/>
  <c r="AX201" i="7" s="1"/>
  <c r="AZ144" i="7"/>
  <c r="AZ143" i="7" s="1"/>
  <c r="AJ98" i="7"/>
  <c r="AJ97" i="7" s="1"/>
  <c r="AL76" i="7"/>
  <c r="AL75" i="7" s="1"/>
  <c r="AX24" i="7"/>
  <c r="AX23" i="7" s="1"/>
  <c r="N196" i="7"/>
  <c r="N195" i="7" s="1"/>
  <c r="AH170" i="7"/>
  <c r="AH169" i="7" s="1"/>
  <c r="AV134" i="7"/>
  <c r="AV133" i="7" s="1"/>
  <c r="AT86" i="7"/>
  <c r="AT85" i="7" s="1"/>
  <c r="AB68" i="7"/>
  <c r="AB67" i="7" s="1"/>
  <c r="BB186" i="7"/>
  <c r="BB185" i="7" s="1"/>
  <c r="AH186" i="7"/>
  <c r="AH185" i="7" s="1"/>
  <c r="AP188" i="7"/>
  <c r="AP187" i="7" s="1"/>
  <c r="AP186" i="7"/>
  <c r="AP185" i="7" s="1"/>
  <c r="BH192" i="7"/>
  <c r="BH191" i="7" s="1"/>
  <c r="AR170" i="7"/>
  <c r="AR169" i="7" s="1"/>
  <c r="T184" i="7"/>
  <c r="T183" i="7" s="1"/>
  <c r="AR200" i="7"/>
  <c r="AR199" i="7" s="1"/>
  <c r="BJ204" i="7"/>
  <c r="BJ203" i="7" s="1"/>
  <c r="AD184" i="7"/>
  <c r="AD183" i="7" s="1"/>
  <c r="AX174" i="7"/>
  <c r="AX173" i="7" s="1"/>
  <c r="BH188" i="7"/>
  <c r="BH187" i="7" s="1"/>
  <c r="AB200" i="7"/>
  <c r="AB199" i="7" s="1"/>
  <c r="AT150" i="7"/>
  <c r="AT149" i="7" s="1"/>
  <c r="AT148" i="7"/>
  <c r="AT147" i="7" s="1"/>
  <c r="BJ138" i="7"/>
  <c r="BJ137" i="7" s="1"/>
  <c r="AB136" i="7"/>
  <c r="AB135" i="7" s="1"/>
  <c r="AX134" i="7"/>
  <c r="AX133" i="7" s="1"/>
  <c r="N134" i="7"/>
  <c r="N133" i="7" s="1"/>
  <c r="AD124" i="7"/>
  <c r="AD123" i="7" s="1"/>
  <c r="V206" i="7"/>
  <c r="V205" i="7" s="1"/>
  <c r="AZ182" i="7"/>
  <c r="AZ181" i="7" s="1"/>
  <c r="AH154" i="7"/>
  <c r="AH153" i="7" s="1"/>
  <c r="AP132" i="7"/>
  <c r="AP131" i="7" s="1"/>
  <c r="BH126" i="7"/>
  <c r="BH125" i="7" s="1"/>
  <c r="X196" i="7"/>
  <c r="X195" i="7" s="1"/>
  <c r="AR184" i="7"/>
  <c r="AR183" i="7" s="1"/>
  <c r="BB158" i="7"/>
  <c r="BB157" i="7" s="1"/>
  <c r="BF136" i="7"/>
  <c r="BF135" i="7" s="1"/>
  <c r="AZ130" i="7"/>
  <c r="AZ129" i="7" s="1"/>
  <c r="AF94" i="7"/>
  <c r="AF93" i="7" s="1"/>
  <c r="AH200" i="7"/>
  <c r="AH199" i="7" s="1"/>
  <c r="AF160" i="7"/>
  <c r="AF159" i="7" s="1"/>
  <c r="BJ166" i="7"/>
  <c r="BJ165" i="7" s="1"/>
  <c r="N144" i="7"/>
  <c r="N143" i="7" s="1"/>
  <c r="BD104" i="7"/>
  <c r="BD103" i="7" s="1"/>
  <c r="BH100" i="7"/>
  <c r="BH99" i="7" s="1"/>
  <c r="AT78" i="7"/>
  <c r="AT77" i="7" s="1"/>
  <c r="N76" i="7"/>
  <c r="N75" i="7" s="1"/>
  <c r="V78" i="7"/>
  <c r="V77" i="7" s="1"/>
  <c r="AP66" i="7"/>
  <c r="AP65" i="7" s="1"/>
  <c r="BJ92" i="7"/>
  <c r="BJ91" i="7" s="1"/>
  <c r="AF86" i="7"/>
  <c r="AF85" i="7" s="1"/>
  <c r="AV44" i="7"/>
  <c r="AV43" i="7" s="1"/>
  <c r="BJ22" i="7"/>
  <c r="BJ21" i="7" s="1"/>
  <c r="AN42" i="7"/>
  <c r="AN41" i="7" s="1"/>
  <c r="N18" i="7"/>
  <c r="N17" i="7" s="1"/>
  <c r="AV16" i="7"/>
  <c r="AV15" i="7" s="1"/>
  <c r="BH158" i="7"/>
  <c r="BH157" i="7" s="1"/>
  <c r="AF140" i="7"/>
  <c r="AF139" i="7" s="1"/>
  <c r="N182" i="7"/>
  <c r="N181" i="7" s="1"/>
  <c r="BH150" i="7"/>
  <c r="BH149" i="7" s="1"/>
  <c r="N122" i="7"/>
  <c r="N121" i="7" s="1"/>
  <c r="AL108" i="7"/>
  <c r="AL107" i="7" s="1"/>
  <c r="AN102" i="7"/>
  <c r="AN101" i="7" s="1"/>
  <c r="AX96" i="7"/>
  <c r="AX95" i="7" s="1"/>
  <c r="T46" i="7"/>
  <c r="T45" i="7" s="1"/>
  <c r="AV50" i="7"/>
  <c r="AV49" i="7" s="1"/>
  <c r="AP40" i="7"/>
  <c r="AP39" i="7" s="1"/>
  <c r="BB14" i="7"/>
  <c r="BB13" i="7" s="1"/>
  <c r="X204" i="7"/>
  <c r="X203" i="7" s="1"/>
  <c r="AN186" i="7"/>
  <c r="AN185" i="7" s="1"/>
  <c r="AJ156" i="7"/>
  <c r="AJ155" i="7" s="1"/>
  <c r="AF124" i="7"/>
  <c r="AF123" i="7" s="1"/>
  <c r="AB102" i="7"/>
  <c r="AB101" i="7" s="1"/>
  <c r="BJ68" i="7"/>
  <c r="BJ67" i="7" s="1"/>
  <c r="X74" i="7"/>
  <c r="X73" i="7" s="1"/>
  <c r="AV58" i="7"/>
  <c r="AV57" i="7" s="1"/>
  <c r="AT60" i="7"/>
  <c r="AT59" i="7" s="1"/>
  <c r="AJ22" i="7"/>
  <c r="AJ21" i="7" s="1"/>
  <c r="AR16" i="7"/>
  <c r="AR15" i="7" s="1"/>
  <c r="AL168" i="7"/>
  <c r="AL167" i="7" s="1"/>
  <c r="T116" i="7"/>
  <c r="T115" i="7" s="1"/>
  <c r="BD80" i="7"/>
  <c r="BD79" i="7" s="1"/>
  <c r="AR68" i="7"/>
  <c r="AR67" i="7" s="1"/>
  <c r="V16" i="7"/>
  <c r="V15" i="7" s="1"/>
  <c r="AT154" i="7"/>
  <c r="AT153" i="7" s="1"/>
  <c r="AL112" i="7"/>
  <c r="AL111" i="7" s="1"/>
  <c r="X82" i="7"/>
  <c r="X81" i="7" s="1"/>
  <c r="N24" i="7"/>
  <c r="N23" i="7" s="1"/>
  <c r="AZ194" i="7"/>
  <c r="AZ193" i="7" s="1"/>
  <c r="AZ204" i="7"/>
  <c r="AZ203" i="7" s="1"/>
  <c r="AH116" i="7"/>
  <c r="AH115" i="7" s="1"/>
  <c r="AH178" i="7"/>
  <c r="AH177" i="7" s="1"/>
  <c r="Z156" i="7"/>
  <c r="Z155" i="7" s="1"/>
  <c r="BB140" i="7"/>
  <c r="BB139" i="7" s="1"/>
  <c r="AT108" i="7"/>
  <c r="AT107" i="7" s="1"/>
  <c r="P90" i="7"/>
  <c r="P89" i="7" s="1"/>
  <c r="AX48" i="7"/>
  <c r="AX47" i="7" s="1"/>
  <c r="BF100" i="7"/>
  <c r="BF99" i="7" s="1"/>
  <c r="AF16" i="7"/>
  <c r="AF15" i="7" s="1"/>
  <c r="BF148" i="7"/>
  <c r="BF147" i="7" s="1"/>
  <c r="AZ100" i="7"/>
  <c r="AZ99" i="7" s="1"/>
  <c r="V70" i="7"/>
  <c r="V69" i="7" s="1"/>
  <c r="AH24" i="7"/>
  <c r="AH23" i="7" s="1"/>
  <c r="X206" i="7"/>
  <c r="X205" i="7" s="1"/>
  <c r="BD154" i="7"/>
  <c r="BD153" i="7" s="1"/>
  <c r="AJ114" i="7"/>
  <c r="AJ113" i="7" s="1"/>
  <c r="AV64" i="7"/>
  <c r="AV63" i="7" s="1"/>
  <c r="AB48" i="7"/>
  <c r="AB47" i="7" s="1"/>
  <c r="Z124" i="7"/>
  <c r="Z123" i="7" s="1"/>
  <c r="BJ164" i="7"/>
  <c r="BJ163" i="7" s="1"/>
  <c r="BB116" i="7"/>
  <c r="BB115" i="7" s="1"/>
  <c r="AP194" i="7"/>
  <c r="AP193" i="7" s="1"/>
  <c r="AB138" i="7"/>
  <c r="AB137" i="7" s="1"/>
  <c r="AZ128" i="7"/>
  <c r="AZ127" i="7" s="1"/>
  <c r="AB184" i="7"/>
  <c r="AB183" i="7" s="1"/>
  <c r="AD116" i="7"/>
  <c r="AD115" i="7" s="1"/>
  <c r="BJ84" i="7"/>
  <c r="BJ83" i="7" s="1"/>
  <c r="BF58" i="7"/>
  <c r="BF57" i="7" s="1"/>
  <c r="BF26" i="7"/>
  <c r="BF25" i="7" s="1"/>
  <c r="AT180" i="7"/>
  <c r="AT179" i="7" s="1"/>
  <c r="Z154" i="7"/>
  <c r="Z153" i="7" s="1"/>
  <c r="AZ114" i="7"/>
  <c r="AZ113" i="7" s="1"/>
  <c r="BB76" i="7"/>
  <c r="BB75" i="7" s="1"/>
  <c r="AF50" i="7"/>
  <c r="AF49" i="7" s="1"/>
  <c r="BD14" i="7"/>
  <c r="BD13" i="7" s="1"/>
  <c r="AD78" i="7"/>
  <c r="AD77" i="7" s="1"/>
  <c r="AR130" i="7"/>
  <c r="AR129" i="7" s="1"/>
  <c r="N148" i="7"/>
  <c r="N147" i="7" s="1"/>
  <c r="AZ120" i="7"/>
  <c r="AZ119" i="7" s="1"/>
  <c r="BB70" i="7"/>
  <c r="BB69" i="7" s="1"/>
  <c r="BH104" i="7"/>
  <c r="BH103" i="7" s="1"/>
  <c r="T72" i="7"/>
  <c r="T71" i="7" s="1"/>
  <c r="BD58" i="7"/>
  <c r="BD57" i="7" s="1"/>
  <c r="AZ34" i="7"/>
  <c r="AZ33" i="7" s="1"/>
  <c r="AN204" i="7"/>
  <c r="AN203" i="7" s="1"/>
  <c r="AX120" i="7"/>
  <c r="AX119" i="7" s="1"/>
  <c r="BH98" i="7"/>
  <c r="BH97" i="7" s="1"/>
  <c r="BF56" i="7"/>
  <c r="BF55" i="7" s="1"/>
  <c r="V40" i="7"/>
  <c r="V39" i="7" s="1"/>
  <c r="AH174" i="7"/>
  <c r="AH173" i="7" s="1"/>
  <c r="AV146" i="7"/>
  <c r="AV145" i="7" s="1"/>
  <c r="AT84" i="7"/>
  <c r="AT83" i="7" s="1"/>
  <c r="BH64" i="7"/>
  <c r="BH63" i="7" s="1"/>
  <c r="AT52" i="7"/>
  <c r="AT51" i="7" s="1"/>
  <c r="R100" i="7"/>
  <c r="R99" i="7" s="1"/>
  <c r="BD54" i="7"/>
  <c r="BD53" i="7" s="1"/>
  <c r="X188" i="7"/>
  <c r="X187" i="7" s="1"/>
  <c r="AD72" i="7"/>
  <c r="AD71" i="7" s="1"/>
  <c r="X78" i="7"/>
  <c r="X77" i="7" s="1"/>
  <c r="N186" i="7"/>
  <c r="N185" i="7" s="1"/>
  <c r="N80" i="7"/>
  <c r="N79" i="7" s="1"/>
  <c r="AR60" i="7"/>
  <c r="AR59" i="7" s="1"/>
  <c r="AF68" i="7"/>
  <c r="AF67" i="7" s="1"/>
  <c r="Z38" i="7"/>
  <c r="Z37" i="7" s="1"/>
  <c r="P94" i="7"/>
  <c r="P93" i="7" s="1"/>
  <c r="AJ142" i="7"/>
  <c r="AJ141" i="7" s="1"/>
  <c r="Z60" i="7"/>
  <c r="Z59" i="7" s="1"/>
  <c r="AJ86" i="7"/>
  <c r="AJ85" i="7" s="1"/>
  <c r="AX178" i="7"/>
  <c r="AX177" i="7" s="1"/>
  <c r="AZ176" i="7"/>
  <c r="AZ175" i="7" s="1"/>
  <c r="AH76" i="7"/>
  <c r="AH75" i="7" s="1"/>
  <c r="P118" i="7"/>
  <c r="P117" i="7" s="1"/>
  <c r="AT50" i="7"/>
  <c r="AT49" i="7" s="1"/>
  <c r="R156" i="7"/>
  <c r="R155" i="7" s="1"/>
  <c r="AX114" i="7"/>
  <c r="AX113" i="7" s="1"/>
  <c r="X10" i="7"/>
  <c r="X9" i="7" s="1"/>
  <c r="AH94" i="7"/>
  <c r="AH93" i="7" s="1"/>
  <c r="AV202" i="7"/>
  <c r="AV201" i="7" s="1"/>
  <c r="BH124" i="7"/>
  <c r="BH123" i="7" s="1"/>
  <c r="Z148" i="7"/>
  <c r="Z147" i="7" s="1"/>
  <c r="AP108" i="7"/>
  <c r="AP107" i="7" s="1"/>
  <c r="R110" i="7"/>
  <c r="R109" i="7" s="1"/>
  <c r="BJ36" i="7"/>
  <c r="BJ35" i="7" s="1"/>
  <c r="T80" i="7"/>
  <c r="T79" i="7" s="1"/>
  <c r="AL40" i="7"/>
  <c r="AL39" i="7" s="1"/>
  <c r="AH114" i="7"/>
  <c r="AH113" i="7" s="1"/>
  <c r="P18" i="7"/>
  <c r="P17" i="7" s="1"/>
  <c r="P192" i="7"/>
  <c r="P191" i="7" s="1"/>
  <c r="AB16" i="7"/>
  <c r="AB15" i="7" s="1"/>
  <c r="BB166" i="7"/>
  <c r="BB165" i="7" s="1"/>
  <c r="AH66" i="7"/>
  <c r="AH65" i="7" s="1"/>
  <c r="AV110" i="7"/>
  <c r="AV109" i="7" s="1"/>
  <c r="AH18" i="7"/>
  <c r="AH17" i="7" s="1"/>
  <c r="AB100" i="7"/>
  <c r="AB99" i="7" s="1"/>
  <c r="AP44" i="7"/>
  <c r="AP43" i="7" s="1"/>
  <c r="AF130" i="7"/>
  <c r="AF129" i="7" s="1"/>
  <c r="AJ72" i="7"/>
  <c r="AJ71" i="7" s="1"/>
  <c r="X42" i="7"/>
  <c r="X41" i="7" s="1"/>
  <c r="AN156" i="7"/>
  <c r="AN155" i="7" s="1"/>
  <c r="AX32" i="7"/>
  <c r="AX31" i="7" s="1"/>
  <c r="AV132" i="7"/>
  <c r="AV131" i="7" s="1"/>
  <c r="BB44" i="7"/>
  <c r="BB43" i="7" s="1"/>
  <c r="BF160" i="7"/>
  <c r="BF159" i="7" s="1"/>
  <c r="X154" i="7"/>
  <c r="X153" i="7" s="1"/>
  <c r="R84" i="7"/>
  <c r="R83" i="7" s="1"/>
  <c r="AL22" i="7"/>
  <c r="AL21" i="7" s="1"/>
  <c r="Z28" i="7"/>
  <c r="Z27" i="7" s="1"/>
  <c r="AB40" i="7"/>
  <c r="AB39" i="7" s="1"/>
  <c r="BJ182" i="7"/>
  <c r="BJ181" i="7" s="1"/>
  <c r="AP182" i="7"/>
  <c r="AP181" i="7" s="1"/>
  <c r="AX184" i="7"/>
  <c r="AX183" i="7" s="1"/>
  <c r="AX182" i="7"/>
  <c r="AX181" i="7" s="1"/>
  <c r="P178" i="7"/>
  <c r="P177" i="7" s="1"/>
  <c r="AJ166" i="7"/>
  <c r="AJ165" i="7" s="1"/>
  <c r="BB198" i="7"/>
  <c r="BB197" i="7" s="1"/>
  <c r="AN174" i="7"/>
  <c r="AN173" i="7" s="1"/>
  <c r="BB192" i="7"/>
  <c r="BB191" i="7" s="1"/>
  <c r="T182" i="7"/>
  <c r="T181" i="7" s="1"/>
  <c r="BF170" i="7"/>
  <c r="BF169" i="7" s="1"/>
  <c r="N202" i="7"/>
  <c r="N201" i="7" s="1"/>
  <c r="AX168" i="7"/>
  <c r="AX167" i="7" s="1"/>
  <c r="BB146" i="7"/>
  <c r="BB145" i="7" s="1"/>
  <c r="BB144" i="7"/>
  <c r="BB143" i="7" s="1"/>
  <c r="AL160" i="7"/>
  <c r="AL159" i="7" s="1"/>
  <c r="AH142" i="7"/>
  <c r="AH141" i="7" s="1"/>
  <c r="BF130" i="7"/>
  <c r="BF129" i="7" s="1"/>
  <c r="V130" i="7"/>
  <c r="V129" i="7" s="1"/>
  <c r="AL120" i="7"/>
  <c r="AL119" i="7" s="1"/>
  <c r="AX200" i="7"/>
  <c r="AX199" i="7" s="1"/>
  <c r="BB174" i="7"/>
  <c r="BB173" i="7" s="1"/>
  <c r="AH146" i="7"/>
  <c r="AH145" i="7" s="1"/>
  <c r="AP124" i="7"/>
  <c r="AP123" i="7" s="1"/>
  <c r="V148" i="7"/>
  <c r="V147" i="7" s="1"/>
  <c r="AJ190" i="7"/>
  <c r="AJ189" i="7" s="1"/>
  <c r="AF176" i="7"/>
  <c r="AF175" i="7" s="1"/>
  <c r="Z150" i="7"/>
  <c r="Z149" i="7" s="1"/>
  <c r="AH128" i="7"/>
  <c r="AH127" i="7" s="1"/>
  <c r="AJ122" i="7"/>
  <c r="AJ121" i="7" s="1"/>
  <c r="AN126" i="7"/>
  <c r="AN125" i="7" s="1"/>
  <c r="Z188" i="7"/>
  <c r="Z187" i="7" s="1"/>
  <c r="R174" i="7"/>
  <c r="R173" i="7" s="1"/>
  <c r="BB150" i="7"/>
  <c r="BB149" i="7" s="1"/>
  <c r="T132" i="7"/>
  <c r="T131" i="7" s="1"/>
  <c r="AV100" i="7"/>
  <c r="AV99" i="7" s="1"/>
  <c r="AZ96" i="7"/>
  <c r="AZ95" i="7" s="1"/>
  <c r="BB74" i="7"/>
  <c r="BB73" i="7" s="1"/>
  <c r="V72" i="7"/>
  <c r="V71" i="7" s="1"/>
  <c r="AD74" i="7"/>
  <c r="AD73" i="7" s="1"/>
  <c r="AF70" i="7"/>
  <c r="AF69" i="7" s="1"/>
  <c r="BD68" i="7"/>
  <c r="BD67" i="7" s="1"/>
  <c r="Z68" i="7"/>
  <c r="Z67" i="7" s="1"/>
  <c r="AJ70" i="7"/>
  <c r="AJ69" i="7" s="1"/>
  <c r="AB72" i="7"/>
  <c r="AB71" i="7" s="1"/>
  <c r="AF38" i="7"/>
  <c r="AF37" i="7" s="1"/>
  <c r="Z14" i="7"/>
  <c r="Z13" i="7" s="1"/>
  <c r="AF34" i="7"/>
  <c r="AF33" i="7" s="1"/>
  <c r="V176" i="7"/>
  <c r="V175" i="7" s="1"/>
  <c r="V170" i="7"/>
  <c r="V169" i="7" s="1"/>
  <c r="BH172" i="7"/>
  <c r="BH171" i="7" s="1"/>
  <c r="T146" i="7"/>
  <c r="T145" i="7" s="1"/>
  <c r="Z116" i="7"/>
  <c r="Z115" i="7" s="1"/>
  <c r="AX102" i="7"/>
  <c r="AX101" i="7" s="1"/>
  <c r="X94" i="7"/>
  <c r="X93" i="7" s="1"/>
  <c r="AX80" i="7"/>
  <c r="AX79" i="7" s="1"/>
  <c r="AT64" i="7"/>
  <c r="AT63" i="7" s="1"/>
  <c r="AP54" i="7"/>
  <c r="AP53" i="7" s="1"/>
  <c r="AP32" i="7"/>
  <c r="AP31" i="7" s="1"/>
  <c r="T32" i="7"/>
  <c r="T31" i="7" s="1"/>
  <c r="AB186" i="7"/>
  <c r="AB185" i="7" s="1"/>
  <c r="P174" i="7"/>
  <c r="P173" i="7" s="1"/>
  <c r="AF150" i="7"/>
  <c r="AF149" i="7" s="1"/>
  <c r="AL140" i="7"/>
  <c r="AL139" i="7" s="1"/>
  <c r="V96" i="7"/>
  <c r="V95" i="7" s="1"/>
  <c r="AR116" i="7"/>
  <c r="AR115" i="7" s="1"/>
  <c r="BJ64" i="7"/>
  <c r="BJ63" i="7" s="1"/>
  <c r="AN54" i="7"/>
  <c r="AN53" i="7" s="1"/>
  <c r="AF44" i="7"/>
  <c r="AF43" i="7" s="1"/>
  <c r="X24" i="7"/>
  <c r="X23" i="7" s="1"/>
  <c r="X30" i="7"/>
  <c r="X29" i="7" s="1"/>
  <c r="AV170" i="7"/>
  <c r="AV169" i="7" s="1"/>
  <c r="BB122" i="7"/>
  <c r="BB121" i="7" s="1"/>
  <c r="R82" i="7"/>
  <c r="R81" i="7" s="1"/>
  <c r="X64" i="7"/>
  <c r="X63" i="7" s="1"/>
  <c r="AH14" i="7"/>
  <c r="AH13" i="7" s="1"/>
  <c r="AL142" i="7"/>
  <c r="AL141" i="7" s="1"/>
  <c r="AP94" i="7"/>
  <c r="AP93" i="7" s="1"/>
  <c r="T70" i="7"/>
  <c r="T69" i="7" s="1"/>
  <c r="AZ42" i="7"/>
  <c r="AZ41" i="7" s="1"/>
  <c r="BD184" i="7"/>
  <c r="BD183" i="7" s="1"/>
  <c r="BD162" i="7"/>
  <c r="BD161" i="7" s="1"/>
  <c r="AH136" i="7"/>
  <c r="AH135" i="7" s="1"/>
  <c r="X180" i="7"/>
  <c r="X179" i="7" s="1"/>
  <c r="AD174" i="7"/>
  <c r="AD173" i="7" s="1"/>
  <c r="T130" i="7"/>
  <c r="T129" i="7" s="1"/>
  <c r="AL104" i="7"/>
  <c r="AL103" i="7" s="1"/>
  <c r="BH84" i="7"/>
  <c r="BH83" i="7" s="1"/>
  <c r="AZ84" i="7"/>
  <c r="AZ83" i="7" s="1"/>
  <c r="Z44" i="7"/>
  <c r="Z43" i="7" s="1"/>
  <c r="AB44" i="7"/>
  <c r="AB43" i="7" s="1"/>
  <c r="X140" i="7"/>
  <c r="X139" i="7" s="1"/>
  <c r="R92" i="7"/>
  <c r="R91" i="7" s="1"/>
  <c r="AX86" i="7"/>
  <c r="AX85" i="7" s="1"/>
  <c r="BD42" i="7"/>
  <c r="BD41" i="7" s="1"/>
  <c r="AL206" i="7"/>
  <c r="AL205" i="7" s="1"/>
  <c r="AF142" i="7"/>
  <c r="AF141" i="7" s="1"/>
  <c r="AV104" i="7"/>
  <c r="AV103" i="7" s="1"/>
  <c r="AZ60" i="7"/>
  <c r="AZ59" i="7" s="1"/>
  <c r="Z32" i="7"/>
  <c r="Z31" i="7" s="1"/>
  <c r="AL118" i="7"/>
  <c r="AL117" i="7" s="1"/>
  <c r="AR172" i="7"/>
  <c r="AR171" i="7" s="1"/>
  <c r="AL156" i="7"/>
  <c r="AL155" i="7" s="1"/>
  <c r="AT164" i="7"/>
  <c r="AT163" i="7" s="1"/>
  <c r="X146" i="7"/>
  <c r="X145" i="7" s="1"/>
  <c r="AB110" i="7"/>
  <c r="AB109" i="7" s="1"/>
  <c r="BB154" i="7"/>
  <c r="BB153" i="7" s="1"/>
  <c r="N96" i="7"/>
  <c r="N95" i="7" s="1"/>
  <c r="V80" i="7"/>
  <c r="V79" i="7" s="1"/>
  <c r="R54" i="7"/>
  <c r="R53" i="7" s="1"/>
  <c r="AX58" i="7"/>
  <c r="AX57" i="7" s="1"/>
  <c r="AZ184" i="7"/>
  <c r="AZ183" i="7" s="1"/>
  <c r="AX124" i="7"/>
  <c r="AX123" i="7" s="1"/>
  <c r="BH106" i="7"/>
  <c r="BH105" i="7" s="1"/>
  <c r="AX70" i="7"/>
  <c r="AX69" i="7" s="1"/>
  <c r="AH32" i="7"/>
  <c r="AH31" i="7" s="1"/>
  <c r="BD16" i="7"/>
  <c r="BD15" i="7" s="1"/>
  <c r="AD70" i="7"/>
  <c r="AD69" i="7" s="1"/>
  <c r="AP138" i="7"/>
  <c r="AP137" i="7" s="1"/>
  <c r="AH172" i="7"/>
  <c r="AH171" i="7" s="1"/>
  <c r="BJ108" i="7"/>
  <c r="BJ107" i="7" s="1"/>
  <c r="BH74" i="7"/>
  <c r="BH73" i="7" s="1"/>
  <c r="AL106" i="7"/>
  <c r="AL105" i="7" s="1"/>
  <c r="R80" i="7"/>
  <c r="R79" i="7" s="1"/>
  <c r="AJ56" i="7"/>
  <c r="AJ55" i="7" s="1"/>
  <c r="T26" i="7"/>
  <c r="T25" i="7" s="1"/>
  <c r="AB174" i="7"/>
  <c r="AB173" i="7" s="1"/>
  <c r="X124" i="7"/>
  <c r="X123" i="7" s="1"/>
  <c r="AP80" i="7"/>
  <c r="AP79" i="7" s="1"/>
  <c r="AF60" i="7"/>
  <c r="AF59" i="7" s="1"/>
  <c r="BF24" i="7"/>
  <c r="BF23" i="7" s="1"/>
  <c r="Z152" i="7"/>
  <c r="Z151" i="7" s="1"/>
  <c r="AX128" i="7"/>
  <c r="AX127" i="7" s="1"/>
  <c r="AX74" i="7"/>
  <c r="AX73" i="7" s="1"/>
  <c r="AV54" i="7"/>
  <c r="AV53" i="7" s="1"/>
  <c r="N36" i="7"/>
  <c r="N35" i="7" s="1"/>
  <c r="X104" i="7"/>
  <c r="X103" i="7" s="1"/>
  <c r="BD90" i="7"/>
  <c r="BD89" i="7" s="1"/>
  <c r="P198" i="7"/>
  <c r="P197" i="7" s="1"/>
  <c r="AV66" i="7"/>
  <c r="AV65" i="7" s="1"/>
  <c r="T54" i="7"/>
  <c r="T53" i="7" s="1"/>
  <c r="AX160" i="7"/>
  <c r="AX159" i="7" s="1"/>
  <c r="BD52" i="7"/>
  <c r="BD51" i="7" s="1"/>
  <c r="AX166" i="7"/>
  <c r="AX165" i="7" s="1"/>
  <c r="AL28" i="7"/>
  <c r="AL27" i="7" s="1"/>
  <c r="N54" i="7"/>
  <c r="N53" i="7" s="1"/>
  <c r="AP10" i="7"/>
  <c r="AP9" i="7" s="1"/>
  <c r="BJ152" i="7"/>
  <c r="BJ151" i="7" s="1"/>
  <c r="BB18" i="7"/>
  <c r="BB17" i="7" s="1"/>
  <c r="BH144" i="7"/>
  <c r="BH143" i="7" s="1"/>
  <c r="AD106" i="7"/>
  <c r="AD105" i="7" s="1"/>
  <c r="AN28" i="7"/>
  <c r="AN27" i="7" s="1"/>
  <c r="AP122" i="7"/>
  <c r="AP121" i="7" s="1"/>
  <c r="AV56" i="7"/>
  <c r="AV55" i="7" s="1"/>
  <c r="Z182" i="7"/>
  <c r="Z181" i="7" s="1"/>
  <c r="P72" i="7"/>
  <c r="P71" i="7" s="1"/>
  <c r="BJ110" i="7"/>
  <c r="BJ109" i="7" s="1"/>
  <c r="AT10" i="7"/>
  <c r="AT9" i="7" s="1"/>
  <c r="AD88" i="7"/>
  <c r="AD87" i="7" s="1"/>
  <c r="AV14" i="7"/>
  <c r="AV13" i="7" s="1"/>
  <c r="AJ62" i="7"/>
  <c r="AJ61" i="7" s="1"/>
  <c r="T192" i="7"/>
  <c r="T191" i="7" s="1"/>
  <c r="P86" i="7"/>
  <c r="P85" i="7" s="1"/>
  <c r="T160" i="7"/>
  <c r="T159" i="7" s="1"/>
  <c r="AV130" i="7"/>
  <c r="AV129" i="7" s="1"/>
  <c r="AV78" i="7"/>
  <c r="AV77" i="7" s="1"/>
  <c r="AZ132" i="7"/>
  <c r="AZ131" i="7" s="1"/>
  <c r="BD34" i="7"/>
  <c r="BD33" i="7" s="1"/>
  <c r="AL174" i="7"/>
  <c r="AL173" i="7" s="1"/>
  <c r="X80" i="7"/>
  <c r="X79" i="7" s="1"/>
  <c r="AR52" i="7"/>
  <c r="AR51" i="7" s="1"/>
  <c r="T20" i="7"/>
  <c r="T19" i="7" s="1"/>
  <c r="BF176" i="7"/>
  <c r="BF175" i="7" s="1"/>
  <c r="AL80" i="7"/>
  <c r="AL79" i="7" s="1"/>
  <c r="N32" i="7"/>
  <c r="N31" i="7" s="1"/>
  <c r="P42" i="7"/>
  <c r="P41" i="7" s="1"/>
  <c r="AH110" i="7"/>
  <c r="AH109" i="7" s="1"/>
  <c r="BD20" i="7"/>
  <c r="AF204" i="7"/>
  <c r="AF203" i="7" s="1"/>
  <c r="BD206" i="7"/>
  <c r="BD205" i="7" s="1"/>
  <c r="BF180" i="7"/>
  <c r="BF179" i="7" s="1"/>
  <c r="AV206" i="7"/>
  <c r="AV205" i="7" s="1"/>
  <c r="X166" i="7"/>
  <c r="X165" i="7" s="1"/>
  <c r="AR162" i="7"/>
  <c r="AR161" i="7" s="1"/>
  <c r="BB190" i="7"/>
  <c r="BB189" i="7" s="1"/>
  <c r="AZ160" i="7"/>
  <c r="AZ159" i="7" s="1"/>
  <c r="BB184" i="7"/>
  <c r="BB183" i="7" s="1"/>
  <c r="BF174" i="7"/>
  <c r="BF173" i="7" s="1"/>
  <c r="N168" i="7"/>
  <c r="N167" i="7" s="1"/>
  <c r="BJ186" i="7"/>
  <c r="BJ185" i="7" s="1"/>
  <c r="AV176" i="7"/>
  <c r="AV175" i="7" s="1"/>
  <c r="BJ142" i="7"/>
  <c r="BJ141" i="7" s="1"/>
  <c r="BJ174" i="7"/>
  <c r="BJ173" i="7" s="1"/>
  <c r="BH154" i="7"/>
  <c r="BH153" i="7" s="1"/>
  <c r="V134" i="7"/>
  <c r="V133" i="7" s="1"/>
  <c r="N128" i="7"/>
  <c r="N127" i="7" s="1"/>
  <c r="AD126" i="7"/>
  <c r="AD125" i="7" s="1"/>
  <c r="BH118" i="7"/>
  <c r="BH117" i="7" s="1"/>
  <c r="Z180" i="7"/>
  <c r="Z179" i="7" s="1"/>
  <c r="BD164" i="7"/>
  <c r="BD163" i="7" s="1"/>
  <c r="AH138" i="7"/>
  <c r="AH137" i="7" s="1"/>
  <c r="AP116" i="7"/>
  <c r="AP115" i="7" s="1"/>
  <c r="R114" i="7"/>
  <c r="R113" i="7" s="1"/>
  <c r="AP202" i="7"/>
  <c r="AP201" i="7" s="1"/>
  <c r="BH170" i="7"/>
  <c r="BH169" i="7" s="1"/>
  <c r="Z142" i="7"/>
  <c r="Z141" i="7" s="1"/>
  <c r="AH120" i="7"/>
  <c r="AH119" i="7" s="1"/>
  <c r="BJ116" i="7"/>
  <c r="BJ115" i="7" s="1"/>
  <c r="AP112" i="7"/>
  <c r="AP111" i="7" s="1"/>
  <c r="BH202" i="7"/>
  <c r="BH201" i="7" s="1"/>
  <c r="AD168" i="7"/>
  <c r="AD167" i="7" s="1"/>
  <c r="AD146" i="7"/>
  <c r="AD145" i="7" s="1"/>
  <c r="AX116" i="7"/>
  <c r="AX115" i="7" s="1"/>
  <c r="BD96" i="7"/>
  <c r="BD95" i="7" s="1"/>
  <c r="BH92" i="7"/>
  <c r="BH91" i="7" s="1"/>
  <c r="BJ70" i="7"/>
  <c r="BJ69" i="7" s="1"/>
  <c r="AD68" i="7"/>
  <c r="AD67" i="7" s="1"/>
  <c r="AB90" i="7"/>
  <c r="AB89" i="7" s="1"/>
  <c r="AX64" i="7"/>
  <c r="AX63" i="7" s="1"/>
  <c r="AD64" i="7"/>
  <c r="AD63" i="7" s="1"/>
  <c r="Z64" i="7"/>
  <c r="Z63" i="7" s="1"/>
  <c r="AZ64" i="7"/>
  <c r="AZ63" i="7" s="1"/>
  <c r="X36" i="7"/>
  <c r="X35" i="7" s="1"/>
  <c r="AN34" i="7"/>
  <c r="AN33" i="7" s="1"/>
  <c r="Z10" i="7"/>
  <c r="Z9" i="7" s="1"/>
  <c r="AP200" i="7"/>
  <c r="AP199" i="7" s="1"/>
  <c r="BB168" i="7"/>
  <c r="BB167" i="7" s="1"/>
  <c r="AX152" i="7"/>
  <c r="AX151" i="7" s="1"/>
  <c r="AN166" i="7"/>
  <c r="AN165" i="7" s="1"/>
  <c r="N156" i="7"/>
  <c r="N155" i="7" s="1"/>
  <c r="AP176" i="7"/>
  <c r="AP175" i="7" s="1"/>
  <c r="AP158" i="7"/>
  <c r="AP157" i="7" s="1"/>
  <c r="X92" i="7"/>
  <c r="X91" i="7" s="1"/>
  <c r="AX72" i="7"/>
  <c r="AX71" i="7" s="1"/>
  <c r="AL52" i="7"/>
  <c r="AL51" i="7" s="1"/>
  <c r="AL38" i="7"/>
  <c r="AL37" i="7" s="1"/>
  <c r="AT24" i="7"/>
  <c r="AT23" i="7" s="1"/>
  <c r="X12" i="7"/>
  <c r="X11" i="7" s="1"/>
  <c r="AT200" i="7"/>
  <c r="AT199" i="7" s="1"/>
  <c r="AF166" i="7"/>
  <c r="AF165" i="7" s="1"/>
  <c r="BJ144" i="7"/>
  <c r="BJ143" i="7" s="1"/>
  <c r="V120" i="7"/>
  <c r="V119" i="7" s="1"/>
  <c r="AB92" i="7"/>
  <c r="AB91" i="7" s="1"/>
  <c r="BD70" i="7"/>
  <c r="BD69" i="7" s="1"/>
  <c r="BB60" i="7"/>
  <c r="BB59" i="7" s="1"/>
  <c r="P50" i="7"/>
  <c r="P49" i="7" s="1"/>
  <c r="R42" i="7"/>
  <c r="R41" i="7" s="1"/>
  <c r="Z54" i="7"/>
  <c r="Z53" i="7" s="1"/>
  <c r="BF16" i="7"/>
  <c r="BF15" i="7" s="1"/>
  <c r="AV168" i="7"/>
  <c r="AV167" i="7" s="1"/>
  <c r="BH134" i="7"/>
  <c r="BH133" i="7" s="1"/>
  <c r="BB72" i="7"/>
  <c r="BB71" i="7" s="1"/>
  <c r="R68" i="7"/>
  <c r="R67" i="7" s="1"/>
  <c r="AB20" i="7"/>
  <c r="AB19" i="7" s="1"/>
  <c r="AF152" i="7"/>
  <c r="AF151" i="7" s="1"/>
  <c r="X110" i="7"/>
  <c r="X109" i="7" s="1"/>
  <c r="X66" i="7"/>
  <c r="X65" i="7" s="1"/>
  <c r="AR24" i="7"/>
  <c r="AR23" i="7" s="1"/>
  <c r="R186" i="7"/>
  <c r="R185" i="7" s="1"/>
  <c r="AH156" i="7"/>
  <c r="AH155" i="7" s="1"/>
  <c r="AP118" i="7"/>
  <c r="AP117" i="7" s="1"/>
  <c r="AF162" i="7"/>
  <c r="AF161" i="7" s="1"/>
  <c r="AR144" i="7"/>
  <c r="AR143" i="7" s="1"/>
  <c r="Z126" i="7"/>
  <c r="Z125" i="7" s="1"/>
  <c r="AV116" i="7"/>
  <c r="AV115" i="7" s="1"/>
  <c r="AJ80" i="7"/>
  <c r="AJ79" i="7" s="1"/>
  <c r="AB66" i="7"/>
  <c r="AB65" i="7" s="1"/>
  <c r="BB30" i="7"/>
  <c r="BB29" i="7" s="1"/>
  <c r="AX20" i="7"/>
  <c r="P150" i="7"/>
  <c r="P149" i="7" s="1"/>
  <c r="AR110" i="7"/>
  <c r="AR109" i="7" s="1"/>
  <c r="V62" i="7"/>
  <c r="V61" i="7" s="1"/>
  <c r="AX22" i="7"/>
  <c r="AX21" i="7" s="1"/>
  <c r="AL190" i="7"/>
  <c r="AL189" i="7" s="1"/>
  <c r="Z136" i="7"/>
  <c r="Z135" i="7" s="1"/>
  <c r="BF80" i="7"/>
  <c r="BF79" i="7" s="1"/>
  <c r="T52" i="7"/>
  <c r="T51" i="7" s="1"/>
  <c r="V32" i="7"/>
  <c r="V31" i="7" s="1"/>
  <c r="AT144" i="7"/>
  <c r="AT143" i="7" s="1"/>
  <c r="AH168" i="7"/>
  <c r="AH167" i="7" s="1"/>
  <c r="AH204" i="7"/>
  <c r="AH203" i="7" s="1"/>
  <c r="T168" i="7"/>
  <c r="T167" i="7" s="1"/>
  <c r="AX126" i="7"/>
  <c r="AX125" i="7" s="1"/>
  <c r="AJ112" i="7"/>
  <c r="AJ111" i="7" s="1"/>
  <c r="X152" i="7"/>
  <c r="X151" i="7" s="1"/>
  <c r="AV102" i="7"/>
  <c r="AV101" i="7" s="1"/>
  <c r="AL72" i="7"/>
  <c r="AL71" i="7" s="1"/>
  <c r="AH52" i="7"/>
  <c r="AH51" i="7" s="1"/>
  <c r="V26" i="7"/>
  <c r="V25" i="7" s="1"/>
  <c r="N194" i="7"/>
  <c r="N193" i="7" s="1"/>
  <c r="T118" i="7"/>
  <c r="T117" i="7" s="1"/>
  <c r="N98" i="7"/>
  <c r="N97" i="7" s="1"/>
  <c r="AP60" i="7"/>
  <c r="AP59" i="7" s="1"/>
  <c r="AJ38" i="7"/>
  <c r="AJ37" i="7" s="1"/>
  <c r="AP62" i="7"/>
  <c r="AP61" i="7" s="1"/>
  <c r="R196" i="7"/>
  <c r="R195" i="7" s="1"/>
  <c r="AL148" i="7"/>
  <c r="AL147" i="7" s="1"/>
  <c r="AP140" i="7"/>
  <c r="AP139" i="7" s="1"/>
  <c r="AR108" i="7"/>
  <c r="AR107" i="7" s="1"/>
  <c r="BF182" i="7"/>
  <c r="BF181" i="7" s="1"/>
  <c r="AT94" i="7"/>
  <c r="AT93" i="7" s="1"/>
  <c r="AV88" i="7"/>
  <c r="AV87" i="7" s="1"/>
  <c r="T48" i="7"/>
  <c r="T47" i="7" s="1"/>
  <c r="AX42" i="7"/>
  <c r="AX41" i="7" s="1"/>
  <c r="AX170" i="7"/>
  <c r="AX169" i="7" s="1"/>
  <c r="V132" i="7"/>
  <c r="V131" i="7" s="1"/>
  <c r="AT92" i="7"/>
  <c r="AT91" i="7" s="1"/>
  <c r="AL64" i="7"/>
  <c r="AL63" i="7" s="1"/>
  <c r="Z16" i="7"/>
  <c r="Z15" i="7" s="1"/>
  <c r="AJ154" i="7"/>
  <c r="AJ153" i="7" s="1"/>
  <c r="AD128" i="7"/>
  <c r="AD127" i="7" s="1"/>
  <c r="AV82" i="7"/>
  <c r="AV81" i="7" s="1"/>
  <c r="T58" i="7"/>
  <c r="T57" i="7" s="1"/>
  <c r="AH26" i="7"/>
  <c r="AH25" i="7" s="1"/>
  <c r="N114" i="7"/>
  <c r="N113" i="7" s="1"/>
  <c r="BF34" i="7"/>
  <c r="BF33" i="7" s="1"/>
  <c r="AV166" i="7"/>
  <c r="AV165" i="7" s="1"/>
  <c r="AZ52" i="7"/>
  <c r="AZ51" i="7" s="1"/>
  <c r="R160" i="7"/>
  <c r="R159" i="7" s="1"/>
  <c r="BH62" i="7"/>
  <c r="BH61" i="7" s="1"/>
  <c r="AZ40" i="7"/>
  <c r="AZ39" i="7" s="1"/>
  <c r="AZ50" i="7"/>
  <c r="AZ49" i="7" s="1"/>
  <c r="AP184" i="7"/>
  <c r="AP183" i="7" s="1"/>
  <c r="N90" i="7"/>
  <c r="N89" i="7" s="1"/>
  <c r="AP20" i="7"/>
  <c r="BB126" i="7"/>
  <c r="BB125" i="7" s="1"/>
  <c r="Z26" i="7"/>
  <c r="Z25" i="7" s="1"/>
  <c r="N64" i="7"/>
  <c r="N63" i="7" s="1"/>
  <c r="R62" i="7"/>
  <c r="R61" i="7" s="1"/>
  <c r="AB24" i="7"/>
  <c r="AB23" i="7" s="1"/>
  <c r="AH166" i="7"/>
  <c r="AH165" i="7" s="1"/>
  <c r="BH160" i="7"/>
  <c r="BH159" i="7" s="1"/>
  <c r="AP70" i="7"/>
  <c r="AP69" i="7" s="1"/>
  <c r="AN200" i="7"/>
  <c r="AN199" i="7" s="1"/>
  <c r="BD204" i="7"/>
  <c r="BD203" i="7" s="1"/>
  <c r="AJ180" i="7"/>
  <c r="AJ179" i="7" s="1"/>
  <c r="P162" i="7"/>
  <c r="P161" i="7" s="1"/>
  <c r="BB202" i="7"/>
  <c r="BB201" i="7" s="1"/>
  <c r="BB182" i="7"/>
  <c r="BB181" i="7" s="1"/>
  <c r="T180" i="7"/>
  <c r="T179" i="7" s="1"/>
  <c r="BH204" i="7"/>
  <c r="BH203" i="7" s="1"/>
  <c r="BF166" i="7"/>
  <c r="BF165" i="7" s="1"/>
  <c r="X194" i="7"/>
  <c r="X193" i="7" s="1"/>
  <c r="P200" i="7"/>
  <c r="P199" i="7" s="1"/>
  <c r="AZ166" i="7"/>
  <c r="AZ165" i="7" s="1"/>
  <c r="R140" i="7"/>
  <c r="R139" i="7" s="1"/>
  <c r="AX158" i="7"/>
  <c r="AX157" i="7" s="1"/>
  <c r="AZ150" i="7"/>
  <c r="AZ149" i="7" s="1"/>
  <c r="AD130" i="7"/>
  <c r="AD129" i="7" s="1"/>
  <c r="V124" i="7"/>
  <c r="V123" i="7" s="1"/>
  <c r="AL122" i="7"/>
  <c r="AL121" i="7" s="1"/>
  <c r="AD112" i="7"/>
  <c r="AD111" i="7" s="1"/>
  <c r="AB202" i="7"/>
  <c r="AB201" i="7" s="1"/>
  <c r="P160" i="7"/>
  <c r="P159" i="7" s="1"/>
  <c r="AZ152" i="7"/>
  <c r="AZ151" i="7" s="1"/>
  <c r="T134" i="7"/>
  <c r="T133" i="7" s="1"/>
  <c r="AD206" i="7"/>
  <c r="AD205" i="7" s="1"/>
  <c r="R182" i="7"/>
  <c r="R181" i="7" s="1"/>
  <c r="AZ180" i="7"/>
  <c r="AZ179" i="7" s="1"/>
  <c r="AB158" i="7"/>
  <c r="AB157" i="7" s="1"/>
  <c r="R142" i="7"/>
  <c r="R141" i="7" s="1"/>
  <c r="N112" i="7"/>
  <c r="N111" i="7" s="1"/>
  <c r="AX108" i="7"/>
  <c r="AX107" i="7" s="1"/>
  <c r="N200" i="7"/>
  <c r="N199" i="7" s="1"/>
  <c r="AF174" i="7"/>
  <c r="AF173" i="7" s="1"/>
  <c r="AT166" i="7"/>
  <c r="AT165" i="7" s="1"/>
  <c r="AB126" i="7"/>
  <c r="AB125" i="7" s="1"/>
  <c r="AV92" i="7"/>
  <c r="AV91" i="7" s="1"/>
  <c r="AL110" i="7"/>
  <c r="AL109" i="7" s="1"/>
  <c r="AH112" i="7"/>
  <c r="AH111" i="7" s="1"/>
  <c r="T86" i="7"/>
  <c r="T85" i="7" s="1"/>
  <c r="BF60" i="7"/>
  <c r="BF59" i="7" s="1"/>
  <c r="AL60" i="7"/>
  <c r="AL59" i="7" s="1"/>
  <c r="AH60" i="7"/>
  <c r="AH59" i="7" s="1"/>
  <c r="BH60" i="7"/>
  <c r="BH59" i="7" s="1"/>
  <c r="P32" i="7"/>
  <c r="P31" i="7" s="1"/>
  <c r="T22" i="7"/>
  <c r="T21" i="7" s="1"/>
  <c r="V194" i="7"/>
  <c r="V193" i="7" s="1"/>
  <c r="BD166" i="7"/>
  <c r="BD165" i="7" s="1"/>
  <c r="BD158" i="7"/>
  <c r="BD157" i="7" s="1"/>
  <c r="AP150" i="7"/>
  <c r="AP149" i="7" s="1"/>
  <c r="R136" i="7"/>
  <c r="R135" i="7" s="1"/>
  <c r="AJ108" i="7"/>
  <c r="AJ107" i="7" s="1"/>
  <c r="BJ86" i="7"/>
  <c r="BJ85" i="7" s="1"/>
  <c r="AF92" i="7"/>
  <c r="AF91" i="7" s="1"/>
  <c r="AD26" i="7"/>
  <c r="AD25" i="7" s="1"/>
  <c r="AR80" i="7"/>
  <c r="AR79" i="7" s="1"/>
  <c r="AR22" i="7"/>
  <c r="AR21" i="7" s="1"/>
  <c r="N192" i="7"/>
  <c r="N191" i="7" s="1"/>
  <c r="BJ130" i="7"/>
  <c r="BJ129" i="7" s="1"/>
  <c r="X118" i="7"/>
  <c r="X117" i="7" s="1"/>
  <c r="AH96" i="7"/>
  <c r="AH95" i="7" s="1"/>
  <c r="AD56" i="7"/>
  <c r="AD55" i="7" s="1"/>
  <c r="AT22" i="7"/>
  <c r="AT21" i="7" s="1"/>
  <c r="AN36" i="7"/>
  <c r="AN35" i="7" s="1"/>
  <c r="AF182" i="7"/>
  <c r="AF181" i="7" s="1"/>
  <c r="AD138" i="7"/>
  <c r="AD137" i="7" s="1"/>
  <c r="BD62" i="7"/>
  <c r="BD61" i="7" s="1"/>
  <c r="AP168" i="7"/>
  <c r="AP167" i="7" s="1"/>
  <c r="N86" i="7"/>
  <c r="N85" i="7" s="1"/>
  <c r="AR56" i="7"/>
  <c r="AR55" i="7" s="1"/>
  <c r="Z144" i="7"/>
  <c r="Z143" i="7" s="1"/>
  <c r="AP170" i="7"/>
  <c r="AP169" i="7" s="1"/>
  <c r="AN110" i="7"/>
  <c r="AN109" i="7" s="1"/>
  <c r="BD60" i="7"/>
  <c r="BD59" i="7" s="1"/>
  <c r="BH136" i="7"/>
  <c r="BH135" i="7" s="1"/>
  <c r="BH50" i="7"/>
  <c r="BH49" i="7" s="1"/>
  <c r="AJ144" i="7"/>
  <c r="AJ143" i="7" s="1"/>
  <c r="N136" i="7"/>
  <c r="N135" i="7" s="1"/>
  <c r="P28" i="7"/>
  <c r="P27" i="7" s="1"/>
  <c r="BF158" i="7"/>
  <c r="BF157" i="7" s="1"/>
  <c r="BH112" i="7"/>
  <c r="BH111" i="7" s="1"/>
  <c r="AF88" i="7"/>
  <c r="AF87" i="7" s="1"/>
  <c r="V52" i="7"/>
  <c r="V51" i="7" s="1"/>
  <c r="BJ20" i="7"/>
  <c r="AV22" i="7"/>
  <c r="AV21" i="7" s="1"/>
  <c r="BF118" i="7"/>
  <c r="BF117" i="7" s="1"/>
  <c r="X54" i="7"/>
  <c r="X53" i="7" s="1"/>
  <c r="AR136" i="7"/>
  <c r="AR135" i="7" s="1"/>
  <c r="BB64" i="7"/>
  <c r="BB63" i="7" s="1"/>
  <c r="AF186" i="7"/>
  <c r="AF185" i="7" s="1"/>
  <c r="BH206" i="7"/>
  <c r="BH205" i="7" s="1"/>
  <c r="V138" i="7"/>
  <c r="V137" i="7" s="1"/>
  <c r="P106" i="7"/>
  <c r="P105" i="7" s="1"/>
  <c r="AV40" i="7"/>
  <c r="AV39" i="7" s="1"/>
  <c r="AR100" i="7"/>
  <c r="AR99" i="7" s="1"/>
  <c r="AL14" i="7"/>
  <c r="AL13" i="7" s="1"/>
  <c r="AN80" i="7"/>
  <c r="AN79" i="7" s="1"/>
  <c r="V10" i="7"/>
  <c r="V9" i="7" s="1"/>
  <c r="AZ198" i="7"/>
  <c r="AZ197" i="7" s="1"/>
  <c r="BD120" i="7"/>
  <c r="BD119" i="7" s="1"/>
  <c r="BF156" i="7"/>
  <c r="BF155" i="7" s="1"/>
  <c r="AF80" i="7"/>
  <c r="AF79" i="7" s="1"/>
  <c r="V20" i="7"/>
  <c r="V19" i="7" s="1"/>
  <c r="T100" i="7"/>
  <c r="T99" i="7" s="1"/>
  <c r="AB58" i="7"/>
  <c r="AB57" i="7" s="1"/>
  <c r="AT14" i="7"/>
  <c r="AT13" i="7" s="1"/>
  <c r="AP192" i="7"/>
  <c r="AP191" i="7" s="1"/>
  <c r="AR92" i="7"/>
  <c r="AR91" i="7" s="1"/>
  <c r="AB108" i="7"/>
  <c r="AB107" i="7" s="1"/>
  <c r="P68" i="7"/>
  <c r="P67" i="7" s="1"/>
  <c r="AP18" i="7"/>
  <c r="AP17" i="7" s="1"/>
  <c r="AJ182" i="7"/>
  <c r="AJ181" i="7" s="1"/>
  <c r="AH104" i="7"/>
  <c r="AH103" i="7" s="1"/>
  <c r="R14" i="7"/>
  <c r="R13" i="7" s="1"/>
  <c r="AB134" i="7"/>
  <c r="AB133" i="7" s="1"/>
  <c r="R32" i="7"/>
  <c r="R31" i="7" s="1"/>
  <c r="P84" i="7"/>
  <c r="P83" i="7" s="1"/>
  <c r="BJ122" i="7"/>
  <c r="BJ121" i="7" s="1"/>
  <c r="V66" i="7"/>
  <c r="V65" i="7" s="1"/>
  <c r="Z36" i="7"/>
  <c r="Z35" i="7" s="1"/>
  <c r="AV190" i="7"/>
  <c r="AV189" i="7" s="1"/>
  <c r="AN182" i="7"/>
  <c r="AN181" i="7" s="1"/>
  <c r="AZ190" i="7"/>
  <c r="AZ189" i="7" s="1"/>
  <c r="AR72" i="7"/>
  <c r="AR71" i="7" s="1"/>
  <c r="AR118" i="7"/>
  <c r="AR117" i="7" s="1"/>
  <c r="AZ140" i="7"/>
  <c r="AZ139" i="7" s="1"/>
  <c r="Z56" i="7"/>
  <c r="Z55" i="7" s="1"/>
  <c r="AT46" i="7"/>
  <c r="AT45" i="7" s="1"/>
  <c r="AB34" i="7"/>
  <c r="AB33" i="7" s="1"/>
  <c r="AT42" i="7"/>
  <c r="AT41" i="7" s="1"/>
  <c r="BH86" i="7"/>
  <c r="BH85" i="7" s="1"/>
  <c r="BJ102" i="7"/>
  <c r="BJ101" i="7" s="1"/>
  <c r="AT138" i="7"/>
  <c r="AT137" i="7" s="1"/>
  <c r="AB26" i="7"/>
  <c r="AB25" i="7" s="1"/>
  <c r="BF120" i="7"/>
  <c r="BF119" i="7" s="1"/>
  <c r="P30" i="7"/>
  <c r="P29" i="7" s="1"/>
  <c r="AN112" i="7"/>
  <c r="AN111" i="7" s="1"/>
  <c r="BH184" i="7"/>
  <c r="BH183" i="7" s="1"/>
  <c r="AT194" i="7"/>
  <c r="AT193" i="7" s="1"/>
  <c r="P184" i="7"/>
  <c r="P183" i="7" s="1"/>
  <c r="AV148" i="7"/>
  <c r="AV147" i="7" s="1"/>
  <c r="AZ142" i="7"/>
  <c r="AZ141" i="7" s="1"/>
  <c r="AL116" i="7"/>
  <c r="AL115" i="7" s="1"/>
  <c r="AH196" i="7"/>
  <c r="AH195" i="7" s="1"/>
  <c r="R166" i="7"/>
  <c r="R165" i="7" s="1"/>
  <c r="R118" i="7"/>
  <c r="R117" i="7" s="1"/>
  <c r="BH200" i="7"/>
  <c r="BH199" i="7" s="1"/>
  <c r="AB140" i="7"/>
  <c r="AB139" i="7" s="1"/>
  <c r="AD104" i="7"/>
  <c r="AD103" i="7" s="1"/>
  <c r="AN162" i="7"/>
  <c r="AN161" i="7" s="1"/>
  <c r="N116" i="7"/>
  <c r="N115" i="7" s="1"/>
  <c r="T110" i="7"/>
  <c r="T109" i="7" s="1"/>
  <c r="AN78" i="7"/>
  <c r="AN77" i="7" s="1"/>
  <c r="V54" i="7"/>
  <c r="V53" i="7" s="1"/>
  <c r="BH44" i="7"/>
  <c r="BH43" i="7" s="1"/>
  <c r="AF12" i="7"/>
  <c r="AF11" i="7" s="1"/>
  <c r="AB190" i="7"/>
  <c r="AB189" i="7" s="1"/>
  <c r="N140" i="7"/>
  <c r="N139" i="7" s="1"/>
  <c r="BH116" i="7"/>
  <c r="BH115" i="7" s="1"/>
  <c r="AR74" i="7"/>
  <c r="AR73" i="7" s="1"/>
  <c r="AT44" i="7"/>
  <c r="AT43" i="7" s="1"/>
  <c r="AZ178" i="7"/>
  <c r="AZ177" i="7" s="1"/>
  <c r="T108" i="7"/>
  <c r="T107" i="7" s="1"/>
  <c r="X84" i="7"/>
  <c r="X83" i="7" s="1"/>
  <c r="BD66" i="7"/>
  <c r="BD65" i="7" s="1"/>
  <c r="AF24" i="7"/>
  <c r="AF23" i="7" s="1"/>
  <c r="BB108" i="7"/>
  <c r="BB107" i="7" s="1"/>
  <c r="V64" i="7"/>
  <c r="V63" i="7" s="1"/>
  <c r="AB118" i="7"/>
  <c r="AB117" i="7" s="1"/>
  <c r="N28" i="7"/>
  <c r="N27" i="7" s="1"/>
  <c r="AX172" i="7"/>
  <c r="AX171" i="7" s="1"/>
  <c r="AJ158" i="7"/>
  <c r="AJ157" i="7" s="1"/>
  <c r="AP98" i="7"/>
  <c r="AP97" i="7" s="1"/>
  <c r="BJ82" i="7"/>
  <c r="BJ81" i="7" s="1"/>
  <c r="AX186" i="7"/>
  <c r="AX185" i="7" s="1"/>
  <c r="T84" i="7"/>
  <c r="T83" i="7" s="1"/>
  <c r="AV178" i="7"/>
  <c r="AV177" i="7" s="1"/>
  <c r="AX112" i="7"/>
  <c r="AX111" i="7" s="1"/>
  <c r="AN12" i="7"/>
  <c r="AN11" i="7" s="1"/>
  <c r="R154" i="7"/>
  <c r="R153" i="7" s="1"/>
  <c r="AP162" i="7"/>
  <c r="AP161" i="7" s="1"/>
  <c r="AR132" i="7"/>
  <c r="AR131" i="7" s="1"/>
  <c r="AF114" i="7"/>
  <c r="AF113" i="7" s="1"/>
  <c r="AN172" i="7"/>
  <c r="AN171" i="7" s="1"/>
  <c r="BD88" i="7"/>
  <c r="BD87" i="7" s="1"/>
  <c r="BB26" i="7"/>
  <c r="BB25" i="7" s="1"/>
  <c r="AP198" i="7"/>
  <c r="AP197" i="7" s="1"/>
  <c r="X202" i="7"/>
  <c r="X201" i="7" s="1"/>
  <c r="BJ58" i="7"/>
  <c r="BJ57" i="7" s="1"/>
  <c r="BH168" i="7"/>
  <c r="BH167" i="7" s="1"/>
  <c r="AR32" i="7"/>
  <c r="AR31" i="7" s="1"/>
  <c r="BF116" i="7"/>
  <c r="BF115" i="7" s="1"/>
  <c r="AP76" i="7"/>
  <c r="AP75" i="7" s="1"/>
  <c r="AL94" i="7"/>
  <c r="AL93" i="7" s="1"/>
  <c r="AF126" i="7"/>
  <c r="AF125" i="7" s="1"/>
  <c r="BD82" i="7"/>
  <c r="BD81" i="7" s="1"/>
  <c r="N40" i="7"/>
  <c r="N39" i="7" s="1"/>
  <c r="T154" i="7"/>
  <c r="T153" i="7" s="1"/>
  <c r="Z186" i="7"/>
  <c r="Z185" i="7" s="1"/>
  <c r="BJ184" i="7"/>
  <c r="BJ183" i="7" s="1"/>
  <c r="AX60" i="7"/>
  <c r="AX59" i="7" s="1"/>
  <c r="AL114" i="7"/>
  <c r="AL113" i="7" s="1"/>
  <c r="BH122" i="7"/>
  <c r="BH121" i="7" s="1"/>
  <c r="AL66" i="7"/>
  <c r="AL65" i="7" s="1"/>
  <c r="BJ156" i="7"/>
  <c r="BJ155" i="7" s="1"/>
  <c r="P152" i="7"/>
  <c r="P151" i="7" s="1"/>
  <c r="AV106" i="7"/>
  <c r="AV105" i="7" s="1"/>
  <c r="BB148" i="7"/>
  <c r="BB147" i="7" s="1"/>
  <c r="AL36" i="7"/>
  <c r="AL35" i="7" s="1"/>
  <c r="AD12" i="7"/>
  <c r="AD11" i="7" s="1"/>
  <c r="AJ68" i="7"/>
  <c r="AJ67" i="7" s="1"/>
  <c r="BB12" i="7"/>
  <c r="BB11" i="7" s="1"/>
  <c r="AD80" i="7"/>
  <c r="AD79" i="7" s="1"/>
  <c r="BF188" i="7"/>
  <c r="BF187" i="7" s="1"/>
  <c r="AD90" i="7"/>
  <c r="AD89" i="7" s="1"/>
  <c r="AF188" i="7"/>
  <c r="AF187" i="7" s="1"/>
  <c r="BD190" i="7"/>
  <c r="BD189" i="7" s="1"/>
  <c r="AV184" i="7"/>
  <c r="AV183" i="7" s="1"/>
  <c r="X160" i="7"/>
  <c r="X159" i="7" s="1"/>
  <c r="N178" i="7"/>
  <c r="N177" i="7" s="1"/>
  <c r="BH198" i="7"/>
  <c r="BH197" i="7" s="1"/>
  <c r="AL204" i="7"/>
  <c r="AL203" i="7" s="1"/>
  <c r="AT206" i="7"/>
  <c r="AT205" i="7" s="1"/>
  <c r="AT186" i="7"/>
  <c r="AT185" i="7" s="1"/>
  <c r="BD202" i="7"/>
  <c r="BD201" i="7" s="1"/>
  <c r="Z184" i="7"/>
  <c r="Z183" i="7" s="1"/>
  <c r="AH198" i="7"/>
  <c r="AH197" i="7" s="1"/>
  <c r="AT168" i="7"/>
  <c r="AT167" i="7" s="1"/>
  <c r="BD144" i="7"/>
  <c r="BD143" i="7" s="1"/>
  <c r="P146" i="7"/>
  <c r="P145" i="7" s="1"/>
  <c r="BH138" i="7"/>
  <c r="BH137" i="7" s="1"/>
  <c r="BB118" i="7"/>
  <c r="BB117" i="7" s="1"/>
  <c r="AJ132" i="7"/>
  <c r="AJ131" i="7" s="1"/>
  <c r="BJ190" i="7"/>
  <c r="BJ189" i="7" s="1"/>
  <c r="BF186" i="7"/>
  <c r="BF185" i="7" s="1"/>
  <c r="T164" i="7"/>
  <c r="T163" i="7" s="1"/>
  <c r="AR154" i="7"/>
  <c r="AR153" i="7" s="1"/>
  <c r="BF138" i="7"/>
  <c r="BF137" i="7" s="1"/>
  <c r="R178" i="7"/>
  <c r="R177" i="7" s="1"/>
  <c r="AZ172" i="7"/>
  <c r="AZ171" i="7" s="1"/>
  <c r="BJ112" i="7"/>
  <c r="BJ111" i="7" s="1"/>
  <c r="AX196" i="7"/>
  <c r="AX195" i="7" s="1"/>
  <c r="BH142" i="7"/>
  <c r="BH141" i="7" s="1"/>
  <c r="AT112" i="7"/>
  <c r="AT111" i="7" s="1"/>
  <c r="AB106" i="7"/>
  <c r="AB105" i="7" s="1"/>
  <c r="AF74" i="7"/>
  <c r="AF73" i="7" s="1"/>
  <c r="AD50" i="7"/>
  <c r="AD49" i="7" s="1"/>
  <c r="AV70" i="7"/>
  <c r="AV69" i="7" s="1"/>
  <c r="P46" i="7"/>
  <c r="P45" i="7" s="1"/>
  <c r="AH10" i="7"/>
  <c r="AH9" i="7" s="1"/>
  <c r="Z178" i="7"/>
  <c r="Z177" i="7" s="1"/>
  <c r="V172" i="7"/>
  <c r="V171" i="7" s="1"/>
  <c r="Z128" i="7"/>
  <c r="Z127" i="7" s="1"/>
  <c r="AV84" i="7"/>
  <c r="AV83" i="7" s="1"/>
  <c r="BH88" i="7"/>
  <c r="BH87" i="7" s="1"/>
  <c r="AT36" i="7"/>
  <c r="AT35" i="7" s="1"/>
  <c r="AJ170" i="7"/>
  <c r="AJ169" i="7" s="1"/>
  <c r="Z114" i="7"/>
  <c r="Z113" i="7" s="1"/>
  <c r="BB90" i="7"/>
  <c r="BB89" i="7" s="1"/>
  <c r="AV86" i="7"/>
  <c r="AV85" i="7" s="1"/>
  <c r="BD24" i="7"/>
  <c r="BD23" i="7" s="1"/>
  <c r="AN38" i="7"/>
  <c r="AN37" i="7" s="1"/>
  <c r="AX100" i="7"/>
  <c r="AX99" i="7" s="1"/>
  <c r="AH38" i="7"/>
  <c r="AH37" i="7" s="1"/>
  <c r="P120" i="7"/>
  <c r="P119" i="7" s="1"/>
  <c r="N26" i="7"/>
  <c r="N25" i="7" s="1"/>
  <c r="AP180" i="7"/>
  <c r="AP179" i="7" s="1"/>
  <c r="N180" i="7"/>
  <c r="N179" i="7" s="1"/>
  <c r="BF154" i="7"/>
  <c r="BF153" i="7" s="1"/>
  <c r="AF96" i="7"/>
  <c r="AF95" i="7" s="1"/>
  <c r="AV68" i="7"/>
  <c r="AV67" i="7" s="1"/>
  <c r="AX206" i="7"/>
  <c r="AX205" i="7" s="1"/>
  <c r="AZ58" i="7"/>
  <c r="AZ57" i="7" s="1"/>
  <c r="BD128" i="7"/>
  <c r="BD127" i="7" s="1"/>
  <c r="BF54" i="7"/>
  <c r="BF53" i="7" s="1"/>
  <c r="R146" i="7"/>
  <c r="R145" i="7" s="1"/>
  <c r="BB120" i="7"/>
  <c r="BB119" i="7" s="1"/>
  <c r="AD160" i="7"/>
  <c r="AD159" i="7" s="1"/>
  <c r="AN90" i="7"/>
  <c r="AN89" i="7" s="1"/>
  <c r="BB106" i="7"/>
  <c r="BB105" i="7" s="1"/>
  <c r="BH70" i="7"/>
  <c r="BH69" i="7" s="1"/>
  <c r="BJ104" i="7"/>
  <c r="BJ103" i="7" s="1"/>
  <c r="P202" i="7"/>
  <c r="P201" i="7" s="1"/>
  <c r="R76" i="7"/>
  <c r="R75" i="7" s="1"/>
  <c r="BJ50" i="7"/>
  <c r="BJ49" i="7" s="1"/>
  <c r="AR44" i="7"/>
  <c r="AR43" i="7" s="1"/>
  <c r="Z90" i="7"/>
  <c r="Z89" i="7" s="1"/>
  <c r="AP146" i="7"/>
  <c r="AP145" i="7" s="1"/>
  <c r="BF74" i="7"/>
  <c r="BF73" i="7" s="1"/>
  <c r="AV18" i="7"/>
  <c r="AV17" i="7" s="1"/>
  <c r="T14" i="7"/>
  <c r="T13" i="7" s="1"/>
  <c r="AN44" i="7"/>
  <c r="AN43" i="7" s="1"/>
  <c r="T28" i="7"/>
  <c r="T27" i="7" s="1"/>
  <c r="AH152" i="7"/>
  <c r="AH151" i="7" s="1"/>
  <c r="BB66" i="7"/>
  <c r="BB65" i="7" s="1"/>
  <c r="T92" i="7"/>
  <c r="T91" i="7" s="1"/>
  <c r="AV12" i="7"/>
  <c r="AV11" i="7" s="1"/>
  <c r="V44" i="7"/>
  <c r="V43" i="7" s="1"/>
  <c r="BH46" i="7"/>
  <c r="BH45" i="7" s="1"/>
  <c r="V116" i="7"/>
  <c r="V115" i="7" s="1"/>
  <c r="Z120" i="7"/>
  <c r="Z119" i="7" s="1"/>
  <c r="X108" i="7"/>
  <c r="X107" i="7" s="1"/>
  <c r="BF168" i="7"/>
  <c r="BF167" i="7" s="1"/>
  <c r="V28" i="7"/>
  <c r="V27" i="7" s="1"/>
  <c r="AR104" i="7"/>
  <c r="AR103" i="7" s="1"/>
  <c r="AR40" i="7"/>
  <c r="AR39" i="7" s="1"/>
  <c r="AD96" i="7"/>
  <c r="AD95" i="7" s="1"/>
  <c r="BD174" i="7"/>
  <c r="BD173" i="7" s="1"/>
  <c r="AD62" i="7"/>
  <c r="AD61" i="7" s="1"/>
  <c r="AN184" i="7"/>
  <c r="AN183" i="7" s="1"/>
  <c r="AV186" i="7"/>
  <c r="AV185" i="7" s="1"/>
  <c r="BB204" i="7"/>
  <c r="BB203" i="7" s="1"/>
  <c r="T188" i="7"/>
  <c r="T187" i="7" s="1"/>
  <c r="V174" i="7"/>
  <c r="V173" i="7" s="1"/>
  <c r="AR190" i="7"/>
  <c r="AR189" i="7" s="1"/>
  <c r="AL196" i="7"/>
  <c r="AL195" i="7" s="1"/>
  <c r="AT198" i="7"/>
  <c r="AT197" i="7" s="1"/>
  <c r="AJ206" i="7"/>
  <c r="AJ205" i="7" s="1"/>
  <c r="R176" i="7"/>
  <c r="R175" i="7" s="1"/>
  <c r="P204" i="7"/>
  <c r="P203" i="7" s="1"/>
  <c r="BJ192" i="7"/>
  <c r="BJ191" i="7" s="1"/>
  <c r="AZ196" i="7"/>
  <c r="AZ195" i="7" s="1"/>
  <c r="AV140" i="7"/>
  <c r="AV139" i="7" s="1"/>
  <c r="X142" i="7"/>
  <c r="X141" i="7" s="1"/>
  <c r="X186" i="7"/>
  <c r="X185" i="7" s="1"/>
  <c r="BJ114" i="7"/>
  <c r="BJ113" i="7" s="1"/>
  <c r="P124" i="7"/>
  <c r="P123" i="7" s="1"/>
  <c r="X200" i="7"/>
  <c r="X199" i="7" s="1"/>
  <c r="BH174" i="7"/>
  <c r="BH173" i="7" s="1"/>
  <c r="AV158" i="7"/>
  <c r="AV157" i="7" s="1"/>
  <c r="T124" i="7"/>
  <c r="T123" i="7" s="1"/>
  <c r="AD172" i="7"/>
  <c r="AD171" i="7" s="1"/>
  <c r="AL164" i="7"/>
  <c r="AL163" i="7" s="1"/>
  <c r="AB128" i="7"/>
  <c r="AB127" i="7" s="1"/>
  <c r="P196" i="7"/>
  <c r="P195" i="7" s="1"/>
  <c r="AX154" i="7"/>
  <c r="AX153" i="7" s="1"/>
  <c r="Z104" i="7"/>
  <c r="Z103" i="7" s="1"/>
  <c r="T102" i="7"/>
  <c r="T101" i="7" s="1"/>
  <c r="AN70" i="7"/>
  <c r="AN69" i="7" s="1"/>
  <c r="AL46" i="7"/>
  <c r="AL45" i="7" s="1"/>
  <c r="BD64" i="7"/>
  <c r="BD63" i="7" s="1"/>
  <c r="BJ40" i="7"/>
  <c r="BJ39" i="7" s="1"/>
  <c r="AZ22" i="7"/>
  <c r="AZ21" i="7" s="1"/>
  <c r="AR176" i="7"/>
  <c r="AR175" i="7" s="1"/>
  <c r="AJ204" i="7"/>
  <c r="AJ203" i="7" s="1"/>
  <c r="AF138" i="7"/>
  <c r="AF137" i="7" s="1"/>
  <c r="AF76" i="7"/>
  <c r="AF75" i="7" s="1"/>
  <c r="R60" i="7"/>
  <c r="R59" i="7" s="1"/>
  <c r="AT28" i="7"/>
  <c r="AT27" i="7" s="1"/>
  <c r="AH162" i="7"/>
  <c r="AH161" i="7" s="1"/>
  <c r="AR96" i="7"/>
  <c r="AR95" i="7" s="1"/>
  <c r="AL172" i="7"/>
  <c r="AL171" i="7" s="1"/>
  <c r="V112" i="7"/>
  <c r="V111" i="7" s="1"/>
  <c r="AV62" i="7"/>
  <c r="AV61" i="7" s="1"/>
  <c r="AB84" i="7"/>
  <c r="AB83" i="7" s="1"/>
  <c r="AP134" i="7"/>
  <c r="AP133" i="7" s="1"/>
  <c r="AH12" i="7"/>
  <c r="AH11" i="7" s="1"/>
  <c r="AZ94" i="7"/>
  <c r="AZ93" i="7" s="1"/>
  <c r="BF112" i="7"/>
  <c r="BF111" i="7" s="1"/>
  <c r="AL18" i="7"/>
  <c r="AL17" i="7" s="1"/>
  <c r="N150" i="7"/>
  <c r="N149" i="7" s="1"/>
  <c r="AJ32" i="7"/>
  <c r="AJ31" i="7" s="1"/>
  <c r="AL34" i="7"/>
  <c r="AL33" i="7" s="1"/>
  <c r="AN10" i="7"/>
  <c r="AN9" i="7" s="1"/>
  <c r="AT98" i="7"/>
  <c r="AT97" i="7" s="1"/>
  <c r="X120" i="7"/>
  <c r="X119" i="7" s="1"/>
  <c r="V200" i="7"/>
  <c r="V199" i="7" s="1"/>
  <c r="AB104" i="7"/>
  <c r="AB103" i="7" s="1"/>
  <c r="R24" i="7"/>
  <c r="R23" i="7" s="1"/>
  <c r="AN138" i="7"/>
  <c r="AN137" i="7" s="1"/>
  <c r="BH194" i="7"/>
  <c r="BH193" i="7" s="1"/>
  <c r="BD32" i="7"/>
  <c r="BD31" i="7" s="1"/>
  <c r="AB94" i="7"/>
  <c r="AB93" i="7" s="1"/>
  <c r="P58" i="7"/>
  <c r="P57" i="7" s="1"/>
  <c r="AH126" i="7"/>
  <c r="AH125" i="7" s="1"/>
  <c r="BB152" i="7"/>
  <c r="BB151" i="7" s="1"/>
  <c r="AH188" i="7"/>
  <c r="AH187" i="7" s="1"/>
  <c r="BJ72" i="7"/>
  <c r="BJ71" i="7" s="1"/>
  <c r="AF22" i="7"/>
  <c r="AF21" i="7" s="1"/>
  <c r="AT124" i="7"/>
  <c r="AT123" i="7" s="1"/>
  <c r="BB58" i="7"/>
  <c r="BB57" i="7" s="1"/>
  <c r="AT110" i="7"/>
  <c r="AT109" i="7" s="1"/>
  <c r="R192" i="7"/>
  <c r="R191" i="7" s="1"/>
  <c r="BH22" i="7"/>
  <c r="BH21" i="7" s="1"/>
  <c r="AZ122" i="7"/>
  <c r="AZ121" i="7" s="1"/>
  <c r="P56" i="7"/>
  <c r="P55" i="7" s="1"/>
  <c r="X198" i="7"/>
  <c r="X197" i="7" s="1"/>
  <c r="T44" i="7"/>
  <c r="T43" i="7" s="1"/>
  <c r="BH110" i="7"/>
  <c r="BH109" i="7" s="1"/>
  <c r="AZ186" i="7"/>
  <c r="AZ185" i="7" s="1"/>
  <c r="AZ62" i="7"/>
  <c r="AZ61" i="7" s="1"/>
  <c r="AN154" i="7"/>
  <c r="AN153" i="7" s="1"/>
  <c r="V204" i="7"/>
  <c r="V203" i="7" s="1"/>
  <c r="AL30" i="7"/>
  <c r="AL29" i="7" s="1"/>
  <c r="BJ80" i="7"/>
  <c r="BJ79" i="7" s="1"/>
  <c r="BH108" i="7"/>
  <c r="BH107" i="7" s="1"/>
  <c r="T174" i="7"/>
  <c r="T173" i="7" s="1"/>
  <c r="AR152" i="7"/>
  <c r="AR151" i="7" s="1"/>
  <c r="R124" i="7"/>
  <c r="R123" i="7" s="1"/>
  <c r="AT188" i="7"/>
  <c r="AT187" i="7" s="1"/>
  <c r="AB144" i="7"/>
  <c r="AB143" i="7" s="1"/>
  <c r="V168" i="7"/>
  <c r="V167" i="7" s="1"/>
  <c r="AJ194" i="7"/>
  <c r="AJ193" i="7" s="1"/>
  <c r="R170" i="7"/>
  <c r="R169" i="7" s="1"/>
  <c r="AF196" i="7"/>
  <c r="AF195" i="7" s="1"/>
  <c r="BF30" i="7"/>
  <c r="BF29" i="7" s="1"/>
  <c r="T138" i="7"/>
  <c r="T137" i="7" s="1"/>
  <c r="P100" i="7"/>
  <c r="P99" i="7" s="1"/>
  <c r="AD20" i="7"/>
  <c r="AD19" i="7" s="1"/>
  <c r="BD38" i="7"/>
  <c r="BD37" i="7" s="1"/>
  <c r="N68" i="7"/>
  <c r="N67" i="7" s="1"/>
  <c r="Z12" i="7"/>
  <c r="Z11" i="7" s="1"/>
  <c r="AF42" i="7"/>
  <c r="AF41" i="7" s="1"/>
  <c r="X46" i="7"/>
  <c r="X45" i="7" s="1"/>
  <c r="AX26" i="7"/>
  <c r="AX25" i="7" s="1"/>
  <c r="AH80" i="7"/>
  <c r="AH79" i="7" s="1"/>
  <c r="BH76" i="7"/>
  <c r="BH75" i="7" s="1"/>
  <c r="BJ74" i="7"/>
  <c r="BJ73" i="7" s="1"/>
  <c r="X164" i="7"/>
  <c r="X163" i="7" s="1"/>
  <c r="AF84" i="7"/>
  <c r="AF83" i="7" s="1"/>
  <c r="X40" i="7"/>
  <c r="X39" i="7" s="1"/>
  <c r="T142" i="7"/>
  <c r="T141" i="7" s="1"/>
  <c r="AD32" i="7"/>
  <c r="AD31" i="7" s="1"/>
  <c r="AB156" i="7"/>
  <c r="AB155" i="7" s="1"/>
  <c r="X182" i="7"/>
  <c r="X181" i="7" s="1"/>
  <c r="T42" i="7"/>
  <c r="T41" i="7" s="1"/>
  <c r="AR102" i="7"/>
  <c r="AR101" i="7" s="1"/>
  <c r="P66" i="7"/>
  <c r="P65" i="7" s="1"/>
  <c r="R128" i="7"/>
  <c r="R127" i="7" s="1"/>
  <c r="AJ138" i="7"/>
  <c r="AJ137" i="7" s="1"/>
  <c r="V140" i="7"/>
  <c r="V139" i="7" s="1"/>
  <c r="AR82" i="7"/>
  <c r="AR81" i="7" s="1"/>
  <c r="AR36" i="7"/>
  <c r="AR35" i="7" s="1"/>
  <c r="AF134" i="7"/>
  <c r="AF133" i="7" s="1"/>
  <c r="BJ62" i="7"/>
  <c r="BJ61" i="7" s="1"/>
  <c r="AZ118" i="7"/>
  <c r="AZ117" i="7" s="1"/>
  <c r="AR180" i="7"/>
  <c r="AR179" i="7" s="1"/>
  <c r="BF10" i="7"/>
  <c r="BF9" i="7" s="1"/>
  <c r="Z130" i="7"/>
  <c r="Z129" i="7" s="1"/>
  <c r="AH78" i="7"/>
  <c r="AH77" i="7" s="1"/>
  <c r="AJ186" i="7"/>
  <c r="AJ185" i="7" s="1"/>
  <c r="AR70" i="7"/>
  <c r="AR69" i="7" s="1"/>
  <c r="BF96" i="7"/>
  <c r="BF95" i="7" s="1"/>
  <c r="AR198" i="7"/>
  <c r="AR197" i="7" s="1"/>
  <c r="AD66" i="7"/>
  <c r="AD65" i="7" s="1"/>
  <c r="AN148" i="7"/>
  <c r="AN147" i="7" s="1"/>
  <c r="BH186" i="7"/>
  <c r="BH185" i="7" s="1"/>
  <c r="AD34" i="7"/>
  <c r="AD33" i="7" s="1"/>
  <c r="BB84" i="7"/>
  <c r="BB83" i="7" s="1"/>
  <c r="AL96" i="7"/>
  <c r="AL95" i="7" s="1"/>
  <c r="BJ162" i="7"/>
  <c r="BJ161" i="7" s="1"/>
  <c r="N166" i="7"/>
  <c r="N165" i="7" s="1"/>
  <c r="R132" i="7"/>
  <c r="R131" i="7" s="1"/>
  <c r="AR182" i="7"/>
  <c r="AR181" i="7" s="1"/>
  <c r="T156" i="7"/>
  <c r="T155" i="7" s="1"/>
  <c r="AF198" i="7"/>
  <c r="AF197" i="7" s="1"/>
  <c r="AZ202" i="7"/>
  <c r="AZ201" i="7" s="1"/>
  <c r="BJ172" i="7"/>
  <c r="BJ171" i="7" s="1"/>
  <c r="V202" i="7"/>
  <c r="V201" i="7" s="1"/>
  <c r="AH42" i="7"/>
  <c r="AH41" i="7" s="1"/>
  <c r="AH140" i="7"/>
  <c r="AH139" i="7" s="1"/>
  <c r="T114" i="7"/>
  <c r="T113" i="7" s="1"/>
  <c r="AN14" i="7"/>
  <c r="AN13" i="7" s="1"/>
  <c r="T16" i="7"/>
  <c r="T15" i="7" s="1"/>
  <c r="BH94" i="7"/>
  <c r="BH93" i="7" s="1"/>
  <c r="AP14" i="7"/>
  <c r="AP13" i="7" s="1"/>
  <c r="AF28" i="7"/>
  <c r="AF27" i="7" s="1"/>
  <c r="T56" i="7"/>
  <c r="T55" i="7" s="1"/>
  <c r="BJ44" i="7"/>
  <c r="BJ43" i="7" s="1"/>
  <c r="AX66" i="7"/>
  <c r="AX65" i="7" s="1"/>
  <c r="P92" i="7"/>
  <c r="P91" i="7" s="1"/>
  <c r="AZ80" i="7"/>
  <c r="AZ79" i="7" s="1"/>
  <c r="AJ12" i="7"/>
  <c r="AJ11" i="7" s="1"/>
  <c r="P104" i="7"/>
  <c r="P103" i="7" s="1"/>
  <c r="AH50" i="7"/>
  <c r="AH49" i="7" s="1"/>
  <c r="V158" i="7"/>
  <c r="V157" i="7" s="1"/>
  <c r="AX54" i="7"/>
  <c r="AX53" i="7" s="1"/>
  <c r="AP84" i="7"/>
  <c r="AP83" i="7" s="1"/>
  <c r="AF136" i="7"/>
  <c r="AF135" i="7" s="1"/>
  <c r="AF72" i="7"/>
  <c r="AF71" i="7" s="1"/>
  <c r="AJ140" i="7"/>
  <c r="AJ139" i="7" s="1"/>
  <c r="X60" i="7"/>
  <c r="X59" i="7" s="1"/>
  <c r="AR164" i="7"/>
  <c r="AR163" i="7" s="1"/>
  <c r="AF202" i="7"/>
  <c r="AF201" i="7" s="1"/>
  <c r="AD150" i="7"/>
  <c r="AD149" i="7" s="1"/>
  <c r="AD108" i="7"/>
  <c r="AD107" i="7" s="1"/>
  <c r="AR26" i="7"/>
  <c r="AR25" i="7" s="1"/>
  <c r="BB136" i="7"/>
  <c r="BB135" i="7" s="1"/>
  <c r="AL62" i="7"/>
  <c r="AL61" i="7" s="1"/>
  <c r="BH128" i="7"/>
  <c r="BH127" i="7" s="1"/>
  <c r="BH120" i="7"/>
  <c r="BH119" i="7" s="1"/>
  <c r="AH36" i="7"/>
  <c r="AH35" i="7" s="1"/>
  <c r="P156" i="7"/>
  <c r="P155" i="7" s="1"/>
  <c r="AJ110" i="7"/>
  <c r="AJ109" i="7" s="1"/>
  <c r="AB30" i="7"/>
  <c r="AB29" i="7" s="1"/>
  <c r="AB46" i="7"/>
  <c r="AB45" i="7" s="1"/>
  <c r="N102" i="7"/>
  <c r="N101" i="7" s="1"/>
  <c r="AD188" i="7"/>
  <c r="AD187" i="7" s="1"/>
  <c r="AL68" i="7"/>
  <c r="AL67" i="7" s="1"/>
  <c r="AB154" i="7"/>
  <c r="AB153" i="7" s="1"/>
  <c r="AR194" i="7"/>
  <c r="AR193" i="7" s="1"/>
  <c r="V38" i="7"/>
  <c r="V37" i="7" s="1"/>
  <c r="AT88" i="7"/>
  <c r="AT87" i="7" s="1"/>
  <c r="AD100" i="7"/>
  <c r="AD99" i="7" s="1"/>
  <c r="AT170" i="7"/>
  <c r="AT169" i="7" s="1"/>
  <c r="BD140" i="7"/>
  <c r="BD139" i="7" s="1"/>
  <c r="BD114" i="7"/>
  <c r="BD113" i="7" s="1"/>
  <c r="T194" i="7"/>
  <c r="T193" i="7" s="1"/>
  <c r="BB162" i="7"/>
  <c r="BB161" i="7" s="1"/>
  <c r="AV172" i="7"/>
  <c r="AV171" i="7" s="1"/>
  <c r="AL186" i="7"/>
  <c r="AL185" i="7" s="1"/>
  <c r="BB176" i="7"/>
  <c r="BB175" i="7" s="1"/>
  <c r="N206" i="7"/>
  <c r="N205" i="7" s="1"/>
  <c r="AJ26" i="7"/>
  <c r="AJ25" i="7" s="1"/>
  <c r="AX192" i="7"/>
  <c r="AX191" i="7" s="1"/>
  <c r="BB98" i="7"/>
  <c r="BB97" i="7" s="1"/>
  <c r="AD60" i="7"/>
  <c r="AD59" i="7" s="1"/>
  <c r="AT12" i="7"/>
  <c r="AT11" i="7" s="1"/>
  <c r="AD94" i="7"/>
  <c r="AD93" i="7" s="1"/>
  <c r="AP30" i="7"/>
  <c r="AP29" i="7" s="1"/>
  <c r="AT38" i="7"/>
  <c r="AT37" i="7" s="1"/>
  <c r="AF66" i="7"/>
  <c r="AF65" i="7" s="1"/>
  <c r="AJ30" i="7"/>
  <c r="AJ29" i="7" s="1"/>
  <c r="AZ74" i="7"/>
  <c r="AZ73" i="7" s="1"/>
  <c r="AN108" i="7"/>
  <c r="AN107" i="7" s="1"/>
  <c r="X100" i="7"/>
  <c r="X99" i="7" s="1"/>
  <c r="P26" i="7"/>
  <c r="P25" i="7" s="1"/>
  <c r="AJ120" i="7"/>
  <c r="AJ119" i="7" s="1"/>
  <c r="BB34" i="7"/>
  <c r="BB33" i="7" s="1"/>
  <c r="N154" i="7"/>
  <c r="N153" i="7" s="1"/>
  <c r="AX62" i="7"/>
  <c r="AX61" i="7" s="1"/>
  <c r="AH74" i="7"/>
  <c r="AH73" i="7" s="1"/>
  <c r="X156" i="7"/>
  <c r="X155" i="7" s="1"/>
  <c r="AP48" i="7"/>
  <c r="AP47" i="7" s="1"/>
  <c r="AZ154" i="7"/>
  <c r="AZ153" i="7" s="1"/>
  <c r="BH68" i="7"/>
  <c r="BH67" i="7" s="1"/>
  <c r="Z108" i="7"/>
  <c r="Z107" i="7" s="1"/>
  <c r="BF206" i="7"/>
  <c r="BF205" i="7" s="1"/>
  <c r="AP174" i="7"/>
  <c r="AP173" i="7" s="1"/>
  <c r="AJ128" i="7"/>
  <c r="AJ127" i="7" s="1"/>
  <c r="AZ30" i="7"/>
  <c r="AZ29" i="7" s="1"/>
  <c r="AZ156" i="7"/>
  <c r="AZ155" i="7" s="1"/>
  <c r="AZ66" i="7"/>
  <c r="AZ65" i="7" s="1"/>
  <c r="AX118" i="7"/>
  <c r="AX117" i="7" s="1"/>
  <c r="P134" i="7"/>
  <c r="P133" i="7" s="1"/>
  <c r="P24" i="7"/>
  <c r="P23" i="7" s="1"/>
  <c r="BJ168" i="7"/>
  <c r="BJ167" i="7" s="1"/>
  <c r="AX142" i="7"/>
  <c r="AX141" i="7" s="1"/>
  <c r="AJ34" i="7"/>
  <c r="AJ33" i="7" s="1"/>
  <c r="AJ50" i="7"/>
  <c r="AJ49" i="7" s="1"/>
  <c r="AD118" i="7"/>
  <c r="AD117" i="7" s="1"/>
  <c r="BD10" i="7"/>
  <c r="BD9" i="7" s="1"/>
  <c r="BF70" i="7"/>
  <c r="BF69" i="7" s="1"/>
  <c r="R148" i="7"/>
  <c r="R147" i="7" s="1"/>
  <c r="AX16" i="7"/>
  <c r="AX15" i="7" s="1"/>
  <c r="AV52" i="7"/>
  <c r="AV51" i="7" s="1"/>
  <c r="BF84" i="7"/>
  <c r="BF83" i="7" s="1"/>
  <c r="AX92" i="7"/>
  <c r="AX91" i="7" s="1"/>
  <c r="P186" i="7"/>
  <c r="P185" i="7" s="1"/>
  <c r="AF148" i="7"/>
  <c r="AF147" i="7" s="1"/>
  <c r="AJ148" i="7"/>
  <c r="AJ147" i="7" s="1"/>
  <c r="N132" i="7"/>
  <c r="N131" i="7" s="1"/>
  <c r="AD154" i="7"/>
  <c r="AD153" i="7" s="1"/>
  <c r="BF190" i="7"/>
  <c r="BF189" i="7" s="1"/>
  <c r="AH180" i="7"/>
  <c r="AH179" i="7" s="1"/>
  <c r="Z194" i="7"/>
  <c r="Z193" i="7" s="1"/>
  <c r="BB20" i="7"/>
  <c r="AF36" i="7"/>
  <c r="AF35" i="7" s="1"/>
  <c r="AX204" i="7"/>
  <c r="AX203" i="7" s="1"/>
  <c r="Z112" i="7"/>
  <c r="Z111" i="7" s="1"/>
  <c r="BJ30" i="7"/>
  <c r="BJ29" i="7" s="1"/>
  <c r="X38" i="7"/>
  <c r="X37" i="7" s="1"/>
  <c r="BH96" i="7"/>
  <c r="BH95" i="7" s="1"/>
  <c r="P78" i="7"/>
  <c r="P77" i="7" s="1"/>
  <c r="AB32" i="7"/>
  <c r="AB31" i="7" s="1"/>
  <c r="X48" i="7"/>
  <c r="X47" i="7" s="1"/>
  <c r="AX40" i="7"/>
  <c r="AX39" i="7" s="1"/>
  <c r="AL134" i="7"/>
  <c r="AL133" i="7" s="1"/>
  <c r="R98" i="7"/>
  <c r="R97" i="7" s="1"/>
  <c r="BJ96" i="7"/>
  <c r="BJ95" i="7" s="1"/>
  <c r="AF10" i="7"/>
  <c r="AF9" i="7" s="1"/>
  <c r="AN104" i="7"/>
  <c r="AN103" i="7" s="1"/>
  <c r="BB42" i="7"/>
  <c r="BB41" i="7" s="1"/>
  <c r="AF154" i="7"/>
  <c r="AF153" i="7" s="1"/>
  <c r="AJ84" i="7"/>
  <c r="AJ83" i="7" s="1"/>
  <c r="AL88" i="7"/>
  <c r="AL87" i="7" s="1"/>
  <c r="AX144" i="7"/>
  <c r="AX143" i="7" s="1"/>
  <c r="T76" i="7"/>
  <c r="T75" i="7" s="1"/>
  <c r="AL146" i="7"/>
  <c r="AL145" i="7" s="1"/>
  <c r="V76" i="7"/>
  <c r="V75" i="7" s="1"/>
  <c r="AR98" i="7"/>
  <c r="AR97" i="7" s="1"/>
  <c r="V186" i="7"/>
  <c r="V185" i="7" s="1"/>
  <c r="V198" i="7"/>
  <c r="V197" i="7" s="1"/>
  <c r="AF100" i="7"/>
  <c r="AF99" i="7" s="1"/>
  <c r="AF58" i="7"/>
  <c r="AF57" i="7" s="1"/>
  <c r="BJ170" i="7"/>
  <c r="BJ169" i="7" s="1"/>
  <c r="X90" i="7"/>
  <c r="X89" i="7" s="1"/>
  <c r="BB124" i="7"/>
  <c r="BB123" i="7" s="1"/>
  <c r="BF122" i="7"/>
  <c r="BF121" i="7" s="1"/>
  <c r="BH32" i="7"/>
  <c r="BH31" i="7" s="1"/>
  <c r="AB178" i="7"/>
  <c r="AB177" i="7" s="1"/>
  <c r="T106" i="7"/>
  <c r="T105" i="7" s="1"/>
  <c r="P44" i="7"/>
  <c r="P43" i="7" s="1"/>
  <c r="BH54" i="7"/>
  <c r="BH53" i="7" s="1"/>
  <c r="AH124" i="7"/>
  <c r="AH123" i="7" s="1"/>
  <c r="AJ20" i="7"/>
  <c r="N84" i="7"/>
  <c r="N83" i="7" s="1"/>
  <c r="AJ164" i="7"/>
  <c r="AJ163" i="7" s="1"/>
  <c r="BF12" i="7"/>
  <c r="BF11" i="7" s="1"/>
  <c r="BD56" i="7"/>
  <c r="BD55" i="7" s="1"/>
  <c r="AX88" i="7"/>
  <c r="AX87" i="7" s="1"/>
  <c r="AP96" i="7"/>
  <c r="AP95" i="7" s="1"/>
  <c r="AV180" i="7"/>
  <c r="AV179" i="7" s="1"/>
  <c r="AL170" i="7"/>
  <c r="AL169" i="7" s="1"/>
  <c r="BB156" i="7"/>
  <c r="BB155" i="7" s="1"/>
  <c r="BF134" i="7"/>
  <c r="BF133" i="7" s="1"/>
  <c r="Z158" i="7"/>
  <c r="Z157" i="7" s="1"/>
  <c r="P188" i="7"/>
  <c r="P187" i="7" s="1"/>
  <c r="AZ162" i="7"/>
  <c r="AZ161" i="7" s="1"/>
  <c r="R198" i="7"/>
  <c r="R197" i="7" s="1"/>
  <c r="R162" i="7"/>
  <c r="R161" i="7" s="1"/>
  <c r="BJ46" i="7"/>
  <c r="BJ45" i="7" s="1"/>
  <c r="R34" i="7"/>
  <c r="R33" i="7" s="1"/>
  <c r="R206" i="7"/>
  <c r="R205" i="7" s="1"/>
  <c r="AB50" i="7"/>
  <c r="AB49" i="7" s="1"/>
  <c r="AH86" i="7"/>
  <c r="AH85" i="7" s="1"/>
  <c r="AX12" i="7"/>
  <c r="AX11" i="7" s="1"/>
  <c r="AP24" i="7"/>
  <c r="AP23" i="7" s="1"/>
  <c r="P82" i="7"/>
  <c r="P81" i="7" s="1"/>
  <c r="N70" i="7"/>
  <c r="N69" i="7" s="1"/>
  <c r="AP136" i="7"/>
  <c r="AP135" i="7" s="1"/>
  <c r="AP58" i="7"/>
  <c r="AP57" i="7" s="1"/>
  <c r="AF20" i="7"/>
  <c r="AF19" i="7" s="1"/>
  <c r="X192" i="7"/>
  <c r="X191" i="7" s="1"/>
  <c r="AN40" i="7"/>
  <c r="AN39" i="7" s="1"/>
  <c r="AP190" i="7"/>
  <c r="AP189" i="7" s="1"/>
  <c r="AV48" i="7"/>
  <c r="AV47" i="7" s="1"/>
  <c r="T62" i="7"/>
  <c r="T61" i="7" s="1"/>
  <c r="X88" i="7"/>
  <c r="X87" i="7" s="1"/>
  <c r="AT158" i="7"/>
  <c r="AT157" i="7" s="1"/>
  <c r="AJ60" i="7"/>
  <c r="AJ59" i="7" s="1"/>
  <c r="AV174" i="7"/>
  <c r="AV173" i="7" s="1"/>
  <c r="Z82" i="7"/>
  <c r="Z81" i="7" s="1"/>
  <c r="AF104" i="7"/>
  <c r="AF103" i="7" s="1"/>
  <c r="BH162" i="7"/>
  <c r="BH161" i="7" s="1"/>
  <c r="BJ16" i="7"/>
  <c r="BJ15" i="7" s="1"/>
  <c r="AV114" i="7"/>
  <c r="AV113" i="7" s="1"/>
  <c r="AD98" i="7"/>
  <c r="AD97" i="7" s="1"/>
  <c r="BD168" i="7"/>
  <c r="BD167" i="7" s="1"/>
  <c r="R70" i="7"/>
  <c r="R69" i="7" s="1"/>
  <c r="AZ126" i="7"/>
  <c r="AZ125" i="7" s="1"/>
  <c r="BF140" i="7"/>
  <c r="BF139" i="7" s="1"/>
  <c r="AF40" i="7"/>
  <c r="AF39" i="7" s="1"/>
  <c r="BJ178" i="7"/>
  <c r="BJ177" i="7" s="1"/>
  <c r="P116" i="7"/>
  <c r="P115" i="7" s="1"/>
  <c r="AD24" i="7"/>
  <c r="AD23" i="7" s="1"/>
  <c r="X52" i="7"/>
  <c r="X51" i="7" s="1"/>
  <c r="AZ116" i="7"/>
  <c r="AZ115" i="7" s="1"/>
  <c r="AD18" i="7"/>
  <c r="AD17" i="7" s="1"/>
  <c r="N92" i="7"/>
  <c r="N91" i="7" s="1"/>
  <c r="AN170" i="7"/>
  <c r="AN169" i="7" s="1"/>
  <c r="AZ16" i="7"/>
  <c r="AZ15" i="7" s="1"/>
  <c r="AV60" i="7"/>
  <c r="AV59" i="7" s="1"/>
  <c r="V94" i="7"/>
  <c r="V93" i="7" s="1"/>
  <c r="AH100" i="7"/>
  <c r="AH99" i="7" s="1"/>
  <c r="AV188" i="7"/>
  <c r="AV187" i="7" s="1"/>
  <c r="AP144" i="7"/>
  <c r="AP143" i="7" s="1"/>
  <c r="AV136" i="7"/>
  <c r="AV135" i="7" s="1"/>
  <c r="AD166" i="7"/>
  <c r="AD165" i="7" s="1"/>
  <c r="R172" i="7"/>
  <c r="R171" i="7" s="1"/>
  <c r="BD192" i="7"/>
  <c r="BD191" i="7" s="1"/>
  <c r="AN176" i="7"/>
  <c r="AN175" i="7" s="1"/>
  <c r="BJ200" i="7"/>
  <c r="BJ199" i="7" s="1"/>
  <c r="AB52" i="7"/>
  <c r="AB51" i="7" s="1"/>
  <c r="P64" i="7"/>
  <c r="P63" i="7" s="1"/>
  <c r="AZ26" i="7"/>
  <c r="AZ25" i="7" s="1"/>
  <c r="AD194" i="7"/>
  <c r="AD193" i="7" s="1"/>
  <c r="AL54" i="7"/>
  <c r="AL53" i="7" s="1"/>
  <c r="BH114" i="7"/>
  <c r="BH113" i="7" s="1"/>
  <c r="BJ24" i="7"/>
  <c r="BJ23" i="7" s="1"/>
  <c r="AV30" i="7"/>
  <c r="AV29" i="7" s="1"/>
  <c r="AL102" i="7"/>
  <c r="AL101" i="7" s="1"/>
  <c r="AZ102" i="7"/>
  <c r="AZ101" i="7" s="1"/>
  <c r="AV150" i="7"/>
  <c r="AV149" i="7" s="1"/>
  <c r="R56" i="7"/>
  <c r="R55" i="7" s="1"/>
  <c r="AR18" i="7"/>
  <c r="AR17" i="7" s="1"/>
  <c r="AB10" i="7"/>
  <c r="AB9" i="7" s="1"/>
  <c r="V22" i="7"/>
  <c r="V21" i="7" s="1"/>
  <c r="AB116" i="7"/>
  <c r="AB115" i="7" s="1"/>
  <c r="N50" i="7"/>
  <c r="N49" i="7" s="1"/>
  <c r="V12" i="7"/>
  <c r="V11" i="7" s="1"/>
  <c r="AT76" i="7"/>
  <c r="AT75" i="7" s="1"/>
  <c r="AX110" i="7"/>
  <c r="AX109" i="7" s="1"/>
  <c r="AP110" i="7"/>
  <c r="AP109" i="7" s="1"/>
  <c r="AH72" i="7"/>
  <c r="AH71" i="7" s="1"/>
  <c r="AT16" i="7"/>
  <c r="AT15" i="7" s="1"/>
  <c r="T90" i="7"/>
  <c r="T89" i="7" s="1"/>
  <c r="BD126" i="7"/>
  <c r="BD125" i="7" s="1"/>
  <c r="BF132" i="7"/>
  <c r="BF131" i="7" s="1"/>
  <c r="P38" i="7"/>
  <c r="P37" i="7" s="1"/>
  <c r="BF142" i="7"/>
  <c r="BF141" i="7" s="1"/>
  <c r="AT68" i="7"/>
  <c r="AT67" i="7" s="1"/>
  <c r="BH24" i="7"/>
  <c r="BH23" i="7" s="1"/>
  <c r="BH132" i="7"/>
  <c r="BH131" i="7" s="1"/>
  <c r="V144" i="7"/>
  <c r="V143" i="7" s="1"/>
  <c r="AD178" i="7"/>
  <c r="AD177" i="7" s="1"/>
  <c r="BB68" i="7"/>
  <c r="BB67" i="7" s="1"/>
  <c r="BB40" i="7"/>
  <c r="BB39" i="7" s="1"/>
  <c r="BF124" i="7"/>
  <c r="BF123" i="7" s="1"/>
  <c r="AJ18" i="7"/>
  <c r="AJ17" i="7" s="1"/>
  <c r="BF82" i="7"/>
  <c r="BF81" i="7" s="1"/>
  <c r="AN140" i="7"/>
  <c r="AN139" i="7" s="1"/>
  <c r="T36" i="7"/>
  <c r="T35" i="7" s="1"/>
  <c r="BF94" i="7"/>
  <c r="BF93" i="7" s="1"/>
  <c r="BH180" i="7"/>
  <c r="BH179" i="7" s="1"/>
  <c r="BB22" i="7"/>
  <c r="BB21" i="7" s="1"/>
  <c r="AF54" i="7"/>
  <c r="AF53" i="7" s="1"/>
  <c r="AX82" i="7"/>
  <c r="AX81" i="7" s="1"/>
  <c r="AL124" i="7"/>
  <c r="AL123" i="7" s="1"/>
  <c r="AF110" i="7"/>
  <c r="AF109" i="7" s="1"/>
  <c r="N170" i="7"/>
  <c r="N169" i="7" s="1"/>
  <c r="AN144" i="7"/>
  <c r="AN143" i="7" s="1"/>
  <c r="AJ116" i="7"/>
  <c r="AJ115" i="7" s="1"/>
  <c r="AD156" i="7"/>
  <c r="AD155" i="7" s="1"/>
  <c r="AB170" i="7"/>
  <c r="AB169" i="7" s="1"/>
  <c r="AZ200" i="7"/>
  <c r="AZ199" i="7" s="1"/>
  <c r="Z196" i="7"/>
  <c r="Z195" i="7" s="1"/>
  <c r="Z88" i="7"/>
  <c r="Z87" i="7" s="1"/>
  <c r="R48" i="7"/>
  <c r="R47" i="7" s="1"/>
  <c r="AV36" i="7"/>
  <c r="AV35" i="7" s="1"/>
  <c r="AD180" i="7"/>
  <c r="AD179" i="7" s="1"/>
  <c r="R64" i="7"/>
  <c r="R63" i="7" s="1"/>
  <c r="P74" i="7"/>
  <c r="P73" i="7" s="1"/>
  <c r="R44" i="7"/>
  <c r="R43" i="7" s="1"/>
  <c r="BH40" i="7"/>
  <c r="BH39" i="7" s="1"/>
  <c r="BF92" i="7"/>
  <c r="BF91" i="7" s="1"/>
  <c r="X102" i="7"/>
  <c r="X101" i="7" s="1"/>
  <c r="X148" i="7"/>
  <c r="X147" i="7" s="1"/>
  <c r="BD86" i="7"/>
  <c r="BD85" i="7" s="1"/>
  <c r="P36" i="7"/>
  <c r="P35" i="7" s="1"/>
  <c r="AT20" i="7"/>
  <c r="AT30" i="7"/>
  <c r="AT29" i="7" s="1"/>
  <c r="AX122" i="7"/>
  <c r="AX121" i="7" s="1"/>
  <c r="AH56" i="7"/>
  <c r="AH55" i="7" s="1"/>
  <c r="BH14" i="7"/>
  <c r="BH13" i="7" s="1"/>
  <c r="BB92" i="7"/>
  <c r="BB91" i="7" s="1"/>
  <c r="AN120" i="7"/>
  <c r="AN119" i="7" s="1"/>
  <c r="BJ136" i="7"/>
  <c r="BJ135" i="7" s="1"/>
  <c r="AL86" i="7"/>
  <c r="AL85" i="7" s="1"/>
  <c r="P34" i="7"/>
  <c r="P33" i="7" s="1"/>
  <c r="V92" i="7"/>
  <c r="V91" i="7" s="1"/>
  <c r="BB100" i="7"/>
  <c r="BB99" i="7" s="1"/>
  <c r="AN146" i="7"/>
  <c r="AN145" i="7" s="1"/>
  <c r="Z46" i="7"/>
  <c r="Z45" i="7" s="1"/>
  <c r="AX180" i="7"/>
  <c r="AX179" i="7" s="1"/>
  <c r="BJ76" i="7"/>
  <c r="BJ75" i="7" s="1"/>
  <c r="BH38" i="7"/>
  <c r="BH37" i="7" s="1"/>
  <c r="AZ90" i="7"/>
  <c r="AZ89" i="7" s="1"/>
  <c r="BF150" i="7"/>
  <c r="BF149" i="7" s="1"/>
  <c r="BD176" i="7"/>
  <c r="BD175" i="7" s="1"/>
  <c r="AZ86" i="7"/>
  <c r="AZ85" i="7" s="1"/>
  <c r="AX36" i="7"/>
  <c r="AX35" i="7" s="1"/>
  <c r="AV142" i="7"/>
  <c r="AV141" i="7" s="1"/>
  <c r="AX14" i="7"/>
  <c r="AX13" i="7" s="1"/>
  <c r="N88" i="7"/>
  <c r="N87" i="7" s="1"/>
  <c r="AH144" i="7"/>
  <c r="AH143" i="7" s="1"/>
  <c r="AJ44" i="7"/>
  <c r="AJ43" i="7" s="1"/>
  <c r="BF102" i="7"/>
  <c r="BF101" i="7" s="1"/>
  <c r="AR188" i="7"/>
  <c r="AR187" i="7" s="1"/>
  <c r="V34" i="7"/>
  <c r="V33" i="7" s="1"/>
  <c r="AN58" i="7"/>
  <c r="AN57" i="7" s="1"/>
  <c r="AP86" i="7"/>
  <c r="AP85" i="7" s="1"/>
  <c r="AH134" i="7"/>
  <c r="AH133" i="7" s="1"/>
  <c r="AT114" i="7"/>
  <c r="AT113" i="7" s="1"/>
  <c r="AZ168" i="7"/>
  <c r="AZ167" i="7" s="1"/>
  <c r="AH158" i="7"/>
  <c r="AH157" i="7" s="1"/>
  <c r="AR120" i="7"/>
  <c r="AR119" i="7" s="1"/>
  <c r="AL162" i="7"/>
  <c r="AL161" i="7" s="1"/>
  <c r="BD194" i="7"/>
  <c r="BD193" i="7" s="1"/>
  <c r="R202" i="7"/>
  <c r="R201" i="7" s="1"/>
  <c r="R200" i="7"/>
  <c r="R199" i="7" s="1"/>
  <c r="AV96" i="7"/>
  <c r="AV95" i="7" s="1"/>
  <c r="AT58" i="7"/>
  <c r="AT57" i="7" s="1"/>
  <c r="V48" i="7"/>
  <c r="V47" i="7" s="1"/>
  <c r="BH190" i="7"/>
  <c r="BH189" i="7" s="1"/>
  <c r="AN84" i="7"/>
  <c r="AN83" i="7" s="1"/>
  <c r="V74" i="7"/>
  <c r="V73" i="7" s="1"/>
  <c r="AZ36" i="7"/>
  <c r="AZ35" i="7" s="1"/>
  <c r="AJ64" i="7"/>
  <c r="AJ63" i="7" s="1"/>
  <c r="T120" i="7"/>
  <c r="T119" i="7" s="1"/>
  <c r="BB104" i="7"/>
  <c r="BB103" i="7" s="1"/>
  <c r="V152" i="7"/>
  <c r="V151" i="7" s="1"/>
  <c r="AP78" i="7"/>
  <c r="AP77" i="7" s="1"/>
  <c r="AZ24" i="7"/>
  <c r="AZ23" i="7" s="1"/>
  <c r="P10" i="7"/>
  <c r="P9" i="7" s="1"/>
  <c r="BD22" i="7"/>
  <c r="BD21" i="7" s="1"/>
  <c r="AB120" i="7"/>
  <c r="AB119" i="7" s="1"/>
  <c r="AH64" i="7"/>
  <c r="AH63" i="7" s="1"/>
  <c r="AB22" i="7"/>
  <c r="AB21" i="7" s="1"/>
  <c r="AL74" i="7"/>
  <c r="AL73" i="7" s="1"/>
  <c r="AP120" i="7"/>
  <c r="AP119" i="7" s="1"/>
  <c r="AL98" i="7"/>
  <c r="AL97" i="7" s="1"/>
  <c r="BJ106" i="7"/>
  <c r="BJ105" i="7" s="1"/>
  <c r="BH36" i="7"/>
  <c r="BH35" i="7" s="1"/>
  <c r="AJ94" i="7"/>
  <c r="AJ93" i="7" s="1"/>
  <c r="BF106" i="7"/>
  <c r="BF105" i="7" s="1"/>
  <c r="AL158" i="7"/>
  <c r="AL157" i="7" s="1"/>
  <c r="N22" i="7"/>
  <c r="N21" i="7" s="1"/>
  <c r="AT176" i="7"/>
  <c r="AT175" i="7" s="1"/>
  <c r="Z86" i="7"/>
  <c r="Z85" i="7" s="1"/>
  <c r="AH28" i="7"/>
  <c r="AH27" i="7" s="1"/>
  <c r="AX68" i="7"/>
  <c r="AX67" i="7" s="1"/>
  <c r="AR150" i="7"/>
  <c r="AR149" i="7" s="1"/>
  <c r="BB180" i="7"/>
  <c r="BB179" i="7" s="1"/>
  <c r="AL78" i="7"/>
  <c r="AL77" i="7" s="1"/>
  <c r="AJ66" i="7"/>
  <c r="AJ65" i="7" s="1"/>
  <c r="AR146" i="7"/>
  <c r="AR145" i="7" s="1"/>
  <c r="AB12" i="7"/>
  <c r="AB11" i="7" s="1"/>
  <c r="AD92" i="7"/>
  <c r="AD91" i="7" s="1"/>
  <c r="V150" i="7"/>
  <c r="V149" i="7" s="1"/>
  <c r="AN20" i="7"/>
  <c r="AN118" i="7"/>
  <c r="AN117" i="7" s="1"/>
  <c r="AD196" i="7"/>
  <c r="AD195" i="7" s="1"/>
  <c r="N38" i="7"/>
  <c r="N37" i="7" s="1"/>
  <c r="AF62" i="7"/>
  <c r="AF61" i="7" s="1"/>
  <c r="AH90" i="7"/>
  <c r="AH89" i="7" s="1"/>
  <c r="AP154" i="7"/>
  <c r="AP153" i="7" s="1"/>
  <c r="Z138" i="7"/>
  <c r="Z137" i="7" s="1"/>
  <c r="AP166" i="7"/>
  <c r="AP165" i="7" s="1"/>
  <c r="AX140" i="7"/>
  <c r="AX139" i="7" s="1"/>
  <c r="AJ124" i="7"/>
  <c r="AJ123" i="7" s="1"/>
  <c r="BD136" i="7"/>
  <c r="BD135" i="7" s="1"/>
  <c r="R168" i="7"/>
  <c r="R167" i="7" s="1"/>
  <c r="AB182" i="7"/>
  <c r="AB181" i="7" s="1"/>
  <c r="BJ202" i="7"/>
  <c r="BJ201" i="7" s="1"/>
  <c r="AT152" i="7"/>
  <c r="AT151" i="7" s="1"/>
  <c r="P112" i="7"/>
  <c r="P111" i="7" s="1"/>
  <c r="Z48" i="7"/>
  <c r="Z47" i="7" s="1"/>
  <c r="AN48" i="7"/>
  <c r="AN47" i="7" s="1"/>
  <c r="AP104" i="7"/>
  <c r="AP103" i="7" s="1"/>
  <c r="AB28" i="7"/>
  <c r="AB27" i="7" s="1"/>
  <c r="Z70" i="7"/>
  <c r="Z69" i="7" s="1"/>
  <c r="BF88" i="7"/>
  <c r="BF87" i="7" s="1"/>
  <c r="AV198" i="7"/>
  <c r="AV197" i="7" s="1"/>
  <c r="BD142" i="7"/>
  <c r="BD141" i="7" s="1"/>
  <c r="BF66" i="7"/>
  <c r="BF65" i="7" s="1"/>
  <c r="AD52" i="7"/>
  <c r="AD51" i="7" s="1"/>
  <c r="BD98" i="7"/>
  <c r="BD97" i="7" s="1"/>
  <c r="AB64" i="7"/>
  <c r="AB63" i="7" s="1"/>
  <c r="Z66" i="7"/>
  <c r="Z65" i="7" s="1"/>
  <c r="BB188" i="7"/>
  <c r="BB187" i="7" s="1"/>
  <c r="BJ100" i="7"/>
  <c r="BJ99" i="7" s="1"/>
  <c r="AR28" i="7"/>
  <c r="AR27" i="7" s="1"/>
  <c r="AN92" i="7"/>
  <c r="AN91" i="7" s="1"/>
  <c r="Z122" i="7"/>
  <c r="Z121" i="7" s="1"/>
  <c r="P110" i="7"/>
  <c r="P109" i="7" s="1"/>
  <c r="AP92" i="7"/>
  <c r="AP91" i="7" s="1"/>
  <c r="AX10" i="7"/>
  <c r="AX9" i="7" s="1"/>
  <c r="AP102" i="7"/>
  <c r="AP101" i="7" s="1"/>
  <c r="AR124" i="7"/>
  <c r="AR123" i="7" s="1"/>
  <c r="BH148" i="7"/>
  <c r="BH147" i="7" s="1"/>
  <c r="V30" i="7"/>
  <c r="V29" i="7" s="1"/>
  <c r="AD162" i="7"/>
  <c r="AD161" i="7" s="1"/>
  <c r="AB86" i="7"/>
  <c r="AB85" i="7" s="1"/>
  <c r="AX50" i="7"/>
  <c r="AX49" i="7" s="1"/>
  <c r="V82" i="7"/>
  <c r="V81" i="7" s="1"/>
  <c r="BB138" i="7"/>
  <c r="BB137" i="7" s="1"/>
  <c r="AH206" i="7"/>
  <c r="AH205" i="7" s="1"/>
  <c r="BB86" i="7"/>
  <c r="BB85" i="7" s="1"/>
  <c r="BB28" i="7"/>
  <c r="BB27" i="7" s="1"/>
  <c r="BJ148" i="7"/>
  <c r="BJ147" i="7" s="1"/>
  <c r="AL16" i="7"/>
  <c r="AL15" i="7" s="1"/>
  <c r="AN72" i="7"/>
  <c r="AN71" i="7" s="1"/>
  <c r="R180" i="7"/>
  <c r="R179" i="7" s="1"/>
  <c r="AN68" i="7"/>
  <c r="AN67" i="7" s="1"/>
  <c r="BD134" i="7"/>
  <c r="BD133" i="7" s="1"/>
  <c r="AT142" i="7"/>
  <c r="AT141" i="7" s="1"/>
  <c r="AH30" i="7"/>
  <c r="AH29" i="7" s="1"/>
  <c r="AN52" i="7"/>
  <c r="AN51" i="7" s="1"/>
  <c r="AD86" i="7"/>
  <c r="AD85" i="7" s="1"/>
  <c r="AJ152" i="7"/>
  <c r="AJ151" i="7" s="1"/>
  <c r="BJ126" i="7"/>
  <c r="BJ125" i="7" s="1"/>
  <c r="AN206" i="7"/>
  <c r="AN205" i="7" s="1"/>
  <c r="T176" i="7"/>
  <c r="T175" i="7" s="1"/>
  <c r="AV120" i="7"/>
  <c r="AV119" i="7" s="1"/>
  <c r="AB160" i="7"/>
  <c r="AB159" i="7" s="1"/>
  <c r="AD200" i="7"/>
  <c r="AD199" i="7" s="1"/>
  <c r="AT162" i="7"/>
  <c r="AT161" i="7" s="1"/>
  <c r="R194" i="7"/>
  <c r="R193" i="7" s="1"/>
  <c r="AV19" i="7"/>
  <c r="BF19" i="7"/>
  <c r="AH182" i="7"/>
  <c r="AH181" i="7" s="1"/>
  <c r="BF32" i="7"/>
  <c r="BF31" i="7" s="1"/>
  <c r="AV76" i="7"/>
  <c r="AV75" i="7" s="1"/>
  <c r="P190" i="7"/>
  <c r="P189" i="7" s="1"/>
  <c r="AB54" i="7"/>
  <c r="AB53" i="7" s="1"/>
  <c r="AT132" i="7"/>
  <c r="AT131" i="7" s="1"/>
  <c r="V154" i="7"/>
  <c r="V153" i="7" s="1"/>
  <c r="Z34" i="7"/>
  <c r="Z33" i="7" s="1"/>
  <c r="AF64" i="7"/>
  <c r="AF63" i="7" s="1"/>
  <c r="V90" i="7"/>
  <c r="V89" i="7" s="1"/>
  <c r="N160" i="7"/>
  <c r="N159" i="7" s="1"/>
  <c r="BJ134" i="7"/>
  <c r="BJ133" i="7" s="1"/>
  <c r="AH194" i="7"/>
  <c r="AH193" i="7" s="1"/>
  <c r="AF164" i="7"/>
  <c r="AF163" i="7" s="1"/>
  <c r="BD124" i="7"/>
  <c r="BD123" i="7" s="1"/>
  <c r="AR168" i="7"/>
  <c r="AR167" i="7" s="1"/>
  <c r="AF184" i="7"/>
  <c r="AF183" i="7" s="1"/>
  <c r="AL166" i="7"/>
  <c r="AL165" i="7" s="1"/>
  <c r="AT204" i="7"/>
  <c r="AT203" i="7" s="1"/>
  <c r="Z13" i="4"/>
  <c r="Y14" i="4"/>
  <c r="Z14" i="4" s="1"/>
  <c r="AC18" i="4"/>
  <c r="AB10" i="4"/>
  <c r="Y20" i="4"/>
  <c r="Z19" i="4"/>
  <c r="AC19" i="4" s="1"/>
  <c r="AS15" i="4"/>
  <c r="AV15" i="4" s="1"/>
  <c r="A15" i="4"/>
  <c r="AB13" i="4"/>
  <c r="AC13" i="4" s="1"/>
  <c r="AA14" i="4"/>
  <c r="AB14" i="4" s="1"/>
  <c r="AA21" i="4"/>
  <c r="AB20" i="4"/>
  <c r="F25" i="7" l="1"/>
  <c r="G15" i="7"/>
  <c r="I15" i="7"/>
  <c r="F26" i="7"/>
  <c r="I14" i="7"/>
  <c r="G25" i="7"/>
  <c r="AX19" i="7"/>
  <c r="G12" i="7"/>
  <c r="E25" i="7"/>
  <c r="AT19" i="7"/>
  <c r="D12" i="7"/>
  <c r="I25" i="7"/>
  <c r="AZ19" i="7"/>
  <c r="D24" i="7"/>
  <c r="AH19" i="7"/>
  <c r="I13" i="7"/>
  <c r="F13" i="7"/>
  <c r="E24" i="7"/>
  <c r="AJ19" i="7"/>
  <c r="F15" i="7"/>
  <c r="G24" i="7"/>
  <c r="AN19" i="7"/>
  <c r="I12" i="7"/>
  <c r="G13" i="7"/>
  <c r="D25" i="7"/>
  <c r="AR19" i="7"/>
  <c r="E11" i="7"/>
  <c r="F12" i="7"/>
  <c r="D26" i="7"/>
  <c r="BB19" i="7"/>
  <c r="E26" i="7"/>
  <c r="BD19" i="7"/>
  <c r="I11" i="7"/>
  <c r="E12" i="7"/>
  <c r="F14" i="7"/>
  <c r="D14" i="7"/>
  <c r="D13" i="7"/>
  <c r="G11" i="7"/>
  <c r="D15" i="7"/>
  <c r="E14" i="7"/>
  <c r="D11" i="7"/>
  <c r="G14" i="7"/>
  <c r="AP19" i="7"/>
  <c r="I24" i="7"/>
  <c r="E13" i="7"/>
  <c r="G26" i="7"/>
  <c r="BH19" i="7"/>
  <c r="E15" i="7"/>
  <c r="BJ19" i="7"/>
  <c r="I26" i="7"/>
  <c r="AL19" i="7"/>
  <c r="F24" i="7"/>
  <c r="F11" i="7"/>
  <c r="AR11" i="4"/>
  <c r="AS11" i="4" s="1"/>
  <c r="AT12" i="4"/>
  <c r="AU12" i="4" s="1"/>
  <c r="AR12" i="4"/>
  <c r="AS12" i="4" s="1"/>
  <c r="AC14" i="4"/>
  <c r="AT11" i="4"/>
  <c r="AU11" i="4" s="1"/>
  <c r="AC10" i="4"/>
  <c r="Y21" i="4"/>
  <c r="Z20" i="4"/>
  <c r="AC20" i="4" s="1"/>
  <c r="AA22" i="4"/>
  <c r="AB21" i="4"/>
  <c r="AV12" i="4" l="1"/>
  <c r="AV11" i="4"/>
  <c r="A11" i="4"/>
  <c r="B11" i="4" s="1"/>
  <c r="C11" i="4" s="1"/>
  <c r="Y22" i="4"/>
  <c r="Z21" i="4"/>
  <c r="AC21" i="4" s="1"/>
  <c r="AB22" i="4"/>
  <c r="AA23" i="4"/>
  <c r="AB23" i="4" s="1"/>
  <c r="B15" i="4" l="1"/>
  <c r="C15" i="4" s="1"/>
  <c r="AB9" i="5" s="1"/>
  <c r="AB8" i="5" s="1"/>
  <c r="AT17" i="4"/>
  <c r="AU17" i="4" s="1"/>
  <c r="Y23" i="4"/>
  <c r="Z23" i="4" s="1"/>
  <c r="AC23" i="4" s="1"/>
  <c r="Z22" i="4"/>
  <c r="AC22" i="4" s="1"/>
  <c r="AR17" i="4" l="1"/>
  <c r="G17" i="5" s="1"/>
  <c r="H17" i="5"/>
  <c r="A17" i="4"/>
  <c r="B17" i="4" s="1"/>
  <c r="C17" i="4" s="1"/>
  <c r="R127" i="5" s="1"/>
  <c r="R126" i="5" s="1"/>
  <c r="AV147" i="5"/>
  <c r="AV146" i="5" s="1"/>
  <c r="X167" i="5"/>
  <c r="X166" i="5" s="1"/>
  <c r="AP189" i="5"/>
  <c r="AP188" i="5" s="1"/>
  <c r="AB55" i="5"/>
  <c r="AB54" i="5" s="1"/>
  <c r="AV145" i="5"/>
  <c r="AV144" i="5" s="1"/>
  <c r="BD49" i="5"/>
  <c r="BD48" i="5" s="1"/>
  <c r="X179" i="5"/>
  <c r="X178" i="5" s="1"/>
  <c r="AZ165" i="5"/>
  <c r="AZ164" i="5" s="1"/>
  <c r="BJ173" i="5"/>
  <c r="BJ172" i="5" s="1"/>
  <c r="AL189" i="5"/>
  <c r="AL188" i="5" s="1"/>
  <c r="AD143" i="5"/>
  <c r="AD142" i="5" s="1"/>
  <c r="AN65" i="5"/>
  <c r="AN64" i="5" s="1"/>
  <c r="P129" i="5"/>
  <c r="P128" i="5" s="1"/>
  <c r="R23" i="5"/>
  <c r="AJ37" i="5"/>
  <c r="AJ36" i="5" s="1"/>
  <c r="BB183" i="5"/>
  <c r="BB182" i="5" s="1"/>
  <c r="AF179" i="5"/>
  <c r="AF178" i="5" s="1"/>
  <c r="N125" i="5"/>
  <c r="N124" i="5" s="1"/>
  <c r="AR63" i="5"/>
  <c r="AR62" i="5" s="1"/>
  <c r="BJ83" i="5"/>
  <c r="BJ82" i="5" s="1"/>
  <c r="AX117" i="5"/>
  <c r="AX116" i="5" s="1"/>
  <c r="BH69" i="5"/>
  <c r="BH68" i="5" s="1"/>
  <c r="Z91" i="5"/>
  <c r="Z90" i="5" s="1"/>
  <c r="AR179" i="5"/>
  <c r="AR178" i="5" s="1"/>
  <c r="AD25" i="5"/>
  <c r="AD24" i="5" s="1"/>
  <c r="AV67" i="5"/>
  <c r="AV66" i="5" s="1"/>
  <c r="R181" i="5"/>
  <c r="R180" i="5" s="1"/>
  <c r="BF53" i="5"/>
  <c r="BF52" i="5" s="1"/>
  <c r="AL161" i="5"/>
  <c r="AL160" i="5" s="1"/>
  <c r="BJ99" i="5"/>
  <c r="BJ98" i="5" s="1"/>
  <c r="BJ127" i="5"/>
  <c r="BJ126" i="5" s="1"/>
  <c r="AT31" i="5"/>
  <c r="AT30" i="5" s="1"/>
  <c r="AD11" i="5"/>
  <c r="AD10" i="5" s="1"/>
  <c r="AF109" i="5"/>
  <c r="AF108" i="5" s="1"/>
  <c r="BD45" i="5"/>
  <c r="BD44" i="5" s="1"/>
  <c r="BH51" i="5"/>
  <c r="BH50" i="5" s="1"/>
  <c r="AL95" i="5"/>
  <c r="AL94" i="5" s="1"/>
  <c r="AL193" i="5"/>
  <c r="AL192" i="5" s="1"/>
  <c r="AP81" i="5"/>
  <c r="AP80" i="5" s="1"/>
  <c r="P127" i="5"/>
  <c r="P126" i="5" s="1"/>
  <c r="P71" i="5"/>
  <c r="P70" i="5" s="1"/>
  <c r="AZ33" i="5"/>
  <c r="AZ32" i="5" s="1"/>
  <c r="N205" i="5"/>
  <c r="N204" i="5" s="1"/>
  <c r="AJ131" i="5"/>
  <c r="AJ130" i="5" s="1"/>
  <c r="AZ131" i="5"/>
  <c r="AZ130" i="5" s="1"/>
  <c r="AR195" i="5"/>
  <c r="AR194" i="5" s="1"/>
  <c r="AL153" i="5" l="1"/>
  <c r="AL152" i="5" s="1"/>
  <c r="AT61" i="5"/>
  <c r="AT60" i="5" s="1"/>
  <c r="P11" i="5"/>
  <c r="P10" i="5" s="1"/>
  <c r="BB149" i="5"/>
  <c r="BB148" i="5" s="1"/>
  <c r="BJ97" i="5"/>
  <c r="BJ96" i="5" s="1"/>
  <c r="T121" i="5"/>
  <c r="T120" i="5" s="1"/>
  <c r="AB167" i="5"/>
  <c r="AB166" i="5" s="1"/>
  <c r="R11" i="5"/>
  <c r="R10" i="5" s="1"/>
  <c r="AV191" i="5"/>
  <c r="AV190" i="5" s="1"/>
  <c r="BF163" i="5"/>
  <c r="BF162" i="5" s="1"/>
  <c r="AT117" i="5"/>
  <c r="AT116" i="5" s="1"/>
  <c r="BB121" i="5"/>
  <c r="BB120" i="5" s="1"/>
  <c r="AR16" i="5"/>
  <c r="AR14" i="5" s="1"/>
  <c r="AV41" i="5"/>
  <c r="AV40" i="5" s="1"/>
  <c r="BD131" i="5"/>
  <c r="BD130" i="5" s="1"/>
  <c r="AT51" i="5"/>
  <c r="AT50" i="5" s="1"/>
  <c r="BD191" i="5"/>
  <c r="BD190" i="5" s="1"/>
  <c r="AV81" i="5"/>
  <c r="AV80" i="5" s="1"/>
  <c r="AX19" i="5"/>
  <c r="AX17" i="5" s="1"/>
  <c r="AS17" i="4"/>
  <c r="AV17" i="4" s="1"/>
  <c r="F16" i="5" s="1"/>
  <c r="Z127" i="5"/>
  <c r="Z126" i="5" s="1"/>
  <c r="Z83" i="5"/>
  <c r="Z82" i="5" s="1"/>
  <c r="R9" i="5"/>
  <c r="R8" i="5" s="1"/>
  <c r="AH101" i="5"/>
  <c r="AH100" i="5" s="1"/>
  <c r="AF117" i="5"/>
  <c r="AF116" i="5" s="1"/>
  <c r="X109" i="5"/>
  <c r="X108" i="5" s="1"/>
  <c r="N155" i="5"/>
  <c r="N154" i="5" s="1"/>
  <c r="AR197" i="5"/>
  <c r="AR196" i="5" s="1"/>
  <c r="AH145" i="5"/>
  <c r="AH144" i="5" s="1"/>
  <c r="AX87" i="5"/>
  <c r="AX86" i="5" s="1"/>
  <c r="R173" i="5"/>
  <c r="R172" i="5" s="1"/>
  <c r="AP121" i="5"/>
  <c r="AP120" i="5" s="1"/>
  <c r="AZ107" i="5"/>
  <c r="AZ106" i="5" s="1"/>
  <c r="AH37" i="5"/>
  <c r="AH36" i="5" s="1"/>
  <c r="AR207" i="5"/>
  <c r="AR206" i="5" s="1"/>
  <c r="BH67" i="5"/>
  <c r="BH66" i="5" s="1"/>
  <c r="AL167" i="5"/>
  <c r="AL166" i="5" s="1"/>
  <c r="P137" i="5"/>
  <c r="P136" i="5" s="1"/>
  <c r="AH141" i="5"/>
  <c r="AH140" i="5" s="1"/>
  <c r="BB133" i="5"/>
  <c r="BB132" i="5" s="1"/>
  <c r="AX203" i="5"/>
  <c r="AX202" i="5" s="1"/>
  <c r="AT195" i="5"/>
  <c r="AT194" i="5" s="1"/>
  <c r="AB121" i="5"/>
  <c r="AB120" i="5" s="1"/>
  <c r="BD121" i="5"/>
  <c r="BD120" i="5" s="1"/>
  <c r="BF167" i="5"/>
  <c r="BF166" i="5" s="1"/>
  <c r="AP199" i="5"/>
  <c r="AP198" i="5" s="1"/>
  <c r="X57" i="5"/>
  <c r="X56" i="5" s="1"/>
  <c r="AN157" i="5"/>
  <c r="AN156" i="5" s="1"/>
  <c r="BD103" i="5"/>
  <c r="BD102" i="5" s="1"/>
  <c r="AF157" i="5"/>
  <c r="AF156" i="5" s="1"/>
  <c r="AB135" i="5"/>
  <c r="AB134" i="5" s="1"/>
  <c r="AD177" i="5"/>
  <c r="AD176" i="5" s="1"/>
  <c r="AH159" i="5"/>
  <c r="AH158" i="5" s="1"/>
  <c r="BF57" i="5"/>
  <c r="BF56" i="5" s="1"/>
  <c r="BH159" i="5"/>
  <c r="BH158" i="5" s="1"/>
  <c r="AH83" i="5"/>
  <c r="AH82" i="5" s="1"/>
  <c r="BJ49" i="5"/>
  <c r="BJ48" i="5" s="1"/>
  <c r="BD101" i="5"/>
  <c r="BD100" i="5" s="1"/>
  <c r="BH145" i="5"/>
  <c r="BH144" i="5" s="1"/>
  <c r="BF191" i="5"/>
  <c r="BF190" i="5" s="1"/>
  <c r="AX43" i="5"/>
  <c r="AX42" i="5" s="1"/>
  <c r="BD193" i="5"/>
  <c r="BD192" i="5" s="1"/>
  <c r="AD81" i="5"/>
  <c r="AD80" i="5" s="1"/>
  <c r="AF33" i="5"/>
  <c r="AF32" i="5" s="1"/>
  <c r="AZ193" i="5"/>
  <c r="AZ192" i="5" s="1"/>
  <c r="N129" i="5"/>
  <c r="N128" i="5" s="1"/>
  <c r="AL75" i="5"/>
  <c r="AL74" i="5" s="1"/>
  <c r="AL173" i="5"/>
  <c r="AL172" i="5" s="1"/>
  <c r="AV111" i="5"/>
  <c r="AV110" i="5" s="1"/>
  <c r="AX151" i="5"/>
  <c r="AX150" i="5" s="1"/>
  <c r="BD171" i="5"/>
  <c r="BD170" i="5" s="1"/>
  <c r="AV73" i="5"/>
  <c r="AV72" i="5" s="1"/>
  <c r="Z77" i="5"/>
  <c r="Z76" i="5" s="1"/>
  <c r="X127" i="5"/>
  <c r="X126" i="5" s="1"/>
  <c r="AJ117" i="5"/>
  <c r="AJ116" i="5" s="1"/>
  <c r="X137" i="5"/>
  <c r="X136" i="5" s="1"/>
  <c r="BB81" i="5"/>
  <c r="BB80" i="5" s="1"/>
  <c r="BD183" i="5"/>
  <c r="BD182" i="5" s="1"/>
  <c r="BH139" i="5"/>
  <c r="BH138" i="5" s="1"/>
  <c r="V83" i="5"/>
  <c r="V82" i="5" s="1"/>
  <c r="Z85" i="5"/>
  <c r="Z84" i="5" s="1"/>
  <c r="Z155" i="5"/>
  <c r="Z154" i="5" s="1"/>
  <c r="T125" i="5"/>
  <c r="T124" i="5" s="1"/>
  <c r="AZ103" i="5"/>
  <c r="AZ102" i="5" s="1"/>
  <c r="AX69" i="5"/>
  <c r="AX68" i="5" s="1"/>
  <c r="BB193" i="5"/>
  <c r="BB192" i="5" s="1"/>
  <c r="AP133" i="5"/>
  <c r="AP132" i="5" s="1"/>
  <c r="AX107" i="5"/>
  <c r="AX106" i="5" s="1"/>
  <c r="R25" i="5"/>
  <c r="R24" i="5" s="1"/>
  <c r="Z13" i="5"/>
  <c r="Z12" i="5" s="1"/>
  <c r="N181" i="5"/>
  <c r="N180" i="5" s="1"/>
  <c r="AP39" i="5"/>
  <c r="AP38" i="5" s="1"/>
  <c r="BD179" i="5"/>
  <c r="BD178" i="5" s="1"/>
  <c r="N87" i="5"/>
  <c r="N86" i="5" s="1"/>
  <c r="AL131" i="5"/>
  <c r="AL130" i="5" s="1"/>
  <c r="AB91" i="5"/>
  <c r="AB90" i="5" s="1"/>
  <c r="Z81" i="5"/>
  <c r="Z80" i="5" s="1"/>
  <c r="P163" i="5"/>
  <c r="P162" i="5" s="1"/>
  <c r="AT101" i="5"/>
  <c r="AT100" i="5" s="1"/>
  <c r="V159" i="5"/>
  <c r="V158" i="5" s="1"/>
  <c r="AX123" i="5"/>
  <c r="AX122" i="5" s="1"/>
  <c r="V137" i="5"/>
  <c r="V136" i="5" s="1"/>
  <c r="AT81" i="5"/>
  <c r="AT80" i="5" s="1"/>
  <c r="AH43" i="5"/>
  <c r="AH42" i="5" s="1"/>
  <c r="Z177" i="5"/>
  <c r="Z176" i="5" s="1"/>
  <c r="BH91" i="5"/>
  <c r="BH90" i="5" s="1"/>
  <c r="X113" i="5"/>
  <c r="X112" i="5" s="1"/>
  <c r="AD89" i="5"/>
  <c r="AD88" i="5" s="1"/>
  <c r="R19" i="5"/>
  <c r="R17" i="5" s="1"/>
  <c r="AZ111" i="5"/>
  <c r="AZ110" i="5" s="1"/>
  <c r="AX13" i="5"/>
  <c r="AX12" i="5" s="1"/>
  <c r="AJ189" i="5"/>
  <c r="AJ188" i="5" s="1"/>
  <c r="BH75" i="5"/>
  <c r="BH74" i="5" s="1"/>
  <c r="AD29" i="5"/>
  <c r="AD28" i="5" s="1"/>
  <c r="AX139" i="5"/>
  <c r="AX138" i="5" s="1"/>
  <c r="Z179" i="5"/>
  <c r="Z178" i="5" s="1"/>
  <c r="AR133" i="5"/>
  <c r="AR132" i="5" s="1"/>
  <c r="AR45" i="5"/>
  <c r="AR44" i="5" s="1"/>
  <c r="AB145" i="5"/>
  <c r="AB144" i="5" s="1"/>
  <c r="AH93" i="5"/>
  <c r="AH92" i="5" s="1"/>
  <c r="AJ45" i="5"/>
  <c r="AJ44" i="5" s="1"/>
  <c r="AX59" i="5"/>
  <c r="AX58" i="5" s="1"/>
  <c r="AB49" i="5"/>
  <c r="AB48" i="5" s="1"/>
  <c r="R63" i="5"/>
  <c r="R62" i="5" s="1"/>
  <c r="AD101" i="5"/>
  <c r="AD100" i="5" s="1"/>
  <c r="BF171" i="5"/>
  <c r="BF170" i="5" s="1"/>
  <c r="AN91" i="5"/>
  <c r="AN90" i="5" s="1"/>
  <c r="AZ171" i="5"/>
  <c r="AZ170" i="5" s="1"/>
  <c r="X155" i="5"/>
  <c r="X154" i="5" s="1"/>
  <c r="AR151" i="5"/>
  <c r="AR150" i="5" s="1"/>
  <c r="AB87" i="5"/>
  <c r="AB86" i="5" s="1"/>
  <c r="BF99" i="5"/>
  <c r="BF98" i="5" s="1"/>
  <c r="BJ89" i="5"/>
  <c r="BJ88" i="5" s="1"/>
  <c r="P41" i="5"/>
  <c r="P40" i="5" s="1"/>
  <c r="AJ65" i="5"/>
  <c r="AJ64" i="5" s="1"/>
  <c r="AJ185" i="5"/>
  <c r="AJ184" i="5" s="1"/>
  <c r="BB191" i="5"/>
  <c r="BB190" i="5" s="1"/>
  <c r="AZ183" i="5"/>
  <c r="AZ182" i="5" s="1"/>
  <c r="P93" i="5"/>
  <c r="P92" i="5" s="1"/>
  <c r="X101" i="5"/>
  <c r="X100" i="5" s="1"/>
  <c r="AD79" i="5"/>
  <c r="AD78" i="5" s="1"/>
  <c r="BH23" i="5"/>
  <c r="AF173" i="5"/>
  <c r="AF172" i="5" s="1"/>
  <c r="AP123" i="5"/>
  <c r="AP122" i="5" s="1"/>
  <c r="P149" i="5"/>
  <c r="P148" i="5" s="1"/>
  <c r="AB147" i="5"/>
  <c r="AB146" i="5" s="1"/>
  <c r="AD127" i="5"/>
  <c r="AD126" i="5" s="1"/>
  <c r="AN39" i="5"/>
  <c r="AN38" i="5" s="1"/>
  <c r="P87" i="5"/>
  <c r="P86" i="5" s="1"/>
  <c r="AV159" i="5"/>
  <c r="AV158" i="5" s="1"/>
  <c r="AF155" i="5"/>
  <c r="AF154" i="5" s="1"/>
  <c r="AH105" i="5"/>
  <c r="AH104" i="5" s="1"/>
  <c r="V125" i="5"/>
  <c r="V124" i="5" s="1"/>
  <c r="AL141" i="5"/>
  <c r="AL140" i="5" s="1"/>
  <c r="T139" i="5"/>
  <c r="T138" i="5" s="1"/>
  <c r="P97" i="5"/>
  <c r="P96" i="5" s="1"/>
  <c r="AL183" i="5"/>
  <c r="AL182" i="5" s="1"/>
  <c r="AD165" i="5"/>
  <c r="AD164" i="5" s="1"/>
  <c r="T169" i="5"/>
  <c r="T168" i="5" s="1"/>
  <c r="AF83" i="5"/>
  <c r="AF82" i="5" s="1"/>
  <c r="BF117" i="5"/>
  <c r="BF116" i="5" s="1"/>
  <c r="P53" i="5"/>
  <c r="P52" i="5" s="1"/>
  <c r="P145" i="5"/>
  <c r="P144" i="5" s="1"/>
  <c r="AV127" i="5"/>
  <c r="AV126" i="5" s="1"/>
  <c r="N113" i="5"/>
  <c r="N112" i="5" s="1"/>
  <c r="BB171" i="5"/>
  <c r="BB170" i="5" s="1"/>
  <c r="AT87" i="5"/>
  <c r="AT86" i="5" s="1"/>
  <c r="AP125" i="5"/>
  <c r="AP124" i="5" s="1"/>
  <c r="BH37" i="5"/>
  <c r="BH36" i="5" s="1"/>
  <c r="AH143" i="5"/>
  <c r="AH142" i="5" s="1"/>
  <c r="AX127" i="5"/>
  <c r="AX126" i="5" s="1"/>
  <c r="AV155" i="5"/>
  <c r="AV154" i="5" s="1"/>
  <c r="AN9" i="5"/>
  <c r="AN8" i="5" s="1"/>
  <c r="V31" i="5"/>
  <c r="V30" i="5" s="1"/>
  <c r="BH35" i="5"/>
  <c r="BH34" i="5" s="1"/>
  <c r="T135" i="5"/>
  <c r="T134" i="5" s="1"/>
  <c r="AZ161" i="5"/>
  <c r="AZ160" i="5" s="1"/>
  <c r="AB175" i="5"/>
  <c r="AB174" i="5" s="1"/>
  <c r="BB131" i="5"/>
  <c r="BB130" i="5" s="1"/>
  <c r="AB43" i="5"/>
  <c r="AB42" i="5" s="1"/>
  <c r="N201" i="5"/>
  <c r="N200" i="5" s="1"/>
  <c r="AR61" i="5"/>
  <c r="AR60" i="5" s="1"/>
  <c r="AN133" i="5"/>
  <c r="AN132" i="5" s="1"/>
  <c r="P201" i="5"/>
  <c r="P200" i="5" s="1"/>
  <c r="V183" i="5"/>
  <c r="V182" i="5" s="1"/>
  <c r="AJ31" i="5"/>
  <c r="AJ30" i="5" s="1"/>
  <c r="BF147" i="5"/>
  <c r="BF146" i="5" s="1"/>
  <c r="AF159" i="5"/>
  <c r="AF158" i="5" s="1"/>
  <c r="AF119" i="5"/>
  <c r="AF118" i="5" s="1"/>
  <c r="X81" i="5"/>
  <c r="X80" i="5" s="1"/>
  <c r="V81" i="5"/>
  <c r="V80" i="5" s="1"/>
  <c r="AB173" i="5"/>
  <c r="AB172" i="5" s="1"/>
  <c r="N107" i="5"/>
  <c r="N106" i="5" s="1"/>
  <c r="N203" i="5"/>
  <c r="N202" i="5" s="1"/>
  <c r="R163" i="5"/>
  <c r="R162" i="5" s="1"/>
  <c r="AR27" i="5"/>
  <c r="AR26" i="5" s="1"/>
  <c r="X157" i="5"/>
  <c r="X156" i="5" s="1"/>
  <c r="BH205" i="5"/>
  <c r="BH204" i="5" s="1"/>
  <c r="BJ123" i="5"/>
  <c r="BJ122" i="5" s="1"/>
  <c r="AD183" i="5"/>
  <c r="AD182" i="5" s="1"/>
  <c r="AD199" i="5"/>
  <c r="AD198" i="5" s="1"/>
  <c r="AF195" i="5"/>
  <c r="AF194" i="5" s="1"/>
  <c r="AX153" i="5"/>
  <c r="AX152" i="5" s="1"/>
  <c r="AP171" i="5"/>
  <c r="AP170" i="5" s="1"/>
  <c r="AT203" i="5"/>
  <c r="AT202" i="5" s="1"/>
  <c r="AJ129" i="5"/>
  <c r="AJ128" i="5" s="1"/>
  <c r="BJ11" i="5"/>
  <c r="BJ10" i="5" s="1"/>
  <c r="AT141" i="5"/>
  <c r="AT140" i="5" s="1"/>
  <c r="Z43" i="5"/>
  <c r="Z42" i="5" s="1"/>
  <c r="AX207" i="5"/>
  <c r="AX206" i="5" s="1"/>
  <c r="AP117" i="5"/>
  <c r="AP116" i="5" s="1"/>
  <c r="Z123" i="5"/>
  <c r="Z122" i="5" s="1"/>
  <c r="R81" i="5"/>
  <c r="R80" i="5" s="1"/>
  <c r="BF139" i="5"/>
  <c r="BF138" i="5" s="1"/>
  <c r="AB103" i="5"/>
  <c r="AB102" i="5" s="1"/>
  <c r="AR35" i="5"/>
  <c r="AR34" i="5" s="1"/>
  <c r="R93" i="5"/>
  <c r="R92" i="5" s="1"/>
  <c r="BH185" i="5"/>
  <c r="BH184" i="5" s="1"/>
  <c r="BJ165" i="5"/>
  <c r="BJ164" i="5" s="1"/>
  <c r="X111" i="5"/>
  <c r="X110" i="5" s="1"/>
  <c r="AX113" i="5"/>
  <c r="AX112" i="5" s="1"/>
  <c r="AB67" i="5"/>
  <c r="AB66" i="5" s="1"/>
  <c r="AZ43" i="5"/>
  <c r="AZ42" i="5" s="1"/>
  <c r="P37" i="5"/>
  <c r="P36" i="5" s="1"/>
  <c r="AN165" i="5"/>
  <c r="AN164" i="5" s="1"/>
  <c r="AD149" i="5"/>
  <c r="AD148" i="5" s="1"/>
  <c r="P69" i="5"/>
  <c r="P68" i="5" s="1"/>
  <c r="AH171" i="5"/>
  <c r="AH170" i="5" s="1"/>
  <c r="N183" i="5"/>
  <c r="N182" i="5" s="1"/>
  <c r="AD147" i="5"/>
  <c r="AD146" i="5" s="1"/>
  <c r="BJ35" i="5"/>
  <c r="BJ34" i="5" s="1"/>
  <c r="BB161" i="5"/>
  <c r="BB160" i="5" s="1"/>
  <c r="P191" i="5"/>
  <c r="P190" i="5" s="1"/>
  <c r="N81" i="5"/>
  <c r="N80" i="5" s="1"/>
  <c r="BB9" i="5"/>
  <c r="BB8" i="5" s="1"/>
  <c r="BJ193" i="5"/>
  <c r="BJ192" i="5" s="1"/>
  <c r="AF23" i="5"/>
  <c r="AX149" i="5"/>
  <c r="AX148" i="5" s="1"/>
  <c r="AR97" i="5"/>
  <c r="AR96" i="5" s="1"/>
  <c r="AH179" i="5"/>
  <c r="AH178" i="5" s="1"/>
  <c r="AP143" i="5"/>
  <c r="AP142" i="5" s="1"/>
  <c r="AJ155" i="5"/>
  <c r="AJ154" i="5" s="1"/>
  <c r="AP75" i="5"/>
  <c r="AP74" i="5" s="1"/>
  <c r="V129" i="5"/>
  <c r="V128" i="5" s="1"/>
  <c r="AR171" i="5"/>
  <c r="AR170" i="5" s="1"/>
  <c r="AT109" i="5"/>
  <c r="AT108" i="5" s="1"/>
  <c r="AH31" i="5"/>
  <c r="AH30" i="5" s="1"/>
  <c r="AH185" i="5"/>
  <c r="AH184" i="5" s="1"/>
  <c r="AL143" i="5"/>
  <c r="AL142" i="5" s="1"/>
  <c r="AN197" i="5"/>
  <c r="AN196" i="5" s="1"/>
  <c r="N197" i="5"/>
  <c r="N196" i="5" s="1"/>
  <c r="AP195" i="5"/>
  <c r="AP194" i="5" s="1"/>
  <c r="AB107" i="5"/>
  <c r="AB106" i="5" s="1"/>
  <c r="N131" i="5"/>
  <c r="N130" i="5" s="1"/>
  <c r="X151" i="5"/>
  <c r="X150" i="5" s="1"/>
  <c r="AH107" i="5"/>
  <c r="AH106" i="5" s="1"/>
  <c r="AF125" i="5"/>
  <c r="AF124" i="5" s="1"/>
  <c r="BJ87" i="5"/>
  <c r="BJ86" i="5" s="1"/>
  <c r="AZ75" i="5"/>
  <c r="AZ74" i="5" s="1"/>
  <c r="AF13" i="5"/>
  <c r="AF12" i="5" s="1"/>
  <c r="AD115" i="5"/>
  <c r="AD114" i="5" s="1"/>
  <c r="AJ121" i="5"/>
  <c r="AJ120" i="5" s="1"/>
  <c r="AT197" i="5"/>
  <c r="AT196" i="5" s="1"/>
  <c r="N23" i="5"/>
  <c r="AH207" i="5"/>
  <c r="AH206" i="5" s="1"/>
  <c r="AV123" i="5"/>
  <c r="AV122" i="5" s="1"/>
  <c r="AL105" i="5"/>
  <c r="AL104" i="5" s="1"/>
  <c r="AL67" i="5"/>
  <c r="AL66" i="5" s="1"/>
  <c r="I17" i="5"/>
  <c r="AL87" i="5"/>
  <c r="AL86" i="5" s="1"/>
  <c r="BF207" i="5"/>
  <c r="BF206" i="5" s="1"/>
  <c r="AN127" i="5"/>
  <c r="AN126" i="5" s="1"/>
  <c r="BB77" i="5"/>
  <c r="BB76" i="5" s="1"/>
  <c r="AL97" i="5"/>
  <c r="AL96" i="5" s="1"/>
  <c r="AX115" i="5"/>
  <c r="AX114" i="5" s="1"/>
  <c r="X207" i="5"/>
  <c r="X206" i="5" s="1"/>
  <c r="P153" i="5"/>
  <c r="P152" i="5" s="1"/>
  <c r="V135" i="5"/>
  <c r="V134" i="5" s="1"/>
  <c r="AJ177" i="5"/>
  <c r="AJ176" i="5" s="1"/>
  <c r="P31" i="5"/>
  <c r="P30" i="5" s="1"/>
  <c r="AB101" i="5"/>
  <c r="AB100" i="5" s="1"/>
  <c r="BF29" i="5"/>
  <c r="BF28" i="5" s="1"/>
  <c r="AJ163" i="5"/>
  <c r="AJ162" i="5" s="1"/>
  <c r="N73" i="5"/>
  <c r="N72" i="5" s="1"/>
  <c r="AP181" i="5"/>
  <c r="AP180" i="5" s="1"/>
  <c r="AP137" i="5"/>
  <c r="AP136" i="5" s="1"/>
  <c r="N123" i="5"/>
  <c r="N122" i="5" s="1"/>
  <c r="AB113" i="5"/>
  <c r="AB112" i="5" s="1"/>
  <c r="AT37" i="5"/>
  <c r="AT36" i="5" s="1"/>
  <c r="AV171" i="5"/>
  <c r="AV170" i="5" s="1"/>
  <c r="P203" i="5"/>
  <c r="P202" i="5" s="1"/>
  <c r="AF79" i="5"/>
  <c r="AF78" i="5" s="1"/>
  <c r="R89" i="5"/>
  <c r="R88" i="5" s="1"/>
  <c r="BJ203" i="5"/>
  <c r="BJ202" i="5" s="1"/>
  <c r="AH19" i="5"/>
  <c r="AH17" i="5" s="1"/>
  <c r="Z153" i="5"/>
  <c r="Z152" i="5" s="1"/>
  <c r="BD125" i="5"/>
  <c r="BD124" i="5" s="1"/>
  <c r="AJ23" i="5"/>
  <c r="AF171" i="5"/>
  <c r="AF170" i="5" s="1"/>
  <c r="AV33" i="5"/>
  <c r="AV32" i="5" s="1"/>
  <c r="X153" i="5"/>
  <c r="X152" i="5" s="1"/>
  <c r="AR173" i="5"/>
  <c r="AR172" i="5" s="1"/>
  <c r="AD193" i="5"/>
  <c r="AD192" i="5" s="1"/>
  <c r="BD175" i="5"/>
  <c r="BD174" i="5" s="1"/>
  <c r="R53" i="5"/>
  <c r="R52" i="5" s="1"/>
  <c r="AT171" i="5"/>
  <c r="AT170" i="5" s="1"/>
  <c r="T63" i="5"/>
  <c r="T62" i="5" s="1"/>
  <c r="AX55" i="5"/>
  <c r="AX54" i="5" s="1"/>
  <c r="AN67" i="5"/>
  <c r="AN66" i="5" s="1"/>
  <c r="AJ207" i="5"/>
  <c r="AJ206" i="5" s="1"/>
  <c r="R139" i="5"/>
  <c r="R138" i="5" s="1"/>
  <c r="P43" i="5"/>
  <c r="P42" i="5" s="1"/>
  <c r="N51" i="5"/>
  <c r="N50" i="5" s="1"/>
  <c r="R123" i="5"/>
  <c r="R122" i="5" s="1"/>
  <c r="AF203" i="5"/>
  <c r="AF202" i="5" s="1"/>
  <c r="AL123" i="5"/>
  <c r="AL122" i="5" s="1"/>
  <c r="P135" i="5"/>
  <c r="P134" i="5" s="1"/>
  <c r="AP41" i="5"/>
  <c r="AP40" i="5" s="1"/>
  <c r="AD67" i="5"/>
  <c r="AD66" i="5" s="1"/>
  <c r="T75" i="5"/>
  <c r="T74" i="5" s="1"/>
  <c r="AH91" i="5"/>
  <c r="AH90" i="5" s="1"/>
  <c r="AB13" i="5"/>
  <c r="AB12" i="5" s="1"/>
  <c r="X197" i="5"/>
  <c r="X196" i="5" s="1"/>
  <c r="N69" i="5"/>
  <c r="N68" i="5" s="1"/>
  <c r="Z193" i="5"/>
  <c r="Z192" i="5" s="1"/>
  <c r="BJ37" i="5"/>
  <c r="BJ36" i="5" s="1"/>
  <c r="AP107" i="5"/>
  <c r="AP106" i="5" s="1"/>
  <c r="AB149" i="5"/>
  <c r="AB148" i="5" s="1"/>
  <c r="N49" i="5"/>
  <c r="N48" i="5" s="1"/>
  <c r="AN149" i="5"/>
  <c r="AN148" i="5" s="1"/>
  <c r="BF75" i="5"/>
  <c r="BF74" i="5" s="1"/>
  <c r="AN81" i="5"/>
  <c r="AN80" i="5" s="1"/>
  <c r="AT107" i="5"/>
  <c r="AT106" i="5" s="1"/>
  <c r="Z171" i="5"/>
  <c r="Z170" i="5" s="1"/>
  <c r="AF97" i="5"/>
  <c r="AF96" i="5" s="1"/>
  <c r="AF151" i="5"/>
  <c r="AF150" i="5" s="1"/>
  <c r="AN29" i="5"/>
  <c r="AN28" i="5" s="1"/>
  <c r="BJ167" i="5"/>
  <c r="BJ166" i="5" s="1"/>
  <c r="P61" i="5"/>
  <c r="P60" i="5" s="1"/>
  <c r="AV195" i="5"/>
  <c r="AV194" i="5" s="1"/>
  <c r="BF25" i="5"/>
  <c r="BF24" i="5" s="1"/>
  <c r="N127" i="5"/>
  <c r="N126" i="5" s="1"/>
  <c r="AR29" i="5"/>
  <c r="AR28" i="5" s="1"/>
  <c r="P167" i="5"/>
  <c r="P166" i="5" s="1"/>
  <c r="V203" i="5"/>
  <c r="V202" i="5" s="1"/>
  <c r="BB101" i="5"/>
  <c r="BB100" i="5" s="1"/>
  <c r="BH57" i="5"/>
  <c r="BH56" i="5" s="1"/>
  <c r="BJ197" i="5"/>
  <c r="BJ196" i="5" s="1"/>
  <c r="AB171" i="5"/>
  <c r="AB170" i="5" s="1"/>
  <c r="AN169" i="5"/>
  <c r="AN168" i="5" s="1"/>
  <c r="AP155" i="5"/>
  <c r="AP154" i="5" s="1"/>
  <c r="AB139" i="5"/>
  <c r="AB138" i="5" s="1"/>
  <c r="BB105" i="5"/>
  <c r="BB104" i="5" s="1"/>
  <c r="BD159" i="5"/>
  <c r="BD158" i="5" s="1"/>
  <c r="X187" i="5"/>
  <c r="X186" i="5" s="1"/>
  <c r="AF147" i="5"/>
  <c r="AF146" i="5" s="1"/>
  <c r="AF153" i="5"/>
  <c r="AF152" i="5" s="1"/>
  <c r="AV185" i="5"/>
  <c r="AV184" i="5" s="1"/>
  <c r="V59" i="5"/>
  <c r="V58" i="5" s="1"/>
  <c r="T83" i="5"/>
  <c r="T82" i="5" s="1"/>
  <c r="AP197" i="5"/>
  <c r="AP196" i="5" s="1"/>
  <c r="P155" i="5"/>
  <c r="P154" i="5" s="1"/>
  <c r="AH111" i="5"/>
  <c r="AH110" i="5" s="1"/>
  <c r="AR143" i="5"/>
  <c r="AR142" i="5" s="1"/>
  <c r="X23" i="5"/>
  <c r="P169" i="5"/>
  <c r="P168" i="5" s="1"/>
  <c r="AH175" i="5"/>
  <c r="AH174" i="5" s="1"/>
  <c r="AT47" i="5"/>
  <c r="AT46" i="5" s="1"/>
  <c r="BJ189" i="5"/>
  <c r="BJ188" i="5" s="1"/>
  <c r="Z101" i="5"/>
  <c r="Z100" i="5" s="1"/>
  <c r="AT131" i="5"/>
  <c r="AT130" i="5" s="1"/>
  <c r="N185" i="5"/>
  <c r="N184" i="5" s="1"/>
  <c r="X63" i="5"/>
  <c r="X62" i="5" s="1"/>
  <c r="BD137" i="5"/>
  <c r="BD136" i="5" s="1"/>
  <c r="AN125" i="5"/>
  <c r="AN124" i="5" s="1"/>
  <c r="BF193" i="5"/>
  <c r="BF192" i="5" s="1"/>
  <c r="V51" i="5"/>
  <c r="V50" i="5" s="1"/>
  <c r="N85" i="5"/>
  <c r="N84" i="5" s="1"/>
  <c r="Z187" i="5"/>
  <c r="Z186" i="5" s="1"/>
  <c r="AD65" i="5"/>
  <c r="AD64" i="5" s="1"/>
  <c r="BJ16" i="5"/>
  <c r="BJ14" i="5" s="1"/>
  <c r="AD137" i="5"/>
  <c r="AD136" i="5" s="1"/>
  <c r="AD185" i="5"/>
  <c r="AD184" i="5" s="1"/>
  <c r="BB165" i="5"/>
  <c r="BB164" i="5" s="1"/>
  <c r="AX155" i="5"/>
  <c r="AX154" i="5" s="1"/>
  <c r="AB195" i="5"/>
  <c r="AB194" i="5" s="1"/>
  <c r="AB159" i="5"/>
  <c r="AB158" i="5" s="1"/>
  <c r="AV113" i="5"/>
  <c r="AV112" i="5" s="1"/>
  <c r="AT13" i="5"/>
  <c r="AT12" i="5" s="1"/>
  <c r="AR163" i="5"/>
  <c r="AR162" i="5" s="1"/>
  <c r="N189" i="5"/>
  <c r="N188" i="5" s="1"/>
  <c r="BH85" i="5"/>
  <c r="BH84" i="5" s="1"/>
  <c r="AF103" i="5"/>
  <c r="AF102" i="5" s="1"/>
  <c r="BH143" i="5"/>
  <c r="BH142" i="5" s="1"/>
  <c r="AH25" i="5"/>
  <c r="AH24" i="5" s="1"/>
  <c r="AZ157" i="5"/>
  <c r="AZ156" i="5" s="1"/>
  <c r="P207" i="5"/>
  <c r="P206" i="5" s="1"/>
  <c r="AD63" i="5"/>
  <c r="AD62" i="5" s="1"/>
  <c r="AZ199" i="5"/>
  <c r="AZ198" i="5" s="1"/>
  <c r="AN183" i="5"/>
  <c r="AN182" i="5" s="1"/>
  <c r="AV47" i="5"/>
  <c r="AV46" i="5" s="1"/>
  <c r="AB51" i="5"/>
  <c r="AB50" i="5" s="1"/>
  <c r="BB203" i="5"/>
  <c r="BB202" i="5" s="1"/>
  <c r="AL81" i="5"/>
  <c r="AL80" i="5" s="1"/>
  <c r="AT165" i="5"/>
  <c r="AT164" i="5" s="1"/>
  <c r="P183" i="5"/>
  <c r="P182" i="5" s="1"/>
  <c r="AT183" i="5"/>
  <c r="AT182" i="5" s="1"/>
  <c r="X47" i="5"/>
  <c r="X46" i="5" s="1"/>
  <c r="BD139" i="5"/>
  <c r="BD138" i="5" s="1"/>
  <c r="N193" i="5"/>
  <c r="N192" i="5" s="1"/>
  <c r="Z175" i="5"/>
  <c r="Z174" i="5" s="1"/>
  <c r="AL31" i="5"/>
  <c r="AL30" i="5" s="1"/>
  <c r="BF81" i="5"/>
  <c r="BF80" i="5" s="1"/>
  <c r="Z125" i="5"/>
  <c r="Z124" i="5" s="1"/>
  <c r="AV95" i="5"/>
  <c r="AV94" i="5" s="1"/>
  <c r="R185" i="5"/>
  <c r="R184" i="5" s="1"/>
  <c r="AH203" i="5"/>
  <c r="AH202" i="5" s="1"/>
  <c r="AH49" i="5"/>
  <c r="AH48" i="5" s="1"/>
  <c r="AH151" i="5"/>
  <c r="AH150" i="5" s="1"/>
  <c r="AF53" i="5"/>
  <c r="AF52" i="5" s="1"/>
  <c r="V175" i="5"/>
  <c r="V174" i="5" s="1"/>
  <c r="BF55" i="5"/>
  <c r="BF54" i="5" s="1"/>
  <c r="AR201" i="5"/>
  <c r="AR200" i="5" s="1"/>
  <c r="AX49" i="5"/>
  <c r="AX48" i="5" s="1"/>
  <c r="BB169" i="5"/>
  <c r="BB168" i="5" s="1"/>
  <c r="BB73" i="5"/>
  <c r="BB72" i="5" s="1"/>
  <c r="AL61" i="5"/>
  <c r="AL60" i="5" s="1"/>
  <c r="BJ133" i="5"/>
  <c r="BJ132" i="5" s="1"/>
  <c r="AZ95" i="5"/>
  <c r="AZ94" i="5" s="1"/>
  <c r="AJ59" i="5"/>
  <c r="AJ58" i="5" s="1"/>
  <c r="AP109" i="5"/>
  <c r="AP108" i="5" s="1"/>
  <c r="R125" i="5"/>
  <c r="R124" i="5" s="1"/>
  <c r="Z159" i="5"/>
  <c r="Z158" i="5" s="1"/>
  <c r="AH195" i="5"/>
  <c r="AH194" i="5" s="1"/>
  <c r="T81" i="5"/>
  <c r="T80" i="5" s="1"/>
  <c r="AR31" i="5"/>
  <c r="AR30" i="5" s="1"/>
  <c r="BF83" i="5"/>
  <c r="BF82" i="5" s="1"/>
  <c r="BH127" i="5"/>
  <c r="BH126" i="5" s="1"/>
  <c r="AZ125" i="5"/>
  <c r="AZ124" i="5" s="1"/>
  <c r="BF41" i="5"/>
  <c r="BF40" i="5" s="1"/>
  <c r="AD109" i="5"/>
  <c r="AD108" i="5" s="1"/>
  <c r="N169" i="5"/>
  <c r="N168" i="5" s="1"/>
  <c r="AF11" i="5"/>
  <c r="AF10" i="5" s="1"/>
  <c r="AD31" i="5"/>
  <c r="AD30" i="5" s="1"/>
  <c r="AP201" i="5"/>
  <c r="AP200" i="5" s="1"/>
  <c r="AD75" i="5"/>
  <c r="AD74" i="5" s="1"/>
  <c r="AB125" i="5"/>
  <c r="AB124" i="5" s="1"/>
  <c r="BF197" i="5"/>
  <c r="BF196" i="5" s="1"/>
  <c r="BB61" i="5"/>
  <c r="BB60" i="5" s="1"/>
  <c r="BB67" i="5"/>
  <c r="BB66" i="5" s="1"/>
  <c r="BD167" i="5"/>
  <c r="BD166" i="5" s="1"/>
  <c r="AX195" i="5"/>
  <c r="AX194" i="5" s="1"/>
  <c r="AT167" i="5"/>
  <c r="AT166" i="5" s="1"/>
  <c r="BF11" i="5"/>
  <c r="BF10" i="5" s="1"/>
  <c r="AD95" i="5"/>
  <c r="AD94" i="5" s="1"/>
  <c r="AL121" i="5"/>
  <c r="AL120" i="5" s="1"/>
  <c r="AV55" i="5"/>
  <c r="AV54" i="5" s="1"/>
  <c r="R27" i="5"/>
  <c r="R26" i="5" s="1"/>
  <c r="AJ149" i="5"/>
  <c r="AJ148" i="5" s="1"/>
  <c r="R109" i="5"/>
  <c r="R108" i="5" s="1"/>
  <c r="AP183" i="5"/>
  <c r="AP182" i="5" s="1"/>
  <c r="AJ27" i="5"/>
  <c r="AJ26" i="5" s="1"/>
  <c r="AF31" i="5"/>
  <c r="AF30" i="5" s="1"/>
  <c r="BH133" i="5"/>
  <c r="BH132" i="5" s="1"/>
  <c r="BJ171" i="5"/>
  <c r="BJ170" i="5" s="1"/>
  <c r="X131" i="5"/>
  <c r="X130" i="5" s="1"/>
  <c r="AR183" i="5"/>
  <c r="AR182" i="5" s="1"/>
  <c r="Z119" i="5"/>
  <c r="Z118" i="5" s="1"/>
  <c r="AD171" i="5"/>
  <c r="AD170" i="5" s="1"/>
  <c r="BH157" i="5"/>
  <c r="BH156" i="5" s="1"/>
  <c r="BB33" i="5"/>
  <c r="BB32" i="5" s="1"/>
  <c r="N63" i="5"/>
  <c r="N62" i="5" s="1"/>
  <c r="AF167" i="5"/>
  <c r="AF166" i="5" s="1"/>
  <c r="T91" i="5"/>
  <c r="T90" i="5" s="1"/>
  <c r="X37" i="5"/>
  <c r="X36" i="5" s="1"/>
  <c r="Z33" i="5"/>
  <c r="Z32" i="5" s="1"/>
  <c r="BB31" i="5"/>
  <c r="BB30" i="5" s="1"/>
  <c r="Z41" i="5"/>
  <c r="Z40" i="5" s="1"/>
  <c r="AZ143" i="5"/>
  <c r="AZ142" i="5" s="1"/>
  <c r="BH191" i="5"/>
  <c r="BH190" i="5" s="1"/>
  <c r="AT123" i="5"/>
  <c r="AT122" i="5" s="1"/>
  <c r="AP27" i="5"/>
  <c r="AP26" i="5" s="1"/>
  <c r="AX85" i="5"/>
  <c r="AX84" i="5" s="1"/>
  <c r="P185" i="5"/>
  <c r="P184" i="5" s="1"/>
  <c r="V55" i="5"/>
  <c r="V54" i="5" s="1"/>
  <c r="Z61" i="5"/>
  <c r="Z60" i="5" s="1"/>
  <c r="Z16" i="5"/>
  <c r="Z14" i="5" s="1"/>
  <c r="N167" i="5"/>
  <c r="N166" i="5" s="1"/>
  <c r="T37" i="5"/>
  <c r="T36" i="5" s="1"/>
  <c r="AB189" i="5"/>
  <c r="AB188" i="5" s="1"/>
  <c r="P79" i="5"/>
  <c r="P78" i="5" s="1"/>
  <c r="N177" i="5"/>
  <c r="N176" i="5" s="1"/>
  <c r="BF175" i="5"/>
  <c r="BF174" i="5" s="1"/>
  <c r="AZ203" i="5"/>
  <c r="AZ202" i="5" s="1"/>
  <c r="R129" i="5"/>
  <c r="R128" i="5" s="1"/>
  <c r="AD27" i="5"/>
  <c r="AD26" i="5" s="1"/>
  <c r="V123" i="5"/>
  <c r="V122" i="5" s="1"/>
  <c r="BH137" i="5"/>
  <c r="BH136" i="5" s="1"/>
  <c r="AJ9" i="5"/>
  <c r="AJ8" i="5" s="1"/>
  <c r="AX125" i="5"/>
  <c r="AX124" i="5" s="1"/>
  <c r="T61" i="5"/>
  <c r="T60" i="5" s="1"/>
  <c r="BD43" i="5"/>
  <c r="BD42" i="5" s="1"/>
  <c r="BH195" i="5"/>
  <c r="BH194" i="5" s="1"/>
  <c r="AL119" i="5"/>
  <c r="AL118" i="5" s="1"/>
  <c r="T181" i="5"/>
  <c r="T180" i="5" s="1"/>
  <c r="AF35" i="5"/>
  <c r="AF34" i="5" s="1"/>
  <c r="BB175" i="5"/>
  <c r="BB174" i="5" s="1"/>
  <c r="AB191" i="5"/>
  <c r="AB190" i="5" s="1"/>
  <c r="Z63" i="5"/>
  <c r="Z62" i="5" s="1"/>
  <c r="P165" i="5"/>
  <c r="P164" i="5" s="1"/>
  <c r="N137" i="5"/>
  <c r="N136" i="5" s="1"/>
  <c r="AP163" i="5"/>
  <c r="AP162" i="5" s="1"/>
  <c r="AF49" i="5"/>
  <c r="AF48" i="5" s="1"/>
  <c r="BJ131" i="5"/>
  <c r="BJ130" i="5" s="1"/>
  <c r="BJ75" i="5"/>
  <c r="BJ74" i="5" s="1"/>
  <c r="AB73" i="5"/>
  <c r="AB72" i="5" s="1"/>
  <c r="Z87" i="5"/>
  <c r="Z86" i="5" s="1"/>
  <c r="BD107" i="5"/>
  <c r="BD106" i="5" s="1"/>
  <c r="X59" i="5"/>
  <c r="X58" i="5" s="1"/>
  <c r="Z55" i="5"/>
  <c r="Z54" i="5" s="1"/>
  <c r="T39" i="5"/>
  <c r="T38" i="5" s="1"/>
  <c r="AF183" i="5"/>
  <c r="AF182" i="5" s="1"/>
  <c r="AB161" i="5"/>
  <c r="AB160" i="5" s="1"/>
  <c r="X169" i="5"/>
  <c r="X168" i="5" s="1"/>
  <c r="Z29" i="5"/>
  <c r="Z28" i="5" s="1"/>
  <c r="AB41" i="5"/>
  <c r="AB40" i="5" s="1"/>
  <c r="AN69" i="5"/>
  <c r="AN68" i="5" s="1"/>
  <c r="AV129" i="5"/>
  <c r="AV128" i="5" s="1"/>
  <c r="R153" i="5"/>
  <c r="R152" i="5" s="1"/>
  <c r="Z151" i="5"/>
  <c r="Z150" i="5" s="1"/>
  <c r="BD39" i="5"/>
  <c r="BD38" i="5" s="1"/>
  <c r="N115" i="5"/>
  <c r="N114" i="5" s="1"/>
  <c r="AB29" i="5"/>
  <c r="AB28" i="5" s="1"/>
  <c r="BF85" i="5"/>
  <c r="BF84" i="5" s="1"/>
  <c r="T197" i="5"/>
  <c r="T196" i="5" s="1"/>
  <c r="AX199" i="5"/>
  <c r="AX198" i="5" s="1"/>
  <c r="AX181" i="5"/>
  <c r="AX180" i="5" s="1"/>
  <c r="X145" i="5"/>
  <c r="X144" i="5" s="1"/>
  <c r="P25" i="5"/>
  <c r="P24" i="5" s="1"/>
  <c r="T55" i="5"/>
  <c r="T54" i="5" s="1"/>
  <c r="AV183" i="5"/>
  <c r="AV182" i="5" s="1"/>
  <c r="AX201" i="5"/>
  <c r="AX200" i="5" s="1"/>
  <c r="AD161" i="5"/>
  <c r="AD160" i="5" s="1"/>
  <c r="X41" i="5"/>
  <c r="X40" i="5" s="1"/>
  <c r="BB55" i="5"/>
  <c r="BB54" i="5" s="1"/>
  <c r="Z69" i="5"/>
  <c r="Z68" i="5" s="1"/>
  <c r="AT205" i="5"/>
  <c r="AT204" i="5" s="1"/>
  <c r="R159" i="5"/>
  <c r="R158" i="5" s="1"/>
  <c r="AP131" i="5"/>
  <c r="AP130" i="5" s="1"/>
  <c r="AX89" i="5"/>
  <c r="AX88" i="5" s="1"/>
  <c r="AP101" i="5"/>
  <c r="AP100" i="5" s="1"/>
  <c r="AL177" i="5"/>
  <c r="AL176" i="5" s="1"/>
  <c r="AR199" i="5"/>
  <c r="AR198" i="5" s="1"/>
  <c r="AB69" i="5"/>
  <c r="AB68" i="5" s="1"/>
  <c r="BH45" i="5"/>
  <c r="BH44" i="5" s="1"/>
  <c r="AL145" i="5"/>
  <c r="AL144" i="5" s="1"/>
  <c r="AV119" i="5"/>
  <c r="AV118" i="5" s="1"/>
  <c r="AD57" i="5"/>
  <c r="AD56" i="5" s="1"/>
  <c r="AD99" i="5"/>
  <c r="AD98" i="5" s="1"/>
  <c r="AB23" i="5"/>
  <c r="AX159" i="5"/>
  <c r="AX158" i="5" s="1"/>
  <c r="AR155" i="5"/>
  <c r="AR154" i="5" s="1"/>
  <c r="AV103" i="5"/>
  <c r="AV102" i="5" s="1"/>
  <c r="AT179" i="5"/>
  <c r="AT178" i="5" s="1"/>
  <c r="AN207" i="5"/>
  <c r="AN206" i="5" s="1"/>
  <c r="BD71" i="5"/>
  <c r="BD70" i="5" s="1"/>
  <c r="AB185" i="5"/>
  <c r="AB184" i="5" s="1"/>
  <c r="AJ63" i="5"/>
  <c r="AJ62" i="5" s="1"/>
  <c r="X19" i="5"/>
  <c r="X17" i="5" s="1"/>
  <c r="AB181" i="5"/>
  <c r="AB180" i="5" s="1"/>
  <c r="AF85" i="5"/>
  <c r="AF84" i="5" s="1"/>
  <c r="X141" i="5"/>
  <c r="X140" i="5" s="1"/>
  <c r="AB123" i="5"/>
  <c r="AB122" i="5" s="1"/>
  <c r="X75" i="5"/>
  <c r="X74" i="5" s="1"/>
  <c r="AD91" i="5"/>
  <c r="AD90" i="5" s="1"/>
  <c r="R135" i="5"/>
  <c r="R134" i="5" s="1"/>
  <c r="AF91" i="5"/>
  <c r="AF90" i="5" s="1"/>
  <c r="AL169" i="5"/>
  <c r="AL168" i="5" s="1"/>
  <c r="AH205" i="5"/>
  <c r="AH204" i="5" s="1"/>
  <c r="AD181" i="5"/>
  <c r="AD180" i="5" s="1"/>
  <c r="P29" i="5"/>
  <c r="P28" i="5" s="1"/>
  <c r="V47" i="5"/>
  <c r="V46" i="5" s="1"/>
  <c r="V33" i="5"/>
  <c r="V32" i="5" s="1"/>
  <c r="AN203" i="5"/>
  <c r="AN202" i="5" s="1"/>
  <c r="X77" i="5"/>
  <c r="X76" i="5" s="1"/>
  <c r="AZ19" i="5"/>
  <c r="AZ17" i="5" s="1"/>
  <c r="T9" i="5"/>
  <c r="T8" i="5" s="1"/>
  <c r="BB113" i="5"/>
  <c r="BB112" i="5" s="1"/>
  <c r="AD169" i="5"/>
  <c r="AD168" i="5" s="1"/>
  <c r="AD69" i="5"/>
  <c r="AD68" i="5" s="1"/>
  <c r="P49" i="5"/>
  <c r="P48" i="5" s="1"/>
  <c r="Z189" i="5"/>
  <c r="Z188" i="5" s="1"/>
  <c r="BJ191" i="5"/>
  <c r="BJ190" i="5" s="1"/>
  <c r="T117" i="5"/>
  <c r="T116" i="5" s="1"/>
  <c r="P75" i="5"/>
  <c r="P74" i="5" s="1"/>
  <c r="BF135" i="5"/>
  <c r="BF134" i="5" s="1"/>
  <c r="N149" i="5"/>
  <c r="N148" i="5" s="1"/>
  <c r="T77" i="5"/>
  <c r="T76" i="5" s="1"/>
  <c r="P55" i="5"/>
  <c r="P54" i="5" s="1"/>
  <c r="X103" i="5"/>
  <c r="X102" i="5" s="1"/>
  <c r="T13" i="5"/>
  <c r="T12" i="5" s="1"/>
  <c r="AJ197" i="5"/>
  <c r="AJ196" i="5" s="1"/>
  <c r="BD153" i="5"/>
  <c r="BD152" i="5" s="1"/>
  <c r="AF87" i="5"/>
  <c r="AF86" i="5" s="1"/>
  <c r="BB83" i="5"/>
  <c r="BB82" i="5" s="1"/>
  <c r="AV27" i="5"/>
  <c r="AV26" i="5" s="1"/>
  <c r="AF201" i="5"/>
  <c r="AF200" i="5" s="1"/>
  <c r="BB85" i="5"/>
  <c r="BB84" i="5" s="1"/>
  <c r="R31" i="5"/>
  <c r="R30" i="5" s="1"/>
  <c r="BF37" i="5"/>
  <c r="BF36" i="5" s="1"/>
  <c r="R145" i="5"/>
  <c r="R144" i="5" s="1"/>
  <c r="BF195" i="5"/>
  <c r="BF194" i="5" s="1"/>
  <c r="AF77" i="5"/>
  <c r="AF76" i="5" s="1"/>
  <c r="T147" i="5"/>
  <c r="T146" i="5" s="1"/>
  <c r="BH99" i="5"/>
  <c r="BH98" i="5" s="1"/>
  <c r="AZ93" i="5"/>
  <c r="AZ92" i="5" s="1"/>
  <c r="AJ119" i="5"/>
  <c r="AJ118" i="5" s="1"/>
  <c r="BH163" i="5"/>
  <c r="BH162" i="5" s="1"/>
  <c r="AN27" i="5"/>
  <c r="AN26" i="5" s="1"/>
  <c r="T101" i="5"/>
  <c r="T100" i="5" s="1"/>
  <c r="AZ195" i="5"/>
  <c r="AZ194" i="5" s="1"/>
  <c r="AD157" i="5"/>
  <c r="AD156" i="5" s="1"/>
  <c r="AT137" i="5"/>
  <c r="AT136" i="5" s="1"/>
  <c r="AF193" i="5"/>
  <c r="AF192" i="5" s="1"/>
  <c r="BD27" i="5"/>
  <c r="BD26" i="5" s="1"/>
  <c r="AX25" i="5"/>
  <c r="AX24" i="5" s="1"/>
  <c r="AB155" i="5"/>
  <c r="AB154" i="5" s="1"/>
  <c r="AJ195" i="5"/>
  <c r="AJ194" i="5" s="1"/>
  <c r="N103" i="5"/>
  <c r="N102" i="5" s="1"/>
  <c r="Z47" i="5"/>
  <c r="Z46" i="5" s="1"/>
  <c r="BF61" i="5"/>
  <c r="BF60" i="5" s="1"/>
  <c r="AL163" i="5"/>
  <c r="AL162" i="5" s="1"/>
  <c r="BJ31" i="5"/>
  <c r="BJ30" i="5" s="1"/>
  <c r="AF113" i="5"/>
  <c r="AF112" i="5" s="1"/>
  <c r="AF63" i="5"/>
  <c r="AF62" i="5" s="1"/>
  <c r="AJ25" i="5"/>
  <c r="AJ24" i="5" s="1"/>
  <c r="V113" i="5"/>
  <c r="V112" i="5" s="1"/>
  <c r="BH83" i="5"/>
  <c r="BH82" i="5" s="1"/>
  <c r="BJ161" i="5"/>
  <c r="BJ160" i="5" s="1"/>
  <c r="P181" i="5"/>
  <c r="P180" i="5" s="1"/>
  <c r="AP175" i="5"/>
  <c r="AP174" i="5" s="1"/>
  <c r="BB125" i="5"/>
  <c r="BB124" i="5" s="1"/>
  <c r="AV39" i="5"/>
  <c r="AV38" i="5" s="1"/>
  <c r="AP177" i="5"/>
  <c r="AP176" i="5" s="1"/>
  <c r="AR175" i="5"/>
  <c r="AR174" i="5" s="1"/>
  <c r="X177" i="5"/>
  <c r="X176" i="5" s="1"/>
  <c r="BF91" i="5"/>
  <c r="BF90" i="5" s="1"/>
  <c r="P91" i="5"/>
  <c r="P90" i="5" s="1"/>
  <c r="AD187" i="5"/>
  <c r="AD186" i="5" s="1"/>
  <c r="X105" i="5"/>
  <c r="X104" i="5" s="1"/>
  <c r="AJ99" i="5"/>
  <c r="AJ98" i="5" s="1"/>
  <c r="AH199" i="5"/>
  <c r="AH198" i="5" s="1"/>
  <c r="AP147" i="5"/>
  <c r="AP146" i="5" s="1"/>
  <c r="AZ11" i="5"/>
  <c r="AZ10" i="5" s="1"/>
  <c r="R39" i="5"/>
  <c r="R38" i="5" s="1"/>
  <c r="AL165" i="5"/>
  <c r="AL164" i="5" s="1"/>
  <c r="R143" i="5"/>
  <c r="R142" i="5" s="1"/>
  <c r="AZ113" i="5"/>
  <c r="AZ112" i="5" s="1"/>
  <c r="X79" i="5"/>
  <c r="X78" i="5" s="1"/>
  <c r="AV57" i="5"/>
  <c r="AV56" i="5" s="1"/>
  <c r="AV43" i="5"/>
  <c r="AV42" i="5" s="1"/>
  <c r="BB195" i="5"/>
  <c r="BB194" i="5" s="1"/>
  <c r="Z163" i="5"/>
  <c r="Z162" i="5" s="1"/>
  <c r="AX205" i="5"/>
  <c r="AX204" i="5" s="1"/>
  <c r="R199" i="5"/>
  <c r="R198" i="5" s="1"/>
  <c r="AB77" i="5"/>
  <c r="AB76" i="5" s="1"/>
  <c r="R161" i="5"/>
  <c r="R160" i="5" s="1"/>
  <c r="AV149" i="5"/>
  <c r="AV148" i="5" s="1"/>
  <c r="T71" i="5"/>
  <c r="T70" i="5" s="1"/>
  <c r="AL181" i="5"/>
  <c r="AL180" i="5" s="1"/>
  <c r="AL137" i="5"/>
  <c r="AL136" i="5" s="1"/>
  <c r="P171" i="5"/>
  <c r="P170" i="5" s="1"/>
  <c r="AV89" i="5"/>
  <c r="AV88" i="5" s="1"/>
  <c r="AZ45" i="5"/>
  <c r="AZ44" i="5" s="1"/>
  <c r="AH193" i="5"/>
  <c r="AH192" i="5" s="1"/>
  <c r="AR145" i="5"/>
  <c r="AR144" i="5" s="1"/>
  <c r="R97" i="5"/>
  <c r="R96" i="5" s="1"/>
  <c r="V167" i="5"/>
  <c r="V166" i="5" s="1"/>
  <c r="BH121" i="5"/>
  <c r="BH120" i="5" s="1"/>
  <c r="BJ201" i="5"/>
  <c r="BJ200" i="5" s="1"/>
  <c r="AB179" i="5"/>
  <c r="AB178" i="5" s="1"/>
  <c r="AL71" i="5"/>
  <c r="AL70" i="5" s="1"/>
  <c r="AT75" i="5"/>
  <c r="AT74" i="5" s="1"/>
  <c r="AP31" i="5"/>
  <c r="AP30" i="5" s="1"/>
  <c r="BF89" i="5"/>
  <c r="BF88" i="5" s="1"/>
  <c r="Z65" i="5"/>
  <c r="Z64" i="5" s="1"/>
  <c r="X181" i="5"/>
  <c r="X180" i="5" s="1"/>
  <c r="AV151" i="5"/>
  <c r="AV150" i="5" s="1"/>
  <c r="AV75" i="5"/>
  <c r="AV74" i="5" s="1"/>
  <c r="BH165" i="5"/>
  <c r="BH164" i="5" s="1"/>
  <c r="AX183" i="5"/>
  <c r="AX182" i="5" s="1"/>
  <c r="AH177" i="5"/>
  <c r="AH176" i="5" s="1"/>
  <c r="AF71" i="5"/>
  <c r="AF70" i="5" s="1"/>
  <c r="AH165" i="5"/>
  <c r="AH164" i="5" s="1"/>
  <c r="AX103" i="5"/>
  <c r="AX102" i="5" s="1"/>
  <c r="AZ57" i="5"/>
  <c r="AZ56" i="5" s="1"/>
  <c r="AR129" i="5"/>
  <c r="AR128" i="5" s="1"/>
  <c r="AV77" i="5"/>
  <c r="AV76" i="5" s="1"/>
  <c r="V147" i="5"/>
  <c r="V146" i="5" s="1"/>
  <c r="AJ161" i="5"/>
  <c r="AJ160" i="5" s="1"/>
  <c r="AR19" i="5"/>
  <c r="AR17" i="5" s="1"/>
  <c r="AT79" i="5"/>
  <c r="AT78" i="5" s="1"/>
  <c r="P189" i="5"/>
  <c r="P188" i="5" s="1"/>
  <c r="AN123" i="5"/>
  <c r="AN122" i="5" s="1"/>
  <c r="Z195" i="5"/>
  <c r="Z194" i="5" s="1"/>
  <c r="BD129" i="5"/>
  <c r="BD128" i="5" s="1"/>
  <c r="Z107" i="5"/>
  <c r="Z106" i="5" s="1"/>
  <c r="BD119" i="5"/>
  <c r="BD118" i="5" s="1"/>
  <c r="BJ101" i="5"/>
  <c r="BJ100" i="5" s="1"/>
  <c r="AN93" i="5"/>
  <c r="AN92" i="5" s="1"/>
  <c r="AV53" i="5"/>
  <c r="AV52" i="5" s="1"/>
  <c r="BD169" i="5"/>
  <c r="BD168" i="5" s="1"/>
  <c r="T137" i="5"/>
  <c r="T136" i="5" s="1"/>
  <c r="BH109" i="5"/>
  <c r="BH108" i="5" s="1"/>
  <c r="AX33" i="5"/>
  <c r="AX32" i="5" s="1"/>
  <c r="X87" i="5"/>
  <c r="X86" i="5" s="1"/>
  <c r="V16" i="5"/>
  <c r="V14" i="5" s="1"/>
  <c r="AD167" i="5"/>
  <c r="AD166" i="5" s="1"/>
  <c r="N109" i="5"/>
  <c r="N108" i="5" s="1"/>
  <c r="AZ127" i="5"/>
  <c r="AZ126" i="5" s="1"/>
  <c r="AR137" i="5"/>
  <c r="AR136" i="5" s="1"/>
  <c r="Z59" i="5"/>
  <c r="Z58" i="5" s="1"/>
  <c r="BD87" i="5"/>
  <c r="BD86" i="5" s="1"/>
  <c r="R137" i="5"/>
  <c r="R136" i="5" s="1"/>
  <c r="R189" i="5"/>
  <c r="R188" i="5" s="1"/>
  <c r="AP16" i="5"/>
  <c r="AP14" i="5" s="1"/>
  <c r="AH95" i="5"/>
  <c r="AH94" i="5" s="1"/>
  <c r="N187" i="5"/>
  <c r="N186" i="5" s="1"/>
  <c r="Z35" i="5"/>
  <c r="Z34" i="5" s="1"/>
  <c r="T113" i="5"/>
  <c r="T112" i="5" s="1"/>
  <c r="AT193" i="5"/>
  <c r="AT192" i="5" s="1"/>
  <c r="N121" i="5"/>
  <c r="N120" i="5" s="1"/>
  <c r="AN13" i="5"/>
  <c r="AN12" i="5" s="1"/>
  <c r="AZ9" i="5"/>
  <c r="AZ8" i="5" s="1"/>
  <c r="BD63" i="5"/>
  <c r="BD62" i="5" s="1"/>
  <c r="AN159" i="5"/>
  <c r="AN158" i="5" s="1"/>
  <c r="AZ187" i="5"/>
  <c r="AZ186" i="5" s="1"/>
  <c r="AV137" i="5"/>
  <c r="AV136" i="5" s="1"/>
  <c r="AP129" i="5"/>
  <c r="AP128" i="5" s="1"/>
  <c r="BB187" i="5"/>
  <c r="BB186" i="5" s="1"/>
  <c r="AP203" i="5"/>
  <c r="AP202" i="5" s="1"/>
  <c r="BB145" i="5"/>
  <c r="BB144" i="5" s="1"/>
  <c r="AR11" i="5"/>
  <c r="AR10" i="5" s="1"/>
  <c r="AX175" i="5"/>
  <c r="AX174" i="5" s="1"/>
  <c r="AR25" i="5"/>
  <c r="AR24" i="5" s="1"/>
  <c r="AD131" i="5"/>
  <c r="AD130" i="5" s="1"/>
  <c r="BH147" i="5"/>
  <c r="BH146" i="5" s="1"/>
  <c r="AX157" i="5"/>
  <c r="AX156" i="5" s="1"/>
  <c r="AZ39" i="5"/>
  <c r="AZ38" i="5" s="1"/>
  <c r="BJ145" i="5"/>
  <c r="BJ144" i="5" s="1"/>
  <c r="AD151" i="5"/>
  <c r="AD150" i="5" s="1"/>
  <c r="BD163" i="5"/>
  <c r="BD162" i="5" s="1"/>
  <c r="V89" i="5"/>
  <c r="V88" i="5" s="1"/>
  <c r="AV45" i="5"/>
  <c r="AV44" i="5" s="1"/>
  <c r="AZ151" i="5"/>
  <c r="AZ150" i="5" s="1"/>
  <c r="BH193" i="5"/>
  <c r="BH192" i="5" s="1"/>
  <c r="V57" i="5"/>
  <c r="V56" i="5" s="1"/>
  <c r="AH135" i="5"/>
  <c r="AH134" i="5" s="1"/>
  <c r="AR105" i="5"/>
  <c r="AR104" i="5" s="1"/>
  <c r="BB177" i="5"/>
  <c r="BB176" i="5" s="1"/>
  <c r="Z145" i="5"/>
  <c r="Z144" i="5" s="1"/>
  <c r="BH25" i="5"/>
  <c r="BH24" i="5" s="1"/>
  <c r="AZ173" i="5"/>
  <c r="AZ172" i="5" s="1"/>
  <c r="X147" i="5"/>
  <c r="X146" i="5" s="1"/>
  <c r="BJ149" i="5"/>
  <c r="BJ148" i="5" s="1"/>
  <c r="AL151" i="5"/>
  <c r="AL150" i="5" s="1"/>
  <c r="AX81" i="5"/>
  <c r="AX80" i="5" s="1"/>
  <c r="V107" i="5"/>
  <c r="V106" i="5" s="1"/>
  <c r="AL85" i="5"/>
  <c r="AL84" i="5" s="1"/>
  <c r="V139" i="5"/>
  <c r="V138" i="5" s="1"/>
  <c r="AB127" i="5"/>
  <c r="AB126" i="5" s="1"/>
  <c r="AZ207" i="5"/>
  <c r="AZ206" i="5" s="1"/>
  <c r="AH97" i="5"/>
  <c r="AH96" i="5" s="1"/>
  <c r="AF127" i="5"/>
  <c r="AF126" i="5" s="1"/>
  <c r="AZ177" i="5"/>
  <c r="AZ176" i="5" s="1"/>
  <c r="AX27" i="5"/>
  <c r="AX26" i="5" s="1"/>
  <c r="N157" i="5"/>
  <c r="N156" i="5" s="1"/>
  <c r="BJ27" i="5"/>
  <c r="BJ26" i="5" s="1"/>
  <c r="BB201" i="5"/>
  <c r="BB200" i="5" s="1"/>
  <c r="AT77" i="5"/>
  <c r="AT76" i="5" s="1"/>
  <c r="BF101" i="5"/>
  <c r="BF100" i="5" s="1"/>
  <c r="BH79" i="5"/>
  <c r="BH78" i="5" s="1"/>
  <c r="AD155" i="5"/>
  <c r="AD154" i="5" s="1"/>
  <c r="AP145" i="5"/>
  <c r="AP144" i="5" s="1"/>
  <c r="AL79" i="5"/>
  <c r="AL78" i="5" s="1"/>
  <c r="N61" i="5"/>
  <c r="N60" i="5" s="1"/>
  <c r="N71" i="5"/>
  <c r="N70" i="5" s="1"/>
  <c r="N119" i="5"/>
  <c r="N118" i="5" s="1"/>
  <c r="AH9" i="5"/>
  <c r="AH8" i="5" s="1"/>
  <c r="P59" i="5"/>
  <c r="P58" i="5" s="1"/>
  <c r="Z141" i="5"/>
  <c r="Z140" i="5" s="1"/>
  <c r="AH75" i="5"/>
  <c r="AH74" i="5" s="1"/>
  <c r="AH45" i="5"/>
  <c r="AH44" i="5" s="1"/>
  <c r="BH27" i="5"/>
  <c r="BH26" i="5" s="1"/>
  <c r="AB141" i="5"/>
  <c r="AB140" i="5" s="1"/>
  <c r="AZ69" i="5"/>
  <c r="AZ68" i="5" s="1"/>
  <c r="BB53" i="5"/>
  <c r="BB52" i="5" s="1"/>
  <c r="V205" i="5"/>
  <c r="V204" i="5" s="1"/>
  <c r="T95" i="5"/>
  <c r="T94" i="5" s="1"/>
  <c r="BD29" i="5"/>
  <c r="BD28" i="5" s="1"/>
  <c r="AB59" i="5"/>
  <c r="AB58" i="5" s="1"/>
  <c r="P99" i="5"/>
  <c r="P98" i="5" s="1"/>
  <c r="AB157" i="5"/>
  <c r="AB156" i="5" s="1"/>
  <c r="BB159" i="5"/>
  <c r="BB158" i="5" s="1"/>
  <c r="AR109" i="5"/>
  <c r="AR108" i="5" s="1"/>
  <c r="BJ65" i="5"/>
  <c r="BJ64" i="5" s="1"/>
  <c r="AL199" i="5"/>
  <c r="AL198" i="5" s="1"/>
  <c r="AF99" i="5"/>
  <c r="AF98" i="5" s="1"/>
  <c r="T171" i="5"/>
  <c r="T170" i="5" s="1"/>
  <c r="BB37" i="5"/>
  <c r="BB36" i="5" s="1"/>
  <c r="AD13" i="5"/>
  <c r="AD12" i="5" s="1"/>
  <c r="BJ51" i="5"/>
  <c r="BJ50" i="5" s="1"/>
  <c r="AZ129" i="5"/>
  <c r="AZ128" i="5" s="1"/>
  <c r="T79" i="5"/>
  <c r="T78" i="5" s="1"/>
  <c r="AN111" i="5"/>
  <c r="AN110" i="5" s="1"/>
  <c r="AL107" i="5"/>
  <c r="AL106" i="5" s="1"/>
  <c r="AR47" i="5"/>
  <c r="AR46" i="5" s="1"/>
  <c r="BH53" i="5"/>
  <c r="BH52" i="5" s="1"/>
  <c r="AT181" i="5"/>
  <c r="AT180" i="5" s="1"/>
  <c r="BJ45" i="5"/>
  <c r="BJ44" i="5" s="1"/>
  <c r="V37" i="5"/>
  <c r="V36" i="5" s="1"/>
  <c r="P83" i="5"/>
  <c r="P82" i="5" s="1"/>
  <c r="R35" i="5"/>
  <c r="R34" i="5" s="1"/>
  <c r="X107" i="5"/>
  <c r="X106" i="5" s="1"/>
  <c r="X185" i="5"/>
  <c r="X184" i="5" s="1"/>
  <c r="BD113" i="5"/>
  <c r="BD112" i="5" s="1"/>
  <c r="AJ69" i="5"/>
  <c r="AJ68" i="5" s="1"/>
  <c r="V131" i="5"/>
  <c r="V130" i="5" s="1"/>
  <c r="AB47" i="5"/>
  <c r="AB46" i="5" s="1"/>
  <c r="BD97" i="5"/>
  <c r="BD96" i="5" s="1"/>
  <c r="AV167" i="5"/>
  <c r="AV166" i="5" s="1"/>
  <c r="AB105" i="5"/>
  <c r="AB104" i="5" s="1"/>
  <c r="N31" i="5"/>
  <c r="N30" i="5" s="1"/>
  <c r="BJ57" i="5"/>
  <c r="BJ56" i="5" s="1"/>
  <c r="AR123" i="5"/>
  <c r="AR122" i="5" s="1"/>
  <c r="AP159" i="5"/>
  <c r="AP158" i="5" s="1"/>
  <c r="AN181" i="5"/>
  <c r="AN180" i="5" s="1"/>
  <c r="AX75" i="5"/>
  <c r="AX74" i="5" s="1"/>
  <c r="BD141" i="5"/>
  <c r="BD140" i="5" s="1"/>
  <c r="BD85" i="5"/>
  <c r="BD84" i="5" s="1"/>
  <c r="X85" i="5"/>
  <c r="X84" i="5" s="1"/>
  <c r="P125" i="5"/>
  <c r="P124" i="5" s="1"/>
  <c r="N25" i="5"/>
  <c r="N24" i="5" s="1"/>
  <c r="AJ57" i="5"/>
  <c r="AJ56" i="5" s="1"/>
  <c r="BB75" i="5"/>
  <c r="BB74" i="5" s="1"/>
  <c r="BJ183" i="5"/>
  <c r="BJ182" i="5" s="1"/>
  <c r="N95" i="5"/>
  <c r="N94" i="5" s="1"/>
  <c r="BB59" i="5"/>
  <c r="BB58" i="5" s="1"/>
  <c r="BH187" i="5"/>
  <c r="BH186" i="5" s="1"/>
  <c r="P179" i="5"/>
  <c r="P178" i="5" s="1"/>
  <c r="AL89" i="5"/>
  <c r="AL88" i="5" s="1"/>
  <c r="AX179" i="5"/>
  <c r="AX178" i="5" s="1"/>
  <c r="AT16" i="5"/>
  <c r="AT14" i="5" s="1"/>
  <c r="Z113" i="5"/>
  <c r="Z112" i="5" s="1"/>
  <c r="BJ73" i="5"/>
  <c r="BJ72" i="5" s="1"/>
  <c r="AX191" i="5"/>
  <c r="AX190" i="5" s="1"/>
  <c r="AN137" i="5"/>
  <c r="AN136" i="5" s="1"/>
  <c r="P47" i="5"/>
  <c r="P46" i="5" s="1"/>
  <c r="AX93" i="5"/>
  <c r="AX92" i="5" s="1"/>
  <c r="BD151" i="5"/>
  <c r="BD150" i="5" s="1"/>
  <c r="AF19" i="5"/>
  <c r="AF17" i="5" s="1"/>
  <c r="AJ79" i="5"/>
  <c r="AJ78" i="5" s="1"/>
  <c r="BJ119" i="5"/>
  <c r="BJ118" i="5" s="1"/>
  <c r="BJ163" i="5"/>
  <c r="BJ162" i="5" s="1"/>
  <c r="BD109" i="5"/>
  <c r="BD108" i="5" s="1"/>
  <c r="X195" i="5"/>
  <c r="X194" i="5" s="1"/>
  <c r="AR113" i="5"/>
  <c r="AR112" i="5" s="1"/>
  <c r="AJ33" i="5"/>
  <c r="AJ32" i="5" s="1"/>
  <c r="V93" i="5"/>
  <c r="V92" i="5" s="1"/>
  <c r="V13" i="5"/>
  <c r="V12" i="5" s="1"/>
  <c r="Z67" i="5"/>
  <c r="Z66" i="5" s="1"/>
  <c r="BJ153" i="5"/>
  <c r="BJ152" i="5" s="1"/>
  <c r="AP95" i="5"/>
  <c r="AP94" i="5" s="1"/>
  <c r="V97" i="5"/>
  <c r="V96" i="5" s="1"/>
  <c r="AF145" i="5"/>
  <c r="AF144" i="5" s="1"/>
  <c r="P197" i="5"/>
  <c r="P196" i="5" s="1"/>
  <c r="BB39" i="5"/>
  <c r="BB38" i="5" s="1"/>
  <c r="AL51" i="5"/>
  <c r="AL50" i="5" s="1"/>
  <c r="AZ97" i="5"/>
  <c r="AZ96" i="5" s="1"/>
  <c r="BF95" i="5"/>
  <c r="BF94" i="5" s="1"/>
  <c r="N139" i="5"/>
  <c r="N138" i="5" s="1"/>
  <c r="AX163" i="5"/>
  <c r="AX162" i="5" s="1"/>
  <c r="AX11" i="5"/>
  <c r="AX10" i="5" s="1"/>
  <c r="AL57" i="5"/>
  <c r="AL56" i="5" s="1"/>
  <c r="AZ181" i="5"/>
  <c r="AZ180" i="5" s="1"/>
  <c r="AJ179" i="5"/>
  <c r="AJ178" i="5" s="1"/>
  <c r="BF77" i="5"/>
  <c r="BF76" i="5" s="1"/>
  <c r="BH171" i="5"/>
  <c r="BH170" i="5" s="1"/>
  <c r="T207" i="5"/>
  <c r="T206" i="5" s="1"/>
  <c r="AZ137" i="5"/>
  <c r="AZ136" i="5" s="1"/>
  <c r="BJ121" i="5"/>
  <c r="BJ120" i="5" s="1"/>
  <c r="AL179" i="5"/>
  <c r="AL178" i="5" s="1"/>
  <c r="AN105" i="5"/>
  <c r="AN104" i="5" s="1"/>
  <c r="AP165" i="5"/>
  <c r="AP164" i="5" s="1"/>
  <c r="AR75" i="5"/>
  <c r="AR74" i="5" s="1"/>
  <c r="R43" i="5"/>
  <c r="R42" i="5" s="1"/>
  <c r="BJ143" i="5"/>
  <c r="BJ142" i="5" s="1"/>
  <c r="BH141" i="5"/>
  <c r="BH140" i="5" s="1"/>
  <c r="AH85" i="5"/>
  <c r="AH84" i="5" s="1"/>
  <c r="T131" i="5"/>
  <c r="T130" i="5" s="1"/>
  <c r="AZ61" i="5"/>
  <c r="AZ60" i="5" s="1"/>
  <c r="T191" i="5"/>
  <c r="T190" i="5" s="1"/>
  <c r="BD201" i="5"/>
  <c r="BD200" i="5" s="1"/>
  <c r="P105" i="5"/>
  <c r="P104" i="5" s="1"/>
  <c r="AJ137" i="5"/>
  <c r="AJ136" i="5" s="1"/>
  <c r="BJ81" i="5"/>
  <c r="BJ80" i="5" s="1"/>
  <c r="AL185" i="5"/>
  <c r="AL184" i="5" s="1"/>
  <c r="R133" i="5"/>
  <c r="R132" i="5" s="1"/>
  <c r="N179" i="5"/>
  <c r="N178" i="5" s="1"/>
  <c r="AB109" i="5"/>
  <c r="AB108" i="5" s="1"/>
  <c r="AH103" i="5"/>
  <c r="AH102" i="5" s="1"/>
  <c r="V101" i="5"/>
  <c r="V100" i="5" s="1"/>
  <c r="X95" i="5"/>
  <c r="X94" i="5" s="1"/>
  <c r="BH49" i="5"/>
  <c r="BH48" i="5" s="1"/>
  <c r="V155" i="5"/>
  <c r="V154" i="5" s="1"/>
  <c r="V157" i="5"/>
  <c r="V156" i="5" s="1"/>
  <c r="AT9" i="5"/>
  <c r="AT8" i="5" s="1"/>
  <c r="AF177" i="5"/>
  <c r="AF176" i="5" s="1"/>
  <c r="X49" i="5"/>
  <c r="X48" i="5" s="1"/>
  <c r="AV79" i="5"/>
  <c r="AV78" i="5" s="1"/>
  <c r="R183" i="5"/>
  <c r="R182" i="5" s="1"/>
  <c r="T195" i="5"/>
  <c r="T194" i="5" s="1"/>
  <c r="AX45" i="5"/>
  <c r="AX44" i="5" s="1"/>
  <c r="AN145" i="5"/>
  <c r="AN144" i="5" s="1"/>
  <c r="AJ109" i="5"/>
  <c r="AJ108" i="5" s="1"/>
  <c r="X69" i="5"/>
  <c r="X68" i="5" s="1"/>
  <c r="AB203" i="5"/>
  <c r="AB202" i="5" s="1"/>
  <c r="V153" i="5"/>
  <c r="V152" i="5" s="1"/>
  <c r="AZ139" i="5"/>
  <c r="AZ138" i="5" s="1"/>
  <c r="AX61" i="5"/>
  <c r="AX60" i="5" s="1"/>
  <c r="N195" i="5"/>
  <c r="N194" i="5" s="1"/>
  <c r="AF25" i="5"/>
  <c r="AF24" i="5" s="1"/>
  <c r="AR91" i="5"/>
  <c r="AR90" i="5" s="1"/>
  <c r="Z165" i="5"/>
  <c r="Z164" i="5" s="1"/>
  <c r="P81" i="5"/>
  <c r="P80" i="5" s="1"/>
  <c r="AL109" i="5"/>
  <c r="AL108" i="5" s="1"/>
  <c r="N67" i="5"/>
  <c r="N66" i="5" s="1"/>
  <c r="AR69" i="5"/>
  <c r="AR68" i="5" s="1"/>
  <c r="BH183" i="5"/>
  <c r="BH182" i="5" s="1"/>
  <c r="AT23" i="5"/>
  <c r="T29" i="5"/>
  <c r="T28" i="5" s="1"/>
  <c r="BH107" i="5"/>
  <c r="BH106" i="5" s="1"/>
  <c r="AJ11" i="5"/>
  <c r="AJ10" i="5" s="1"/>
  <c r="Z197" i="5"/>
  <c r="Z196" i="5" s="1"/>
  <c r="V39" i="5"/>
  <c r="V38" i="5" s="1"/>
  <c r="T203" i="5"/>
  <c r="T202" i="5" s="1"/>
  <c r="V115" i="5"/>
  <c r="V114" i="5" s="1"/>
  <c r="R177" i="5"/>
  <c r="R176" i="5" s="1"/>
  <c r="AD59" i="5"/>
  <c r="AD58" i="5" s="1"/>
  <c r="AJ19" i="5"/>
  <c r="AJ17" i="5" s="1"/>
  <c r="X89" i="5"/>
  <c r="X88" i="5" s="1"/>
  <c r="X173" i="5"/>
  <c r="X172" i="5" s="1"/>
  <c r="AH73" i="5"/>
  <c r="AH72" i="5" s="1"/>
  <c r="N135" i="5"/>
  <c r="N134" i="5" s="1"/>
  <c r="R197" i="5"/>
  <c r="R196" i="5" s="1"/>
  <c r="AJ143" i="5"/>
  <c r="AJ142" i="5" s="1"/>
  <c r="AV157" i="5"/>
  <c r="AV156" i="5" s="1"/>
  <c r="R91" i="5"/>
  <c r="R90" i="5" s="1"/>
  <c r="AF161" i="5"/>
  <c r="AF160" i="5" s="1"/>
  <c r="AJ157" i="5"/>
  <c r="AJ156" i="5" s="1"/>
  <c r="AF191" i="5"/>
  <c r="AF190" i="5" s="1"/>
  <c r="R55" i="5"/>
  <c r="R54" i="5" s="1"/>
  <c r="AZ201" i="5"/>
  <c r="AZ200" i="5" s="1"/>
  <c r="AF131" i="5"/>
  <c r="AF130" i="5" s="1"/>
  <c r="V103" i="5"/>
  <c r="V102" i="5" s="1"/>
  <c r="V185" i="5"/>
  <c r="V184" i="5" s="1"/>
  <c r="AH121" i="5"/>
  <c r="AH120" i="5" s="1"/>
  <c r="AR81" i="5"/>
  <c r="AR80" i="5" s="1"/>
  <c r="AP169" i="5"/>
  <c r="AP168" i="5" s="1"/>
  <c r="AR153" i="5"/>
  <c r="AR152" i="5" s="1"/>
  <c r="Z57" i="5"/>
  <c r="Z56" i="5" s="1"/>
  <c r="AZ117" i="5"/>
  <c r="AZ116" i="5" s="1"/>
  <c r="AR89" i="5"/>
  <c r="AR88" i="5" s="1"/>
  <c r="X139" i="5"/>
  <c r="X138" i="5" s="1"/>
  <c r="AP205" i="5"/>
  <c r="AP204" i="5" s="1"/>
  <c r="P39" i="5"/>
  <c r="P38" i="5" s="1"/>
  <c r="AN153" i="5"/>
  <c r="AN152" i="5" s="1"/>
  <c r="X129" i="5"/>
  <c r="X128" i="5" s="1"/>
  <c r="AN205" i="5"/>
  <c r="AN204" i="5" s="1"/>
  <c r="T67" i="5"/>
  <c r="T66" i="5" s="1"/>
  <c r="AZ29" i="5"/>
  <c r="AZ28" i="5" s="1"/>
  <c r="X205" i="5"/>
  <c r="X204" i="5" s="1"/>
  <c r="AV205" i="5"/>
  <c r="AV204" i="5" s="1"/>
  <c r="BJ91" i="5"/>
  <c r="BJ90" i="5" s="1"/>
  <c r="BF145" i="5"/>
  <c r="BF144" i="5" s="1"/>
  <c r="V119" i="5"/>
  <c r="V118" i="5" s="1"/>
  <c r="BJ9" i="5"/>
  <c r="BJ8" i="5" s="1"/>
  <c r="BD37" i="5"/>
  <c r="BD36" i="5" s="1"/>
  <c r="AR67" i="5"/>
  <c r="AR66" i="5" s="1"/>
  <c r="AB153" i="5"/>
  <c r="AB152" i="5" s="1"/>
  <c r="AH71" i="5"/>
  <c r="AH70" i="5" s="1"/>
  <c r="AN141" i="5"/>
  <c r="AN140" i="5" s="1"/>
  <c r="BJ175" i="5"/>
  <c r="BJ174" i="5" s="1"/>
  <c r="AN77" i="5"/>
  <c r="AN76" i="5" s="1"/>
  <c r="AV35" i="5"/>
  <c r="AV34" i="5" s="1"/>
  <c r="T27" i="5"/>
  <c r="T26" i="5" s="1"/>
  <c r="AH55" i="5"/>
  <c r="AH54" i="5" s="1"/>
  <c r="BJ199" i="5"/>
  <c r="BJ198" i="5" s="1"/>
  <c r="V181" i="5"/>
  <c r="V180" i="5" s="1"/>
  <c r="AP167" i="5"/>
  <c r="AP166" i="5" s="1"/>
  <c r="AJ105" i="5"/>
  <c r="AJ104" i="5" s="1"/>
  <c r="AD163" i="5"/>
  <c r="AD162" i="5" s="1"/>
  <c r="AV71" i="5"/>
  <c r="AV70" i="5" s="1"/>
  <c r="AF105" i="5"/>
  <c r="AF104" i="5" s="1"/>
  <c r="AF101" i="5"/>
  <c r="AF100" i="5" s="1"/>
  <c r="AB75" i="5"/>
  <c r="AB74" i="5" s="1"/>
  <c r="N19" i="5"/>
  <c r="N17" i="5" s="1"/>
  <c r="AP127" i="5"/>
  <c r="AP126" i="5" s="1"/>
  <c r="BB143" i="5"/>
  <c r="BB142" i="5" s="1"/>
  <c r="BB103" i="5"/>
  <c r="BB102" i="5" s="1"/>
  <c r="N133" i="5"/>
  <c r="N132" i="5" s="1"/>
  <c r="AF55" i="5"/>
  <c r="AF54" i="5" s="1"/>
  <c r="AB117" i="5"/>
  <c r="AB116" i="5" s="1"/>
  <c r="AH41" i="5"/>
  <c r="AH40" i="5" s="1"/>
  <c r="AB119" i="5"/>
  <c r="AB118" i="5" s="1"/>
  <c r="AT129" i="5"/>
  <c r="AT128" i="5" s="1"/>
  <c r="AH137" i="5"/>
  <c r="AH136" i="5" s="1"/>
  <c r="AT201" i="5"/>
  <c r="AT200" i="5" s="1"/>
  <c r="AP25" i="5"/>
  <c r="AP24" i="5" s="1"/>
  <c r="AF129" i="5"/>
  <c r="AF128" i="5" s="1"/>
  <c r="AF187" i="5"/>
  <c r="AF186" i="5" s="1"/>
  <c r="AB11" i="5"/>
  <c r="AB10" i="5" s="1"/>
  <c r="AJ169" i="5"/>
  <c r="AJ168" i="5" s="1"/>
  <c r="BJ59" i="5"/>
  <c r="BJ58" i="5" s="1"/>
  <c r="AT147" i="5"/>
  <c r="AT146" i="5" s="1"/>
  <c r="Z51" i="5"/>
  <c r="Z50" i="5" s="1"/>
  <c r="AR193" i="5"/>
  <c r="AR192" i="5" s="1"/>
  <c r="AZ205" i="5"/>
  <c r="AZ204" i="5" s="1"/>
  <c r="V65" i="5"/>
  <c r="V64" i="5" s="1"/>
  <c r="AP157" i="5"/>
  <c r="AP156" i="5" s="1"/>
  <c r="AR95" i="5"/>
  <c r="AR94" i="5" s="1"/>
  <c r="AN187" i="5"/>
  <c r="AN186" i="5" s="1"/>
  <c r="AT67" i="5"/>
  <c r="AT66" i="5" s="1"/>
  <c r="N37" i="5"/>
  <c r="N36" i="5" s="1"/>
  <c r="X161" i="5"/>
  <c r="X160" i="5" s="1"/>
  <c r="AT53" i="5"/>
  <c r="AT52" i="5" s="1"/>
  <c r="BH89" i="5"/>
  <c r="BH88" i="5" s="1"/>
  <c r="BH201" i="5"/>
  <c r="BH200" i="5" s="1"/>
  <c r="AF135" i="5"/>
  <c r="AF134" i="5" s="1"/>
  <c r="AJ75" i="5"/>
  <c r="AJ74" i="5" s="1"/>
  <c r="T49" i="5"/>
  <c r="T48" i="5" s="1"/>
  <c r="T119" i="5"/>
  <c r="T118" i="5" s="1"/>
  <c r="X83" i="5"/>
  <c r="X82" i="5" s="1"/>
  <c r="AP55" i="5"/>
  <c r="AP54" i="5" s="1"/>
  <c r="R71" i="5"/>
  <c r="R70" i="5" s="1"/>
  <c r="AF165" i="5"/>
  <c r="AF164" i="5" s="1"/>
  <c r="AP173" i="5"/>
  <c r="AP172" i="5" s="1"/>
  <c r="BD69" i="5"/>
  <c r="BD68" i="5" s="1"/>
  <c r="AD73" i="5"/>
  <c r="AD72" i="5" s="1"/>
  <c r="AR205" i="5"/>
  <c r="AR204" i="5" s="1"/>
  <c r="BJ139" i="5"/>
  <c r="BJ138" i="5" s="1"/>
  <c r="AH51" i="5"/>
  <c r="AH50" i="5" s="1"/>
  <c r="Z23" i="5"/>
  <c r="Z109" i="5"/>
  <c r="Z108" i="5" s="1"/>
  <c r="Z183" i="5"/>
  <c r="Z182" i="5" s="1"/>
  <c r="BH97" i="5"/>
  <c r="BH96" i="5" s="1"/>
  <c r="AV93" i="5"/>
  <c r="AV92" i="5" s="1"/>
  <c r="AN179" i="5"/>
  <c r="AN178" i="5" s="1"/>
  <c r="BB71" i="5"/>
  <c r="BB70" i="5" s="1"/>
  <c r="AL133" i="5"/>
  <c r="AL132" i="5" s="1"/>
  <c r="BJ107" i="5"/>
  <c r="BJ106" i="5" s="1"/>
  <c r="AJ187" i="5"/>
  <c r="AJ186" i="5" s="1"/>
  <c r="BH123" i="5"/>
  <c r="BH122" i="5" s="1"/>
  <c r="AZ185" i="5"/>
  <c r="AZ184" i="5" s="1"/>
  <c r="BJ43" i="5"/>
  <c r="BJ42" i="5" s="1"/>
  <c r="X165" i="5"/>
  <c r="X164" i="5" s="1"/>
  <c r="BH167" i="5"/>
  <c r="BH166" i="5" s="1"/>
  <c r="AB131" i="5"/>
  <c r="AB130" i="5" s="1"/>
  <c r="AH173" i="5"/>
  <c r="AH172" i="5" s="1"/>
  <c r="AD9" i="5"/>
  <c r="AD8" i="5" s="1"/>
  <c r="AT191" i="5"/>
  <c r="AT190" i="5" s="1"/>
  <c r="AJ101" i="5"/>
  <c r="AJ100" i="5" s="1"/>
  <c r="AL45" i="5"/>
  <c r="AL44" i="5" s="1"/>
  <c r="AJ29" i="5"/>
  <c r="AJ28" i="5" s="1"/>
  <c r="AZ27" i="5"/>
  <c r="AZ26" i="5" s="1"/>
  <c r="AT39" i="5"/>
  <c r="AT38" i="5" s="1"/>
  <c r="AP119" i="5"/>
  <c r="AP118" i="5" s="1"/>
  <c r="BH19" i="5"/>
  <c r="BH17" i="5" s="1"/>
  <c r="AR149" i="5"/>
  <c r="AR148" i="5" s="1"/>
  <c r="P143" i="5"/>
  <c r="P142" i="5" s="1"/>
  <c r="AN155" i="5"/>
  <c r="AN154" i="5" s="1"/>
  <c r="AB129" i="5"/>
  <c r="AB128" i="5" s="1"/>
  <c r="AF37" i="5"/>
  <c r="AF36" i="5" s="1"/>
  <c r="V73" i="5"/>
  <c r="V72" i="5" s="1"/>
  <c r="BF203" i="5"/>
  <c r="BF202" i="5" s="1"/>
  <c r="AB39" i="5"/>
  <c r="AB38" i="5" s="1"/>
  <c r="P131" i="5"/>
  <c r="P130" i="5" s="1"/>
  <c r="AP139" i="5"/>
  <c r="AP138" i="5" s="1"/>
  <c r="AZ53" i="5"/>
  <c r="AZ52" i="5" s="1"/>
  <c r="AV101" i="5"/>
  <c r="AV100" i="5" s="1"/>
  <c r="AT55" i="5"/>
  <c r="AT54" i="5" s="1"/>
  <c r="AB115" i="5"/>
  <c r="AB114" i="5" s="1"/>
  <c r="AR181" i="5"/>
  <c r="AR180" i="5" s="1"/>
  <c r="Z129" i="5"/>
  <c r="Z128" i="5" s="1"/>
  <c r="AF93" i="5"/>
  <c r="AF92" i="5" s="1"/>
  <c r="R195" i="5"/>
  <c r="R194" i="5" s="1"/>
  <c r="N145" i="5"/>
  <c r="N144" i="5" s="1"/>
  <c r="AB163" i="5"/>
  <c r="AB162" i="5" s="1"/>
  <c r="BB95" i="5"/>
  <c r="BB94" i="5" s="1"/>
  <c r="AR57" i="5"/>
  <c r="AR56" i="5" s="1"/>
  <c r="AX129" i="5"/>
  <c r="AX128" i="5" s="1"/>
  <c r="N45" i="5"/>
  <c r="N44" i="5" s="1"/>
  <c r="AR185" i="5"/>
  <c r="AR184" i="5" s="1"/>
  <c r="BD89" i="5"/>
  <c r="BD88" i="5" s="1"/>
  <c r="BB199" i="5"/>
  <c r="BB198" i="5" s="1"/>
  <c r="V169" i="5"/>
  <c r="V168" i="5" s="1"/>
  <c r="V109" i="5"/>
  <c r="V108" i="5" s="1"/>
  <c r="R157" i="5"/>
  <c r="R156" i="5" s="1"/>
  <c r="AL63" i="5"/>
  <c r="AL62" i="5" s="1"/>
  <c r="BF159" i="5"/>
  <c r="BF158" i="5" s="1"/>
  <c r="N79" i="5"/>
  <c r="N78" i="5" s="1"/>
  <c r="AD203" i="5"/>
  <c r="AD202" i="5" s="1"/>
  <c r="AF69" i="5"/>
  <c r="AF68" i="5" s="1"/>
  <c r="BH87" i="5"/>
  <c r="BH86" i="5" s="1"/>
  <c r="AD129" i="5"/>
  <c r="AD128" i="5" s="1"/>
  <c r="P187" i="5"/>
  <c r="P186" i="5" s="1"/>
  <c r="AL197" i="5"/>
  <c r="AL196" i="5" s="1"/>
  <c r="BJ195" i="5"/>
  <c r="BJ194" i="5" s="1"/>
  <c r="AX169" i="5"/>
  <c r="AX168" i="5" s="1"/>
  <c r="AD85" i="5"/>
  <c r="AD84" i="5" s="1"/>
  <c r="AN119" i="5"/>
  <c r="AN118" i="5" s="1"/>
  <c r="BH189" i="5"/>
  <c r="BH188" i="5" s="1"/>
  <c r="AJ175" i="5"/>
  <c r="AJ174" i="5" s="1"/>
  <c r="BH111" i="5"/>
  <c r="BH110" i="5" s="1"/>
  <c r="AH167" i="5"/>
  <c r="AH166" i="5" s="1"/>
  <c r="AP93" i="5"/>
  <c r="AP92" i="5" s="1"/>
  <c r="BD165" i="5"/>
  <c r="BD164" i="5" s="1"/>
  <c r="AJ85" i="5"/>
  <c r="AJ84" i="5" s="1"/>
  <c r="P205" i="5"/>
  <c r="P204" i="5" s="1"/>
  <c r="AV91" i="5"/>
  <c r="AV90" i="5" s="1"/>
  <c r="BD133" i="5"/>
  <c r="BD132" i="5" s="1"/>
  <c r="AN195" i="5"/>
  <c r="AN194" i="5" s="1"/>
  <c r="AJ181" i="5"/>
  <c r="AJ180" i="5" s="1"/>
  <c r="BD117" i="5"/>
  <c r="BD116" i="5" s="1"/>
  <c r="AT49" i="5"/>
  <c r="AT48" i="5" s="1"/>
  <c r="N111" i="5"/>
  <c r="N110" i="5" s="1"/>
  <c r="AR191" i="5"/>
  <c r="AR190" i="5" s="1"/>
  <c r="AR141" i="5"/>
  <c r="AR140" i="5" s="1"/>
  <c r="BJ187" i="5"/>
  <c r="BJ186" i="5" s="1"/>
  <c r="Z135" i="5"/>
  <c r="Z134" i="5" s="1"/>
  <c r="BF161" i="5"/>
  <c r="BF160" i="5" s="1"/>
  <c r="AP111" i="5"/>
  <c r="AP110" i="5" s="1"/>
  <c r="AF137" i="5"/>
  <c r="AF136" i="5" s="1"/>
  <c r="AJ73" i="5"/>
  <c r="AJ72" i="5" s="1"/>
  <c r="AB133" i="5"/>
  <c r="AB132" i="5" s="1"/>
  <c r="V151" i="5"/>
  <c r="V150" i="5" s="1"/>
  <c r="T173" i="5"/>
  <c r="T172" i="5" s="1"/>
  <c r="Z181" i="5"/>
  <c r="Z180" i="5" s="1"/>
  <c r="N16" i="5"/>
  <c r="N14" i="5" s="1"/>
  <c r="AX101" i="5"/>
  <c r="AX100" i="5" s="1"/>
  <c r="AN89" i="5"/>
  <c r="AN88" i="5" s="1"/>
  <c r="BD189" i="5"/>
  <c r="BD188" i="5" s="1"/>
  <c r="N161" i="5"/>
  <c r="N160" i="5" s="1"/>
  <c r="AJ193" i="5"/>
  <c r="AJ192" i="5" s="1"/>
  <c r="BF103" i="5"/>
  <c r="BF102" i="5" s="1"/>
  <c r="P77" i="5"/>
  <c r="P76" i="5" s="1"/>
  <c r="N91" i="5"/>
  <c r="N90" i="5" s="1"/>
  <c r="AJ125" i="5"/>
  <c r="AJ124" i="5" s="1"/>
  <c r="AF27" i="5"/>
  <c r="AF26" i="5" s="1"/>
  <c r="AH113" i="5"/>
  <c r="AH112" i="5" s="1"/>
  <c r="AZ115" i="5"/>
  <c r="AZ114" i="5" s="1"/>
  <c r="BH131" i="5"/>
  <c r="BH130" i="5" s="1"/>
  <c r="AB35" i="5"/>
  <c r="AB34" i="5" s="1"/>
  <c r="AT73" i="5"/>
  <c r="AT72" i="5" s="1"/>
  <c r="T25" i="5"/>
  <c r="T24" i="5" s="1"/>
  <c r="N11" i="5"/>
  <c r="N10" i="5" s="1"/>
  <c r="AT151" i="5"/>
  <c r="AT150" i="5" s="1"/>
  <c r="AB45" i="5"/>
  <c r="AB44" i="5" s="1"/>
  <c r="AP71" i="5"/>
  <c r="AP70" i="5" s="1"/>
  <c r="BH31" i="5"/>
  <c r="BH30" i="5" s="1"/>
  <c r="AL73" i="5"/>
  <c r="AL72" i="5" s="1"/>
  <c r="AX9" i="5"/>
  <c r="AX8" i="5" s="1"/>
  <c r="AZ59" i="5"/>
  <c r="AZ58" i="5" s="1"/>
  <c r="BF31" i="5"/>
  <c r="BF30" i="5" s="1"/>
  <c r="BH169" i="5"/>
  <c r="BH168" i="5" s="1"/>
  <c r="N165" i="5"/>
  <c r="N164" i="5" s="1"/>
  <c r="BF169" i="5"/>
  <c r="BF168" i="5" s="1"/>
  <c r="AL175" i="5"/>
  <c r="AL174" i="5" s="1"/>
  <c r="AX197" i="5"/>
  <c r="AX196" i="5" s="1"/>
  <c r="P151" i="5"/>
  <c r="P150" i="5" s="1"/>
  <c r="AJ191" i="5"/>
  <c r="AJ190" i="5" s="1"/>
  <c r="BH105" i="5"/>
  <c r="BH104" i="5" s="1"/>
  <c r="AV25" i="5"/>
  <c r="AV24" i="5" s="1"/>
  <c r="AR111" i="5"/>
  <c r="AR110" i="5" s="1"/>
  <c r="AD139" i="5"/>
  <c r="AD138" i="5" s="1"/>
  <c r="AR157" i="5"/>
  <c r="AR156" i="5" s="1"/>
  <c r="AJ205" i="5"/>
  <c r="AJ204" i="5" s="1"/>
  <c r="AD197" i="5"/>
  <c r="AD196" i="5" s="1"/>
  <c r="AT95" i="5"/>
  <c r="AT94" i="5" s="1"/>
  <c r="AJ145" i="5"/>
  <c r="AJ144" i="5" s="1"/>
  <c r="X149" i="5"/>
  <c r="X148" i="5" s="1"/>
  <c r="AZ16" i="5"/>
  <c r="AZ14" i="5" s="1"/>
  <c r="BH101" i="5"/>
  <c r="BH100" i="5" s="1"/>
  <c r="AX173" i="5"/>
  <c r="AX172" i="5" s="1"/>
  <c r="AJ51" i="5"/>
  <c r="AJ50" i="5" s="1"/>
  <c r="V87" i="5"/>
  <c r="V86" i="5" s="1"/>
  <c r="AV37" i="5"/>
  <c r="AV36" i="5" s="1"/>
  <c r="AD121" i="5"/>
  <c r="AD120" i="5" s="1"/>
  <c r="P95" i="5"/>
  <c r="P94" i="5" s="1"/>
  <c r="AN87" i="5"/>
  <c r="AN86" i="5" s="1"/>
  <c r="AD19" i="5"/>
  <c r="AD17" i="5" s="1"/>
  <c r="AT27" i="5"/>
  <c r="AT26" i="5" s="1"/>
  <c r="X45" i="5"/>
  <c r="X44" i="5" s="1"/>
  <c r="AJ61" i="5"/>
  <c r="AJ60" i="5" s="1"/>
  <c r="AP67" i="5"/>
  <c r="AP66" i="5" s="1"/>
  <c r="AN131" i="5"/>
  <c r="AN130" i="5" s="1"/>
  <c r="X16" i="5"/>
  <c r="X14" i="5" s="1"/>
  <c r="V207" i="5"/>
  <c r="V206" i="5" s="1"/>
  <c r="BF16" i="5"/>
  <c r="BF14" i="5" s="1"/>
  <c r="AH77" i="5"/>
  <c r="AH76" i="5" s="1"/>
  <c r="BF27" i="5"/>
  <c r="BF26" i="5" s="1"/>
  <c r="Z27" i="5"/>
  <c r="Z26" i="5" s="1"/>
  <c r="BB65" i="5"/>
  <c r="BB64" i="5" s="1"/>
  <c r="AV193" i="5"/>
  <c r="AV192" i="5" s="1"/>
  <c r="T179" i="5"/>
  <c r="T178" i="5" s="1"/>
  <c r="AX193" i="5"/>
  <c r="AX192" i="5" s="1"/>
  <c r="AZ79" i="5"/>
  <c r="AZ78" i="5" s="1"/>
  <c r="Z93" i="5"/>
  <c r="Z92" i="5" s="1"/>
  <c r="AD205" i="5"/>
  <c r="AD204" i="5" s="1"/>
  <c r="AV49" i="5"/>
  <c r="AV48" i="5" s="1"/>
  <c r="BJ137" i="5"/>
  <c r="BJ136" i="5" s="1"/>
  <c r="AL207" i="5"/>
  <c r="AL206" i="5" s="1"/>
  <c r="AV179" i="5"/>
  <c r="AV178" i="5" s="1"/>
  <c r="BB163" i="5"/>
  <c r="BB162" i="5" s="1"/>
  <c r="P175" i="5"/>
  <c r="P174" i="5" s="1"/>
  <c r="Z191" i="5"/>
  <c r="Z190" i="5" s="1"/>
  <c r="AN161" i="5"/>
  <c r="AN160" i="5" s="1"/>
  <c r="AL27" i="5"/>
  <c r="AL26" i="5" s="1"/>
  <c r="P109" i="5"/>
  <c r="P108" i="5" s="1"/>
  <c r="BF107" i="5"/>
  <c r="BF106" i="5" s="1"/>
  <c r="AP61" i="5"/>
  <c r="AP60" i="5" s="1"/>
  <c r="BD77" i="5"/>
  <c r="BD76" i="5" s="1"/>
  <c r="AJ43" i="5"/>
  <c r="AJ42" i="5" s="1"/>
  <c r="BB93" i="5"/>
  <c r="BB92" i="5" s="1"/>
  <c r="BD51" i="5"/>
  <c r="BD50" i="5" s="1"/>
  <c r="AL201" i="5"/>
  <c r="AL200" i="5" s="1"/>
  <c r="N29" i="5"/>
  <c r="N28" i="5" s="1"/>
  <c r="AB143" i="5"/>
  <c r="AB142" i="5" s="1"/>
  <c r="AR147" i="5"/>
  <c r="AR146" i="5" s="1"/>
  <c r="BJ169" i="5"/>
  <c r="BJ168" i="5" s="1"/>
  <c r="BD83" i="5"/>
  <c r="BD82" i="5" s="1"/>
  <c r="AL16" i="5"/>
  <c r="AL14" i="5" s="1"/>
  <c r="Z9" i="5"/>
  <c r="Z8" i="5" s="1"/>
  <c r="N59" i="5"/>
  <c r="N58" i="5" s="1"/>
  <c r="AH13" i="5"/>
  <c r="AH12" i="5" s="1"/>
  <c r="X93" i="5"/>
  <c r="X92" i="5" s="1"/>
  <c r="AZ105" i="5"/>
  <c r="AZ104" i="5" s="1"/>
  <c r="Z105" i="5"/>
  <c r="Z104" i="5" s="1"/>
  <c r="BF141" i="5"/>
  <c r="BF140" i="5" s="1"/>
  <c r="BJ155" i="5"/>
  <c r="BJ154" i="5" s="1"/>
  <c r="X159" i="5"/>
  <c r="X158" i="5" s="1"/>
  <c r="AP149" i="5"/>
  <c r="AP148" i="5" s="1"/>
  <c r="AZ153" i="5"/>
  <c r="AZ152" i="5" s="1"/>
  <c r="BD181" i="5"/>
  <c r="BD180" i="5" s="1"/>
  <c r="AJ199" i="5"/>
  <c r="AJ198" i="5" s="1"/>
  <c r="BB157" i="5"/>
  <c r="BB156" i="5" s="1"/>
  <c r="AV115" i="5"/>
  <c r="AV114" i="5" s="1"/>
  <c r="AX119" i="5"/>
  <c r="AX118" i="5" s="1"/>
  <c r="P115" i="5"/>
  <c r="P114" i="5" s="1"/>
  <c r="R119" i="5"/>
  <c r="R118" i="5" s="1"/>
  <c r="AD83" i="5"/>
  <c r="AD82" i="5" s="1"/>
  <c r="AT93" i="5"/>
  <c r="AT92" i="5" s="1"/>
  <c r="AJ93" i="5"/>
  <c r="AJ92" i="5" s="1"/>
  <c r="AV107" i="5"/>
  <c r="AV106" i="5" s="1"/>
  <c r="T93" i="5"/>
  <c r="T92" i="5" s="1"/>
  <c r="AL147" i="5"/>
  <c r="AL146" i="5" s="1"/>
  <c r="AH125" i="5"/>
  <c r="AH124" i="5" s="1"/>
  <c r="AV11" i="5"/>
  <c r="AV10" i="5" s="1"/>
  <c r="R51" i="5"/>
  <c r="R50" i="5" s="1"/>
  <c r="BB27" i="5"/>
  <c r="BB26" i="5" s="1"/>
  <c r="BJ159" i="5"/>
  <c r="BJ158" i="5" s="1"/>
  <c r="BH33" i="5"/>
  <c r="BH32" i="5" s="1"/>
  <c r="BF71" i="5"/>
  <c r="BF70" i="5" s="1"/>
  <c r="V179" i="5"/>
  <c r="V178" i="5" s="1"/>
  <c r="AR59" i="5"/>
  <c r="AR58" i="5" s="1"/>
  <c r="AZ63" i="5"/>
  <c r="AZ62" i="5" s="1"/>
  <c r="N43" i="5"/>
  <c r="N42" i="5" s="1"/>
  <c r="BF73" i="5"/>
  <c r="BF72" i="5" s="1"/>
  <c r="BF39" i="5"/>
  <c r="BF38" i="5" s="1"/>
  <c r="AT189" i="5"/>
  <c r="AT188" i="5" s="1"/>
  <c r="AF61" i="5"/>
  <c r="AF60" i="5" s="1"/>
  <c r="AT25" i="5"/>
  <c r="AT24" i="5" s="1"/>
  <c r="BB69" i="5"/>
  <c r="BB68" i="5" s="1"/>
  <c r="AT207" i="5"/>
  <c r="AT206" i="5" s="1"/>
  <c r="BJ151" i="5"/>
  <c r="BJ150" i="5" s="1"/>
  <c r="Z137" i="5"/>
  <c r="Z136" i="5" s="1"/>
  <c r="AF169" i="5"/>
  <c r="AF168" i="5" s="1"/>
  <c r="R167" i="5"/>
  <c r="R166" i="5" s="1"/>
  <c r="BD199" i="5"/>
  <c r="BD198" i="5" s="1"/>
  <c r="AR165" i="5"/>
  <c r="AR164" i="5" s="1"/>
  <c r="AR169" i="5"/>
  <c r="AR168" i="5" s="1"/>
  <c r="AV143" i="5"/>
  <c r="AV142" i="5" s="1"/>
  <c r="AN167" i="5"/>
  <c r="AN166" i="5" s="1"/>
  <c r="BD93" i="5"/>
  <c r="BD92" i="5" s="1"/>
  <c r="V77" i="5"/>
  <c r="V76" i="5" s="1"/>
  <c r="BJ135" i="5"/>
  <c r="BJ134" i="5" s="1"/>
  <c r="AF9" i="5"/>
  <c r="AF8" i="5" s="1"/>
  <c r="BD123" i="5"/>
  <c r="BD122" i="5" s="1"/>
  <c r="AV87" i="5"/>
  <c r="AV86" i="5" s="1"/>
  <c r="AL135" i="5"/>
  <c r="AL134" i="5" s="1"/>
  <c r="AP69" i="5"/>
  <c r="AP68" i="5" s="1"/>
  <c r="R69" i="5"/>
  <c r="R68" i="5" s="1"/>
  <c r="BD177" i="5"/>
  <c r="BD176" i="5" s="1"/>
  <c r="AZ135" i="5"/>
  <c r="AZ134" i="5" s="1"/>
  <c r="AN61" i="5"/>
  <c r="AN60" i="5" s="1"/>
  <c r="AX16" i="5"/>
  <c r="AX14" i="5" s="1"/>
  <c r="N89" i="5"/>
  <c r="N88" i="5" s="1"/>
  <c r="V43" i="5"/>
  <c r="V42" i="5" s="1"/>
  <c r="AF51" i="5"/>
  <c r="AF50" i="5" s="1"/>
  <c r="AX135" i="5"/>
  <c r="AX134" i="5" s="1"/>
  <c r="AP63" i="5"/>
  <c r="AP62" i="5" s="1"/>
  <c r="BB49" i="5"/>
  <c r="BB48" i="5" s="1"/>
  <c r="BB41" i="5"/>
  <c r="BB40" i="5" s="1"/>
  <c r="AP115" i="5"/>
  <c r="AP114" i="5" s="1"/>
  <c r="Z25" i="5"/>
  <c r="Z24" i="5" s="1"/>
  <c r="T65" i="5"/>
  <c r="T64" i="5" s="1"/>
  <c r="AP45" i="5"/>
  <c r="AP44" i="5" s="1"/>
  <c r="AX121" i="5"/>
  <c r="AX120" i="5" s="1"/>
  <c r="X97" i="5"/>
  <c r="X96" i="5" s="1"/>
  <c r="Z185" i="5"/>
  <c r="Z184" i="5" s="1"/>
  <c r="AJ135" i="5"/>
  <c r="AJ134" i="5" s="1"/>
  <c r="AP153" i="5"/>
  <c r="AP152" i="5" s="1"/>
  <c r="AJ183" i="5"/>
  <c r="AJ182" i="5" s="1"/>
  <c r="R103" i="5"/>
  <c r="R102" i="5" s="1"/>
  <c r="AX109" i="5"/>
  <c r="AX108" i="5" s="1"/>
  <c r="AH149" i="5"/>
  <c r="AH148" i="5" s="1"/>
  <c r="V117" i="5"/>
  <c r="V116" i="5" s="1"/>
  <c r="BB185" i="5"/>
  <c r="BB184" i="5" s="1"/>
  <c r="AD111" i="5"/>
  <c r="AD110" i="5" s="1"/>
  <c r="AB81" i="5"/>
  <c r="AB80" i="5" s="1"/>
  <c r="BF105" i="5"/>
  <c r="BF104" i="5" s="1"/>
  <c r="BJ177" i="5"/>
  <c r="BJ176" i="5" s="1"/>
  <c r="AJ167" i="5"/>
  <c r="AJ166" i="5" s="1"/>
  <c r="BH207" i="5"/>
  <c r="BH206" i="5" s="1"/>
  <c r="AD179" i="5"/>
  <c r="AD178" i="5" s="1"/>
  <c r="AZ197" i="5"/>
  <c r="AZ196" i="5" s="1"/>
  <c r="AL155" i="5"/>
  <c r="AL154" i="5" s="1"/>
  <c r="BB197" i="5"/>
  <c r="BB196" i="5" s="1"/>
  <c r="AF141" i="5"/>
  <c r="AF140" i="5" s="1"/>
  <c r="R141" i="5"/>
  <c r="R140" i="5" s="1"/>
  <c r="AV83" i="5"/>
  <c r="AV82" i="5" s="1"/>
  <c r="N175" i="5"/>
  <c r="N174" i="5" s="1"/>
  <c r="AZ23" i="5"/>
  <c r="AH127" i="5"/>
  <c r="AH126" i="5" s="1"/>
  <c r="Z97" i="5"/>
  <c r="Z96" i="5" s="1"/>
  <c r="AF95" i="5"/>
  <c r="AF94" i="5" s="1"/>
  <c r="AP151" i="5"/>
  <c r="AP150" i="5" s="1"/>
  <c r="T165" i="5"/>
  <c r="T164" i="5" s="1"/>
  <c r="AH11" i="5"/>
  <c r="AH10" i="5" s="1"/>
  <c r="AT157" i="5"/>
  <c r="AT156" i="5" s="1"/>
  <c r="AH87" i="5"/>
  <c r="AH86" i="5" s="1"/>
  <c r="AJ107" i="5"/>
  <c r="AJ106" i="5" s="1"/>
  <c r="AX91" i="5"/>
  <c r="AX90" i="5" s="1"/>
  <c r="X9" i="5"/>
  <c r="X8" i="5" s="1"/>
  <c r="AJ127" i="5"/>
  <c r="AJ126" i="5" s="1"/>
  <c r="V75" i="5"/>
  <c r="V74" i="5" s="1"/>
  <c r="R61" i="5"/>
  <c r="R60" i="5" s="1"/>
  <c r="BF65" i="5"/>
  <c r="BF64" i="5" s="1"/>
  <c r="N65" i="5"/>
  <c r="N64" i="5" s="1"/>
  <c r="AJ16" i="5"/>
  <c r="AJ14" i="5" s="1"/>
  <c r="P157" i="5"/>
  <c r="P156" i="5" s="1"/>
  <c r="AJ55" i="5"/>
  <c r="AJ54" i="5" s="1"/>
  <c r="BH161" i="5"/>
  <c r="BH160" i="5" s="1"/>
  <c r="AX171" i="5"/>
  <c r="AX170" i="5" s="1"/>
  <c r="X35" i="5"/>
  <c r="X34" i="5" s="1"/>
  <c r="AH61" i="5"/>
  <c r="AH60" i="5" s="1"/>
  <c r="V41" i="5"/>
  <c r="V40" i="5" s="1"/>
  <c r="AL205" i="5"/>
  <c r="AL204" i="5" s="1"/>
  <c r="AZ163" i="5"/>
  <c r="AZ162" i="5" s="1"/>
  <c r="AN135" i="5"/>
  <c r="AN134" i="5" s="1"/>
  <c r="AF175" i="5"/>
  <c r="AF174" i="5" s="1"/>
  <c r="X143" i="5"/>
  <c r="X142" i="5" s="1"/>
  <c r="AZ145" i="5"/>
  <c r="AZ144" i="5" s="1"/>
  <c r="BF79" i="5"/>
  <c r="BF78" i="5" s="1"/>
  <c r="BD185" i="5"/>
  <c r="BD184" i="5" s="1"/>
  <c r="AL171" i="5"/>
  <c r="AL170" i="5" s="1"/>
  <c r="AH117" i="5"/>
  <c r="AH116" i="5" s="1"/>
  <c r="BH73" i="5"/>
  <c r="BH72" i="5" s="1"/>
  <c r="AF189" i="5"/>
  <c r="AF188" i="5" s="1"/>
  <c r="AP19" i="5"/>
  <c r="AP17" i="5" s="1"/>
  <c r="BF9" i="5"/>
  <c r="BF8" i="5" s="1"/>
  <c r="AT139" i="5"/>
  <c r="AT138" i="5" s="1"/>
  <c r="R77" i="5"/>
  <c r="R76" i="5" s="1"/>
  <c r="Z95" i="5"/>
  <c r="Z94" i="5" s="1"/>
  <c r="BD16" i="5"/>
  <c r="BD14" i="5" s="1"/>
  <c r="AL127" i="5"/>
  <c r="AL126" i="5" s="1"/>
  <c r="P107" i="5"/>
  <c r="P106" i="5" s="1"/>
  <c r="AT85" i="5"/>
  <c r="AT84" i="5" s="1"/>
  <c r="BD61" i="5"/>
  <c r="BD60" i="5" s="1"/>
  <c r="BH55" i="5"/>
  <c r="BH54" i="5" s="1"/>
  <c r="AB61" i="5"/>
  <c r="AB60" i="5" s="1"/>
  <c r="R65" i="5"/>
  <c r="R64" i="5" s="1"/>
  <c r="T47" i="5"/>
  <c r="T46" i="5" s="1"/>
  <c r="AT33" i="5"/>
  <c r="AT32" i="5" s="1"/>
  <c r="AH81" i="5"/>
  <c r="AH80" i="5" s="1"/>
  <c r="AL35" i="5"/>
  <c r="AL34" i="5" s="1"/>
  <c r="AP103" i="5"/>
  <c r="AP102" i="5" s="1"/>
  <c r="BB87" i="5"/>
  <c r="BB86" i="5" s="1"/>
  <c r="AD23" i="5"/>
  <c r="T53" i="5"/>
  <c r="T52" i="5" s="1"/>
  <c r="BD79" i="5"/>
  <c r="BD78" i="5" s="1"/>
  <c r="AZ49" i="5"/>
  <c r="AZ48" i="5" s="1"/>
  <c r="R73" i="5"/>
  <c r="R72" i="5" s="1"/>
  <c r="AJ35" i="5"/>
  <c r="AJ34" i="5" s="1"/>
  <c r="AD39" i="5"/>
  <c r="AD38" i="5" s="1"/>
  <c r="V187" i="5"/>
  <c r="V186" i="5" s="1"/>
  <c r="AN185" i="5"/>
  <c r="AN184" i="5" s="1"/>
  <c r="X199" i="5"/>
  <c r="X198" i="5" s="1"/>
  <c r="R131" i="5"/>
  <c r="R130" i="5" s="1"/>
  <c r="N173" i="5"/>
  <c r="N172" i="5" s="1"/>
  <c r="AT65" i="5"/>
  <c r="AT64" i="5" s="1"/>
  <c r="R59" i="5"/>
  <c r="R58" i="5" s="1"/>
  <c r="AV19" i="5"/>
  <c r="AV17" i="5" s="1"/>
  <c r="AT43" i="5"/>
  <c r="AT42" i="5" s="1"/>
  <c r="X43" i="5"/>
  <c r="X42" i="5" s="1"/>
  <c r="BF63" i="5"/>
  <c r="BF62" i="5" s="1"/>
  <c r="AN19" i="5"/>
  <c r="AN17" i="5" s="1"/>
  <c r="BF181" i="5"/>
  <c r="BF180" i="5" s="1"/>
  <c r="P19" i="5"/>
  <c r="P17" i="5" s="1"/>
  <c r="P101" i="5"/>
  <c r="P100" i="5" s="1"/>
  <c r="P73" i="5"/>
  <c r="P72" i="5" s="1"/>
  <c r="AJ49" i="5"/>
  <c r="AJ48" i="5" s="1"/>
  <c r="Z201" i="5"/>
  <c r="Z200" i="5" s="1"/>
  <c r="P147" i="5"/>
  <c r="P146" i="5" s="1"/>
  <c r="BF93" i="5"/>
  <c r="BF92" i="5" s="1"/>
  <c r="AX105" i="5"/>
  <c r="AX104" i="5" s="1"/>
  <c r="AX31" i="5"/>
  <c r="AX30" i="5" s="1"/>
  <c r="BF183" i="5"/>
  <c r="BF182" i="5" s="1"/>
  <c r="AB19" i="5"/>
  <c r="AB17" i="5" s="1"/>
  <c r="T185" i="5"/>
  <c r="T184" i="5" s="1"/>
  <c r="AB97" i="5"/>
  <c r="AB96" i="5" s="1"/>
  <c r="AP185" i="5"/>
  <c r="AP184" i="5" s="1"/>
  <c r="AD49" i="5"/>
  <c r="AD48" i="5" s="1"/>
  <c r="T183" i="5"/>
  <c r="T182" i="5" s="1"/>
  <c r="AR99" i="5"/>
  <c r="AR98" i="5" s="1"/>
  <c r="AX73" i="5"/>
  <c r="AX72" i="5" s="1"/>
  <c r="BF35" i="5"/>
  <c r="BF34" i="5" s="1"/>
  <c r="AN11" i="5"/>
  <c r="AN10" i="5" s="1"/>
  <c r="N153" i="5"/>
  <c r="N152" i="5" s="1"/>
  <c r="R155" i="5"/>
  <c r="R154" i="5" s="1"/>
  <c r="AJ77" i="5"/>
  <c r="AJ76" i="5" s="1"/>
  <c r="T109" i="5"/>
  <c r="T108" i="5" s="1"/>
  <c r="AH16" i="5"/>
  <c r="AH14" i="5" s="1"/>
  <c r="AN47" i="5"/>
  <c r="AN46" i="5" s="1"/>
  <c r="AL111" i="5"/>
  <c r="AL110" i="5" s="1"/>
  <c r="BB127" i="5"/>
  <c r="BB126" i="5" s="1"/>
  <c r="R83" i="5"/>
  <c r="R82" i="5" s="1"/>
  <c r="AL195" i="5"/>
  <c r="AL194" i="5" s="1"/>
  <c r="BB205" i="5"/>
  <c r="BB204" i="5" s="1"/>
  <c r="BJ147" i="5"/>
  <c r="BJ146" i="5" s="1"/>
  <c r="AR203" i="5"/>
  <c r="AR202" i="5" s="1"/>
  <c r="BH173" i="5"/>
  <c r="BH172" i="5" s="1"/>
  <c r="AT145" i="5"/>
  <c r="AT144" i="5" s="1"/>
  <c r="AD191" i="5"/>
  <c r="AD190" i="5" s="1"/>
  <c r="AH147" i="5"/>
  <c r="AH146" i="5" s="1"/>
  <c r="X133" i="5"/>
  <c r="X132" i="5" s="1"/>
  <c r="AH163" i="5"/>
  <c r="AH162" i="5" s="1"/>
  <c r="N105" i="5"/>
  <c r="N104" i="5" s="1"/>
  <c r="BF149" i="5"/>
  <c r="BF148" i="5" s="1"/>
  <c r="V105" i="5"/>
  <c r="V104" i="5" s="1"/>
  <c r="AT29" i="5"/>
  <c r="AT28" i="5" s="1"/>
  <c r="Z199" i="5"/>
  <c r="Z198" i="5" s="1"/>
  <c r="AZ91" i="5"/>
  <c r="AZ90" i="5" s="1"/>
  <c r="AH79" i="5"/>
  <c r="AH78" i="5" s="1"/>
  <c r="AJ87" i="5"/>
  <c r="AJ86" i="5" s="1"/>
  <c r="AN25" i="5"/>
  <c r="AN24" i="5" s="1"/>
  <c r="AB16" i="5"/>
  <c r="AB14" i="5" s="1"/>
  <c r="BJ55" i="5"/>
  <c r="BJ54" i="5" s="1"/>
  <c r="T23" i="5"/>
  <c r="R79" i="5"/>
  <c r="R78" i="5" s="1"/>
  <c r="AN55" i="5"/>
  <c r="AN54" i="5" s="1"/>
  <c r="AN41" i="5"/>
  <c r="AN40" i="5" s="1"/>
  <c r="N35" i="5"/>
  <c r="N34" i="5" s="1"/>
  <c r="AN95" i="5"/>
  <c r="AN94" i="5" s="1"/>
  <c r="AV203" i="5"/>
  <c r="AV202" i="5" s="1"/>
  <c r="AH131" i="5"/>
  <c r="AH130" i="5" s="1"/>
  <c r="AJ173" i="5"/>
  <c r="AJ172" i="5" s="1"/>
  <c r="Z203" i="5"/>
  <c r="Z202" i="5" s="1"/>
  <c r="R117" i="5"/>
  <c r="R116" i="5" s="1"/>
  <c r="AB57" i="5"/>
  <c r="AB56" i="5" s="1"/>
  <c r="AT133" i="5"/>
  <c r="AT132" i="5" s="1"/>
  <c r="BD47" i="5"/>
  <c r="BD46" i="5" s="1"/>
  <c r="BH115" i="5"/>
  <c r="BH114" i="5" s="1"/>
  <c r="BJ29" i="5"/>
  <c r="BJ28" i="5" s="1"/>
  <c r="AF111" i="5"/>
  <c r="AF110" i="5" s="1"/>
  <c r="AB137" i="5"/>
  <c r="AB136" i="5" s="1"/>
  <c r="AJ113" i="5"/>
  <c r="AJ112" i="5" s="1"/>
  <c r="AL37" i="5"/>
  <c r="AL36" i="5" s="1"/>
  <c r="AB31" i="5"/>
  <c r="AB30" i="5" s="1"/>
  <c r="X27" i="5"/>
  <c r="X26" i="5" s="1"/>
  <c r="AB63" i="5"/>
  <c r="AB62" i="5" s="1"/>
  <c r="BF45" i="5"/>
  <c r="BF44" i="5" s="1"/>
  <c r="AX67" i="5"/>
  <c r="AX66" i="5" s="1"/>
  <c r="R49" i="5"/>
  <c r="R48" i="5" s="1"/>
  <c r="BF155" i="5"/>
  <c r="BF154" i="5" s="1"/>
  <c r="AF181" i="5"/>
  <c r="AF180" i="5" s="1"/>
  <c r="AP179" i="5"/>
  <c r="AP178" i="5" s="1"/>
  <c r="BD19" i="5"/>
  <c r="BD17" i="5" s="1"/>
  <c r="AF75" i="5"/>
  <c r="AF74" i="5" s="1"/>
  <c r="P35" i="5"/>
  <c r="P34" i="5" s="1"/>
  <c r="Z143" i="5"/>
  <c r="Z142" i="5" s="1"/>
  <c r="V63" i="5"/>
  <c r="V62" i="5" s="1"/>
  <c r="X11" i="5"/>
  <c r="X10" i="5" s="1"/>
  <c r="AV16" i="5"/>
  <c r="AV14" i="5" s="1"/>
  <c r="X183" i="5"/>
  <c r="X182" i="5" s="1"/>
  <c r="AD189" i="5"/>
  <c r="AD188" i="5" s="1"/>
  <c r="AV161" i="5"/>
  <c r="AV160" i="5" s="1"/>
  <c r="BH43" i="5"/>
  <c r="BH42" i="5" s="1"/>
  <c r="N77" i="5"/>
  <c r="N76" i="5" s="1"/>
  <c r="AV187" i="5"/>
  <c r="AV186" i="5" s="1"/>
  <c r="AD175" i="5"/>
  <c r="AD174" i="5" s="1"/>
  <c r="P177" i="5"/>
  <c r="P176" i="5" s="1"/>
  <c r="V27" i="5"/>
  <c r="V26" i="5" s="1"/>
  <c r="BJ125" i="5"/>
  <c r="BJ124" i="5" s="1"/>
  <c r="AN201" i="5"/>
  <c r="AN200" i="5" s="1"/>
  <c r="AZ73" i="5"/>
  <c r="AZ72" i="5" s="1"/>
  <c r="AL13" i="5"/>
  <c r="AL12" i="5" s="1"/>
  <c r="BJ69" i="5"/>
  <c r="BJ68" i="5" s="1"/>
  <c r="T141" i="5"/>
  <c r="T140" i="5" s="1"/>
  <c r="X61" i="5"/>
  <c r="X60" i="5" s="1"/>
  <c r="AF121" i="5"/>
  <c r="AF120" i="5" s="1"/>
  <c r="BD135" i="5"/>
  <c r="BD134" i="5" s="1"/>
  <c r="AN193" i="5"/>
  <c r="AN192" i="5" s="1"/>
  <c r="AT185" i="5"/>
  <c r="AT184" i="5" s="1"/>
  <c r="AL149" i="5"/>
  <c r="AL148" i="5" s="1"/>
  <c r="BF119" i="5"/>
  <c r="BF118" i="5" s="1"/>
  <c r="AP193" i="5"/>
  <c r="AP192" i="5" s="1"/>
  <c r="AZ55" i="5"/>
  <c r="AZ54" i="5" s="1"/>
  <c r="X191" i="5"/>
  <c r="X190" i="5" s="1"/>
  <c r="N99" i="5"/>
  <c r="N98" i="5" s="1"/>
  <c r="BD127" i="5"/>
  <c r="BD126" i="5" s="1"/>
  <c r="AH89" i="5"/>
  <c r="AH88" i="5" s="1"/>
  <c r="AV131" i="5"/>
  <c r="AV130" i="5" s="1"/>
  <c r="BB45" i="5"/>
  <c r="BB44" i="5" s="1"/>
  <c r="AT103" i="5"/>
  <c r="AT102" i="5" s="1"/>
  <c r="BD81" i="5"/>
  <c r="BD80" i="5" s="1"/>
  <c r="AR121" i="5"/>
  <c r="AR120" i="5" s="1"/>
  <c r="BD59" i="5"/>
  <c r="BD58" i="5" s="1"/>
  <c r="AR85" i="5"/>
  <c r="AR84" i="5" s="1"/>
  <c r="P65" i="5"/>
  <c r="P64" i="5" s="1"/>
  <c r="N53" i="5"/>
  <c r="N52" i="5" s="1"/>
  <c r="BB117" i="5"/>
  <c r="BB116" i="5" s="1"/>
  <c r="AR87" i="5"/>
  <c r="AR86" i="5" s="1"/>
  <c r="AX35" i="5"/>
  <c r="AX34" i="5" s="1"/>
  <c r="BB19" i="5"/>
  <c r="BB17" i="5" s="1"/>
  <c r="R121" i="5"/>
  <c r="R120" i="5" s="1"/>
  <c r="AL33" i="5"/>
  <c r="AL32" i="5" s="1"/>
  <c r="AX37" i="5"/>
  <c r="AX36" i="5" s="1"/>
  <c r="AD133" i="5"/>
  <c r="AD132" i="5" s="1"/>
  <c r="AJ39" i="5"/>
  <c r="AJ38" i="5" s="1"/>
  <c r="Z37" i="5"/>
  <c r="Z36" i="5" s="1"/>
  <c r="Z49" i="5"/>
  <c r="Z48" i="5" s="1"/>
  <c r="X33" i="5"/>
  <c r="X32" i="5" s="1"/>
  <c r="X55" i="5"/>
  <c r="X54" i="5" s="1"/>
  <c r="AD87" i="5"/>
  <c r="AD86" i="5" s="1"/>
  <c r="AT175" i="5"/>
  <c r="AT174" i="5" s="1"/>
  <c r="BH103" i="5"/>
  <c r="BH102" i="5" s="1"/>
  <c r="AZ123" i="5"/>
  <c r="AZ122" i="5" s="1"/>
  <c r="BH47" i="5"/>
  <c r="BH46" i="5" s="1"/>
  <c r="AN59" i="5"/>
  <c r="AN58" i="5" s="1"/>
  <c r="AN33" i="5"/>
  <c r="AN32" i="5" s="1"/>
  <c r="BJ185" i="5"/>
  <c r="BJ184" i="5" s="1"/>
  <c r="AV169" i="5"/>
  <c r="AV168" i="5" s="1"/>
  <c r="AT11" i="5"/>
  <c r="AT10" i="5" s="1"/>
  <c r="BD23" i="5"/>
  <c r="BF127" i="5"/>
  <c r="BF126" i="5" s="1"/>
  <c r="AD47" i="5"/>
  <c r="AD46" i="5" s="1"/>
  <c r="AN23" i="5"/>
  <c r="BF177" i="5"/>
  <c r="BF176" i="5" s="1"/>
  <c r="AB71" i="5"/>
  <c r="AB70" i="5" s="1"/>
  <c r="N13" i="5"/>
  <c r="N12" i="5" s="1"/>
  <c r="N47" i="5"/>
  <c r="N46" i="5" s="1"/>
  <c r="AD77" i="5"/>
  <c r="AD76" i="5" s="1"/>
  <c r="R16" i="5"/>
  <c r="R14" i="5" s="1"/>
  <c r="AH169" i="5"/>
  <c r="AH168" i="5" s="1"/>
  <c r="AN191" i="5"/>
  <c r="AN190" i="5" s="1"/>
  <c r="AR135" i="5"/>
  <c r="AR134" i="5" s="1"/>
  <c r="AT35" i="5"/>
  <c r="AT34" i="5" s="1"/>
  <c r="AL59" i="5"/>
  <c r="AL58" i="5" s="1"/>
  <c r="N159" i="5"/>
  <c r="N158" i="5" s="1"/>
  <c r="AV189" i="5"/>
  <c r="AV188" i="5" s="1"/>
  <c r="AN121" i="5"/>
  <c r="AN120" i="5" s="1"/>
  <c r="R191" i="5"/>
  <c r="R190" i="5" s="1"/>
  <c r="AR115" i="5"/>
  <c r="AR114" i="5" s="1"/>
  <c r="AP23" i="5"/>
  <c r="BJ109" i="5"/>
  <c r="BJ108" i="5" s="1"/>
  <c r="AT45" i="5"/>
  <c r="AT44" i="5" s="1"/>
  <c r="BD55" i="5"/>
  <c r="BD54" i="5" s="1"/>
  <c r="AB169" i="5"/>
  <c r="AB168" i="5" s="1"/>
  <c r="BF179" i="5"/>
  <c r="BF178" i="5" s="1"/>
  <c r="N101" i="5"/>
  <c r="N100" i="5" s="1"/>
  <c r="AX143" i="5"/>
  <c r="AX142" i="5" s="1"/>
  <c r="BD203" i="5"/>
  <c r="BD202" i="5" s="1"/>
  <c r="AN49" i="5"/>
  <c r="AN48" i="5" s="1"/>
  <c r="AN16" i="5"/>
  <c r="AN14" i="5" s="1"/>
  <c r="AX41" i="5"/>
  <c r="AX40" i="5" s="1"/>
  <c r="BF173" i="5"/>
  <c r="BF172" i="5" s="1"/>
  <c r="T205" i="5"/>
  <c r="T204" i="5" s="1"/>
  <c r="BB135" i="5"/>
  <c r="BB134" i="5" s="1"/>
  <c r="V177" i="5"/>
  <c r="V176" i="5" s="1"/>
  <c r="V143" i="5"/>
  <c r="V142" i="5" s="1"/>
  <c r="BB173" i="5"/>
  <c r="BB172" i="5" s="1"/>
  <c r="BJ113" i="5"/>
  <c r="BJ112" i="5" s="1"/>
  <c r="BH39" i="5"/>
  <c r="BH38" i="5" s="1"/>
  <c r="P141" i="5"/>
  <c r="P140" i="5" s="1"/>
  <c r="AB165" i="5"/>
  <c r="AB164" i="5" s="1"/>
  <c r="BD105" i="5"/>
  <c r="BD104" i="5" s="1"/>
  <c r="BB91" i="5"/>
  <c r="BB90" i="5" s="1"/>
  <c r="AV173" i="5"/>
  <c r="AV172" i="5" s="1"/>
  <c r="BD57" i="5"/>
  <c r="BD56" i="5" s="1"/>
  <c r="AN151" i="5"/>
  <c r="AN150" i="5" s="1"/>
  <c r="BB111" i="5"/>
  <c r="BB110" i="5" s="1"/>
  <c r="AT71" i="5"/>
  <c r="AT70" i="5" s="1"/>
  <c r="X119" i="5"/>
  <c r="X118" i="5" s="1"/>
  <c r="AH29" i="5"/>
  <c r="AH28" i="5" s="1"/>
  <c r="AF43" i="5"/>
  <c r="AF42" i="5" s="1"/>
  <c r="AX79" i="5"/>
  <c r="AX78" i="5" s="1"/>
  <c r="AX65" i="5"/>
  <c r="AX64" i="5" s="1"/>
  <c r="AR127" i="5"/>
  <c r="AR126" i="5" s="1"/>
  <c r="BH63" i="5"/>
  <c r="BH62" i="5" s="1"/>
  <c r="AP13" i="5"/>
  <c r="AP12" i="5" s="1"/>
  <c r="AT153" i="5"/>
  <c r="AT152" i="5" s="1"/>
  <c r="AR23" i="5"/>
  <c r="AH59" i="5"/>
  <c r="AH58" i="5" s="1"/>
  <c r="AD43" i="5"/>
  <c r="AD42" i="5" s="1"/>
  <c r="X135" i="5"/>
  <c r="X134" i="5" s="1"/>
  <c r="AR77" i="5"/>
  <c r="AR76" i="5" s="1"/>
  <c r="BF59" i="5"/>
  <c r="BF58" i="5" s="1"/>
  <c r="AV121" i="5"/>
  <c r="AV120" i="5" s="1"/>
  <c r="BD25" i="5"/>
  <c r="BD24" i="5" s="1"/>
  <c r="BH61" i="5"/>
  <c r="BH60" i="5" s="1"/>
  <c r="AF133" i="5"/>
  <c r="AF132" i="5" s="1"/>
  <c r="AT41" i="5"/>
  <c r="AT40" i="5" s="1"/>
  <c r="BB123" i="5"/>
  <c r="BB122" i="5" s="1"/>
  <c r="AX185" i="5"/>
  <c r="AX184" i="5" s="1"/>
  <c r="AJ139" i="5"/>
  <c r="AJ138" i="5" s="1"/>
  <c r="R107" i="5"/>
  <c r="R106" i="5" s="1"/>
  <c r="R67" i="5"/>
  <c r="R66" i="5" s="1"/>
  <c r="P111" i="5"/>
  <c r="P110" i="5" s="1"/>
  <c r="X51" i="5"/>
  <c r="X50" i="5" s="1"/>
  <c r="AN35" i="5"/>
  <c r="AN34" i="5" s="1"/>
  <c r="Z173" i="5"/>
  <c r="Z172" i="5" s="1"/>
  <c r="AN163" i="5"/>
  <c r="AN162" i="5" s="1"/>
  <c r="T35" i="5"/>
  <c r="T34" i="5" s="1"/>
  <c r="BJ67" i="5"/>
  <c r="BJ66" i="5" s="1"/>
  <c r="BD75" i="5"/>
  <c r="BD74" i="5" s="1"/>
  <c r="AN107" i="5"/>
  <c r="AN106" i="5" s="1"/>
  <c r="R147" i="5"/>
  <c r="R146" i="5" s="1"/>
  <c r="AV201" i="5"/>
  <c r="AV200" i="5" s="1"/>
  <c r="AB95" i="5"/>
  <c r="AB94" i="5" s="1"/>
  <c r="AF39" i="5"/>
  <c r="AF38" i="5" s="1"/>
  <c r="BB109" i="5"/>
  <c r="BB108" i="5" s="1"/>
  <c r="T59" i="5"/>
  <c r="T58" i="5" s="1"/>
  <c r="AB197" i="5"/>
  <c r="AB196" i="5" s="1"/>
  <c r="AR79" i="5"/>
  <c r="AR78" i="5" s="1"/>
  <c r="AL47" i="5"/>
  <c r="AL46" i="5" s="1"/>
  <c r="AZ35" i="5"/>
  <c r="AZ34" i="5" s="1"/>
  <c r="X117" i="5"/>
  <c r="X116" i="5" s="1"/>
  <c r="X25" i="5"/>
  <c r="X24" i="5" s="1"/>
  <c r="BF97" i="5"/>
  <c r="BF96" i="5" s="1"/>
  <c r="AR51" i="5"/>
  <c r="AR50" i="5" s="1"/>
  <c r="AN71" i="5"/>
  <c r="AN70" i="5" s="1"/>
  <c r="V23" i="5"/>
  <c r="BD9" i="5"/>
  <c r="BD8" i="5" s="1"/>
  <c r="X115" i="5"/>
  <c r="X114" i="5" s="1"/>
  <c r="AF149" i="5"/>
  <c r="AF148" i="5" s="1"/>
  <c r="AV97" i="5"/>
  <c r="AV96" i="5" s="1"/>
  <c r="P57" i="5"/>
  <c r="P56" i="5" s="1"/>
  <c r="R151" i="5"/>
  <c r="R150" i="5" s="1"/>
  <c r="Z167" i="5"/>
  <c r="Z166" i="5" s="1"/>
  <c r="BB141" i="5"/>
  <c r="BB140" i="5" s="1"/>
  <c r="AV153" i="5"/>
  <c r="AV152" i="5" s="1"/>
  <c r="BD147" i="5"/>
  <c r="BD146" i="5" s="1"/>
  <c r="BF125" i="5"/>
  <c r="BF124" i="5" s="1"/>
  <c r="V189" i="5"/>
  <c r="V188" i="5" s="1"/>
  <c r="BJ79" i="5"/>
  <c r="BJ78" i="5" s="1"/>
  <c r="BF205" i="5"/>
  <c r="BF204" i="5" s="1"/>
  <c r="R105" i="5"/>
  <c r="R104" i="5" s="1"/>
  <c r="BD31" i="5"/>
  <c r="BD30" i="5" s="1"/>
  <c r="AN57" i="5"/>
  <c r="AN56" i="5" s="1"/>
  <c r="T129" i="5"/>
  <c r="T128" i="5" s="1"/>
  <c r="AF163" i="5"/>
  <c r="AF162" i="5" s="1"/>
  <c r="AP35" i="5"/>
  <c r="AP34" i="5" s="1"/>
  <c r="AB83" i="5"/>
  <c r="AB82" i="5" s="1"/>
  <c r="AT173" i="5"/>
  <c r="AT172" i="5" s="1"/>
  <c r="BF123" i="5"/>
  <c r="BF122" i="5" s="1"/>
  <c r="T163" i="5"/>
  <c r="T162" i="5" s="1"/>
  <c r="BB51" i="5"/>
  <c r="BB50" i="5" s="1"/>
  <c r="BD33" i="5"/>
  <c r="BD32" i="5" s="1"/>
  <c r="BF43" i="5"/>
  <c r="BF42" i="5" s="1"/>
  <c r="AJ53" i="5"/>
  <c r="AJ52" i="5" s="1"/>
  <c r="AJ83" i="5"/>
  <c r="AJ82" i="5" s="1"/>
  <c r="AD55" i="5"/>
  <c r="AD54" i="5" s="1"/>
  <c r="X123" i="5"/>
  <c r="X122" i="5" s="1"/>
  <c r="AR73" i="5"/>
  <c r="AR72" i="5" s="1"/>
  <c r="BF189" i="5"/>
  <c r="BF188" i="5" s="1"/>
  <c r="AX147" i="5"/>
  <c r="AX146" i="5" s="1"/>
  <c r="AL53" i="5"/>
  <c r="AL52" i="5" s="1"/>
  <c r="V85" i="5"/>
  <c r="V84" i="5" s="1"/>
  <c r="AV31" i="5"/>
  <c r="AV30" i="5" s="1"/>
  <c r="AB25" i="5"/>
  <c r="AB24" i="5" s="1"/>
  <c r="R201" i="5"/>
  <c r="R200" i="5" s="1"/>
  <c r="AJ151" i="5"/>
  <c r="AJ150" i="5" s="1"/>
  <c r="R169" i="5"/>
  <c r="R168" i="5" s="1"/>
  <c r="AT19" i="5"/>
  <c r="AT17" i="5" s="1"/>
  <c r="AR103" i="5"/>
  <c r="AR102" i="5" s="1"/>
  <c r="BJ105" i="5"/>
  <c r="BJ104" i="5" s="1"/>
  <c r="AZ83" i="5"/>
  <c r="AZ82" i="5" s="1"/>
  <c r="AB99" i="5"/>
  <c r="AB98" i="5" s="1"/>
  <c r="V61" i="5"/>
  <c r="V60" i="5" s="1"/>
  <c r="AZ81" i="5"/>
  <c r="AZ80" i="5" s="1"/>
  <c r="BF185" i="5"/>
  <c r="BF184" i="5" s="1"/>
  <c r="AD37" i="5"/>
  <c r="AD36" i="5" s="1"/>
  <c r="BH203" i="5"/>
  <c r="BH202" i="5" s="1"/>
  <c r="AT119" i="5"/>
  <c r="AT118" i="5" s="1"/>
  <c r="AL103" i="5"/>
  <c r="AL102" i="5" s="1"/>
  <c r="AR107" i="5"/>
  <c r="AR106" i="5" s="1"/>
  <c r="AV85" i="5"/>
  <c r="AV84" i="5" s="1"/>
  <c r="BB63" i="5"/>
  <c r="BB62" i="5" s="1"/>
  <c r="AL191" i="5"/>
  <c r="AL190" i="5" s="1"/>
  <c r="P117" i="5"/>
  <c r="P116" i="5" s="1"/>
  <c r="X53" i="5"/>
  <c r="X52" i="5" s="1"/>
  <c r="AZ51" i="5"/>
  <c r="AZ50" i="5" s="1"/>
  <c r="P51" i="5"/>
  <c r="P50" i="5" s="1"/>
  <c r="AX165" i="5"/>
  <c r="AX164" i="5" s="1"/>
  <c r="BD99" i="5"/>
  <c r="BD98" i="5" s="1"/>
  <c r="AR49" i="5"/>
  <c r="AR48" i="5" s="1"/>
  <c r="X189" i="5"/>
  <c r="X188" i="5" s="1"/>
  <c r="Z79" i="5"/>
  <c r="Z78" i="5" s="1"/>
  <c r="AL9" i="5"/>
  <c r="AL8" i="5" s="1"/>
  <c r="R99" i="5"/>
  <c r="R98" i="5" s="1"/>
  <c r="AT177" i="5"/>
  <c r="AT176" i="5" s="1"/>
  <c r="T159" i="5"/>
  <c r="T158" i="5" s="1"/>
  <c r="AN51" i="5"/>
  <c r="AN50" i="5" s="1"/>
  <c r="AR167" i="5"/>
  <c r="AR166" i="5" s="1"/>
  <c r="BH155" i="5"/>
  <c r="BH154" i="5" s="1"/>
  <c r="BH113" i="5"/>
  <c r="BH112" i="5" s="1"/>
  <c r="BB97" i="5"/>
  <c r="BB96" i="5" s="1"/>
  <c r="BD149" i="5"/>
  <c r="BD148" i="5" s="1"/>
  <c r="BB137" i="5"/>
  <c r="BB136" i="5" s="1"/>
  <c r="AV61" i="5"/>
  <c r="AV60" i="5" s="1"/>
  <c r="AX133" i="5"/>
  <c r="AX132" i="5" s="1"/>
  <c r="BJ93" i="5"/>
  <c r="BJ92" i="5" s="1"/>
  <c r="AH197" i="5"/>
  <c r="AH196" i="5" s="1"/>
  <c r="P45" i="5"/>
  <c r="P44" i="5" s="1"/>
  <c r="AB65" i="5"/>
  <c r="AB64" i="5" s="1"/>
  <c r="AD201" i="5"/>
  <c r="AD200" i="5" s="1"/>
  <c r="BB47" i="5"/>
  <c r="BB46" i="5" s="1"/>
  <c r="BD111" i="5"/>
  <c r="BD110" i="5" s="1"/>
  <c r="AR177" i="5"/>
  <c r="AR176" i="5" s="1"/>
  <c r="AB85" i="5"/>
  <c r="AB84" i="5" s="1"/>
  <c r="BF121" i="5"/>
  <c r="BF120" i="5" s="1"/>
  <c r="Z111" i="5"/>
  <c r="Z110" i="5" s="1"/>
  <c r="AL203" i="5"/>
  <c r="AL202" i="5" s="1"/>
  <c r="BJ63" i="5"/>
  <c r="BJ62" i="5" s="1"/>
  <c r="BH16" i="5"/>
  <c r="BH14" i="5" s="1"/>
  <c r="AN171" i="5"/>
  <c r="AN170" i="5" s="1"/>
  <c r="T189" i="5"/>
  <c r="T188" i="5" s="1"/>
  <c r="AJ111" i="5"/>
  <c r="AJ110" i="5" s="1"/>
  <c r="AX47" i="5"/>
  <c r="AX46" i="5" s="1"/>
  <c r="R57" i="5"/>
  <c r="R56" i="5" s="1"/>
  <c r="BH9" i="5"/>
  <c r="BH8" i="5" s="1"/>
  <c r="Z53" i="5"/>
  <c r="Z52" i="5" s="1"/>
  <c r="AJ97" i="5"/>
  <c r="AJ96" i="5" s="1"/>
  <c r="T31" i="5"/>
  <c r="T30" i="5" s="1"/>
  <c r="BB29" i="5"/>
  <c r="BB28" i="5" s="1"/>
  <c r="V195" i="5"/>
  <c r="V194" i="5" s="1"/>
  <c r="AL139" i="5"/>
  <c r="AL138" i="5" s="1"/>
  <c r="AJ203" i="5"/>
  <c r="AJ202" i="5" s="1"/>
  <c r="AJ91" i="5"/>
  <c r="AJ90" i="5" s="1"/>
  <c r="AT155" i="5"/>
  <c r="AT154" i="5" s="1"/>
  <c r="AR43" i="5"/>
  <c r="AR42" i="5" s="1"/>
  <c r="N207" i="5"/>
  <c r="N206" i="5" s="1"/>
  <c r="N57" i="5"/>
  <c r="N56" i="5" s="1"/>
  <c r="BJ205" i="5"/>
  <c r="BJ204" i="5" s="1"/>
  <c r="BF87" i="5"/>
  <c r="BF86" i="5" s="1"/>
  <c r="BF51" i="5"/>
  <c r="BF50" i="5" s="1"/>
  <c r="BJ47" i="5"/>
  <c r="BJ46" i="5" s="1"/>
  <c r="AN177" i="5"/>
  <c r="AN176" i="5" s="1"/>
  <c r="BD13" i="5"/>
  <c r="BD12" i="5" s="1"/>
  <c r="AH189" i="5"/>
  <c r="AH188" i="5" s="1"/>
  <c r="AP77" i="5"/>
  <c r="AP76" i="5" s="1"/>
  <c r="AN101" i="5"/>
  <c r="AN100" i="5" s="1"/>
  <c r="N75" i="5"/>
  <c r="N74" i="5" s="1"/>
  <c r="BB43" i="5"/>
  <c r="BB42" i="5" s="1"/>
  <c r="AL43" i="5"/>
  <c r="AL42" i="5" s="1"/>
  <c r="Z73" i="5"/>
  <c r="Z72" i="5" s="1"/>
  <c r="AX145" i="5"/>
  <c r="AX144" i="5" s="1"/>
  <c r="AF89" i="5"/>
  <c r="AF88" i="5" s="1"/>
  <c r="AX111" i="5"/>
  <c r="AX110" i="5" s="1"/>
  <c r="BF199" i="5"/>
  <c r="BF198" i="5" s="1"/>
  <c r="AP11" i="5"/>
  <c r="AP10" i="5" s="1"/>
  <c r="Z117" i="5"/>
  <c r="Z116" i="5" s="1"/>
  <c r="AX57" i="5"/>
  <c r="AX56" i="5" s="1"/>
  <c r="AP73" i="5"/>
  <c r="AP72" i="5" s="1"/>
  <c r="AF115" i="5"/>
  <c r="AF114" i="5" s="1"/>
  <c r="V79" i="5"/>
  <c r="V78" i="5" s="1"/>
  <c r="T41" i="5"/>
  <c r="T40" i="5" s="1"/>
  <c r="AX97" i="5"/>
  <c r="AX96" i="5" s="1"/>
  <c r="BB11" i="5"/>
  <c r="BB10" i="5" s="1"/>
  <c r="P103" i="5"/>
  <c r="P102" i="5" s="1"/>
  <c r="AZ41" i="5"/>
  <c r="AZ40" i="5" s="1"/>
  <c r="AH27" i="5"/>
  <c r="AH26" i="5" s="1"/>
  <c r="BD207" i="5"/>
  <c r="BD206" i="5" s="1"/>
  <c r="BJ13" i="5"/>
  <c r="BJ12" i="5" s="1"/>
  <c r="AL115" i="5"/>
  <c r="AL114" i="5" s="1"/>
  <c r="AL99" i="5"/>
  <c r="AL98" i="5" s="1"/>
  <c r="V149" i="5"/>
  <c r="V148" i="5" s="1"/>
  <c r="AX189" i="5"/>
  <c r="AX188" i="5" s="1"/>
  <c r="BJ95" i="5"/>
  <c r="BJ94" i="5" s="1"/>
  <c r="AB187" i="5"/>
  <c r="AB186" i="5" s="1"/>
  <c r="T111" i="5"/>
  <c r="T110" i="5" s="1"/>
  <c r="N9" i="5"/>
  <c r="N8" i="5" s="1"/>
  <c r="AV139" i="5"/>
  <c r="AV138" i="5" s="1"/>
  <c r="BH175" i="5"/>
  <c r="BH174" i="5" s="1"/>
  <c r="N163" i="5"/>
  <c r="N162" i="5" s="1"/>
  <c r="AJ153" i="5"/>
  <c r="AJ152" i="5" s="1"/>
  <c r="BB129" i="5"/>
  <c r="BB128" i="5" s="1"/>
  <c r="AJ95" i="5"/>
  <c r="AJ94" i="5" s="1"/>
  <c r="AT161" i="5"/>
  <c r="AT160" i="5" s="1"/>
  <c r="BD187" i="5"/>
  <c r="BD186" i="5" s="1"/>
  <c r="AD159" i="5"/>
  <c r="AD158" i="5" s="1"/>
  <c r="BD155" i="5"/>
  <c r="BD154" i="5" s="1"/>
  <c r="T85" i="5"/>
  <c r="T84" i="5" s="1"/>
  <c r="AT127" i="5"/>
  <c r="AT126" i="5" s="1"/>
  <c r="AN103" i="5"/>
  <c r="AN102" i="5" s="1"/>
  <c r="T157" i="5"/>
  <c r="T156" i="5" s="1"/>
  <c r="AN63" i="5"/>
  <c r="AN62" i="5" s="1"/>
  <c r="AX39" i="5"/>
  <c r="AX38" i="5" s="1"/>
  <c r="AP207" i="5"/>
  <c r="AP206" i="5" s="1"/>
  <c r="AN79" i="5"/>
  <c r="AN78" i="5" s="1"/>
  <c r="BB147" i="5"/>
  <c r="BB146" i="5" s="1"/>
  <c r="Z31" i="5"/>
  <c r="Z30" i="5" s="1"/>
  <c r="P23" i="5"/>
  <c r="BB89" i="5"/>
  <c r="BB88" i="5" s="1"/>
  <c r="BD115" i="5"/>
  <c r="BD114" i="5" s="1"/>
  <c r="AZ25" i="5"/>
  <c r="AZ24" i="5" s="1"/>
  <c r="V69" i="5"/>
  <c r="V68" i="5" s="1"/>
  <c r="N141" i="5"/>
  <c r="N140" i="5" s="1"/>
  <c r="BF19" i="5"/>
  <c r="BF17" i="5" s="1"/>
  <c r="BJ39" i="5"/>
  <c r="BJ38" i="5" s="1"/>
  <c r="AF59" i="5"/>
  <c r="AF58" i="5" s="1"/>
  <c r="AZ37" i="5"/>
  <c r="AZ36" i="5" s="1"/>
  <c r="AR39" i="5"/>
  <c r="AR38" i="5" s="1"/>
  <c r="N97" i="5"/>
  <c r="N96" i="5" s="1"/>
  <c r="AP79" i="5"/>
  <c r="AP78" i="5" s="1"/>
  <c r="AL159" i="5"/>
  <c r="AL158" i="5" s="1"/>
  <c r="AP161" i="5"/>
  <c r="AP160" i="5" s="1"/>
  <c r="AZ147" i="5"/>
  <c r="AZ146" i="5" s="1"/>
  <c r="AF123" i="5"/>
  <c r="AF122" i="5" s="1"/>
  <c r="T123" i="5"/>
  <c r="T122" i="5" s="1"/>
  <c r="AH183" i="5"/>
  <c r="AH182" i="5" s="1"/>
  <c r="Z207" i="5"/>
  <c r="Z206" i="5" s="1"/>
  <c r="V201" i="5"/>
  <c r="V200" i="5" s="1"/>
  <c r="AP191" i="5"/>
  <c r="AP190" i="5" s="1"/>
  <c r="T103" i="5"/>
  <c r="T102" i="5" s="1"/>
  <c r="AN45" i="5"/>
  <c r="AN44" i="5" s="1"/>
  <c r="AD97" i="5"/>
  <c r="AD96" i="5" s="1"/>
  <c r="AH123" i="5"/>
  <c r="AH122" i="5" s="1"/>
  <c r="R187" i="5"/>
  <c r="R186" i="5" s="1"/>
  <c r="AZ109" i="5"/>
  <c r="AZ108" i="5" s="1"/>
  <c r="BF137" i="5"/>
  <c r="BF136" i="5" s="1"/>
  <c r="BB153" i="5"/>
  <c r="BB152" i="5" s="1"/>
  <c r="T16" i="5"/>
  <c r="T14" i="5" s="1"/>
  <c r="BJ129" i="5"/>
  <c r="BJ128" i="5" s="1"/>
  <c r="AP33" i="5"/>
  <c r="AP32" i="5" s="1"/>
  <c r="AL157" i="5"/>
  <c r="AL156" i="5" s="1"/>
  <c r="AH69" i="5"/>
  <c r="AH68" i="5" s="1"/>
  <c r="P33" i="5"/>
  <c r="P32" i="5" s="1"/>
  <c r="P121" i="5"/>
  <c r="P120" i="5" s="1"/>
  <c r="AL77" i="5"/>
  <c r="AL76" i="5" s="1"/>
  <c r="AF57" i="5"/>
  <c r="AF56" i="5" s="1"/>
  <c r="BF13" i="5"/>
  <c r="BF12" i="5" s="1"/>
  <c r="AN115" i="5"/>
  <c r="AN114" i="5" s="1"/>
  <c r="T193" i="5"/>
  <c r="T192" i="5" s="1"/>
  <c r="Z121" i="5"/>
  <c r="Z120" i="5" s="1"/>
  <c r="AV175" i="5"/>
  <c r="AV174" i="5" s="1"/>
  <c r="AT89" i="5"/>
  <c r="AT88" i="5" s="1"/>
  <c r="V141" i="5"/>
  <c r="V140" i="5" s="1"/>
  <c r="AL101" i="5"/>
  <c r="AL100" i="5" s="1"/>
  <c r="V121" i="5"/>
  <c r="V120" i="5" s="1"/>
  <c r="X201" i="5"/>
  <c r="X200" i="5" s="1"/>
  <c r="AH133" i="5"/>
  <c r="AH132" i="5" s="1"/>
  <c r="BB119" i="5"/>
  <c r="BB118" i="5" s="1"/>
  <c r="T69" i="5"/>
  <c r="T68" i="5" s="1"/>
  <c r="BB179" i="5"/>
  <c r="BB178" i="5" s="1"/>
  <c r="R207" i="5"/>
  <c r="R206" i="5" s="1"/>
  <c r="BF153" i="5"/>
  <c r="BF152" i="5" s="1"/>
  <c r="AB53" i="5"/>
  <c r="AB52" i="5" s="1"/>
  <c r="AB93" i="5"/>
  <c r="AB92" i="5" s="1"/>
  <c r="AL29" i="5"/>
  <c r="AL28" i="5" s="1"/>
  <c r="AF139" i="5"/>
  <c r="AF138" i="5" s="1"/>
  <c r="AT83" i="5"/>
  <c r="AT82" i="5" s="1"/>
  <c r="BJ23" i="5"/>
  <c r="AD123" i="5"/>
  <c r="AD122" i="5" s="1"/>
  <c r="V127" i="5"/>
  <c r="V126" i="5" s="1"/>
  <c r="AV63" i="5"/>
  <c r="AV62" i="5" s="1"/>
  <c r="AL69" i="5"/>
  <c r="AL68" i="5" s="1"/>
  <c r="N147" i="5"/>
  <c r="N146" i="5" s="1"/>
  <c r="AH201" i="5"/>
  <c r="AH200" i="5" s="1"/>
  <c r="AR131" i="5"/>
  <c r="AR130" i="5" s="1"/>
  <c r="BD73" i="5"/>
  <c r="BD72" i="5" s="1"/>
  <c r="AB89" i="5"/>
  <c r="AB88" i="5" s="1"/>
  <c r="AT63" i="5"/>
  <c r="AT62" i="5" s="1"/>
  <c r="AL187" i="5"/>
  <c r="AL186" i="5" s="1"/>
  <c r="R33" i="5"/>
  <c r="R32" i="5" s="1"/>
  <c r="N33" i="5"/>
  <c r="N32" i="5" s="1"/>
  <c r="BD35" i="5"/>
  <c r="BD34" i="5" s="1"/>
  <c r="AX63" i="5"/>
  <c r="AX62" i="5" s="1"/>
  <c r="AP29" i="5"/>
  <c r="AP28" i="5" s="1"/>
  <c r="AP65" i="5"/>
  <c r="AP64" i="5" s="1"/>
  <c r="AT57" i="5"/>
  <c r="AT56" i="5" s="1"/>
  <c r="BF187" i="5"/>
  <c r="BF186" i="5" s="1"/>
  <c r="AZ141" i="5"/>
  <c r="AZ140" i="5" s="1"/>
  <c r="AD105" i="5"/>
  <c r="AD104" i="5" s="1"/>
  <c r="AV109" i="5"/>
  <c r="AV108" i="5" s="1"/>
  <c r="BF115" i="5"/>
  <c r="BF114" i="5" s="1"/>
  <c r="AN99" i="5"/>
  <c r="AN98" i="5" s="1"/>
  <c r="AZ179" i="5"/>
  <c r="AZ178" i="5" s="1"/>
  <c r="AR9" i="5"/>
  <c r="AR8" i="5" s="1"/>
  <c r="V35" i="5"/>
  <c r="V34" i="5" s="1"/>
  <c r="X31" i="5"/>
  <c r="X30" i="5" s="1"/>
  <c r="AN173" i="5"/>
  <c r="AN172" i="5" s="1"/>
  <c r="BH95" i="5"/>
  <c r="BH94" i="5" s="1"/>
  <c r="T33" i="5"/>
  <c r="T32" i="5" s="1"/>
  <c r="AX23" i="5"/>
  <c r="AV23" i="5"/>
  <c r="X125" i="5"/>
  <c r="X124" i="5" s="1"/>
  <c r="AT105" i="5"/>
  <c r="AT104" i="5" s="1"/>
  <c r="T177" i="5"/>
  <c r="T176" i="5" s="1"/>
  <c r="BB99" i="5"/>
  <c r="BB98" i="5" s="1"/>
  <c r="AT91" i="5"/>
  <c r="AT90" i="5" s="1"/>
  <c r="N143" i="5"/>
  <c r="N142" i="5" s="1"/>
  <c r="BD173" i="5"/>
  <c r="BD172" i="5" s="1"/>
  <c r="AD61" i="5"/>
  <c r="AD60" i="5" s="1"/>
  <c r="AX187" i="5"/>
  <c r="AX186" i="5" s="1"/>
  <c r="BD161" i="5"/>
  <c r="BD160" i="5" s="1"/>
  <c r="BB189" i="5"/>
  <c r="BB188" i="5" s="1"/>
  <c r="V171" i="5"/>
  <c r="V170" i="5" s="1"/>
  <c r="BJ61" i="5"/>
  <c r="BJ60" i="5" s="1"/>
  <c r="AF197" i="5"/>
  <c r="AF196" i="5" s="1"/>
  <c r="AZ189" i="5"/>
  <c r="AZ188" i="5" s="1"/>
  <c r="AZ67" i="5"/>
  <c r="AZ66" i="5" s="1"/>
  <c r="R29" i="5"/>
  <c r="R28" i="5" s="1"/>
  <c r="BJ179" i="5"/>
  <c r="BJ178" i="5" s="1"/>
  <c r="AP135" i="5"/>
  <c r="AP134" i="5" s="1"/>
  <c r="AD207" i="5"/>
  <c r="AD206" i="5" s="1"/>
  <c r="BH177" i="5"/>
  <c r="BH176" i="5" s="1"/>
  <c r="T11" i="5"/>
  <c r="T10" i="5" s="1"/>
  <c r="AV135" i="5"/>
  <c r="AV134" i="5" s="1"/>
  <c r="AJ103" i="5"/>
  <c r="AJ102" i="5" s="1"/>
  <c r="AT99" i="5"/>
  <c r="AT98" i="5" s="1"/>
  <c r="AH109" i="5"/>
  <c r="AH108" i="5" s="1"/>
  <c r="AX71" i="5"/>
  <c r="AX70" i="5" s="1"/>
  <c r="AF205" i="5"/>
  <c r="AF204" i="5" s="1"/>
  <c r="AH129" i="5"/>
  <c r="AH128" i="5" s="1"/>
  <c r="V173" i="5"/>
  <c r="V172" i="5" s="1"/>
  <c r="AH35" i="5"/>
  <c r="AH34" i="5" s="1"/>
  <c r="AP105" i="5"/>
  <c r="AP104" i="5" s="1"/>
  <c r="AF73" i="5"/>
  <c r="AF72" i="5" s="1"/>
  <c r="AH161" i="5"/>
  <c r="AH160" i="5" s="1"/>
  <c r="P13" i="5"/>
  <c r="P12" i="5" s="1"/>
  <c r="AH115" i="5"/>
  <c r="AH114" i="5" s="1"/>
  <c r="V133" i="5"/>
  <c r="V132" i="5" s="1"/>
  <c r="BD41" i="5"/>
  <c r="BD40" i="5" s="1"/>
  <c r="AH139" i="5"/>
  <c r="AH138" i="5" s="1"/>
  <c r="N27" i="5"/>
  <c r="N26" i="5" s="1"/>
  <c r="AV141" i="5"/>
  <c r="AV140" i="5" s="1"/>
  <c r="AB151" i="5"/>
  <c r="AB150" i="5" s="1"/>
  <c r="AR83" i="5"/>
  <c r="AR82" i="5" s="1"/>
  <c r="BH93" i="5"/>
  <c r="BH92" i="5" s="1"/>
  <c r="AN139" i="5"/>
  <c r="AN138" i="5" s="1"/>
  <c r="AN85" i="5"/>
  <c r="AN84" i="5" s="1"/>
  <c r="V49" i="5"/>
  <c r="V48" i="5" s="1"/>
  <c r="Z139" i="5"/>
  <c r="Z138" i="5" s="1"/>
  <c r="AD53" i="5"/>
  <c r="AD52" i="5" s="1"/>
  <c r="N93" i="5"/>
  <c r="N92" i="5" s="1"/>
  <c r="N151" i="5"/>
  <c r="N150" i="5" s="1"/>
  <c r="N117" i="5"/>
  <c r="N116" i="5" s="1"/>
  <c r="P119" i="5"/>
  <c r="P118" i="5" s="1"/>
  <c r="AP85" i="5"/>
  <c r="AP84" i="5" s="1"/>
  <c r="Z115" i="5"/>
  <c r="Z114" i="5" s="1"/>
  <c r="AJ159" i="5"/>
  <c r="AJ158" i="5" s="1"/>
  <c r="P123" i="5"/>
  <c r="P122" i="5" s="1"/>
  <c r="BD11" i="5"/>
  <c r="BD10" i="5" s="1"/>
  <c r="AP43" i="5"/>
  <c r="AP42" i="5" s="1"/>
  <c r="V11" i="5"/>
  <c r="V10" i="5" s="1"/>
  <c r="AX51" i="5"/>
  <c r="AX50" i="5" s="1"/>
  <c r="AV51" i="5"/>
  <c r="AV50" i="5" s="1"/>
  <c r="Z147" i="5"/>
  <c r="Z146" i="5" s="1"/>
  <c r="AB33" i="5"/>
  <c r="AB32" i="5" s="1"/>
  <c r="P27" i="5"/>
  <c r="P26" i="5" s="1"/>
  <c r="V99" i="5"/>
  <c r="V98" i="5" s="1"/>
  <c r="AR119" i="5"/>
  <c r="AR118" i="5" s="1"/>
  <c r="V111" i="5"/>
  <c r="V110" i="5" s="1"/>
  <c r="AT59" i="5"/>
  <c r="AT58" i="5" s="1"/>
  <c r="BJ77" i="5"/>
  <c r="BJ76" i="5" s="1"/>
  <c r="BH151" i="5"/>
  <c r="BH150" i="5" s="1"/>
  <c r="V25" i="5"/>
  <c r="V24" i="5" s="1"/>
  <c r="AZ13" i="5"/>
  <c r="AZ12" i="5" s="1"/>
  <c r="AF41" i="5"/>
  <c r="AF40" i="5" s="1"/>
  <c r="R165" i="5"/>
  <c r="R164" i="5" s="1"/>
  <c r="BB107" i="5"/>
  <c r="BB106" i="5" s="1"/>
  <c r="R41" i="5"/>
  <c r="R40" i="5" s="1"/>
  <c r="X91" i="5"/>
  <c r="X90" i="5" s="1"/>
  <c r="AV65" i="5"/>
  <c r="AV64" i="5" s="1"/>
  <c r="BH179" i="5"/>
  <c r="BH178" i="5" s="1"/>
  <c r="AZ191" i="5"/>
  <c r="AZ190" i="5" s="1"/>
  <c r="AT135" i="5"/>
  <c r="AT134" i="5" s="1"/>
  <c r="V71" i="5"/>
  <c r="V70" i="5" s="1"/>
  <c r="AH99" i="5"/>
  <c r="AH98" i="5" s="1"/>
  <c r="BH181" i="5"/>
  <c r="BH180" i="5" s="1"/>
  <c r="AN97" i="5"/>
  <c r="AN96" i="5" s="1"/>
  <c r="BJ115" i="5"/>
  <c r="BJ114" i="5" s="1"/>
  <c r="T107" i="5"/>
  <c r="T106" i="5" s="1"/>
  <c r="AH157" i="5"/>
  <c r="AH156" i="5" s="1"/>
  <c r="T87" i="5"/>
  <c r="T86" i="5" s="1"/>
  <c r="AF29" i="5"/>
  <c r="AF28" i="5" s="1"/>
  <c r="Z71" i="5"/>
  <c r="Z70" i="5" s="1"/>
  <c r="AH187" i="5"/>
  <c r="AH186" i="5" s="1"/>
  <c r="P139" i="5"/>
  <c r="P138" i="5" s="1"/>
  <c r="P113" i="5"/>
  <c r="P112" i="5" s="1"/>
  <c r="T145" i="5"/>
  <c r="T144" i="5" s="1"/>
  <c r="AD113" i="5"/>
  <c r="AD112" i="5" s="1"/>
  <c r="AB205" i="5"/>
  <c r="AB204" i="5" s="1"/>
  <c r="N55" i="5"/>
  <c r="N54" i="5" s="1"/>
  <c r="AX167" i="5"/>
  <c r="AX166" i="5" s="1"/>
  <c r="AN43" i="5"/>
  <c r="AN42" i="5" s="1"/>
  <c r="AR37" i="5"/>
  <c r="AR36" i="5" s="1"/>
  <c r="AN175" i="5"/>
  <c r="AN174" i="5" s="1"/>
  <c r="AR93" i="5"/>
  <c r="AR92" i="5" s="1"/>
  <c r="AD41" i="5"/>
  <c r="AD40" i="5" s="1"/>
  <c r="Z11" i="5"/>
  <c r="Z10" i="5" s="1"/>
  <c r="V163" i="5"/>
  <c r="V162" i="5" s="1"/>
  <c r="P9" i="5"/>
  <c r="P8" i="5" s="1"/>
  <c r="BF111" i="5"/>
  <c r="BF110" i="5" s="1"/>
  <c r="AN147" i="5"/>
  <c r="AN146" i="5" s="1"/>
  <c r="BD143" i="5"/>
  <c r="BD142" i="5" s="1"/>
  <c r="AF67" i="5"/>
  <c r="AF66" i="5" s="1"/>
  <c r="AL41" i="5"/>
  <c r="AL40" i="5" s="1"/>
  <c r="AV133" i="5"/>
  <c r="AV132" i="5" s="1"/>
  <c r="AX161" i="5"/>
  <c r="AX160" i="5" s="1"/>
  <c r="V191" i="5"/>
  <c r="V190" i="5" s="1"/>
  <c r="BF151" i="5"/>
  <c r="BF150" i="5" s="1"/>
  <c r="AT149" i="5"/>
  <c r="AT148" i="5" s="1"/>
  <c r="AL93" i="5"/>
  <c r="AL92" i="5" s="1"/>
  <c r="BB139" i="5"/>
  <c r="BB138" i="5" s="1"/>
  <c r="BF129" i="5"/>
  <c r="BF128" i="5" s="1"/>
  <c r="AR101" i="5"/>
  <c r="AR100" i="5" s="1"/>
  <c r="AX95" i="5"/>
  <c r="AX94" i="5" s="1"/>
  <c r="X203" i="5"/>
  <c r="X202" i="5" s="1"/>
  <c r="AJ133" i="5"/>
  <c r="AJ132" i="5" s="1"/>
  <c r="V9" i="5"/>
  <c r="V8" i="5" s="1"/>
  <c r="P133" i="5"/>
  <c r="P132" i="5" s="1"/>
  <c r="AR139" i="5"/>
  <c r="AR138" i="5" s="1"/>
  <c r="AV29" i="5"/>
  <c r="AV28" i="5" s="1"/>
  <c r="R47" i="5"/>
  <c r="R46" i="5" s="1"/>
  <c r="BF165" i="5"/>
  <c r="BF164" i="5" s="1"/>
  <c r="AN113" i="5"/>
  <c r="AN112" i="5" s="1"/>
  <c r="T151" i="5"/>
  <c r="T150" i="5" s="1"/>
  <c r="V67" i="5"/>
  <c r="V66" i="5" s="1"/>
  <c r="AP49" i="5"/>
  <c r="AP48" i="5" s="1"/>
  <c r="AV181" i="5"/>
  <c r="AV180" i="5" s="1"/>
  <c r="AP187" i="5"/>
  <c r="AP186" i="5" s="1"/>
  <c r="AB177" i="5"/>
  <c r="AB176" i="5" s="1"/>
  <c r="R111" i="5"/>
  <c r="R110" i="5" s="1"/>
  <c r="BB115" i="5"/>
  <c r="BB114" i="5" s="1"/>
  <c r="AB79" i="5"/>
  <c r="AB78" i="5" s="1"/>
  <c r="AP91" i="5"/>
  <c r="AP90" i="5" s="1"/>
  <c r="T43" i="5"/>
  <c r="T42" i="5" s="1"/>
  <c r="AV199" i="5"/>
  <c r="AV198" i="5" s="1"/>
  <c r="BF23" i="5"/>
  <c r="AL65" i="5"/>
  <c r="AL64" i="5" s="1"/>
  <c r="BB25" i="5"/>
  <c r="BB24" i="5" s="1"/>
  <c r="Z131" i="5"/>
  <c r="Z130" i="5" s="1"/>
  <c r="AP57" i="5"/>
  <c r="AP56" i="5" s="1"/>
  <c r="AR41" i="5"/>
  <c r="AR40" i="5" s="1"/>
  <c r="AV165" i="5"/>
  <c r="AV164" i="5" s="1"/>
  <c r="AZ175" i="5"/>
  <c r="AZ174" i="5" s="1"/>
  <c r="BF201" i="5"/>
  <c r="BF200" i="5" s="1"/>
  <c r="AH57" i="5"/>
  <c r="AH56" i="5" s="1"/>
  <c r="AR55" i="5"/>
  <c r="AR54" i="5" s="1"/>
  <c r="BH117" i="5"/>
  <c r="BH116" i="5" s="1"/>
  <c r="BB79" i="5"/>
  <c r="BB78" i="5" s="1"/>
  <c r="AL91" i="5"/>
  <c r="AL90" i="5" s="1"/>
  <c r="AR71" i="5"/>
  <c r="AR70" i="5" s="1"/>
  <c r="AR65" i="5"/>
  <c r="AR64" i="5" s="1"/>
  <c r="AZ77" i="5"/>
  <c r="AZ76" i="5" s="1"/>
  <c r="N41" i="5"/>
  <c r="N40" i="5" s="1"/>
  <c r="Z161" i="5"/>
  <c r="Z160" i="5" s="1"/>
  <c r="N199" i="5"/>
  <c r="N198" i="5" s="1"/>
  <c r="Z169" i="5"/>
  <c r="Z168" i="5" s="1"/>
  <c r="BJ41" i="5"/>
  <c r="BJ40" i="5" s="1"/>
  <c r="V197" i="5"/>
  <c r="V196" i="5" s="1"/>
  <c r="AB183" i="5"/>
  <c r="AB182" i="5" s="1"/>
  <c r="AL49" i="5"/>
  <c r="AL48" i="5" s="1"/>
  <c r="X65" i="5"/>
  <c r="X64" i="5" s="1"/>
  <c r="AZ85" i="5"/>
  <c r="AZ84" i="5" s="1"/>
  <c r="AR161" i="5"/>
  <c r="AR160" i="5" s="1"/>
  <c r="V91" i="5"/>
  <c r="V90" i="5" s="1"/>
  <c r="AZ65" i="5"/>
  <c r="AZ64" i="5" s="1"/>
  <c r="BB167" i="5"/>
  <c r="BB166" i="5" s="1"/>
  <c r="R45" i="5"/>
  <c r="R44" i="5" s="1"/>
  <c r="AZ133" i="5"/>
  <c r="AZ132" i="5" s="1"/>
  <c r="P161" i="5"/>
  <c r="P160" i="5" s="1"/>
  <c r="AF81" i="5"/>
  <c r="AF80" i="5" s="1"/>
  <c r="AF16" i="5"/>
  <c r="AF14" i="5" s="1"/>
  <c r="BH197" i="5"/>
  <c r="BH196" i="5" s="1"/>
  <c r="BB16" i="5"/>
  <c r="BB14" i="5" s="1"/>
  <c r="AB201" i="5"/>
  <c r="AB200" i="5" s="1"/>
  <c r="AD117" i="5"/>
  <c r="AD116" i="5" s="1"/>
  <c r="R13" i="5"/>
  <c r="R12" i="5" s="1"/>
  <c r="AL55" i="5"/>
  <c r="AL54" i="5" s="1"/>
  <c r="AL125" i="5"/>
  <c r="AL124" i="5" s="1"/>
  <c r="X193" i="5"/>
  <c r="X192" i="5" s="1"/>
  <c r="BH149" i="5"/>
  <c r="BH148" i="5" s="1"/>
  <c r="Z103" i="5"/>
  <c r="Z102" i="5" s="1"/>
  <c r="AJ41" i="5"/>
  <c r="AJ40" i="5" s="1"/>
  <c r="AZ87" i="5"/>
  <c r="AZ86" i="5" s="1"/>
  <c r="AT125" i="5"/>
  <c r="AT124" i="5" s="1"/>
  <c r="AJ47" i="5"/>
  <c r="AJ46" i="5" s="1"/>
  <c r="AV207" i="5"/>
  <c r="AV206" i="5" s="1"/>
  <c r="BJ141" i="5"/>
  <c r="BJ140" i="5" s="1"/>
  <c r="AT111" i="5"/>
  <c r="AT110" i="5" s="1"/>
  <c r="BD157" i="5"/>
  <c r="BD156" i="5" s="1"/>
  <c r="R75" i="5"/>
  <c r="R74" i="5" s="1"/>
  <c r="AX77" i="5"/>
  <c r="AX76" i="5" s="1"/>
  <c r="BD195" i="5"/>
  <c r="BD194" i="5" s="1"/>
  <c r="BJ181" i="5"/>
  <c r="BJ180" i="5" s="1"/>
  <c r="X67" i="5"/>
  <c r="X66" i="5" s="1"/>
  <c r="AH23" i="5"/>
  <c r="AR159" i="5"/>
  <c r="AR158" i="5" s="1"/>
  <c r="AZ121" i="5"/>
  <c r="AZ120" i="5" s="1"/>
  <c r="AN37" i="5"/>
  <c r="AN36" i="5" s="1"/>
  <c r="AZ99" i="5"/>
  <c r="AZ98" i="5" s="1"/>
  <c r="P173" i="5"/>
  <c r="P172" i="5" s="1"/>
  <c r="BD67" i="5"/>
  <c r="BD66" i="5" s="1"/>
  <c r="BB155" i="5"/>
  <c r="BB154" i="5" s="1"/>
  <c r="BD95" i="5"/>
  <c r="BD94" i="5" s="1"/>
  <c r="T161" i="5"/>
  <c r="T160" i="5" s="1"/>
  <c r="P67" i="5"/>
  <c r="P66" i="5" s="1"/>
  <c r="R37" i="5"/>
  <c r="R36" i="5" s="1"/>
  <c r="T201" i="5"/>
  <c r="T200" i="5" s="1"/>
  <c r="T51" i="5"/>
  <c r="T50" i="5" s="1"/>
  <c r="AZ149" i="5"/>
  <c r="AZ148" i="5" s="1"/>
  <c r="AH119" i="5"/>
  <c r="AH118" i="5" s="1"/>
  <c r="AZ47" i="5"/>
  <c r="AZ46" i="5" s="1"/>
  <c r="AP47" i="5"/>
  <c r="AP46" i="5" s="1"/>
  <c r="AF199" i="5"/>
  <c r="AF198" i="5" s="1"/>
  <c r="AJ147" i="5"/>
  <c r="AJ146" i="5" s="1"/>
  <c r="AR117" i="5"/>
  <c r="AR116" i="5" s="1"/>
  <c r="AL25" i="5"/>
  <c r="AL24" i="5" s="1"/>
  <c r="BF47" i="5"/>
  <c r="BF46" i="5" s="1"/>
  <c r="BJ33" i="5"/>
  <c r="BJ32" i="5" s="1"/>
  <c r="AT169" i="5"/>
  <c r="AT168" i="5" s="1"/>
  <c r="AH33" i="5"/>
  <c r="AH32" i="5" s="1"/>
  <c r="T143" i="5"/>
  <c r="T142" i="5" s="1"/>
  <c r="P195" i="5"/>
  <c r="P194" i="5" s="1"/>
  <c r="AH155" i="5"/>
  <c r="AH154" i="5" s="1"/>
  <c r="BB23" i="5"/>
  <c r="AT113" i="5"/>
  <c r="AT112" i="5" s="1"/>
  <c r="T97" i="5"/>
  <c r="T96" i="5" s="1"/>
  <c r="BF143" i="5"/>
  <c r="BF142" i="5" s="1"/>
  <c r="AH39" i="5"/>
  <c r="AH38" i="5" s="1"/>
  <c r="AP53" i="5"/>
  <c r="AP52" i="5" s="1"/>
  <c r="AD119" i="5"/>
  <c r="AD118" i="5" s="1"/>
  <c r="AJ67" i="5"/>
  <c r="AJ66" i="5" s="1"/>
  <c r="AB199" i="5"/>
  <c r="AB198" i="5" s="1"/>
  <c r="AL117" i="5"/>
  <c r="AL116" i="5" s="1"/>
  <c r="AV105" i="5"/>
  <c r="AV104" i="5" s="1"/>
  <c r="AV117" i="5"/>
  <c r="AV116" i="5" s="1"/>
  <c r="BF133" i="5"/>
  <c r="BF132" i="5" s="1"/>
  <c r="BH13" i="5"/>
  <c r="BH12" i="5" s="1"/>
  <c r="AT163" i="5"/>
  <c r="AT162" i="5" s="1"/>
  <c r="R85" i="5"/>
  <c r="R84" i="5" s="1"/>
  <c r="AB37" i="5"/>
  <c r="AB36" i="5" s="1"/>
  <c r="AX137" i="5"/>
  <c r="AX136" i="5" s="1"/>
  <c r="BJ117" i="5"/>
  <c r="BJ116" i="5" s="1"/>
  <c r="Z89" i="5"/>
  <c r="Z88" i="5" s="1"/>
  <c r="AZ71" i="5"/>
  <c r="AZ70" i="5" s="1"/>
  <c r="AD103" i="5"/>
  <c r="AD102" i="5" s="1"/>
  <c r="AV125" i="5"/>
  <c r="AV124" i="5" s="1"/>
  <c r="AX99" i="5"/>
  <c r="AX98" i="5" s="1"/>
  <c r="V53" i="5"/>
  <c r="V52" i="5" s="1"/>
  <c r="BD53" i="5"/>
  <c r="BD52" i="5" s="1"/>
  <c r="R175" i="5"/>
  <c r="R174" i="5" s="1"/>
  <c r="AP89" i="5"/>
  <c r="AP88" i="5" s="1"/>
  <c r="BH11" i="5"/>
  <c r="BH10" i="5" s="1"/>
  <c r="AZ89" i="5"/>
  <c r="AZ88" i="5" s="1"/>
  <c r="AP51" i="5"/>
  <c r="AP50" i="5" s="1"/>
  <c r="AJ123" i="5"/>
  <c r="AJ122" i="5" s="1"/>
  <c r="V19" i="5"/>
  <c r="V17" i="5" s="1"/>
  <c r="V193" i="5"/>
  <c r="V192" i="5" s="1"/>
  <c r="AJ81" i="5"/>
  <c r="AJ80" i="5" s="1"/>
  <c r="X39" i="5"/>
  <c r="X38" i="5" s="1"/>
  <c r="Z157" i="5"/>
  <c r="Z156" i="5" s="1"/>
  <c r="AN53" i="5"/>
  <c r="AN52" i="5" s="1"/>
  <c r="AT69" i="5"/>
  <c r="AT68" i="5" s="1"/>
  <c r="AR189" i="5"/>
  <c r="AR188" i="5" s="1"/>
  <c r="V161" i="5"/>
  <c r="V160" i="5" s="1"/>
  <c r="AT159" i="5"/>
  <c r="AT158" i="5" s="1"/>
  <c r="AP113" i="5"/>
  <c r="AP112" i="5" s="1"/>
  <c r="AZ159" i="5"/>
  <c r="AZ158" i="5" s="1"/>
  <c r="BJ207" i="5"/>
  <c r="BJ206" i="5" s="1"/>
  <c r="T105" i="5"/>
  <c r="T104" i="5" s="1"/>
  <c r="Z39" i="5"/>
  <c r="Z38" i="5" s="1"/>
  <c r="R171" i="5"/>
  <c r="R170" i="5" s="1"/>
  <c r="AJ71" i="5"/>
  <c r="AJ70" i="5" s="1"/>
  <c r="BD145" i="5"/>
  <c r="BD144" i="5" s="1"/>
  <c r="AJ141" i="5"/>
  <c r="AJ140" i="5" s="1"/>
  <c r="BB35" i="5"/>
  <c r="BB34" i="5" s="1"/>
  <c r="AV197" i="5"/>
  <c r="AV196" i="5" s="1"/>
  <c r="BH199" i="5"/>
  <c r="BH198" i="5" s="1"/>
  <c r="Z205" i="5"/>
  <c r="Z204" i="5" s="1"/>
  <c r="T153" i="5"/>
  <c r="T152" i="5" s="1"/>
  <c r="BH41" i="5"/>
  <c r="BH40" i="5" s="1"/>
  <c r="BJ19" i="5"/>
  <c r="BJ17" i="5" s="1"/>
  <c r="AT199" i="5"/>
  <c r="AT198" i="5" s="1"/>
  <c r="P63" i="5"/>
  <c r="P62" i="5" s="1"/>
  <c r="T187" i="5"/>
  <c r="T186" i="5" s="1"/>
  <c r="AV99" i="5"/>
  <c r="AV98" i="5" s="1"/>
  <c r="AV59" i="5"/>
  <c r="AV58" i="5" s="1"/>
  <c r="R115" i="5"/>
  <c r="R114" i="5" s="1"/>
  <c r="Z149" i="5"/>
  <c r="Z148" i="5" s="1"/>
  <c r="V29" i="5"/>
  <c r="V28" i="5" s="1"/>
  <c r="X171" i="5"/>
  <c r="X170" i="5" s="1"/>
  <c r="AD125" i="5"/>
  <c r="AD124" i="5" s="1"/>
  <c r="T155" i="5"/>
  <c r="T154" i="5" s="1"/>
  <c r="AP59" i="5"/>
  <c r="AP58" i="5" s="1"/>
  <c r="AD33" i="5"/>
  <c r="AD32" i="5" s="1"/>
  <c r="AF45" i="5"/>
  <c r="AF44" i="5" s="1"/>
  <c r="AD145" i="5"/>
  <c r="AD144" i="5" s="1"/>
  <c r="AD135" i="5"/>
  <c r="AD134" i="5" s="1"/>
  <c r="AL113" i="5"/>
  <c r="AL112" i="5" s="1"/>
  <c r="T73" i="5"/>
  <c r="T72" i="5" s="1"/>
  <c r="AB207" i="5"/>
  <c r="AB206" i="5" s="1"/>
  <c r="Z133" i="5"/>
  <c r="Z132" i="5" s="1"/>
  <c r="N171" i="5"/>
  <c r="N170" i="5" s="1"/>
  <c r="R113" i="5"/>
  <c r="R112" i="5" s="1"/>
  <c r="AD35" i="5"/>
  <c r="AD34" i="5" s="1"/>
  <c r="BJ111" i="5"/>
  <c r="BJ110" i="5" s="1"/>
  <c r="AX29" i="5"/>
  <c r="AX28" i="5" s="1"/>
  <c r="AN31" i="5"/>
  <c r="AN30" i="5" s="1"/>
  <c r="AP37" i="5"/>
  <c r="AP36" i="5" s="1"/>
  <c r="AX53" i="5"/>
  <c r="AX52" i="5" s="1"/>
  <c r="T199" i="5"/>
  <c r="T198" i="5" s="1"/>
  <c r="AX141" i="5"/>
  <c r="AX140" i="5" s="1"/>
  <c r="AV177" i="5"/>
  <c r="AV176" i="5" s="1"/>
  <c r="X121" i="5"/>
  <c r="X120" i="5" s="1"/>
  <c r="AX131" i="5"/>
  <c r="AX130" i="5" s="1"/>
  <c r="V199" i="5"/>
  <c r="V198" i="5" s="1"/>
  <c r="T167" i="5"/>
  <c r="T166" i="5" s="1"/>
  <c r="AB193" i="5"/>
  <c r="AB192" i="5" s="1"/>
  <c r="AJ171" i="5"/>
  <c r="AJ170" i="5" s="1"/>
  <c r="AR53" i="5"/>
  <c r="AR52" i="5" s="1"/>
  <c r="Z99" i="5"/>
  <c r="Z98" i="5" s="1"/>
  <c r="AL83" i="5"/>
  <c r="AL82" i="5" s="1"/>
  <c r="AX177" i="5"/>
  <c r="AX176" i="5" s="1"/>
  <c r="AN73" i="5"/>
  <c r="AN72" i="5" s="1"/>
  <c r="AP9" i="5"/>
  <c r="AP8" i="5" s="1"/>
  <c r="AH67" i="5"/>
  <c r="AH66" i="5" s="1"/>
  <c r="BJ71" i="5"/>
  <c r="BJ70" i="5" s="1"/>
  <c r="BH125" i="5"/>
  <c r="BH124" i="5" s="1"/>
  <c r="AF47" i="5"/>
  <c r="AF46" i="5" s="1"/>
  <c r="Z19" i="5"/>
  <c r="Z17" i="5" s="1"/>
  <c r="R203" i="5"/>
  <c r="R202" i="5" s="1"/>
  <c r="X13" i="5"/>
  <c r="X12" i="5" s="1"/>
  <c r="AF185" i="5"/>
  <c r="AF184" i="5" s="1"/>
  <c r="BD205" i="5"/>
  <c r="BD204" i="5" s="1"/>
  <c r="BH81" i="5"/>
  <c r="BH80" i="5" s="1"/>
  <c r="AZ167" i="5"/>
  <c r="AZ166" i="5" s="1"/>
  <c r="R193" i="5"/>
  <c r="R192" i="5" s="1"/>
  <c r="AH47" i="5"/>
  <c r="AH46" i="5" s="1"/>
  <c r="AD153" i="5"/>
  <c r="AD152" i="5" s="1"/>
  <c r="BB181" i="5"/>
  <c r="BB180" i="5" s="1"/>
  <c r="AD93" i="5"/>
  <c r="AD92" i="5" s="1"/>
  <c r="AX83" i="5"/>
  <c r="AX82" i="5" s="1"/>
  <c r="AD71" i="5"/>
  <c r="AD70" i="5" s="1"/>
  <c r="AJ201" i="5"/>
  <c r="AJ200" i="5" s="1"/>
  <c r="AR125" i="5"/>
  <c r="AR124" i="5" s="1"/>
  <c r="BF113" i="5"/>
  <c r="BF112" i="5" s="1"/>
  <c r="AD51" i="5"/>
  <c r="AD50" i="5" s="1"/>
  <c r="AN75" i="5"/>
  <c r="AN74" i="5" s="1"/>
  <c r="AL19" i="5"/>
  <c r="AL17" i="5" s="1"/>
  <c r="AD195" i="5"/>
  <c r="AD194" i="5" s="1"/>
  <c r="T127" i="5"/>
  <c r="T126" i="5" s="1"/>
  <c r="BH135" i="5"/>
  <c r="BH134" i="5" s="1"/>
  <c r="AL23" i="5"/>
  <c r="AV13" i="5"/>
  <c r="AV12" i="5" s="1"/>
  <c r="N191" i="5"/>
  <c r="N190" i="5" s="1"/>
  <c r="AP99" i="5"/>
  <c r="AP98" i="5" s="1"/>
  <c r="AV9" i="5"/>
  <c r="AV8" i="5" s="1"/>
  <c r="AN109" i="5"/>
  <c r="AN108" i="5" s="1"/>
  <c r="AH53" i="5"/>
  <c r="AH52" i="5" s="1"/>
  <c r="AD45" i="5"/>
  <c r="AD44" i="5" s="1"/>
  <c r="R149" i="5"/>
  <c r="R148" i="5" s="1"/>
  <c r="AR33" i="5"/>
  <c r="AR32" i="5" s="1"/>
  <c r="AH65" i="5"/>
  <c r="AH64" i="5" s="1"/>
  <c r="AP97" i="5"/>
  <c r="AP96" i="5" s="1"/>
  <c r="T115" i="5"/>
  <c r="T114" i="5" s="1"/>
  <c r="AJ13" i="5"/>
  <c r="AJ12" i="5" s="1"/>
  <c r="AJ165" i="5"/>
  <c r="AJ164" i="5" s="1"/>
  <c r="AN83" i="5"/>
  <c r="AN82" i="5" s="1"/>
  <c r="AH153" i="5"/>
  <c r="AH152" i="5" s="1"/>
  <c r="AB111" i="5"/>
  <c r="AB110" i="5" s="1"/>
  <c r="BF49" i="5"/>
  <c r="BF48" i="5" s="1"/>
  <c r="T175" i="5"/>
  <c r="T174" i="5" s="1"/>
  <c r="AD173" i="5"/>
  <c r="AD172" i="5" s="1"/>
  <c r="AZ101" i="5"/>
  <c r="AZ100" i="5" s="1"/>
  <c r="BH59" i="5"/>
  <c r="BH58" i="5" s="1"/>
  <c r="X163" i="5"/>
  <c r="X162" i="5" s="1"/>
  <c r="AP83" i="5"/>
  <c r="AP82" i="5" s="1"/>
  <c r="BF157" i="5"/>
  <c r="BF156" i="5" s="1"/>
  <c r="T57" i="5"/>
  <c r="T56" i="5" s="1"/>
  <c r="AF107" i="5"/>
  <c r="AF106" i="5" s="1"/>
  <c r="BH153" i="5"/>
  <c r="BH152" i="5" s="1"/>
  <c r="V165" i="5"/>
  <c r="V164" i="5" s="1"/>
  <c r="BH29" i="5"/>
  <c r="BH28" i="5" s="1"/>
  <c r="BF131" i="5"/>
  <c r="BF130" i="5" s="1"/>
  <c r="AR13" i="5"/>
  <c r="AR12" i="5" s="1"/>
  <c r="AT143" i="5"/>
  <c r="AT142" i="5" s="1"/>
  <c r="AP141" i="5"/>
  <c r="AP140" i="5" s="1"/>
  <c r="AN199" i="5"/>
  <c r="AN198" i="5" s="1"/>
  <c r="AZ169" i="5"/>
  <c r="AZ168" i="5" s="1"/>
  <c r="R179" i="5"/>
  <c r="R178" i="5" s="1"/>
  <c r="AF65" i="5"/>
  <c r="AF64" i="5" s="1"/>
  <c r="AF143" i="5"/>
  <c r="AF142" i="5" s="1"/>
  <c r="BF69" i="5"/>
  <c r="BF68" i="5" s="1"/>
  <c r="BH71" i="5"/>
  <c r="BH70" i="5" s="1"/>
  <c r="BB13" i="5"/>
  <c r="BB12" i="5" s="1"/>
  <c r="BF109" i="5"/>
  <c r="BF108" i="5" s="1"/>
  <c r="BH119" i="5"/>
  <c r="BH118" i="5" s="1"/>
  <c r="BF67" i="5"/>
  <c r="BF66" i="5" s="1"/>
  <c r="P199" i="5"/>
  <c r="P198" i="5" s="1"/>
  <c r="AD16" i="5"/>
  <c r="AD14" i="5" s="1"/>
  <c r="R205" i="5"/>
  <c r="R204" i="5" s="1"/>
  <c r="T149" i="5"/>
  <c r="T148" i="5" s="1"/>
  <c r="AL39" i="5"/>
  <c r="AL38" i="5" s="1"/>
  <c r="R95" i="5"/>
  <c r="R94" i="5" s="1"/>
  <c r="N83" i="5"/>
  <c r="N82" i="5" s="1"/>
  <c r="AZ119" i="5"/>
  <c r="AZ118" i="5" s="1"/>
  <c r="BJ85" i="5"/>
  <c r="BJ84" i="5" s="1"/>
  <c r="P159" i="5"/>
  <c r="P158" i="5" s="1"/>
  <c r="BJ103" i="5"/>
  <c r="BJ102" i="5" s="1"/>
  <c r="BD197" i="5"/>
  <c r="BD196" i="5" s="1"/>
  <c r="P16" i="5"/>
  <c r="P14" i="5" s="1"/>
  <c r="V45" i="5"/>
  <c r="V44" i="5" s="1"/>
  <c r="BH129" i="5"/>
  <c r="BH128" i="5" s="1"/>
  <c r="BJ53" i="5"/>
  <c r="BJ52" i="5" s="1"/>
  <c r="X73" i="5"/>
  <c r="X72" i="5" s="1"/>
  <c r="AN129" i="5"/>
  <c r="AN128" i="5" s="1"/>
  <c r="R87" i="5"/>
  <c r="R86" i="5" s="1"/>
  <c r="BJ157" i="5"/>
  <c r="BJ156" i="5" s="1"/>
  <c r="AL129" i="5"/>
  <c r="AL128" i="5" s="1"/>
  <c r="AJ89" i="5"/>
  <c r="AJ88" i="5" s="1"/>
  <c r="Z75" i="5"/>
  <c r="Z74" i="5" s="1"/>
  <c r="AF207" i="5"/>
  <c r="AF206" i="5" s="1"/>
  <c r="X175" i="5"/>
  <c r="X174" i="5" s="1"/>
  <c r="V95" i="5"/>
  <c r="V94" i="5" s="1"/>
  <c r="AJ115" i="5"/>
  <c r="AJ114" i="5" s="1"/>
  <c r="BH77" i="5"/>
  <c r="BH76" i="5" s="1"/>
  <c r="P193" i="5"/>
  <c r="P192" i="5" s="1"/>
  <c r="N39" i="5"/>
  <c r="N38" i="5" s="1"/>
  <c r="BD65" i="5"/>
  <c r="BD64" i="5" s="1"/>
  <c r="AV163" i="5"/>
  <c r="AV162" i="5" s="1"/>
  <c r="BB151" i="5"/>
  <c r="BB150" i="5" s="1"/>
  <c r="V145" i="5"/>
  <c r="V144" i="5" s="1"/>
  <c r="AT121" i="5"/>
  <c r="AT120" i="5" s="1"/>
  <c r="AT115" i="5"/>
  <c r="AT114" i="5" s="1"/>
  <c r="AP87" i="5"/>
  <c r="AP86" i="5" s="1"/>
  <c r="BH65" i="5"/>
  <c r="BH64" i="5" s="1"/>
  <c r="P89" i="5"/>
  <c r="P88" i="5" s="1"/>
  <c r="AN117" i="5"/>
  <c r="AN116" i="5" s="1"/>
  <c r="BB207" i="5"/>
  <c r="BB206" i="5" s="1"/>
  <c r="AH191" i="5"/>
  <c r="AH190" i="5" s="1"/>
  <c r="AZ31" i="5"/>
  <c r="AZ30" i="5" s="1"/>
  <c r="BD91" i="5"/>
  <c r="BD90" i="5" s="1"/>
  <c r="T45" i="5"/>
  <c r="T44" i="5" s="1"/>
  <c r="BJ25" i="5"/>
  <c r="BJ24" i="5" s="1"/>
  <c r="BF33" i="5"/>
  <c r="BF32" i="5" s="1"/>
  <c r="R101" i="5"/>
  <c r="R100" i="5" s="1"/>
  <c r="Z45" i="5"/>
  <c r="Z44" i="5" s="1"/>
  <c r="AH63" i="5"/>
  <c r="AH62" i="5" s="1"/>
  <c r="T133" i="5"/>
  <c r="T132" i="5" s="1"/>
  <c r="X71" i="5"/>
  <c r="X70" i="5" s="1"/>
  <c r="AZ155" i="5"/>
  <c r="AZ154" i="5" s="1"/>
  <c r="X29" i="5"/>
  <c r="X28" i="5" s="1"/>
  <c r="P85" i="5"/>
  <c r="P84" i="5" s="1"/>
  <c r="T99" i="5"/>
  <c r="T98" i="5" s="1"/>
  <c r="AT187" i="5"/>
  <c r="AT186" i="5" s="1"/>
  <c r="AH181" i="5"/>
  <c r="AH180" i="5" s="1"/>
  <c r="AT97" i="5"/>
  <c r="AT96" i="5" s="1"/>
  <c r="AD141" i="5"/>
  <c r="AD140" i="5" s="1"/>
  <c r="T19" i="5"/>
  <c r="T17" i="5" s="1"/>
  <c r="AV69" i="5"/>
  <c r="AV68" i="5" s="1"/>
  <c r="AD107" i="5"/>
  <c r="AD106" i="5" s="1"/>
  <c r="T89" i="5"/>
  <c r="T88" i="5" s="1"/>
  <c r="X99" i="5"/>
  <c r="X98" i="5" s="1"/>
  <c r="AN189" i="5"/>
  <c r="AN188" i="5" s="1"/>
  <c r="AN143" i="5"/>
  <c r="AN142" i="5" s="1"/>
  <c r="AL11" i="5"/>
  <c r="AL10" i="5" s="1"/>
  <c r="AB27" i="5"/>
  <c r="AB26" i="5" s="1"/>
  <c r="BB57" i="5"/>
  <c r="BB56" i="5" s="1"/>
  <c r="AR187" i="5"/>
  <c r="AR186" i="5" s="1"/>
  <c r="F19" i="5" l="1"/>
  <c r="F18" i="5"/>
  <c r="F17" i="5"/>
  <c r="E10" i="5"/>
  <c r="D12" i="5"/>
  <c r="G12" i="5"/>
  <c r="E12" i="5"/>
  <c r="E13" i="5"/>
  <c r="D11" i="5"/>
  <c r="I11" i="5"/>
  <c r="F11" i="5"/>
  <c r="E11" i="5"/>
  <c r="G10" i="5"/>
  <c r="D14" i="5"/>
  <c r="D10" i="5"/>
  <c r="F13" i="5"/>
  <c r="I12" i="5"/>
  <c r="G13" i="5"/>
  <c r="I13" i="5"/>
  <c r="I10" i="5"/>
  <c r="I14" i="5"/>
  <c r="G14" i="5"/>
  <c r="F12" i="5"/>
  <c r="F14" i="5"/>
  <c r="D13" i="5"/>
  <c r="F10" i="5"/>
  <c r="E14" i="5"/>
  <c r="G11"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JAIME ELDER ACOSTA RAMIREZ</author>
  </authors>
  <commentList>
    <comment ref="AX7" authorId="0" shapeId="0" xr:uid="{00000000-0006-0000-0900-000001000000}">
      <text>
        <r>
          <rPr>
            <sz val="12"/>
            <color indexed="81"/>
            <rFont val="Tahoma"/>
            <family val="2"/>
          </rPr>
          <t>Describir Avances en la gestión del riesgo comparativamente con seguimientos anteriores o con la condición inherente del riesgo; plantear mejoras potenciales en la gestión del riesgo (Recomendaciones para la mejora)</t>
        </r>
      </text>
    </comment>
    <comment ref="AZ7" authorId="0" shapeId="0" xr:uid="{00000000-0006-0000-0900-000002000000}">
      <text>
        <r>
          <rPr>
            <sz val="12"/>
            <color indexed="81"/>
            <rFont val="Tahoma"/>
            <family val="2"/>
          </rPr>
          <t>Describir Avances en la gestión del riesgo comparativamente con seguimientos anteriores o con la condición inherente del riesgo; plantear mejoras potenciales en la gestión del riesgo (Recomendaciones para la mejora)</t>
        </r>
      </text>
    </comment>
    <comment ref="BB7" authorId="0" shapeId="0" xr:uid="{00000000-0006-0000-0900-000003000000}">
      <text>
        <r>
          <rPr>
            <sz val="12"/>
            <color indexed="81"/>
            <rFont val="Tahoma"/>
            <family val="2"/>
          </rPr>
          <t>Describir Avances en la gestión del riesgo comparativamente con seguimientos anteriores o con la condición inherente del riesgo; plantear mejoras potenciales en la gestión del riesgo (Recomendaciones para la mejora)</t>
        </r>
      </text>
    </comment>
    <comment ref="BD7" authorId="0" shapeId="0" xr:uid="{00000000-0006-0000-0900-000004000000}">
      <text>
        <r>
          <rPr>
            <sz val="12"/>
            <color indexed="81"/>
            <rFont val="Tahoma"/>
            <family val="2"/>
          </rPr>
          <t>Describir Avances en la gestión del riesgo comparativamente con seguimientos anteriores o con la condición inherente del riesgo; plantear mejoras potenciales en la gestión del riesgo (Recomendaciones para la mejora)</t>
        </r>
      </text>
    </comment>
    <comment ref="BF7" authorId="0" shapeId="0" xr:uid="{00000000-0006-0000-0900-000005000000}">
      <text>
        <r>
          <rPr>
            <sz val="12"/>
            <color indexed="81"/>
            <rFont val="Tahoma"/>
            <family val="2"/>
          </rPr>
          <t>Describir Avances en la gestión del riesgo comparativamente con seguimientos anteriores o con la condición inherente del riesgo; plantear mejoras potenciales en la gestión del riesgo (Recomendaciones para la mejora)</t>
        </r>
      </text>
    </comment>
    <comment ref="BH7" authorId="0" shapeId="0" xr:uid="{00000000-0006-0000-0900-000006000000}">
      <text>
        <r>
          <rPr>
            <sz val="12"/>
            <color indexed="81"/>
            <rFont val="Tahoma"/>
            <family val="2"/>
          </rPr>
          <t>Describir Avances en la gestión del riesgo comparativamente con seguimientos anteriores o con la condición inherente del riesgo; plantear mejoras potenciales en la gestión del riesgo (Recomendaciones para la mejora)</t>
        </r>
      </text>
    </comment>
    <comment ref="BJ7" authorId="0" shapeId="0" xr:uid="{00000000-0006-0000-0900-000007000000}">
      <text>
        <r>
          <rPr>
            <sz val="12"/>
            <color indexed="81"/>
            <rFont val="Tahoma"/>
            <family val="2"/>
          </rPr>
          <t>Describir Avances en la gestión del riesgo comparativamente con seguimientos anteriores o con la condición inherente del riesgo; plantear mejoras potenciales en la gestión del riesgo (Recomendaciones para la mejora)</t>
        </r>
      </text>
    </comment>
    <comment ref="BL7" authorId="0" shapeId="0" xr:uid="{00000000-0006-0000-0900-000008000000}">
      <text>
        <r>
          <rPr>
            <sz val="12"/>
            <color indexed="81"/>
            <rFont val="Tahoma"/>
            <family val="2"/>
          </rPr>
          <t>Describir Avances en la gestión del riesgo comparativamente con seguimientos anteriores o con la condición inherente del riesgo; plantear mejoras potenciales en la gestión del riesgo (Recomendaciones para la mejora)</t>
        </r>
      </text>
    </comment>
    <comment ref="BN7" authorId="0" shapeId="0" xr:uid="{00000000-0006-0000-0900-000009000000}">
      <text>
        <r>
          <rPr>
            <sz val="12"/>
            <color indexed="81"/>
            <rFont val="Tahoma"/>
            <family val="2"/>
          </rPr>
          <t>Describir Avances en la gestión del riesgo comparativamente con seguimientos anteriores o con la condición inherente del riesgo; plantear mejoras potenciales en la gestión del riesgo (Recomendaciones para la mejora)</t>
        </r>
      </text>
    </comment>
    <comment ref="BP7" authorId="0" shapeId="0" xr:uid="{00000000-0006-0000-0900-00000A000000}">
      <text>
        <r>
          <rPr>
            <sz val="12"/>
            <color indexed="81"/>
            <rFont val="Tahoma"/>
            <family val="2"/>
          </rPr>
          <t>Describir Avances en la gestión del riesgo comparativamente con seguimientos anteriores o con la condición inherente del riesgo; plantear mejoras potenciales en la gestión del riesgo (Recomendaciones para la mejora)</t>
        </r>
      </text>
    </comment>
    <comment ref="BR7" authorId="0" shapeId="0" xr:uid="{1A3E5034-90FB-4831-8031-AFD461505FBB}">
      <text>
        <r>
          <rPr>
            <sz val="12"/>
            <color indexed="81"/>
            <rFont val="Tahoma"/>
            <family val="2"/>
          </rPr>
          <t>Describir Avances en la gestión del riesgo comparativamente con seguimientos anteriores o con la condición inherente del riesgo; plantear mejoras potenciales en la gestión del riesgo (Recomendaciones para la mejora)</t>
        </r>
      </text>
    </comment>
    <comment ref="BT7" authorId="0" shapeId="0" xr:uid="{0AA19C8C-8AF1-4C23-A55F-183037F32ED1}">
      <text>
        <r>
          <rPr>
            <sz val="12"/>
            <color indexed="81"/>
            <rFont val="Tahoma"/>
            <family val="2"/>
          </rPr>
          <t>Describir Avances en la gestión del riesgo comparativamente con seguimientos anteriores o con la condición inherente del riesgo; plantear mejoras potenciales en la gestión del riesgo (Recomendaciones para la mejora)</t>
        </r>
      </text>
    </comment>
    <comment ref="BV7" authorId="0" shapeId="0" xr:uid="{A1C567F5-E183-4315-BA5A-74EDD5437078}">
      <text>
        <r>
          <rPr>
            <sz val="12"/>
            <color indexed="81"/>
            <rFont val="Tahoma"/>
            <family val="2"/>
          </rPr>
          <t>Describir Avances en la gestión del riesgo comparativamente con seguimientos anteriores o con la condición inherente del riesgo; plantear mejoras potenciales en la gestión del riesgo (Recomendaciones para la mejora)</t>
        </r>
      </text>
    </comment>
    <comment ref="BX7" authorId="0" shapeId="0" xr:uid="{00000000-0006-0000-0900-00000B000000}">
      <text>
        <r>
          <rPr>
            <sz val="12"/>
            <color indexed="81"/>
            <rFont val="Tahoma"/>
            <family val="2"/>
          </rPr>
          <t>Describir Avances en la gestión del riesgo comparativamente con seguimientos anteriores o con la condición inherente del riesgo; plantear mejoras potenciales en la gestión del riesgo (Recomendaciones para la mejora)</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JAIME ELDER ACOSTA RAMIREZ</author>
  </authors>
  <commentList>
    <comment ref="V9" authorId="0" shapeId="0" xr:uid="{00000000-0006-0000-0B00-000001000000}">
      <text>
        <r>
          <rPr>
            <b/>
            <sz val="11"/>
            <color indexed="81"/>
            <rFont val="Tahoma"/>
            <family val="2"/>
          </rPr>
          <t>JAIME ELDER ACOSTA RAMIREZ:</t>
        </r>
        <r>
          <rPr>
            <sz val="11"/>
            <color indexed="81"/>
            <rFont val="Tahoma"/>
            <family val="2"/>
          </rPr>
          <t xml:space="preserve">
Describa la evidencia encontrada que justifique la valoración de los controles</t>
        </r>
      </text>
    </comment>
    <comment ref="X9" authorId="0" shapeId="0" xr:uid="{00000000-0006-0000-0B00-000002000000}">
      <text>
        <r>
          <rPr>
            <b/>
            <sz val="11"/>
            <color indexed="81"/>
            <rFont val="Tahoma"/>
            <family val="2"/>
          </rPr>
          <t>JAIME ELDER ACOSTA RAMIREZ:</t>
        </r>
        <r>
          <rPr>
            <sz val="11"/>
            <color indexed="81"/>
            <rFont val="Tahoma"/>
            <family val="2"/>
          </rPr>
          <t xml:space="preserve">
Describa la evidencia encontrada que justifique la valoración de los controles</t>
        </r>
      </text>
    </comment>
    <comment ref="Z9" authorId="0" shapeId="0" xr:uid="{00000000-0006-0000-0B00-000003000000}">
      <text>
        <r>
          <rPr>
            <b/>
            <sz val="11"/>
            <color indexed="81"/>
            <rFont val="Tahoma"/>
            <family val="2"/>
          </rPr>
          <t>JAIME ELDER ACOSTA RAMIREZ:</t>
        </r>
        <r>
          <rPr>
            <sz val="11"/>
            <color indexed="81"/>
            <rFont val="Tahoma"/>
            <family val="2"/>
          </rPr>
          <t xml:space="preserve">
Describa la evidencia encontrada que justifique la valoración de los controles</t>
        </r>
      </text>
    </comment>
  </commentList>
</comments>
</file>

<file path=xl/sharedStrings.xml><?xml version="1.0" encoding="utf-8"?>
<sst xmlns="http://schemas.openxmlformats.org/spreadsheetml/2006/main" count="1599" uniqueCount="974">
  <si>
    <t>RIESGO</t>
  </si>
  <si>
    <t>ALTA</t>
  </si>
  <si>
    <r>
      <rPr>
        <b/>
        <sz val="11"/>
        <color theme="1"/>
        <rFont val="Calibri"/>
        <family val="2"/>
        <scheme val="minor"/>
      </rPr>
      <t>Riesgo Estratégico:</t>
    </r>
    <r>
      <rPr>
        <sz val="11"/>
        <color theme="1"/>
        <rFont val="Calibri"/>
        <family val="2"/>
        <scheme val="minor"/>
      </rPr>
      <t xml:space="preserve"> Se asocia con la forma en que se administra la Entidad. El manejo del riesgo estratégico se Enfoca a asuntos globales relacionados con la misión y el cumplimiento de los objetivos estratégicos, la clara definición de políticas, diseño y conceptualización de la entidad por parte de la alta gerencia.</t>
    </r>
  </si>
  <si>
    <t>CORRECTIVO</t>
  </si>
  <si>
    <r>
      <rPr>
        <b/>
        <sz val="11"/>
        <color theme="1"/>
        <rFont val="Calibri"/>
        <family val="2"/>
        <scheme val="minor"/>
      </rPr>
      <t>Oportunidad Estratégica:</t>
    </r>
    <r>
      <rPr>
        <sz val="11"/>
        <color theme="1"/>
        <rFont val="Calibri"/>
        <family val="2"/>
        <scheme val="minor"/>
      </rPr>
      <t xml:space="preserve"> Se asocia con la forma en que se administra la Entidad. El manejo de la oportunidad estratégica se Enfoca a asuntos globales relacionados con la misión y el cumplimiento de los objetivos estratégicos, la clara definición de políticas, diseño y conceptualización de la entidad por parte de la alta gerencia.</t>
    </r>
  </si>
  <si>
    <t>PROBABILIDAD</t>
  </si>
  <si>
    <t>FUERTE</t>
  </si>
  <si>
    <t>OPORTUNIDAD</t>
  </si>
  <si>
    <t>MEDIA</t>
  </si>
  <si>
    <r>
      <rPr>
        <b/>
        <sz val="11"/>
        <color theme="1"/>
        <rFont val="Calibri"/>
        <family val="2"/>
        <scheme val="minor"/>
      </rPr>
      <t xml:space="preserve">Riesgos de Imagen: </t>
    </r>
    <r>
      <rPr>
        <sz val="11"/>
        <color theme="1"/>
        <rFont val="Calibri"/>
        <family val="2"/>
        <scheme val="minor"/>
      </rPr>
      <t>Están relacionados con la percepción y la confianza por parte de la ciudadanía hacia la institución.</t>
    </r>
  </si>
  <si>
    <t>PREVENTIVO</t>
  </si>
  <si>
    <r>
      <rPr>
        <b/>
        <sz val="11"/>
        <color theme="1"/>
        <rFont val="Calibri"/>
        <family val="2"/>
        <scheme val="minor"/>
      </rPr>
      <t xml:space="preserve">Oportunidad de Imagen: </t>
    </r>
    <r>
      <rPr>
        <sz val="11"/>
        <color theme="1"/>
        <rFont val="Calibri"/>
        <family val="2"/>
        <scheme val="minor"/>
      </rPr>
      <t>Está relacionada con la percepción y la confianza por parte de la ciudadanía hacia la institución.</t>
    </r>
  </si>
  <si>
    <t>IMPACTO</t>
  </si>
  <si>
    <t>MODERADO</t>
  </si>
  <si>
    <t>BAJA</t>
  </si>
  <si>
    <r>
      <rPr>
        <b/>
        <sz val="11"/>
        <color theme="1"/>
        <rFont val="Calibri"/>
        <family val="2"/>
        <scheme val="minor"/>
      </rPr>
      <t>Riesgos Operativos:</t>
    </r>
    <r>
      <rPr>
        <sz val="11"/>
        <color theme="1"/>
        <rFont val="Calibri"/>
        <family val="2"/>
        <scheme val="minor"/>
      </rPr>
      <t xml:space="preserve"> Comprenden riesgos  provenientes del funcionamiento y operatividad de los sistemas de información institucional, de la definición de los procesos, de la estructura de la entidad, de la articulación entre dependencias.</t>
    </r>
  </si>
  <si>
    <r>
      <rPr>
        <b/>
        <sz val="11"/>
        <color theme="1"/>
        <rFont val="Calibri"/>
        <family val="2"/>
        <scheme val="minor"/>
      </rPr>
      <t>Oportunidad Operativa:</t>
    </r>
    <r>
      <rPr>
        <sz val="11"/>
        <color theme="1"/>
        <rFont val="Calibri"/>
        <family val="2"/>
        <scheme val="minor"/>
      </rPr>
      <t xml:space="preserve"> Comprenden oportunidades  provenientes del funcionamiento y operatividad de los sistemas de información institucional, de la definición de los procesos, de la estructura de la entidad, de la articulación entre dependencias.</t>
    </r>
  </si>
  <si>
    <t>DEBIL</t>
  </si>
  <si>
    <r>
      <rPr>
        <b/>
        <sz val="11"/>
        <color theme="1"/>
        <rFont val="Calibri"/>
        <family val="2"/>
        <scheme val="minor"/>
      </rPr>
      <t>Riesgos Financieros:</t>
    </r>
    <r>
      <rPr>
        <sz val="11"/>
        <color theme="1"/>
        <rFont val="Calibri"/>
        <family val="2"/>
        <scheme val="minor"/>
      </rPr>
      <t xml:space="preserve"> Se relacionan con el manejo de los recursos de la entidad que incluyen: la ejecución presupuestal, la elaboración de los estados financieros, los pagos, manejos de excedentes de tesorería y el manejo sobre los bienes.</t>
    </r>
  </si>
  <si>
    <r>
      <rPr>
        <b/>
        <sz val="11"/>
        <color theme="1"/>
        <rFont val="Calibri"/>
        <family val="2"/>
        <scheme val="minor"/>
      </rPr>
      <t>Oportunidades Financieras:</t>
    </r>
    <r>
      <rPr>
        <sz val="11"/>
        <color theme="1"/>
        <rFont val="Calibri"/>
        <family val="2"/>
        <scheme val="minor"/>
      </rPr>
      <t xml:space="preserve"> Se relacionan con el manejo de los recursos de la entidad que incluyen: la ejecución presupuestal, la elaboración de los estados financieros, los pagos, manejos de excedentes de tesorería y el manejo sobre los bienes.</t>
    </r>
  </si>
  <si>
    <r>
      <rPr>
        <b/>
        <sz val="11"/>
        <color theme="1"/>
        <rFont val="Calibri"/>
        <family val="2"/>
        <scheme val="minor"/>
      </rPr>
      <t>Riesgos de Cumplimiento:</t>
    </r>
    <r>
      <rPr>
        <sz val="11"/>
        <color theme="1"/>
        <rFont val="Calibri"/>
        <family val="2"/>
        <scheme val="minor"/>
      </rPr>
      <t xml:space="preserve"> Se asocian con la capacidad de la entidad para cumplir con los requisitos legales, contractuales, de ética pública y en general con su compromiso ante la comunidad.</t>
    </r>
  </si>
  <si>
    <r>
      <rPr>
        <b/>
        <sz val="11"/>
        <color theme="1"/>
        <rFont val="Calibri"/>
        <family val="2"/>
        <scheme val="minor"/>
      </rPr>
      <t>Oportunidades de Cumplimiento:</t>
    </r>
    <r>
      <rPr>
        <sz val="11"/>
        <color theme="1"/>
        <rFont val="Calibri"/>
        <family val="2"/>
        <scheme val="minor"/>
      </rPr>
      <t xml:space="preserve"> Se asocian con la capacidad de la entidad para cumplir con los requisitos legales, contractuales, de ética pública y en general con su compromiso ante la comunidad.</t>
    </r>
  </si>
  <si>
    <r>
      <rPr>
        <b/>
        <sz val="11"/>
        <color theme="1"/>
        <rFont val="Calibri"/>
        <family val="2"/>
        <scheme val="minor"/>
      </rPr>
      <t xml:space="preserve">Riesgos de Tecnología: </t>
    </r>
    <r>
      <rPr>
        <sz val="11"/>
        <color theme="1"/>
        <rFont val="Calibri"/>
        <family val="2"/>
        <scheme val="minor"/>
      </rPr>
      <t>Están relacionados con la capacidad tecnológica de la Entidad para satisfacer sus necesidades actuales y futuras y el cumplimiento de la misión.</t>
    </r>
  </si>
  <si>
    <r>
      <rPr>
        <b/>
        <sz val="11"/>
        <color theme="1"/>
        <rFont val="Calibri"/>
        <family val="2"/>
        <scheme val="minor"/>
      </rPr>
      <t xml:space="preserve">Oportunidades de Tecnología: </t>
    </r>
    <r>
      <rPr>
        <sz val="11"/>
        <color theme="1"/>
        <rFont val="Calibri"/>
        <family val="2"/>
        <scheme val="minor"/>
      </rPr>
      <t>Están relacionados con la capacidad tecnológica de la Entidad para satisfacer sus necesidades actuales y futuras y el cumplimiento de la misión.</t>
    </r>
  </si>
  <si>
    <t>MACROPROCESO ESTRATÉGICO</t>
  </si>
  <si>
    <t>CÓDIGO: ESGr028</t>
  </si>
  <si>
    <t>PROCESO GESTIÓN SISTEMAS INTEGRADOS - CALIDAD</t>
  </si>
  <si>
    <t>GESTIÓN DEL RIESGO Y LAS OPORTUNIDADES</t>
  </si>
  <si>
    <t>PÁGINA: 5 de 11</t>
  </si>
  <si>
    <t>MENÚ DE NAVEGACIÓN</t>
  </si>
  <si>
    <t>GESTIÓN DEL RIESGO EN LA UNIVERSIDAD DE CUNDINAMARCA</t>
  </si>
  <si>
    <t>ESTRATÉGICOS</t>
  </si>
  <si>
    <t>CORRUPCIÓN</t>
  </si>
  <si>
    <t>SEGURIDAD DE LA INFORMACIÓN</t>
  </si>
  <si>
    <t>SISTEMAS DE GESTIÓN</t>
  </si>
  <si>
    <t>Control de cambios</t>
  </si>
  <si>
    <t>INICIO</t>
  </si>
  <si>
    <t>REGRESAR</t>
  </si>
  <si>
    <t>IDENTIFICACIÓN DEL RIESGO ESTRATÉGICO</t>
  </si>
  <si>
    <t>RIESGOS OPERATIVOS QUE APORTAN A LA ESTRATEGIA</t>
  </si>
  <si>
    <t>ID</t>
  </si>
  <si>
    <t>FRENTE ESTRATÉGICO: OBJETIVO DE CALIDAD</t>
  </si>
  <si>
    <t>RIESGO ESTRATÉGICO</t>
  </si>
  <si>
    <t>VALORACIÓN</t>
  </si>
  <si>
    <t>NIVEL</t>
  </si>
  <si>
    <t>INDICADOR DE EFICACIA</t>
  </si>
  <si>
    <t>PROCESOS INVOLUCRADOS</t>
  </si>
  <si>
    <t>RIESGO OPERATIVO</t>
  </si>
  <si>
    <t>PROBABILIDAD DE OCURRENCIA RESIDUAL</t>
  </si>
  <si>
    <t>MAGNITUD DEL IMPACTO RESIDUAL</t>
  </si>
  <si>
    <t>VALORACIÓN RESIDUAL</t>
  </si>
  <si>
    <t>NIVEL RESIDUAL</t>
  </si>
  <si>
    <t>IDENTIFICACIÓN DEL RIESGO</t>
  </si>
  <si>
    <t>TRATAMIENTO DEL RIESGO</t>
  </si>
  <si>
    <t>MACROPROCESO</t>
  </si>
  <si>
    <t>PROCESO</t>
  </si>
  <si>
    <t>CLASIFICACIÓN</t>
  </si>
  <si>
    <t>CAUSA</t>
  </si>
  <si>
    <t>CONSECUENCIA</t>
  </si>
  <si>
    <t>RIESGO RESIDUAL</t>
  </si>
  <si>
    <t>OPCIÓN MANEJO</t>
  </si>
  <si>
    <t>ACTIVIDADES DE CONTROL</t>
  </si>
  <si>
    <t>SOPORTE</t>
  </si>
  <si>
    <t>RESPONSABLE</t>
  </si>
  <si>
    <t>TIEMPO</t>
  </si>
  <si>
    <t>INDICADOR</t>
  </si>
  <si>
    <t>PROCESO:</t>
  </si>
  <si>
    <t xml:space="preserve"> </t>
  </si>
  <si>
    <t xml:space="preserve">OBJETIVO </t>
  </si>
  <si>
    <t>IDENTIFICACIÓN DE RIESGOS</t>
  </si>
  <si>
    <t>VALORACIÓN DE RIESGOS</t>
  </si>
  <si>
    <t>ACTIVO O GRUPO DE ACTIVOS</t>
  </si>
  <si>
    <t>IDENTIFICADOR DEL RIESGO</t>
  </si>
  <si>
    <t>DESCRIPCIÓN DEL RIESGO</t>
  </si>
  <si>
    <t>VULNERABILIDADES</t>
  </si>
  <si>
    <t>AMENAZAS</t>
  </si>
  <si>
    <t>CONSECUENCIAS</t>
  </si>
  <si>
    <t>RIESGO INHERENTE</t>
  </si>
  <si>
    <t>OPCIÓN TRATAMIENTO</t>
  </si>
  <si>
    <t>OBJETIVO DE CONTROL</t>
  </si>
  <si>
    <t>ACTIVIDAD DE CONTROL</t>
  </si>
  <si>
    <t xml:space="preserve">TIPOLOGÍA DE RIESGOS </t>
  </si>
  <si>
    <r>
      <rPr>
        <b/>
        <sz val="11"/>
        <color theme="1"/>
        <rFont val="Arial"/>
        <family val="2"/>
      </rPr>
      <t>RIESGO ESTRATÉGICO:</t>
    </r>
    <r>
      <rPr>
        <sz val="11"/>
        <color theme="1"/>
        <rFont val="Arial"/>
        <family val="2"/>
      </rPr>
      <t xml:space="preserve"> posibilidad de ocurrencia de eventos que afecten los objetivos estratégicos de la organización pública y por tanto impactan toda la entidad.</t>
    </r>
  </si>
  <si>
    <t>RIESGO GERENCIAL</t>
  </si>
  <si>
    <r>
      <rPr>
        <b/>
        <sz val="11"/>
        <color theme="1"/>
        <rFont val="Arial"/>
        <family val="2"/>
      </rPr>
      <t>RIESGO GERENCIAL:</t>
    </r>
    <r>
      <rPr>
        <sz val="11"/>
        <color theme="1"/>
        <rFont val="Arial"/>
        <family val="2"/>
      </rPr>
      <t xml:space="preserve"> Posibilidad de ocurrencia de eventos que afecten los procesos gerenciales y/o la alta dirección.</t>
    </r>
  </si>
  <si>
    <r>
      <rPr>
        <b/>
        <sz val="11"/>
        <color theme="1"/>
        <rFont val="Arial"/>
        <family val="2"/>
      </rPr>
      <t>RIESGO OPERATIVO:</t>
    </r>
    <r>
      <rPr>
        <sz val="11"/>
        <color theme="1"/>
        <rFont val="Arial"/>
        <family val="2"/>
      </rPr>
      <t xml:space="preserve"> Posibilidad de ocurrencia de eventos que afecten los procesos misionales de la entidad.</t>
    </r>
  </si>
  <si>
    <t>RIESGO FINANCIERO</t>
  </si>
  <si>
    <r>
      <rPr>
        <b/>
        <sz val="11"/>
        <color rgb="FF000000"/>
        <rFont val="Arial"/>
        <family val="2"/>
      </rPr>
      <t>RIESGO FINANCIERO:</t>
    </r>
    <r>
      <rPr>
        <sz val="11"/>
        <color rgb="FF000000"/>
        <rFont val="Arial"/>
        <family val="2"/>
      </rPr>
      <t xml:space="preserve"> Posibilidad de ocurrencia de eventos que afecten los estados financieros y todas aquellas áreas involucradas con el proceso financiero como presupuesto, tesorería, contabilidad, cartera, central de cuentas, costos, etc. </t>
    </r>
  </si>
  <si>
    <t>RIESGO TECNOLÓGICO</t>
  </si>
  <si>
    <r>
      <rPr>
        <b/>
        <sz val="11"/>
        <color rgb="FF000000"/>
        <rFont val="Arial"/>
        <family val="2"/>
      </rPr>
      <t>RIESGO TECNOLÓGICO:</t>
    </r>
    <r>
      <rPr>
        <sz val="11"/>
        <color rgb="FF000000"/>
        <rFont val="Arial"/>
        <family val="2"/>
      </rPr>
      <t xml:space="preserve"> Posibilidad de ocurrencia de eventos que afecten la totalidad o parte de la infraestructura tecnológica (hardware, software, redes, etc.) de una entidad. </t>
    </r>
  </si>
  <si>
    <t>RIESGO DE CUMPLIMIENTO</t>
  </si>
  <si>
    <r>
      <rPr>
        <b/>
        <sz val="11"/>
        <color rgb="FF000000"/>
        <rFont val="Arial"/>
        <family val="2"/>
      </rPr>
      <t>RIESGO DE CUMPLIMIENTO:</t>
    </r>
    <r>
      <rPr>
        <sz val="11"/>
        <color rgb="FF000000"/>
        <rFont val="Arial"/>
        <family val="2"/>
      </rPr>
      <t xml:space="preserve"> Posibilidad de ocurrencia de eventos que afecten la situación jurídica o contractual de la organización debido a su incumplimiento o desacato a la normatividad legal y las obligaciones contractuales. </t>
    </r>
  </si>
  <si>
    <t xml:space="preserve">RIESGO DE IMAGEN O REPUTACIONAL </t>
  </si>
  <si>
    <r>
      <rPr>
        <b/>
        <sz val="11"/>
        <color rgb="FF000000"/>
        <rFont val="Arial"/>
        <family val="2"/>
      </rPr>
      <t>RIESGO DE IMAGEN O REPUTACIONAL:</t>
    </r>
    <r>
      <rPr>
        <sz val="11"/>
        <color rgb="FF000000"/>
        <rFont val="Arial"/>
        <family val="2"/>
      </rPr>
      <t xml:space="preserve"> posibilidad de ocurrencia de un evento que afecte la imagen, buen nombre o reputación de una organización ante sus clientes y partes interesadas. </t>
    </r>
  </si>
  <si>
    <t xml:space="preserve">RIESGO DE CORRUPCIÓN </t>
  </si>
  <si>
    <r>
      <rPr>
        <b/>
        <sz val="11"/>
        <color rgb="FF000000"/>
        <rFont val="Arial"/>
        <family val="2"/>
      </rPr>
      <t>RIESGO DE CORRUPCIÓN:</t>
    </r>
    <r>
      <rPr>
        <sz val="11"/>
        <color rgb="FF000000"/>
        <rFont val="Arial"/>
        <family val="2"/>
      </rPr>
      <t xml:space="preserve"> Posibilidad de que, por acción u omisión, se use el poder para desviar la gestión de lo público hacia un beneficio privado.</t>
    </r>
  </si>
  <si>
    <t xml:space="preserve">RIESGO DE SEGURIDAD DIGITAL </t>
  </si>
  <si>
    <r>
      <rPr>
        <b/>
        <sz val="11"/>
        <color rgb="FF000000"/>
        <rFont val="Arial"/>
        <family val="2"/>
      </rPr>
      <t xml:space="preserve">RIESGO DE SEGURIDAD DIGITAL: </t>
    </r>
    <r>
      <rPr>
        <sz val="11"/>
        <color rgb="FF000000"/>
        <rFont val="Arial"/>
        <family val="2"/>
      </rPr>
      <t xml:space="preserve">Posibilidad de combinación de amenazas y vulnerabilidades en el entorno digital. Puede debilitar el logro de objetivos económicos y sociales, afectar la soberanía nacional, la integridad territorial, el orden constitucional y los intereses nacionales. Incluye aspectos relacionados con el ambiente físico, digital y las personas. </t>
    </r>
  </si>
  <si>
    <t xml:space="preserve">CRITERIOS PARA CALIFICAR LA PROBABILIDAD </t>
  </si>
  <si>
    <t xml:space="preserve">NIVEL </t>
  </si>
  <si>
    <t>INTERPRETACIÓN</t>
  </si>
  <si>
    <t xml:space="preserve">POR DESCRIPCIÓN </t>
  </si>
  <si>
    <t xml:space="preserve">POR FRECUENCIA </t>
  </si>
  <si>
    <t>CASI SEGURO</t>
  </si>
  <si>
    <t xml:space="preserve">Se espera que el evento ocurra en la mayoría de las circunstancias. </t>
  </si>
  <si>
    <t>Más de 1 vez al año.</t>
  </si>
  <si>
    <t>PROBABLE</t>
  </si>
  <si>
    <t xml:space="preserve">Es viable que el evento ocurra en la mayoría de las circunstancias. </t>
  </si>
  <si>
    <t xml:space="preserve">Al menos 1 vez en el último año. </t>
  </si>
  <si>
    <t>POSIBLE</t>
  </si>
  <si>
    <t xml:space="preserve">El evento podrá ocurrir en algún momento. </t>
  </si>
  <si>
    <t xml:space="preserve">Al menos 1 vez en los últimos 2 años. </t>
  </si>
  <si>
    <t>IMPROBABLE</t>
  </si>
  <si>
    <t xml:space="preserve">El evento puede ocurrir en algún momento. </t>
  </si>
  <si>
    <t xml:space="preserve">Al menos 1 vez en los últimos 5 años. </t>
  </si>
  <si>
    <t xml:space="preserve">RARA VEZ </t>
  </si>
  <si>
    <t xml:space="preserve">El evento puede ocurrir solo en circunstancias excepcionales (poco comunes o anormales). </t>
  </si>
  <si>
    <t xml:space="preserve">No se ha presentado en los últimos 5 años. </t>
  </si>
  <si>
    <t xml:space="preserve">CRITERIOS PARA CALIFICAR EL IMPACTO - RIESGOS DE GESTIÓN </t>
  </si>
  <si>
    <t>IMPACTO (CONSECUENCIAS) CUANTITATIVO</t>
  </si>
  <si>
    <t>IMPACTO (CONSECUENCIAS) - CUALITATIVO</t>
  </si>
  <si>
    <t>CATASTRÓFICO</t>
  </si>
  <si>
    <t xml:space="preserve">* Impacto que afecte la ejecución presupuestal en un valor ≤50%. 
* Pérdida de cobertura en la prestación de los servicios de la entidad ≤50%. 
* Pago de indemnizaciones a terceros por acciones legales que pueden afectar presupuesto total de la entidad en un valor ≤50%. 
* Pago de sanciones económicas por incumplimiento en la normatividad aplicable ante un ente regulador, las cuales afectan en un valor ≤50% del presupuesto general de la entidad. </t>
  </si>
  <si>
    <t xml:space="preserve">* Interrupción de las operaciones de la entidad por más de cinco (5) días. 
* Intervención por parte de un ente de control u otro ente regulador. 
* Pérdida de información crítica para la entidad que no se puede recuperar. 
* Incumplimiento en las metas y objetivos institucionales afectando de forma grave la ejecución presupuestal. 
* Imagen institucional afectada en el orden nacional o regional por actos o hechos de corrupción comprobados. 
</t>
  </si>
  <si>
    <t>MAYOR</t>
  </si>
  <si>
    <t xml:space="preserve">* Impacto que afecte la ejecución presupuestal en un valor ≤20%.
* Pérdida de cobertura en la prestación de los servicios de la entidad ≤20%.
* Pago de indemnizaciones a terceros por acciones legales que pueden afectar el presupuesto total de la entidad en un valor ≤20%.
* Pago de sanciones económicas por incumplimiento en la normatividad aplicable ante un ente regulador, las cuales afectan en un valor ≤20% del presupuesto general de la entidad.    </t>
  </si>
  <si>
    <t>* Interrupción de las operaciones de la entidad por más de dos (2) días. 
* Pérdida de información crítica que puede ser recuperada de forma parcial o incompleta. 
* Sanción por parte del ente de control u otro ente regulador. 
* Incumplimiento en las metas y objetivos institucionales afectando el cumplimiento en las metas de gobierno. 
* Imagen institucional afectada en el orden nacional o regional por incumplimientos en la prestación del servicio a los usuarios o ciudadanos.</t>
  </si>
  <si>
    <t xml:space="preserve">* Impacto que afecte la ejecución presupuestal en un valor ≤5%. 
* Pérdida de cobertura en la prestación de los servicios de la entidad ≤10%. 
* Pago de indemnizaciones a terceros por acciones legales que pueden afectar el presupuesto total de la entidad en un valor ≤5%. 
* Pago de sanciones económicas por incumplimiento en la normatividad aplicable ante un ente regulador, las cuales afectan en un valor ≤5% del presupuesto general de la entidad. </t>
  </si>
  <si>
    <t xml:space="preserve">* Interrupción de las operaciones de la entidad por un (1) día. 
* Reclamaciones o quejas de los usuarios que podrían implicar una denuncia ante los entes reguladores o una demanda de largo alcance para la entidad. 
* Inoportunidad en la información, ocasionando retrasos en la atención a los usuarios. 
* Reproceso de actividades y aumento de carga operativa. 
* Imagen institucional afectada en el orden nacional o regional por retrasos en la prestación del servicio a los usuarios o ciudadanos. 
* Investigaciones penales, fiscales o disciplinarias. </t>
  </si>
  <si>
    <t>MENOR</t>
  </si>
  <si>
    <t xml:space="preserve">* Impacto que afecte la ejecución presupuestal en un valor ≤1%. 
* Pérdida de cobertura en la prestación de los servicios de la entidad ≤5%. 
* Pago de indemnizaciones a terceros por acciones legales que pueden afectar el presupuesto total de la entidad en un valor ≤1%. 
* Pago de sanciones económicas por incumplimiento en la normatividad aplicable ante un ente regulador, las cuales afectan en un valor ≤1% del presupuesto general de la entidad. </t>
  </si>
  <si>
    <t xml:space="preserve">* Interrupción de las operaciones de la entidad por algunas horas. 
* Reclamaciones o quejas de los usuarios, que implican investigaciones internas disciplinarias. 
* Imagen institucional afectada localmente por retrasos en la prestación del servicio a los usuarios o ciudadanos. </t>
  </si>
  <si>
    <t>INSIGNIFICANTE</t>
  </si>
  <si>
    <t xml:space="preserve">* Impacto que afecte la ejecución presupuestal en un valor ≤0,5%. 
* Pérdida de cobertura en la prestación de los servicios de la entidad ≤1%. 
* Pago de indemnizaciones a terceros por acciones legales que pueden afectar el presupuesto total de la entidad en un valor ≤0,5%. 
* Pago de sanciones económicas por incumplimiento en la normatividad aplicable ante un ente regulador, las cuales afectan en un valor ≤0,5% del presupuesto general de la entidad. </t>
  </si>
  <si>
    <t xml:space="preserve">* No hay interrupción de las operaciones de la entidad.
* No se generan sanciones económicas o administrativas.  
* No se afecta la imagen institucional de forma significativa. </t>
  </si>
  <si>
    <t>ANÁLISIS Y EVALUACIÓN DE LOS CONTROLES PARA LA MITIGACIÓN DE LOS RIESGOS</t>
  </si>
  <si>
    <t xml:space="preserve">CRITERIO DE EVALUACIÓN </t>
  </si>
  <si>
    <t>ASPECTO A EVALUAR EN EL DISEÑO DEL CONTROL</t>
  </si>
  <si>
    <t>OPCIONES DE RESPUESTA</t>
  </si>
  <si>
    <t>1. RESPONSABLE</t>
  </si>
  <si>
    <t xml:space="preserve">¿Existe un responsable asignado a la ejecu­ción del control? </t>
  </si>
  <si>
    <t>Asignado</t>
  </si>
  <si>
    <t>No Asignado</t>
  </si>
  <si>
    <t xml:space="preserve">¿El responsable tiene la autoridad y adecua­da segregación de funciones en la ejecución del control? </t>
  </si>
  <si>
    <t>Adecuado</t>
  </si>
  <si>
    <t>Inadecuado</t>
  </si>
  <si>
    <t>2. PERIODICIDAD</t>
  </si>
  <si>
    <t xml:space="preserve">¿La oportunidad en que se ejecuta el control ayuda a prevenir la mitigación del riesgo o a detectar la materialización del riesgo de ma­nera oportuna? </t>
  </si>
  <si>
    <t>Oportuna</t>
  </si>
  <si>
    <t xml:space="preserve">Inoportuna </t>
  </si>
  <si>
    <t>3. PROPÓSITO</t>
  </si>
  <si>
    <t xml:space="preserve">¿Las actividades que se desarrollan en el control realmente buscan por si sola prevenir o detectar las causas que pueden dar origen al riesgo, ejemplo Verificar, Validar Cotejar, Comparar, Revisar, etc.? </t>
  </si>
  <si>
    <t>Prevenir o detectar</t>
  </si>
  <si>
    <t>No es un control</t>
  </si>
  <si>
    <t xml:space="preserve">4. COMO REALIZAR LA ACTIVIDAD DE CONTROL </t>
  </si>
  <si>
    <t xml:space="preserve">¿La fuente de información que se utiliza en el desarrollo del control es información confia­ble que permita mitigar el riesgo?. </t>
  </si>
  <si>
    <t>Confiable</t>
  </si>
  <si>
    <t>No confiable</t>
  </si>
  <si>
    <t>5. QUE PASA CON LAS OBSERVACIONES O DESVIACIONES</t>
  </si>
  <si>
    <t xml:space="preserve">¿Las observaciones, desviaciones o dife­rencias identificadas como resultados de la ejecución del control son investigadas y re­sueltas de manera oportuna? </t>
  </si>
  <si>
    <t xml:space="preserve">Se investigan y resuelven oportunamente </t>
  </si>
  <si>
    <t>No se investigan y resuelven oportunamente</t>
  </si>
  <si>
    <t xml:space="preserve">6. EVIDENCIA DE LA EJECUCIÓN DEL CONTROL </t>
  </si>
  <si>
    <t xml:space="preserve">¿Se deja evidencia o rastro de la ejecución del control, que permita a cualquier tercero con la evidencia, llegar a la misma conclusión?. </t>
  </si>
  <si>
    <t>Completa</t>
  </si>
  <si>
    <t xml:space="preserve">Incompleta/No existe </t>
  </si>
  <si>
    <t xml:space="preserve">PESO O PARTICIPACIÓN DE CADA VARIABLE EN EL DISEÑO DEL CONTROL PARA LA MITIGACIÓN DEL RIESGO </t>
  </si>
  <si>
    <t>CRITERIO DE EVALUACIÓN</t>
  </si>
  <si>
    <t xml:space="preserve">OPCIÓN DE RESPUESTA AL CRITERIO DE EVALUACIÓN </t>
  </si>
  <si>
    <t>PESO EN LA EVALUACIÓN DEL DISEÑO DEL CONTROL</t>
  </si>
  <si>
    <t xml:space="preserve">11. ASIGNACIÓN DEL RESPONSABLE </t>
  </si>
  <si>
    <t>No asignado</t>
  </si>
  <si>
    <t xml:space="preserve">12. SEGREGACIÓN  Y AUTORIDAD DEL RESPONSABLE </t>
  </si>
  <si>
    <t>Inoportuna</t>
  </si>
  <si>
    <t>Prevenir</t>
  </si>
  <si>
    <t>Detectar</t>
  </si>
  <si>
    <t>4. COMO SE REALIZA LA ACTIVIDAD DE CONTROL</t>
  </si>
  <si>
    <t xml:space="preserve">5. QUE PASA CON LAS OBSERVACIONES O DESVIACIONES </t>
  </si>
  <si>
    <t>Se investigan y resuelven oportunamente</t>
  </si>
  <si>
    <t xml:space="preserve">No se investigan y resuelven oportunamente </t>
  </si>
  <si>
    <t>6. EVIDENCIA DE LA EJECUCIÓN DEL CONTROL</t>
  </si>
  <si>
    <t>Incompleta</t>
  </si>
  <si>
    <t>No existe</t>
  </si>
  <si>
    <t xml:space="preserve">RESULTADOS DE LA EVALUACIÓN DEL DISEÑO DEL CONTROL </t>
  </si>
  <si>
    <t>RANGO DE CALIFICACIÓN DEL DISEÑO</t>
  </si>
  <si>
    <t xml:space="preserve">RESULTADO - PESO EN LA EVALUACIÓN DEL DISEÑO DEL CONTROL </t>
  </si>
  <si>
    <t>Fuerte</t>
  </si>
  <si>
    <t xml:space="preserve">Calificación entre 96 y 100 </t>
  </si>
  <si>
    <t>Moderado</t>
  </si>
  <si>
    <t>Calificación entre 86 y 95</t>
  </si>
  <si>
    <t>Débil</t>
  </si>
  <si>
    <t>Calificación entre 0 y 85</t>
  </si>
  <si>
    <t>RESULTADOS DE LA EVALUACIÓN DE LA EJECUCIÓN DEL CONTROL</t>
  </si>
  <si>
    <t xml:space="preserve">RANGO DE CALIFICACIÓN DE LA EJECUCIÓN </t>
  </si>
  <si>
    <t>RESULTADO - PESO DE LA EJECUCIÓN DEL CONTROL -</t>
  </si>
  <si>
    <t>El control se ejecuta de manera consistente por parte del responsable.</t>
  </si>
  <si>
    <t>El control se ejecuta algunas veces por parte del responsable.</t>
  </si>
  <si>
    <t>El control no se ejecuta por parte del responsable.</t>
  </si>
  <si>
    <t xml:space="preserve">ANÁLISIS Y EVALUACIÓN DE LOS CONTROLES PARA LA MITIGACIÓN DE LOS RIESGOS </t>
  </si>
  <si>
    <t>PESO INDIVIDUAL DEL DISEÑO (DISEÑO)</t>
  </si>
  <si>
    <t>EL CONTROL SE EJECUTA DE MANERA CONSISTENTE POR LOS RESPONSABLES (EJECUCIÓN)</t>
  </si>
  <si>
    <r>
      <t xml:space="preserve">SOLIDEZ INDIVIDUAL DE CADA CONTROL 
</t>
    </r>
    <r>
      <rPr>
        <b/>
        <i/>
        <sz val="11"/>
        <color theme="1"/>
        <rFont val="Arial"/>
        <family val="2"/>
      </rPr>
      <t>FUERTE:100 
MODERADO: 50 
DÉBIL: 0</t>
    </r>
  </si>
  <si>
    <r>
      <t xml:space="preserve">PESO EN LA EVALUACIÓN DEL DISEÑO DEL CONTROL 
</t>
    </r>
    <r>
      <rPr>
        <b/>
        <i/>
        <sz val="11"/>
        <color theme="1"/>
        <rFont val="Arial"/>
        <family val="2"/>
      </rPr>
      <t>SI / NO</t>
    </r>
  </si>
  <si>
    <t>Fuerte calificación entre 96 y 100</t>
  </si>
  <si>
    <t>Fuerte (siempre se ejecuta)</t>
  </si>
  <si>
    <t>fuerte + fuerte = fuerte</t>
  </si>
  <si>
    <t>NO</t>
  </si>
  <si>
    <t>Moderado (algunas veces)</t>
  </si>
  <si>
    <t>fuerte + moderado = moderado</t>
  </si>
  <si>
    <t>SI</t>
  </si>
  <si>
    <t>Débil (no se ejecuta)</t>
  </si>
  <si>
    <t>fuerte + débil = débil</t>
  </si>
  <si>
    <t>Moderado calificación entre 86 y 95</t>
  </si>
  <si>
    <t xml:space="preserve">moderado + fuerte = moderado </t>
  </si>
  <si>
    <t xml:space="preserve">moderado + moderado = moderado </t>
  </si>
  <si>
    <t>moderado + débil = débil</t>
  </si>
  <si>
    <t>Débil calificación entre 0 y 85</t>
  </si>
  <si>
    <t>débil + fuerte = débil</t>
  </si>
  <si>
    <t>débil + moderado = débil</t>
  </si>
  <si>
    <t>débil + débil = débil</t>
  </si>
  <si>
    <t>RESULTADOS DE LOS POSIBLES DESPLAZAMIENTOS DE LA PROBABILIDAD Y DEL IMPACTO DE LOS RIESGOS</t>
  </si>
  <si>
    <t>SOLIDEZ DEL CONJUNTO DE LOS CONTROLES</t>
  </si>
  <si>
    <t>CONTROLES AYUDAN A DISMINUIR LA PROBABILIDAD</t>
  </si>
  <si>
    <t>CONTROLES AYUDAN A DISMINUIR IMPACTO</t>
  </si>
  <si>
    <t># COLUMNAS EN LA MATRIZ DE RIESGO QUE SE DESPLAZA EN EL EJE DE LA PROBABILIDAD</t>
  </si>
  <si>
    <t># COLUMNAS EN LA MATRIZ DE RIESGO QUE SE DESPLAZA EN EL EJE DE IMPACTO</t>
  </si>
  <si>
    <t xml:space="preserve">Fuerte </t>
  </si>
  <si>
    <t>Directamente</t>
  </si>
  <si>
    <t>Indirectamente</t>
  </si>
  <si>
    <t>No disminuye</t>
  </si>
  <si>
    <t>CRITERIOS 2020</t>
  </si>
  <si>
    <t>CLASIFICACIÓN DEL RIESGO</t>
  </si>
  <si>
    <t>RELACIÓN</t>
  </si>
  <si>
    <t>FACTORES DE RIESGOS</t>
  </si>
  <si>
    <t>DESCRIPCIÓN</t>
  </si>
  <si>
    <r>
      <rPr>
        <b/>
        <i/>
        <sz val="11"/>
        <color rgb="FF007B3E"/>
        <rFont val="Arial"/>
        <family val="2"/>
      </rPr>
      <t>EJECUCIÓN Y ADMINISTRACIÓN DE PROCESOS:</t>
    </r>
    <r>
      <rPr>
        <b/>
        <sz val="11"/>
        <color theme="1"/>
        <rFont val="Arial"/>
        <family val="2"/>
      </rPr>
      <t xml:space="preserve"> </t>
    </r>
    <r>
      <rPr>
        <sz val="11"/>
        <color theme="1"/>
        <rFont val="Arial"/>
        <family val="2"/>
      </rPr>
      <t>Pérdidas derivadas de errores en la ejecución y administración de procesos.</t>
    </r>
  </si>
  <si>
    <r>
      <rPr>
        <b/>
        <sz val="11"/>
        <color theme="1"/>
        <rFont val="Arial"/>
        <family val="2"/>
      </rPr>
      <t>Procesos:</t>
    </r>
    <r>
      <rPr>
        <sz val="11"/>
        <color theme="1"/>
        <rFont val="Arial"/>
        <family val="2"/>
      </rPr>
      <t xml:space="preserve"> Eventos relacionados con errores en las actividades que deben realizar los servidores de la organización. </t>
    </r>
  </si>
  <si>
    <t>- Falta de procedimientos
- Errores de grabación, autorización
- Errores en cálculos para pagos internos y externos
- Falta de capacitación</t>
  </si>
  <si>
    <r>
      <rPr>
        <b/>
        <i/>
        <sz val="11"/>
        <color rgb="FF007B3E"/>
        <rFont val="Arial"/>
        <family val="2"/>
      </rPr>
      <t>FRAUDE EXTERNO:</t>
    </r>
    <r>
      <rPr>
        <b/>
        <sz val="11"/>
        <color theme="1"/>
        <rFont val="Arial"/>
        <family val="2"/>
      </rPr>
      <t xml:space="preserve"> </t>
    </r>
    <r>
      <rPr>
        <sz val="11"/>
        <color theme="1"/>
        <rFont val="Arial"/>
        <family val="2"/>
      </rPr>
      <t>Pérdida derivada de actos de fraude por personas ajenas a la organización (no participa personal de la entidad).</t>
    </r>
  </si>
  <si>
    <r>
      <rPr>
        <b/>
        <sz val="11"/>
        <color theme="1"/>
        <rFont val="Arial"/>
        <family val="2"/>
      </rPr>
      <t>Evento externo:</t>
    </r>
    <r>
      <rPr>
        <sz val="11"/>
        <color theme="1"/>
        <rFont val="Arial"/>
        <family val="2"/>
      </rPr>
      <t xml:space="preserve"> Situaciones externas que afectan la entidad</t>
    </r>
  </si>
  <si>
    <t>- Suplantación de identidad
- Asalto a la oficina
- Atentados, vandalismo, orden público</t>
  </si>
  <si>
    <r>
      <rPr>
        <b/>
        <i/>
        <sz val="11"/>
        <color rgb="FF007B3E"/>
        <rFont val="Arial"/>
        <family val="2"/>
      </rPr>
      <t>FRAUDE INTERNO:</t>
    </r>
    <r>
      <rPr>
        <b/>
        <sz val="11"/>
        <color theme="1"/>
        <rFont val="Arial"/>
        <family val="2"/>
      </rPr>
      <t xml:space="preserve"> </t>
    </r>
    <r>
      <rPr>
        <sz val="11"/>
        <color theme="1"/>
        <rFont val="Arial"/>
        <family val="2"/>
      </rPr>
      <t>Pérdida debido a actos de fraude, actuaciones irregulares, comisión de hechos delictivos abuso de confianza, apropiación indebida, incumplimiento de regulaciones legales o internas de la entidad en las cuales está involucrado por lo menos 1 participante interno de la organización, son realizadas de forma intencional y/o con ánimo de lucro para sí mismo o para terceros.</t>
    </r>
  </si>
  <si>
    <r>
      <rPr>
        <b/>
        <sz val="11"/>
        <color theme="1"/>
        <rFont val="Arial"/>
        <family val="2"/>
      </rPr>
      <t>Talento humano:</t>
    </r>
    <r>
      <rPr>
        <sz val="11"/>
        <color theme="1"/>
        <rFont val="Arial"/>
        <family val="2"/>
      </rPr>
      <t xml:space="preserve"> Incluye seguridad y salud en el trabajo. Se analiza posible dolo e intención frente a la corrupción.</t>
    </r>
  </si>
  <si>
    <t>- Hurto activos
- Posibles comportamientos no éticos de los empleados
- Fraude interno (corrupción, soborno)</t>
  </si>
  <si>
    <r>
      <rPr>
        <b/>
        <i/>
        <sz val="11"/>
        <color rgb="FF007B3E"/>
        <rFont val="Arial"/>
        <family val="2"/>
      </rPr>
      <t>FALLAS TECNOLÓGICAS:</t>
    </r>
    <r>
      <rPr>
        <b/>
        <sz val="11"/>
        <color theme="1"/>
        <rFont val="Arial"/>
        <family val="2"/>
      </rPr>
      <t xml:space="preserve"> </t>
    </r>
    <r>
      <rPr>
        <sz val="11"/>
        <color theme="1"/>
        <rFont val="Arial"/>
        <family val="2"/>
      </rPr>
      <t>Errores en hardware, software, telecomunicaciones, interrupción de servicios básicos.</t>
    </r>
  </si>
  <si>
    <r>
      <rPr>
        <b/>
        <sz val="11"/>
        <color theme="1"/>
        <rFont val="Arial"/>
        <family val="2"/>
      </rPr>
      <t>Tecnología:</t>
    </r>
    <r>
      <rPr>
        <sz val="11"/>
        <color theme="1"/>
        <rFont val="Arial"/>
        <family val="2"/>
      </rPr>
      <t xml:space="preserve"> Eventos relacionados con la infraestructura tecnológica de la entidad.</t>
    </r>
  </si>
  <si>
    <t>- Daño de equipos
- Caída de aplicaciones
- Caída de redes
- Errores en programas</t>
  </si>
  <si>
    <r>
      <rPr>
        <b/>
        <i/>
        <sz val="11"/>
        <color rgb="FF007B3E"/>
        <rFont val="Arial"/>
        <family val="2"/>
      </rPr>
      <t>DAÑOS A ACTIVOS FIJOS/ EVENTOS EXTERNOS:</t>
    </r>
    <r>
      <rPr>
        <b/>
        <sz val="11"/>
        <color theme="1"/>
        <rFont val="Arial"/>
        <family val="2"/>
      </rPr>
      <t xml:space="preserve"> </t>
    </r>
    <r>
      <rPr>
        <sz val="11"/>
        <color theme="1"/>
        <rFont val="Arial"/>
        <family val="2"/>
      </rPr>
      <t>Pérdida por daños o extravíos de los activos fijos por desastres naturales u otros riesgos/eventos externos como atentados, vandalismo, orden público.</t>
    </r>
  </si>
  <si>
    <r>
      <rPr>
        <b/>
        <sz val="11"/>
        <color theme="1"/>
        <rFont val="Arial"/>
        <family val="2"/>
      </rPr>
      <t xml:space="preserve">Infraestructura: </t>
    </r>
    <r>
      <rPr>
        <sz val="11"/>
        <color theme="1"/>
        <rFont val="Arial"/>
        <family val="2"/>
      </rPr>
      <t>Eventos relacionados con la infraestructura física de la entidad.</t>
    </r>
  </si>
  <si>
    <t>- Derrumbes
- Incendios
- Inundaciones
- Daños a activos fijos</t>
  </si>
  <si>
    <r>
      <rPr>
        <b/>
        <i/>
        <sz val="11"/>
        <color rgb="FF007B3E"/>
        <rFont val="Arial"/>
        <family val="2"/>
      </rPr>
      <t>USUARIOS, PRODUCTOS Y PRÁCTICAS:</t>
    </r>
    <r>
      <rPr>
        <b/>
        <sz val="11"/>
        <color theme="1"/>
        <rFont val="Arial"/>
        <family val="2"/>
      </rPr>
      <t xml:space="preserve"> </t>
    </r>
    <r>
      <rPr>
        <sz val="11"/>
        <color theme="1"/>
        <rFont val="Arial"/>
        <family val="2"/>
      </rPr>
      <t>Fallas negligentes o involuntarias de las obligaciones frente a los usuarios y que impiden satisfacer una obligación profesional frente a éstos.</t>
    </r>
    <r>
      <rPr>
        <b/>
        <sz val="11"/>
        <color theme="1"/>
        <rFont val="Arial"/>
        <family val="2"/>
      </rPr>
      <t xml:space="preserve"> </t>
    </r>
  </si>
  <si>
    <t>Pueden asociarse a varios factores</t>
  </si>
  <si>
    <r>
      <rPr>
        <b/>
        <i/>
        <sz val="11"/>
        <color rgb="FF007B3E"/>
        <rFont val="Arial"/>
        <family val="2"/>
      </rPr>
      <t>RELACIONES LABORALES:</t>
    </r>
    <r>
      <rPr>
        <i/>
        <sz val="11"/>
        <color rgb="FF007B3E"/>
        <rFont val="Arial"/>
        <family val="2"/>
      </rPr>
      <t xml:space="preserve"> </t>
    </r>
    <r>
      <rPr>
        <sz val="11"/>
        <color theme="1"/>
        <rFont val="Arial"/>
        <family val="2"/>
      </rPr>
      <t>Pérdidas que surgen de acciones contrarias a las leyes o acuerdos de empleo, salud o seguridad, del pago de demandas por daños personales o de discriminación</t>
    </r>
    <r>
      <rPr>
        <b/>
        <sz val="11"/>
        <color theme="1"/>
        <rFont val="Arial"/>
        <family val="2"/>
      </rPr>
      <t>.</t>
    </r>
  </si>
  <si>
    <t>Tabla 3 Actividades relacionadas con la gestión en entidades públicas</t>
  </si>
  <si>
    <t>ACTIVIDAD</t>
  </si>
  <si>
    <t xml:space="preserve">FRECUENCIA DE LA ACTIVIDAD </t>
  </si>
  <si>
    <t>PROBABILIDAD FRENTE AL RIESGO</t>
  </si>
  <si>
    <t>Planeación estratégica</t>
  </si>
  <si>
    <t>1 vez al año</t>
  </si>
  <si>
    <t xml:space="preserve">Muy baja </t>
  </si>
  <si>
    <t>Actividades de talento humano, jurídica, administrativa</t>
  </si>
  <si>
    <t>Mensual</t>
  </si>
  <si>
    <t>Media</t>
  </si>
  <si>
    <t>Contabilidad, cartera</t>
  </si>
  <si>
    <t>Semanal</t>
  </si>
  <si>
    <t>Alta</t>
  </si>
  <si>
    <r>
      <t>*Tecnología (incluye disponibilidad de aplicativos), tesorería
*</t>
    </r>
    <r>
      <rPr>
        <b/>
        <sz val="11"/>
        <color theme="1"/>
        <rFont val="Arial"/>
        <family val="2"/>
      </rPr>
      <t>Nota:</t>
    </r>
    <r>
      <rPr>
        <sz val="11"/>
        <color theme="1"/>
        <rFont val="Arial"/>
        <family val="2"/>
      </rPr>
      <t xml:space="preserve"> En materia de tecnología se tiene en cuenta 1 hora funcionamiento = 1 vez.
</t>
    </r>
    <r>
      <rPr>
        <b/>
        <sz val="11"/>
        <color theme="1"/>
        <rFont val="Arial"/>
        <family val="2"/>
      </rPr>
      <t>Ej.</t>
    </r>
    <r>
      <rPr>
        <sz val="11"/>
        <color theme="1"/>
        <rFont val="Arial"/>
        <family val="2"/>
      </rPr>
      <t>: Aplicativo FURAG está disponible durante 2 meses las 24 horas, en consecuencia su frecuencia se calcularía 60 días * 24 horas= 1440 horas.</t>
    </r>
  </si>
  <si>
    <t>Diaria</t>
  </si>
  <si>
    <t>Muy alta</t>
  </si>
  <si>
    <t>Tabla 4 Criterios para definir el nivel de probabilidad</t>
  </si>
  <si>
    <t>FRECUENCIA DE LA ACTIVIDAD</t>
  </si>
  <si>
    <t>Muy Baja</t>
  </si>
  <si>
    <t>La actividad que conlleva el riesgo se ejecuta como máximo 2 veces por año</t>
  </si>
  <si>
    <r>
      <rPr>
        <b/>
        <sz val="11"/>
        <color theme="1"/>
        <rFont val="Arial"/>
        <family val="2"/>
      </rPr>
      <t>MUY BAJA</t>
    </r>
    <r>
      <rPr>
        <sz val="11"/>
        <color theme="1"/>
        <rFont val="Arial"/>
        <family val="2"/>
      </rPr>
      <t>: La actividad que conlleva el riesgo se ejecuta como máximos 2 veces por año</t>
    </r>
  </si>
  <si>
    <t>Baja</t>
  </si>
  <si>
    <t>La actividad que conlleva el riesgo se ejecuta de 3 a 10 veces por año</t>
  </si>
  <si>
    <r>
      <rPr>
        <b/>
        <sz val="11"/>
        <color theme="1"/>
        <rFont val="Arial"/>
        <family val="2"/>
      </rPr>
      <t>BAJA:</t>
    </r>
    <r>
      <rPr>
        <sz val="11"/>
        <color theme="1"/>
        <rFont val="Arial"/>
        <family val="2"/>
      </rPr>
      <t xml:space="preserve"> La actividad que conlleva el riesgo se ejecuta de 3 a 10 veces por año</t>
    </r>
  </si>
  <si>
    <t>La actividad que conlleva el riesgo se ejecuta de 11 a 30 veces por año</t>
  </si>
  <si>
    <r>
      <rPr>
        <b/>
        <sz val="11"/>
        <color theme="1"/>
        <rFont val="Arial"/>
        <family val="2"/>
      </rPr>
      <t>MEDIA:</t>
    </r>
    <r>
      <rPr>
        <sz val="11"/>
        <color theme="1"/>
        <rFont val="Arial"/>
        <family val="2"/>
      </rPr>
      <t xml:space="preserve"> La actividad que conlleva el riesgo se ejecuta de 11 a 30 veces por año</t>
    </r>
  </si>
  <si>
    <t>La actividad que conlleva el riesgo se ejecuta mínimo 31 veces al año y máximo 100 veces por año</t>
  </si>
  <si>
    <r>
      <rPr>
        <b/>
        <sz val="11"/>
        <color theme="1"/>
        <rFont val="Arial"/>
        <family val="2"/>
      </rPr>
      <t xml:space="preserve">ALTA: </t>
    </r>
    <r>
      <rPr>
        <sz val="11"/>
        <color theme="1"/>
        <rFont val="Arial"/>
        <family val="2"/>
      </rPr>
      <t>La actividad que conlleva el riesgo se ejecuta mínimo 31 veces al año y máximo 100 veces por año</t>
    </r>
  </si>
  <si>
    <t>Muy Alta</t>
  </si>
  <si>
    <t>La actividad que conlleva el riesgo se ejecuta más de 100 veces por año</t>
  </si>
  <si>
    <r>
      <rPr>
        <b/>
        <sz val="11"/>
        <color theme="1"/>
        <rFont val="Arial"/>
        <family val="2"/>
      </rPr>
      <t xml:space="preserve">MUY ALTA: </t>
    </r>
    <r>
      <rPr>
        <sz val="11"/>
        <color theme="1"/>
        <rFont val="Arial"/>
        <family val="2"/>
      </rPr>
      <t>La actividad que conlleva el riesgo se ejecuta más de 100 veces por año</t>
    </r>
  </si>
  <si>
    <t>Figura 14 Matriz de calor (niveles de severidad del riesgo)</t>
  </si>
  <si>
    <t>Tabla 5 Criterios para definir el nivel de impacto</t>
  </si>
  <si>
    <t xml:space="preserve">AFECTACIÓN ECONÓMICA </t>
  </si>
  <si>
    <t xml:space="preserve">REPUTACIONAL </t>
  </si>
  <si>
    <t xml:space="preserve">IMPACTO </t>
  </si>
  <si>
    <t>Leve 20%</t>
  </si>
  <si>
    <t>Afectación menor a 10 SMLMV .</t>
  </si>
  <si>
    <t>El riesgo afecta la imagen de algún área de la organización.</t>
  </si>
  <si>
    <t xml:space="preserve">
PROBABILIDAD</t>
  </si>
  <si>
    <t>Muy Alta 100%</t>
  </si>
  <si>
    <t>Extremo</t>
  </si>
  <si>
    <t>Menor 40%</t>
  </si>
  <si>
    <t>Entre 10 y 50 SMLV</t>
  </si>
  <si>
    <t>El riesgo afecta la imagen de la entidad internamente, deconocimiento general nivel interno, de junta directiva y accionistas y/o de proveedores.</t>
  </si>
  <si>
    <t>Alta 80%</t>
  </si>
  <si>
    <t>Alto</t>
  </si>
  <si>
    <t>Moderado 60%</t>
  </si>
  <si>
    <t>Entre 50 y 100 SMLMV</t>
  </si>
  <si>
    <t>El riesgo afecta la imagen de la entidad con algunos usuarios de relevancia frente al logro de los objetivos.</t>
  </si>
  <si>
    <t>DETECTIVO</t>
  </si>
  <si>
    <t>Media 60%</t>
  </si>
  <si>
    <t>Mayor 80%</t>
  </si>
  <si>
    <t>Entre 100 y 500 SMLMV</t>
  </si>
  <si>
    <t>El riesgo afecta la imagen de la entidad con efecto publicitario sostenido a nivel de sector administrativo, nivel departamental o municipal.</t>
  </si>
  <si>
    <t>Baja 40%</t>
  </si>
  <si>
    <t>Bajo</t>
  </si>
  <si>
    <t>Catastrófico 100%</t>
  </si>
  <si>
    <t>Mayor a 500 SMLMV</t>
  </si>
  <si>
    <t>El riesgo afecta la imagen de la entidad a nivel nacional, con efecto publicitario sostenido a nivel país</t>
  </si>
  <si>
    <t>Muy Baja 20%</t>
  </si>
  <si>
    <t>Tabla 6 Atributos de para el diseño del control</t>
  </si>
  <si>
    <t>CARACTERISTICAS</t>
  </si>
  <si>
    <t>PESO</t>
  </si>
  <si>
    <t>Atributos de eficiencia</t>
  </si>
  <si>
    <t>Tipo</t>
  </si>
  <si>
    <r>
      <rPr>
        <b/>
        <sz val="11"/>
        <color theme="1"/>
        <rFont val="Arial"/>
        <family val="2"/>
      </rPr>
      <t xml:space="preserve">Preventivo: </t>
    </r>
    <r>
      <rPr>
        <sz val="11"/>
        <color theme="1"/>
        <rFont val="Arial"/>
        <family val="2"/>
      </rPr>
      <t>Va hacia las causas del riesgo, aseguran el resultado final esperado.</t>
    </r>
  </si>
  <si>
    <r>
      <rPr>
        <b/>
        <sz val="11"/>
        <color theme="1"/>
        <rFont val="Arial"/>
        <family val="2"/>
      </rPr>
      <t xml:space="preserve">Detectivo: </t>
    </r>
    <r>
      <rPr>
        <sz val="11"/>
        <color theme="1"/>
        <rFont val="Arial"/>
        <family val="2"/>
      </rPr>
      <t>Detecta que algo ocurre y devuelve el proceso a los controles preventivos. Se pueden generar reprocesos.</t>
    </r>
  </si>
  <si>
    <r>
      <rPr>
        <b/>
        <sz val="11"/>
        <color theme="1"/>
        <rFont val="Arial"/>
        <family val="2"/>
      </rPr>
      <t>Correctivo:</t>
    </r>
    <r>
      <rPr>
        <sz val="11"/>
        <color theme="1"/>
        <rFont val="Arial"/>
        <family val="2"/>
      </rPr>
      <t xml:space="preserve"> Dado que permiten reducir el impacto de la materialización del riesgo, tienen un costo en su implementación.</t>
    </r>
  </si>
  <si>
    <t xml:space="preserve">Implementación </t>
  </si>
  <si>
    <r>
      <rPr>
        <b/>
        <sz val="11"/>
        <color theme="1"/>
        <rFont val="Arial"/>
        <family val="2"/>
      </rPr>
      <t xml:space="preserve">Automático: </t>
    </r>
    <r>
      <rPr>
        <sz val="11"/>
        <color theme="1"/>
        <rFont val="Arial"/>
        <family val="2"/>
      </rPr>
      <t>Son actividades de procesamiento o validación de información que se ejecutan por un sistema y/o aplicativo de manera automática sin la intervención de personas para su realización.</t>
    </r>
  </si>
  <si>
    <t>AUTOMÁTICO</t>
  </si>
  <si>
    <r>
      <rPr>
        <b/>
        <sz val="11"/>
        <color theme="1"/>
        <rFont val="Arial"/>
        <family val="2"/>
      </rPr>
      <t xml:space="preserve">Manual: </t>
    </r>
    <r>
      <rPr>
        <sz val="11"/>
        <color theme="1"/>
        <rFont val="Arial"/>
        <family val="2"/>
      </rPr>
      <t>Controles que son ejecutados por una persona, tiene implícito el error humano.</t>
    </r>
  </si>
  <si>
    <t>MANUAL</t>
  </si>
  <si>
    <t>Atributos informativos</t>
  </si>
  <si>
    <t>Documentación</t>
  </si>
  <si>
    <r>
      <rPr>
        <b/>
        <sz val="11"/>
        <color theme="1"/>
        <rFont val="Arial"/>
        <family val="2"/>
      </rPr>
      <t xml:space="preserve">Documentado: </t>
    </r>
    <r>
      <rPr>
        <sz val="11"/>
        <color theme="1"/>
        <rFont val="Arial"/>
        <family val="2"/>
      </rPr>
      <t>Controles que están documentados en el proceso, ya sea en manuales, procedimientos, flujogramas o cualquier otro documento propio del proceso.</t>
    </r>
  </si>
  <si>
    <t>-</t>
  </si>
  <si>
    <r>
      <rPr>
        <b/>
        <sz val="11"/>
        <color theme="1"/>
        <rFont val="Arial"/>
        <family val="2"/>
      </rPr>
      <t>Sin documentar:</t>
    </r>
    <r>
      <rPr>
        <sz val="11"/>
        <color theme="1"/>
        <rFont val="Arial"/>
        <family val="2"/>
      </rPr>
      <t xml:space="preserve"> Identifica a los controles que pese a que se ejecutan en el proceso no se encuentran documentados en ningún documento propio del proceso.</t>
    </r>
  </si>
  <si>
    <t>Frecuencia</t>
  </si>
  <si>
    <r>
      <rPr>
        <b/>
        <sz val="11"/>
        <color theme="1"/>
        <rFont val="Arial"/>
        <family val="2"/>
      </rPr>
      <t>Continua:</t>
    </r>
    <r>
      <rPr>
        <sz val="11"/>
        <color theme="1"/>
        <rFont val="Arial"/>
        <family val="2"/>
      </rPr>
      <t xml:space="preserve"> El control se aplica siempre que se realiza la actividad que conlleva el riesgo.</t>
    </r>
  </si>
  <si>
    <r>
      <rPr>
        <b/>
        <sz val="11"/>
        <color theme="1"/>
        <rFont val="Arial"/>
        <family val="2"/>
      </rPr>
      <t xml:space="preserve">Aleatoria: </t>
    </r>
    <r>
      <rPr>
        <sz val="11"/>
        <color theme="1"/>
        <rFont val="Arial"/>
        <family val="2"/>
      </rPr>
      <t>El control se aplica aleatoriamente a la actividad que conlleva el riesgo.</t>
    </r>
  </si>
  <si>
    <t>Evidencia</t>
  </si>
  <si>
    <r>
      <rPr>
        <b/>
        <sz val="11"/>
        <color theme="1"/>
        <rFont val="Arial"/>
        <family val="2"/>
      </rPr>
      <t>Con registro:</t>
    </r>
    <r>
      <rPr>
        <sz val="11"/>
        <color theme="1"/>
        <rFont val="Arial"/>
        <family val="2"/>
      </rPr>
      <t xml:space="preserve"> El control deja un registro permite evidencia la ejecución del control.</t>
    </r>
  </si>
  <si>
    <r>
      <rPr>
        <b/>
        <sz val="11"/>
        <color theme="1"/>
        <rFont val="Arial"/>
        <family val="2"/>
      </rPr>
      <t>Sin registro</t>
    </r>
    <r>
      <rPr>
        <sz val="11"/>
        <color theme="1"/>
        <rFont val="Arial"/>
        <family val="2"/>
      </rPr>
      <t>: El control no deja registro de la ejecución del control.</t>
    </r>
  </si>
  <si>
    <t>Tabla 7 Aplicación tabla atributos a ejemplo propuesto</t>
  </si>
  <si>
    <t>CONTROLES Y SUS CARACTERÍSTICAS</t>
  </si>
  <si>
    <r>
      <rPr>
        <b/>
        <sz val="11"/>
        <color theme="1"/>
        <rFont val="Arial"/>
        <family val="2"/>
      </rPr>
      <t xml:space="preserve">Control 1 
</t>
    </r>
    <r>
      <rPr>
        <sz val="11"/>
        <color theme="1"/>
        <rFont val="Arial"/>
        <family val="2"/>
      </rPr>
      <t>El profesional del área de contratos verifica que la información suministrada por el proveedor corresponda con los requisitos establecidos de contratación a través de una lista de chequeo donde están los requisitos de información y la revisión con la información física suministrada por el proveedor, los contratos que cumplen son registrados en el sistema de información de contratación.</t>
    </r>
  </si>
  <si>
    <t>Preventivo</t>
  </si>
  <si>
    <t>X</t>
  </si>
  <si>
    <t>Detectivo</t>
  </si>
  <si>
    <t>Correctivo</t>
  </si>
  <si>
    <t>Implementación</t>
  </si>
  <si>
    <t>Automático</t>
  </si>
  <si>
    <t>Manual</t>
  </si>
  <si>
    <t>Documentado</t>
  </si>
  <si>
    <t>Sin documentar</t>
  </si>
  <si>
    <t>Continua</t>
  </si>
  <si>
    <t>Aleatoria</t>
  </si>
  <si>
    <t>Con registro</t>
  </si>
  <si>
    <t>Sin registro</t>
  </si>
  <si>
    <t>TOTAL VALORACIÓN CONTROL 1</t>
  </si>
  <si>
    <t>PERIODICIDAD</t>
  </si>
  <si>
    <t>DIARIA</t>
  </si>
  <si>
    <t>SEMANAL</t>
  </si>
  <si>
    <t>MENSUAL</t>
  </si>
  <si>
    <t>TRIMESTRAL</t>
  </si>
  <si>
    <t>SEMESTRAL</t>
  </si>
  <si>
    <t>ANUAL</t>
  </si>
  <si>
    <t>CADA VEZ QUE SE PRESENTE LA NECESIDAD</t>
  </si>
  <si>
    <t>Agremiaciones y Sector Productivo</t>
  </si>
  <si>
    <t>Alta Dirección</t>
  </si>
  <si>
    <t>Asociaciones y Egresados</t>
  </si>
  <si>
    <t>Autoridades Ambientales</t>
  </si>
  <si>
    <t>Comunidad en General</t>
  </si>
  <si>
    <t>Contratistas / Proveedores</t>
  </si>
  <si>
    <t>Docentes e Investigadores</t>
  </si>
  <si>
    <t>Entes de Control</t>
  </si>
  <si>
    <t>Ente Gubernamental</t>
  </si>
  <si>
    <t>Entidades de Emergencia</t>
  </si>
  <si>
    <t>Entidades Territoriales</t>
  </si>
  <si>
    <t>Estudiantes</t>
  </si>
  <si>
    <t>Gestores Aprovechamiento de Residuos</t>
  </si>
  <si>
    <t>Instituciones Educativas</t>
  </si>
  <si>
    <t>Medios de Comunicación</t>
  </si>
  <si>
    <t>Ministerio de Educación</t>
  </si>
  <si>
    <t>Organismos de Defensa</t>
  </si>
  <si>
    <t>Otros</t>
  </si>
  <si>
    <t>Padres de Familia y/o Acudientes</t>
  </si>
  <si>
    <t>Personal Administrativo</t>
  </si>
  <si>
    <t>Procesos Internos</t>
  </si>
  <si>
    <t>Servicios Públicos - Privados</t>
  </si>
  <si>
    <t>PÁGINA: 6 de 11</t>
  </si>
  <si>
    <t>CONTEXTO - DOFA</t>
  </si>
  <si>
    <t>PARTES INTERESADAS</t>
  </si>
  <si>
    <t>TOTAL</t>
  </si>
  <si>
    <t>PORCENTAJE</t>
  </si>
  <si>
    <t>DEBILIDADES</t>
  </si>
  <si>
    <t>ESTADO</t>
  </si>
  <si>
    <t>D1. Falta de espacios académicos adecuados para la investigación (Laboratorios académicos).</t>
  </si>
  <si>
    <t>D2. Pocos productos como resultados de Proyectos de investigación.</t>
  </si>
  <si>
    <t>D3. No se tiene establecido los parámetros para retirar el aval institucional a: líneas, grupos.</t>
  </si>
  <si>
    <t>D4. No cumplir con los tiempos establecidos para la revisión de solicitudes ante el CDI.</t>
  </si>
  <si>
    <t>D5. Manejo de la información en físico.</t>
  </si>
  <si>
    <t>D6. Contratos por tiempos cortos de Investigadores y personal administrativo.</t>
  </si>
  <si>
    <t xml:space="preserve">D7. Demora en los procesos administrativos y financieros para el desembolso de los recursos.   </t>
  </si>
  <si>
    <t>D9. No acogerse a los procedimientos establecidos.</t>
  </si>
  <si>
    <t>D10. No contar con herramientas adecuadas para el seguimiento al reporte de las evaluaciones de Desempeño de las Líneas, Grupos y Semilleros de Investigación por los responsables.</t>
  </si>
  <si>
    <t>D11.  No contar con herramientas adecuadas para el seguimiento al reporte de actualizaciones de integrantes, de grupos, semilleros y proyectos de investigación.</t>
  </si>
  <si>
    <t>D12. Falta de digitalización para el seguimiento de las actas de compromiso de los proyectos de investigación y transferencias de resultados.</t>
  </si>
  <si>
    <t>D13. Demora en la liquidación de los convenios ejecutados.</t>
  </si>
  <si>
    <t>D14. El proceso carece de los Insumos necesarios  para la ejecución de los proyectos.</t>
  </si>
  <si>
    <t xml:space="preserve">D15. Se identifica la necesidad de implementar un Software adecuado para el proceso de investigación. (Quitar) </t>
  </si>
  <si>
    <t>D16. Realizar investigaciones con equipos sin mantenimiento y/o calibración.</t>
  </si>
  <si>
    <t>D17. Desconocimiento del equipo de trabajo de las Políticas Institucionales aprobadas en otros procesos.</t>
  </si>
  <si>
    <t xml:space="preserve">D18. Estrategias que faciliten la conectividad para el personal que se encuentre en modalidad de trabajo en casa. </t>
  </si>
  <si>
    <t>D19. Falta de actualizaciones de los aplicativos tecnológicos con los que cuenta el proceso y/o automatización de los procedimientos pendientes.</t>
  </si>
  <si>
    <t>D21. No contar con lineamientos de alto nivel para el manejo de los documentos suscritos y que son objeto de verificación por entes de control. (Quitar)</t>
  </si>
  <si>
    <t xml:space="preserve">D20. Falta de apropiación del conocimiento por parte de la comunidad académica y/o administrativa en relación a metrología. </t>
  </si>
  <si>
    <r>
      <t xml:space="preserve">D22.No se asegura el control de la información documentada asociada a los proyectos de investigación. </t>
    </r>
    <r>
      <rPr>
        <sz val="11"/>
        <color theme="0"/>
        <rFont val="Arial"/>
        <family val="2"/>
      </rPr>
      <t xml:space="preserve">Hallazgo-15-2021 </t>
    </r>
  </si>
  <si>
    <t>A1. Escasa implicación de algunos sectores de la sociedad en los proyectos de investigación regional.</t>
  </si>
  <si>
    <t xml:space="preserve">A2. Las condiciones de contratación que ofrecen otras IES (Instituciones de Educación Superior) para investigadores en la región. </t>
  </si>
  <si>
    <t>A3. Presencia de virus, pandemias, desastres naturales, Declaración de estado de emergencia Nacionales e Internacionales,  lo cual afecta los procesos de Investigación.</t>
  </si>
  <si>
    <t>A4. No prestación del Servicio por declaración de insolvencia del proveedor (amenaza generada por ser proveedor Único para este servicio).</t>
  </si>
  <si>
    <t>A5. Asignación de códigos DOI duplicados y/o asignado por error en otras publicaciones periódicas y No periódicas.</t>
  </si>
  <si>
    <t xml:space="preserve">A6. Pérdida de la información al generar actualizaciones al sistema de revistas electrónicas OJS (Software) por proveedor externo. </t>
  </si>
  <si>
    <t xml:space="preserve">A7. Información errónea y/o incompleta en los certificados de calibración e informes de mantenimiento emitidos por el proveedor externo que realice dichos trabajos a los equipos de medición a usarse en los proyectos de investigación. </t>
  </si>
  <si>
    <t xml:space="preserve">A8. El instrumento medición deja de funcionar o presenta fallas durante el desarrollo de las actividades en los proyectos de investigación, cuando el instrumento se encuentra inmerso en calidad de garantía de mantenimiento por un proveedor externo. </t>
  </si>
  <si>
    <t>A9. Vigencia de Ley de garantías.</t>
  </si>
  <si>
    <t>FORTALEZAS</t>
  </si>
  <si>
    <t>F1. Implementación y aplicación de Políticas y normatividad legal dentro del desarrollo del Proceso.</t>
  </si>
  <si>
    <t>F2. Infraestructura tecnológica.</t>
  </si>
  <si>
    <t>F3. Relaciones de la Universidad con la Sociedad.</t>
  </si>
  <si>
    <t xml:space="preserve">F4. Convenios internacionales.(los paso a manejar dialogando con el mundo) se elimina </t>
  </si>
  <si>
    <t>F5. Oficina de interacción universitaria  facilitadora de socialización y apropiación del conocimiento de los resultados de investigación por parte de los usuarios. (Quitar)</t>
  </si>
  <si>
    <t xml:space="preserve">F5. Espacio de Investigación en el portal web de la Universidad de Cundinamarca. </t>
  </si>
  <si>
    <t>F6. Módulo de Proyectos de Investigación en la plataforma institucional.</t>
  </si>
  <si>
    <t>F7. Gestión Documental al día y organizada.</t>
  </si>
  <si>
    <t>F8. Trazabilidad de las convocatorias y proyectos de investigación.</t>
  </si>
  <si>
    <t>F9. Personal administrativo competente para las actividades de Investigación.</t>
  </si>
  <si>
    <t>F10. Convocatorias permanentes de Proyectos de Investigación internas.</t>
  </si>
  <si>
    <t>F11. Disponibilidad de recursos económicos para la transferencia de resultados.</t>
  </si>
  <si>
    <t>F12. Prestigio conseguido por la universidad por su liderazgo cultural y su compromiso social.</t>
  </si>
  <si>
    <t>F13. Presencia privilegiada de la universidad en las regiones del Departamento.</t>
  </si>
  <si>
    <t>F15. Instalaciones deportivas que facilitan la investigación en la formación de deportistas de alto rendimiento. (Quitar)</t>
  </si>
  <si>
    <t>F14. Reconocimiento y categorización de los grupos de investigación e Investigadores por Minciencias.</t>
  </si>
  <si>
    <t>F15. El incremento de los Investigadores categorizados por Minciencias.</t>
  </si>
  <si>
    <t xml:space="preserve">F18. Se cuenta con investigadores y coordinadores de investigación para cada una de la sede, seccionales y extensiones de la Universidad de Cundinamarca. </t>
  </si>
  <si>
    <t>F16. Roles, responsabilidades y autoridades establecidas dentro del proceso.</t>
  </si>
  <si>
    <t>F17. Bienestar laboral propicio para el personal administrativo.</t>
  </si>
  <si>
    <t>F18. Información y documentación disponible, segura, confiable, actualizada y verificable.</t>
  </si>
  <si>
    <t>F19. Indicadores establecidos para medir los resultados de la  gestión.</t>
  </si>
  <si>
    <t>F20. Planificación de actividades a realizar en el semestre.</t>
  </si>
  <si>
    <t>F21. Se cuenta con un mecanismo que permite el reconocimiento y estímulo económico para profesores y estudiantes que participen en proyectos.</t>
  </si>
  <si>
    <t xml:space="preserve">F22. Implementación del Fondo Ciencia, Tecnología e Innovación. </t>
  </si>
  <si>
    <t xml:space="preserve">F23. Trabajo colaborativo para el cumplimiento de las actividades propuestas. </t>
  </si>
  <si>
    <t>F24. Visibilidad de la Editorial de la Universidad de Cundinamarca en eventos nacionales o internacionales.</t>
  </si>
  <si>
    <t>F25. Acompañamiento en la construcción e implementación del CAI (Campo de Aprendizaje Institucional) de CTeI.</t>
  </si>
  <si>
    <t>F26. Establecimiento del procedimiento Red de investigación y/o académico-científica.</t>
  </si>
  <si>
    <t>F27. Aumento de los productos como resultados de Proyectos de investigación.</t>
  </si>
  <si>
    <t>F28. Ejecución del Banco de Semilleros de Investigación (Acuerdo 006 del 1 de marzo de 2022).</t>
  </si>
  <si>
    <t>F29. Ejecución del Banco de Pares Evaluadores Externos (Acuerdo 007 del 1 de marzo de 2022).</t>
  </si>
  <si>
    <t>OPORTUNIDADES</t>
  </si>
  <si>
    <t>O1. Convocatorias externas permanentes para financiar proyectos de investigación.</t>
  </si>
  <si>
    <t xml:space="preserve">O2. Convocatorias externas para acceder a los recursos  que fortalezcan el proceso de investigación en la Universidad de Cundinamarca. </t>
  </si>
  <si>
    <t>O3. Problemáticas de las regiones en los ámbitos de la investigación.</t>
  </si>
  <si>
    <t xml:space="preserve">O5. Creciente implantación de universidades privadas en la provincia, para posibles alianzas estratégicas. </t>
  </si>
  <si>
    <t>O7. Participación en la secretaria de Ciencia, tecnología e Innovación del Departamento de Cundinamarca.</t>
  </si>
  <si>
    <t>O8. Convocatorias externas al Sistema General de Regalías.</t>
  </si>
  <si>
    <t xml:space="preserve">O9. Alianzas estratégicas con otras instituciones para el fortalecimiento de Ciencia, Tecnología e Innovación. </t>
  </si>
  <si>
    <t>O10. Internacionalización de la Investigación.</t>
  </si>
  <si>
    <t>O11. Aumento de recursos financieros para la Universidad (estampilla, de la Nación, Ciencia, Tecnología e Innovación).</t>
  </si>
  <si>
    <t xml:space="preserve">O12. Participación externa en manuscritos presentados a la Editorial de la Universidad de Cundinamarca. </t>
  </si>
  <si>
    <t>PÁGINA: 7 de 11</t>
  </si>
  <si>
    <t>VALORACIÓN DEL RIESGO INHERENTE</t>
  </si>
  <si>
    <t>VALORACIÓN DE CONTROLES</t>
  </si>
  <si>
    <t>VALORACIÓN DE RIESGO RESIDUAL</t>
  </si>
  <si>
    <t>CONCLUSIONES DEL SEGUIMIENTO (DILIGENCIADO POR LA OFICINA DE CONTROL INTERNO)</t>
  </si>
  <si>
    <t>CUADRANTE</t>
  </si>
  <si>
    <t>DECIMAL</t>
  </si>
  <si>
    <t>SUMA</t>
  </si>
  <si>
    <t>CAUSAS (FACTORES DOFA)</t>
  </si>
  <si>
    <t>EVENTO (RIESGO)</t>
  </si>
  <si>
    <r>
      <t xml:space="preserve">PROBABILIDAD: </t>
    </r>
    <r>
      <rPr>
        <b/>
        <i/>
        <sz val="12"/>
        <color theme="0"/>
        <rFont val="Arial"/>
        <family val="2"/>
      </rPr>
      <t>FRECUENCIA DE LA ACTIVIDAD</t>
    </r>
  </si>
  <si>
    <t>ARGUMENTO O DESCRIPCIÓN DE LA PROBABILIDAD</t>
  </si>
  <si>
    <t>PROBABILIDAD INHERENTE 
(%)</t>
  </si>
  <si>
    <t>MAGNITUD DEL IMPACTO</t>
  </si>
  <si>
    <t>IMPACTO INHERENTE
(%)</t>
  </si>
  <si>
    <t>NIVEL DE RIESGO INHERENTE</t>
  </si>
  <si>
    <t>CONTROLES APLICABLES</t>
  </si>
  <si>
    <t>FRECUENCIA O PERIODICIDAD</t>
  </si>
  <si>
    <t>DOCUMENTACIÓN</t>
  </si>
  <si>
    <t>ENTREGABLES Y/O EVIDENCIAS</t>
  </si>
  <si>
    <t>CLASIFICACIÓN DE LOS CONTROLES</t>
  </si>
  <si>
    <t>IMPLEMENTACIÓN DEL CONTROL</t>
  </si>
  <si>
    <t>AFECTACIÓN DEL CONTROL</t>
  </si>
  <si>
    <t>CALIFICACIÓN DE LOS ATRIBUTOS DE EFICIENCIA</t>
  </si>
  <si>
    <t>PROBABILIDAD RESIDUAL (%)</t>
  </si>
  <si>
    <t>PROBABILIDAD RESIDUAL</t>
  </si>
  <si>
    <t>IMPACTO RESIDUAL (%)</t>
  </si>
  <si>
    <t>IMPACTO RESIDUAL</t>
  </si>
  <si>
    <t>ZONA DEL RIESGO RESIDUAL</t>
  </si>
  <si>
    <t>FECHA DE SEGUIMIENTO</t>
  </si>
  <si>
    <t>OBSERVACIONES, COMENTARIOS Y/O SUGERENCIAS</t>
  </si>
  <si>
    <t>PROBABILIDAD DE OCURRENCIA</t>
  </si>
  <si>
    <t>IMPACTO DE OCURRENCIA</t>
  </si>
  <si>
    <t>OBSERVACIONES Y RECOMENDACIONES</t>
  </si>
  <si>
    <t xml:space="preserve">Procesos disciplinarios internos y/o sanciones </t>
  </si>
  <si>
    <t xml:space="preserve">USUARIOS, PRODUCTOS Y PRÁCTICAS: Fallas negligentes o involuntarias de las obligaciones frente a los usuarios y que impiden satisfacer una obligación profesional frente a éstos. </t>
  </si>
  <si>
    <t xml:space="preserve">Es el número de Proyectos de Investigación en proceso de cierre. </t>
  </si>
  <si>
    <t>ESGP01 – Administración de Información Documentada</t>
  </si>
  <si>
    <t xml:space="preserve">Se realizó verificación aleatoria de los entregables del control establecido por el proceso. </t>
  </si>
  <si>
    <t>El proceso ajusta el procedimiento MCTP13 Fondo Ciencia, Tecnología e Innovación y del formato MCTF038 Planes de Gastos Proyectos y/o planes de trabajos semilleros de investigación.</t>
  </si>
  <si>
    <t>29/01/2020</t>
  </si>
  <si>
    <t xml:space="preserve">No se evidencia la materialización del riesgo </t>
  </si>
  <si>
    <t>No se realiza seguimiento toda vez que se encuentra en nivel moderado</t>
  </si>
  <si>
    <t>No se evidencia materialización del riesgo</t>
  </si>
  <si>
    <t>17/09/2024</t>
  </si>
  <si>
    <t>D7. Demora en los procesos administrativos y financieros para el desembolso de los recursos.</t>
  </si>
  <si>
    <t>MCTP13-Fondo Ciencia, Tecnología e Innovación</t>
  </si>
  <si>
    <t xml:space="preserve">De acuerdo a revisión aleatoria, del control establecido por el Proceso, se verifica los entregables correspondientes. </t>
  </si>
  <si>
    <t>Para la vigencia 2022 se logró la vinculación del personal del proceso sin interrupción (contrato a 10 meses).</t>
  </si>
  <si>
    <t>El proceso ajusta el procedimiento MCTP13 Fondo Ciencia, Tecnología e Innovación y del formato MCTF038 Planes de Gastos Proyectos y/o planes de trabajos semilleros de investigación, a efectos de optimizar los tiempos administrativos y financieros para el desembolso de los recursos.</t>
  </si>
  <si>
    <t>De las convocatorias internas de la vigencia 2023 que se ejecutaran en la vigencia 2024, se evidencia que el proceso MCT cuenta con los CDP y RP (RP 45 de fecha mayo 20 de 2024 y CDP 38 de  fecha 09 de mayo de 2024)  y se encuentra en ejecución.</t>
  </si>
  <si>
    <t xml:space="preserve">MCTP03 - Proyectos de Investigacion
</t>
  </si>
  <si>
    <t>Teniendo en cuenta que el control es nuevo, aún no se evidencia la implementación, se encuentra en proceso de ejecución.</t>
  </si>
  <si>
    <t>COPIA DE SEGURIDAD DE INFORMACION - ASIP25</t>
  </si>
  <si>
    <t xml:space="preserve">En el segundo periodo se realiza la solicitud de evaluación de desempeño para las líneas, grupos y semilleros de investigación, las cuales serán presentadas ante el Comité para el desarrollo de la Investigación en el primer periodo del 2023. </t>
  </si>
  <si>
    <t xml:space="preserve">Pérdida de la credibilidad y/o recursos para los proyectos. </t>
  </si>
  <si>
    <t>De las convocatorias internas de la vigencia 2023 que se ejecutaran en la vigencia 2024, se evidencia que el proceso MCT cuenta con los CDP y RP (RP 45 de fecha mayo 20 de 2024 y CDP 38 de fecha 09 de mayo de 2024)  y se encuentra en ejecución.</t>
  </si>
  <si>
    <t xml:space="preserve">"Fortalecer el control establecido para mitigar la causa D12 dado que, se evidencio la materialización en la VIII auditoria de calidad la cual establece en su hallazgo N°14 que, no se asegura la evaluación anual de los resultados obtenidos en las líneas de investigación. 
OTROS RIESGOS QUE SE PUEDAN PRESENTAR. 
Realizar investigaciones con equipos sin mantenimiento y/o calibración
"
</t>
  </si>
  <si>
    <t>no se materializo el riesgo</t>
  </si>
  <si>
    <t>Se hace necesario revisar la redacción del riesgo ya que no es clara la consecuencia y el impacto del mismo, asi como la relación con las causas y controles establecidos.</t>
  </si>
  <si>
    <t>No se realiza seguimiento toda vez que se encuentra en nivel bajo</t>
  </si>
  <si>
    <t>4/19/2024</t>
  </si>
  <si>
    <t>No se materializa el riesgo, toda vez que la auditoria de Calidad se proyecta realizar para el segundo periodo académico de la vigencia 2024, en donde se le dará alcance a la verificación de calibración de equipos.</t>
  </si>
  <si>
    <t>Dar cuplimiento a los lineamientos legales adoptados a nivel nacional e internos, y establecer los protocolos correspondientes al cumplimiento de las actividades propias de los procesos de investigacion en los casos que aplique.</t>
  </si>
  <si>
    <t>Medios de comunicación oficiales institucionales..</t>
  </si>
  <si>
    <t>Actos administrivos y/o comunicaciones oficiales</t>
  </si>
  <si>
    <t>El proceso confirma con el apoyo del Sistema de Gestión de Seguridad y Salud en el trabajo, que para el 2022 se realizó la mesa de trabajo en donde se socializaron los riesgos asociados al proceso, dirigido a los Docentes Investigadores de la Universidad, con el fin de lograr la identificación de los riesgos de acuerdo a las actividades ejecutadas.</t>
  </si>
  <si>
    <t>Se evidencia la informacion suministrada por la Direccion de Talento Humano a la Direccion de Investigacion del personal con horas de investigacion asignadas del IPA2024.</t>
  </si>
  <si>
    <t>Generar jornadas de sensibilizacion para fomentar una cultura en el marco del uso de elementos educativos para el desarrollo de proyectos de investigacion.</t>
  </si>
  <si>
    <t xml:space="preserve">AAAP06 – Mantenimiento a Elementos Educativos
</t>
  </si>
  <si>
    <t xml:space="preserve">Para el segundo semestre se inicia con la ejecución de los recursos de acuerdo con el desembolso de los mismos. </t>
  </si>
  <si>
    <t>El proceso ha venido trabajado en la socialización en cuanto a la importancia de la metrología con los Docentes Investigadores y comunidad en general interesada, el pasado 5 de mayo de la presente vigencia.</t>
  </si>
  <si>
    <t>Se evidencia correo electronico de la Unidad de Apoyo Academico de los certificados de la calibracion y mantenimiento a los equipos de la Direccion de Investigacion Universitaria vigencia 2023.
Mediante el uso de la Herramienta Integradoc se facilita el reporte de los equipos para calibrar por parte del Investigador (esta en implementación)</t>
  </si>
  <si>
    <t>AAAP06 – Mantenimiento a Elementos Educativos
Certificados remitidos por la Unidad de Apoyo Academico.</t>
  </si>
  <si>
    <t xml:space="preserve">CERTIFICADOS DE CALIBRACIÓN
</t>
  </si>
  <si>
    <t>El proceso confirma el seguimiento y revisión a los certificados de calibración de acuerdo al mantenimiento.</t>
  </si>
  <si>
    <t>El Proceso de Ciencia, Tecnología e Innovación, confirma que por parte del Proceso de Apoyo Académico se encuentran en el proceso de contratación para las calibraciones.</t>
  </si>
  <si>
    <t>Se evidencia correo electronico de la Unidad de Apoyo Academico de los certificados de la calibracion y mantenimiento a los equipos de la Direccion de Investigacion Universitaria vigencia 2023.</t>
  </si>
  <si>
    <t>https://www.ucundinamarca.edu.co/selloeditorial
https://repositorioctei.ucundinamarca.edu.co/</t>
  </si>
  <si>
    <t>Para este semestre se sigue con la verificación de los DOI asignados a las publicaciones Periódicas y No periódicas.</t>
  </si>
  <si>
    <t xml:space="preserve">El proceso realiza la verificación de los DOI, a través de la búsqueda de la URL y de los informes de seguimiento realizados por el proveedor encargado de asignarlos. </t>
  </si>
  <si>
    <t>Se realiza la verificación de la información publicada en los micrositio de sello editorial y repositorio CTEI</t>
  </si>
  <si>
    <t>No se evidencia la materialización del riesgo.</t>
  </si>
  <si>
    <t>No se evidencia materialización del riesgo.</t>
  </si>
  <si>
    <t xml:space="preserve">A6. Pérdida de la información al generar actualizaciones al sistema de revistas electrónicas OJS (software) por proveedor externo. </t>
  </si>
  <si>
    <t>Solicitud aplicativo Mesa de Ayuda de la plataforma Institucional y/o correo institucional</t>
  </si>
  <si>
    <t>El proceso confirma que el proceso de Sistemas y Tecnología realiza las copias de seguridad (semestral) dentro de los servidores, de acuerdo a lo establecido dentro de sus procedimientos.
Para el próximo año se realizará la actualización de la plataforma  OJS.</t>
  </si>
  <si>
    <t>El proceso realizó el Backup de la plataforma OJS y se llevó acabo el proceso de actualización de versión sin ninguna novedad.</t>
  </si>
  <si>
    <t>Dado que la plataforma requiere de actualizaciones antes de realizar el Backup, se tiene un cronograma de actualizacion el 10 de septiembre y solicitar el Backup</t>
  </si>
  <si>
    <t>Pérdida en la calidad de los productos generados a través de los proyectos de investigación.</t>
  </si>
  <si>
    <t>EJECUCIÓN Y ADMINISTRACIÓN DE PROCESOS: Pérdidas derivadas de errores en la ejecución y administración de procesos.</t>
  </si>
  <si>
    <t>N.A</t>
  </si>
  <si>
    <t>Se realiza reingenieria al procedimiento MCTP13 del Fondo de Ciencia, Tecnología e Innovación y al formato MCTF038 de Planes de Gastos de Proyectos y/o Planes de Trabajo de Semilleros de Investigación, en el mes de julio de 2024, con el objetivo de la Optimización del procedimiento, definición de actividades, responsables , controles, documentos de referencia y registros resultantes.</t>
  </si>
  <si>
    <t>No se evidencia materializacion del riesgo, sin embargo al ser un riesgo nuevo es preciso resaltar que durante la vigencia 2022 se realizo auditoria al proceso de Investigaciones y se materializo el riesgo hallazgo 4 "El equipo de auditoría determina baja ejecución presupuestal activa y pasiva durante el año 2021 y 2022, se evidencia debilidades en la identificación de necesidades de adquisición y inconsistencias en la planeación".Se realizara verificacion en el proximo seguimiento para validar la materializacion o no del riesgo.</t>
  </si>
  <si>
    <t>Se materializa el riesgo evidenciando hallazgo N° 5 en el plan de mejoramiento 954 derivado de la auditoría realizada en la vigencia 2024, en donde se encontró que los proyectos 040, 025, 073, 044, 093, 080, 087, 100 y 146 quedaron en un porcentaje inferior 81% de su ejecución y con productos pendiente de entrega, lo anterior por dificultades en el desembolso de los recursos para su culminación, teniendo en cuenta que la ejecución financiera de estos proyectos se encontraba planificada para cerrar en la vigencia 2023.</t>
  </si>
  <si>
    <t>Cronograma publicado en el portal de la Direccion de Investigacion</t>
  </si>
  <si>
    <t>Durante la vigencia de 2024, el proceso de Gestión en Ciencia, Tecnología e Innovación ha llevado a cabo una reingeniería de varios procedimientos (MCTP01, MCTP04, MCTP13 y MCTP16) con el objetivo de atender de manera más efectiva las necesidades identificadas, impulsando así la mejora continua y la eficiencia organizacional.</t>
  </si>
  <si>
    <t>PÁGINA: 8 de 11</t>
  </si>
  <si>
    <t>MAPA DE RIESGOS DE LA UNIVERSIDAD DE CUNDINAMARCA</t>
  </si>
  <si>
    <t>COLOR</t>
  </si>
  <si>
    <t>INTERPRETACIÓN DE LA ZONA</t>
  </si>
  <si>
    <t>CANTIDAD DE RIESGOS POR ZONA</t>
  </si>
  <si>
    <t>PROMEDIO DE RIESGO DEL PROCESO</t>
  </si>
  <si>
    <t xml:space="preserve"> Zona de riesgo baja: Asumir el riesgo</t>
  </si>
  <si>
    <t xml:space="preserve"> Zona de riesgo moderada: Asumir el riesgo, reducir el riesgo</t>
  </si>
  <si>
    <t xml:space="preserve"> Zona de riesgo alta: reducir el riesgo, evitar, compartir o transferir</t>
  </si>
  <si>
    <t xml:space="preserve"> Zona de riesgo extrema: Reducir el riesgo, Evitar, Compartir o Transferir</t>
  </si>
  <si>
    <t>PÁGINA: 9 de 11</t>
  </si>
  <si>
    <t>IDENTIFICACIÓN DE LAS OPORTUNIDADES</t>
  </si>
  <si>
    <t>VALORACIÓN DE LA OPORTUNIDAD INHERENTE</t>
  </si>
  <si>
    <t>VALORACIÓN DE LA OPORTUNIDAD RESIDUAL</t>
  </si>
  <si>
    <t>CONSECUENCIA (OPORTUNIDADES)</t>
  </si>
  <si>
    <t xml:space="preserve">VALORACIÓN </t>
  </si>
  <si>
    <t>ENTREGABLES</t>
  </si>
  <si>
    <t>HERRAMIENTA PARA EJERCER CONTROL</t>
  </si>
  <si>
    <t>DOCUMENTACIÓN EN EL MANEJO DE LA HERRAMIENTA</t>
  </si>
  <si>
    <t>LA HERRAMIENTA DEMUESTRA SER EFECTIVA</t>
  </si>
  <si>
    <t>RESPONSABLE DEL CONTROL Y SEGUIMIENTO</t>
  </si>
  <si>
    <t>FRECUENCIA ADECUADA DEL CONTROL</t>
  </si>
  <si>
    <t>SUMATORIA</t>
  </si>
  <si>
    <t>FECHA DE LA VALORACIÓN</t>
  </si>
  <si>
    <t>JUSTIFICACIÓN DE LA VALORACIÓN</t>
  </si>
  <si>
    <t>Alianzas estratégicas para el fortalecimiento de investigación</t>
  </si>
  <si>
    <t>Oportunidad Estratégica: Se asocia con la forma en que se administra la Entidad. El manejo de la oportunidad estratégica se Enfoca a asuntos globales relacionados con la misión y el cumplimiento de los objetivos estratégicos, la clara definición de políticas, diseño y conceptualización de la entidad por parte de la alta gerencia.</t>
  </si>
  <si>
    <t>Convenios con las otras instituciones
Seguimiento a la ejecución de los proyectos de investigación
Seguimiento a los compromisos de los convenios</t>
  </si>
  <si>
    <t>Proyectos de Investigación de los convenios
Productos de los convenios
Informes de los proyectos</t>
  </si>
  <si>
    <t xml:space="preserve">Fecha: 08-05-2019
Se ha realizado alianzas interinstitucionales enmarcadas en las  convocatorias externas  de Minciencias 802 7 829, a finales delas vigencia 2018 y se ejecutará en el presente año (2019).
Fecha: 12/03/2020
Se han realizado alianzas estratégicas con otras instituciones para la presentación de proyectos en convocatorias externas Minciencias.
Fecha: 28-04-2022
Durante la vigencia 2020 y 2022 se vienen desarrollo proyectos de investigación conjuntos con otras instituciones en alianzas estratégicas para el fortalecimiento de la investigación con instituciones como: la Universidad nacional, Universidad Antonio Nariño, Universidad de la Sabana, Universidad de modelos México, Universidad de Antioquia, entre otras. 
</t>
  </si>
  <si>
    <t>Para el segundo semestre se acompañó en la liquidación de los convenios interinstitucionales en el marco de convocatorias externas, así también se realizó el acompañamiento en el cierre de los proyectos de convocatorias internas de vigencias anteriores.</t>
  </si>
  <si>
    <t>Esta en proceso de liquidación de convenio de los proyectos de investigación que se encuentran en alianza con instituciones o entidades externas.</t>
  </si>
  <si>
    <t>En la revision del proceso se encuentra que existen convenios en estado de ejecucion y en proceso de liquidacion en alianza con otras instituciones y entiendades externas.</t>
  </si>
  <si>
    <t>13/10/2020</t>
  </si>
  <si>
    <t xml:space="preserve">se tienen alianzas estratégicas en proyectos conjuntos con la Universidad Nacional de Colombia y la Universidad de Cundinamarca, 
 se adjunta link de la convocatoria:
https://www.ucundinamarca.edu.co/investigacion/index.php/sedes/convocatorias-vigencia-2020 
</t>
  </si>
  <si>
    <t xml:space="preserve">Con base en la información suministrada por la Dirección de Investigación con corte a fecha 9 de noviembre de 2021, se evidencia la aplicación del control establecido para la materialización de la oportunidad, toda vez que se han gestionado los siguientes convenios para el desarrollo de proyectos de investigación: 
    - Convenio Marco de Cooperación Académica No. C-20201103 – 073 celebrado entre la Universidad de Cundinamarca y la Institución Educativa Departamental Nacionalizada de Paime Cundinamarca. Suscripción de fecha 25 de febrero de 2021. 
    - Otrosí N° 1, de prórroga del Convenio Marco de Cooperación entre la Universidad Nacional de Colombia – Sede Bogotá y la Universidad de Cundinamarca de 2016. Suscripción de fecha 29 de enero de 2021.
    - Convenio Marco de Cooperación Académica, celebrado entre la Universidad de Cundinamarca y el Municipio de Fusagasugá. Suscripción de fecha 2 de marzo de 2021. 
/DMSC.
</t>
  </si>
  <si>
    <t>Con base en  información suministrada por la Dirección de Investigación en mesa de trabajo del día 23 de agosto de 2022, se están revisando los requisitos para convenio con agrosavia y EPSEA sin embargo aun no se encuentran finalizados.</t>
  </si>
  <si>
    <t xml:space="preserve">Con base en el informacion sumisnistrada por la direccion de investigacion de fecha 31 de julio de 2023, se evidecia CONVOCATORIA DE LA ASIGNACIÓN PARA LA CTeI-AMBIENTAL DEL SGR PARA LA CONFORMACIÓN DE UN LISTADO DE PROPUESTAS DE PROYECTO ELEGIBLES DE INVESTIGACIÓN, DESARROLLO E INNOVACIÓN PARA EL AMBIENTE Y EL DESARROLLO SOSTENIBLE DEL PAÍS, en el que participan entidades como:  
* Gobernación de Cundinamarca  *Universidad Nacional de Colombia  *ENEL – Codensa </t>
  </si>
  <si>
    <t>Categorización de los Investigadores y grupos de investigación (Minciencias)</t>
  </si>
  <si>
    <t>Proyecto de investigación
Convocatorias internas y externas para proyectos de investigación
Transferencia de resultados
publicaciones de artículos
Publicaciones no periódicas</t>
  </si>
  <si>
    <t>Fecha: 08-05-2019
Durante los últimos tres años se han incrementado los grupos de investigación categorizados, para la vigencia 2019 cuentan  con 25 grupos de investigación categorizados, de los cuales, 2 se encuentran se categoría A, 21 categoría C y 2 reconocidos.
Fecha: 12/03/2020
Durante la vigencia 2019 se categorizaron 33 grupos de investigación distribuidos así: 1 en categoría  A1, 1  en categoría A, 2 Categoría B, 28 en categoría C, 1 Reconocido. 
Fecha: 06-05-2021
para la vigencia 2020 y 2021 los Grupos de Investigación se mantienen de acuerdo a los resultados establecidos en la Ultima convocatoria de Minciencias (833 de 2019)
Fecha:28-04-2022 Aumentaron a 39 los Grupos de Investigación en los resultados preliminares de la convocatoria (894 de 2021). Entrega de resultados definitivos 24 de mayo</t>
  </si>
  <si>
    <t>El proceso confirma que para el segundo semestre se realizó el acompañamiento a los grupos de investigación para la correcta publicación de los productos en el CvLAC y GrupLAC respectivamente.</t>
  </si>
  <si>
    <t>El proceso confirma que para este año se continúa con los mismos docentes y grupos categorizados por el ministerio, se realiza el acompañamiento para el lleno de requisitos para la próxima convocatoria.</t>
  </si>
  <si>
    <t>Se valida dentro del proceso que para este año se continua con los mismos grupos categorizados por el Ministerio de Ciencia, Tecnología e Innovación, asi mismo se evidencia el acompañamiento para cumplir con los requisitos de la convocatoria de Minciencias para el presente año.</t>
  </si>
  <si>
    <t xml:space="preserve">Actualmente la Universidad de Cundinamarca cuenta con 33 Grupos Categorizados, clasificados así: 
Categoría A1: 1
Categoría A: 1
Categoría B: 2
Categoría C: 28
Reconocido: 1
se espera que para la próxima convocatoria se categoricen y/o mejoren su clasificación mas  Grupos de investigación </t>
  </si>
  <si>
    <t xml:space="preserve">Con base en lo manifestado por la Dirección de Investigación y de acuerdo con la base de datos suministrada con corte a fecha 9 de noviembre de 2021, durante la vigencia 2021, a la fecha se tiene la siguiente categorización:  
    - Categoría A: 1 grupo de investigación;
    - Categoría B: 2 grupos de investigación;
    - Categoría C: 28 grupos de investigación;
    - Reconocidos: 1 grupo de investigación.
Asimismo, el proceso manifiesta que en el transcurso de la vigencia 2021, se dio aval a 47 grupos de investigación, los cuales se encuentran participando en la Convocatoria 894 de 2021. Los resultados de dicha convocatoria se darán en la vigencia 2022. /DMSC.
</t>
  </si>
  <si>
    <t xml:space="preserve">Con base en  información suministrada por la Dirección de Investigación en mesa de trabajo del día 23 de agosto de 2022, a la fecha 30 de junio se tiene la siguiente categorización:  
    - Categoría A: 2 grupos de investigación;
    - Categoría B: 4 grupos de investigación;
    - Categoría C: 28 grupos de investigación;
    - Reconocidos: 5 grupos de investigación.
</t>
  </si>
  <si>
    <t xml:space="preserve">Con base en el informacion sumisnistrada por la direccion de investigacion de fecha 31 de julio de 2023, se evidencia documento en excel con la categorizacion de los investigadores asi:
*Investigador asociado: 13 integrantes
*Investigador junior: 59 integrantes
*Investigador  senior: 2 integrantes
De otra parte se evidenica la siguiente caracterizacion para grupos de investigacion:
*Categoria A: 2 grupos de investigacion 
*Categoria B: 4 grupos de investigacion
*Categoria C: 12 grupos de investigacion 
*Reconocidos: 5 grupos de investigacion 
*No reconocidos: 7 grupos de investigacion </t>
  </si>
  <si>
    <t xml:space="preserve">Cumplimiento de los Estándares de Acreditación de Calidad de los programas Académicos relacionados a Investigación. </t>
  </si>
  <si>
    <t>Fecha: 08-05-2019
Se ha incrementado la postulación de programas académicos a Acreditación de alta Calidad, donde el procesos de Ciencia, Tecnología e Innovación ha tenido un impacto positivo ante la visita de los Pares.
Fecha: 12/03/2020
se participo en la vista de pares a los diferentes programas postulados para la acreditación de alta calidad entre los cuales se encuentran Programa de Zootecnia, Ingeniería Electrónica y Música. 
Fecha: 06-05-2021
se participo en la visita de pares para académicos para la renovación de la acreditación de alta calidad del programa de Licenciatura en ciencias Sociales realizado en la vigencia 2020.
Participación desde le proceso CTeI en la vista de pares académicos para la creación del Doctorado en Educación en la vigencia 2020. 
participación en la visita de pares académicos para la renovación del registro calificado programas de Administración de empresas Facatativá. 
Fecha: 28-04-2022: Participación en visita de pares académicos, programa de Ingeniería de Sistemas y Computación, extensión Chía.</t>
  </si>
  <si>
    <t>El proceso confirma que para el segundo semestre se realiza el seguimiento al cumplimiento de las metas del plan de acción.</t>
  </si>
  <si>
    <t>Para la vigencia 2023 se realiza seguimiento al cumplimiento de las acciones proyectadas para el primer semestre.</t>
  </si>
  <si>
    <t>Se valida dentro del proceso que para el primer y segundo trimestre del año en curso, el proceso a dado cumplimiento del 100% de las actividades propuestas en las vigencias.</t>
  </si>
  <si>
    <t xml:space="preserve">Con base en la información suministrada con corte a fecha 9 de noviembre de 2021, se evidencia la contribución por parte del proceso, frente al cumplimiento de los estándares de acreditación de calidad, a través de los soportes relacionados con las PPTs que contienen la información presentada por parte de la Dirección de Investigación ante los pares académicos para la acreditación de alta calidad de los siguientes programas académicos:
- Ingeniería electrónica (9 de junio de 2021).
- Música (3 de junio de 2021).
- Zootecnia (27 de mayo de 2021).
/DMSC.
</t>
  </si>
  <si>
    <t>Con base en  información suministrada por la Dirección de Investigación en mesa de trabajo del día 23 de agosto de 2022, a la fecha 30 de junio  se evidencia la contribución por parte del proceso, frente al cumplimiento de los estándares de acreditación de calidad, a través de los soportes relacionados con las PPTs que contienen la información presentada por parte de la Dirección de Investigación ante los pares académicos para la renovación de registro calificado de los siguientes programas académicos:
- Ingeniería de sistemas Chía (21 y 22 de abril de 2022).
- Contaduría Publica Fusagasugá (23 y 24  de junio de 2022).
- Ciencias de deporte y educación física de Soacha (23 y 24 de junio de 2022).</t>
  </si>
  <si>
    <t xml:space="preserve">Con base en el informacion sumisnistrada por la direccion de investigacion de fecha 31 de julio de 2023, se evidencia link donde se encuentran las convocatorias internas , documento en excel donde se describe el tipo de producto academico  y la facultad donde se desarrollo , </t>
  </si>
  <si>
    <t>Mejoramiento de asignación de los recursos para Investigación</t>
  </si>
  <si>
    <t>Fecha: 08-05-2019
Incremento en el porcentaje de  la estampilla.
Ingreso de recursos económicos por conceptos de convocatorias externas.
Fecha 12/03/2020:
en la vigencia 2019 se aumento en un 75% referente a la vigencia 2018, dichos recursos fueron provenientes de proyectos convocatorias externas Minciencias.  
Fecha 06-05-2021: 
para la vigencia 2020 se realizaron desembolsos por parte de Minciencias para los proyectos de investigación aprobados en convocatorias externas. 
Fecha: 28-04-2022. Apertura de la tercera convocatoria para proyectos de investigación, la cual cierra el 3 de mayo del presente.</t>
  </si>
  <si>
    <t>Para el segundo periodo académico se realizó la apertura para la  cuarta convocatoria de los proyectos de investigación. 
Se acompañó en la transferencia de resultados de investigación y se realizó el seguimiento al cumplimiento de las metas del plan de acción.</t>
  </si>
  <si>
    <t>El proceso confirma que para el IPA 2023 se realiza la 5 convocatoria de los proyectos de investigación, la cual se encuentra en revisión de pares evaluadores externos. Se realizó acompañamiento en las trasferencia de los resultados de investigación presentadas por el solicitante.</t>
  </si>
  <si>
    <t>se valida dentro del proceso que durante el IPA 2024 se desarrollo la convocatoria numero VII para la financiacion de los proyectos de investigacion.</t>
  </si>
  <si>
    <t xml:space="preserve">Se realizo la aprobación de un proyecto presentado Minciencias SGR en la convocatoria "Convocatoria para la conformación de un listado de propuestas de proyectos elegibles para el fortalecimiento de capacidades institucionales y de investigación de las instituciones de educación superior públicas mecanismo 2", titulado: Fortalecimiento tecnológico e investigativo del centro de estudios agroambientales de la universidad de Cundinamarca- Agroucundinamarca
por un valor de: $2.024.433.669
</t>
  </si>
  <si>
    <t xml:space="preserve">De acuerdo con la información publicada en el sitio web de la Dirección de Planeación Institucional Dirección de Planeación Institucional (ucundinamarca.edu.co), se evidencia a través del Plan Operativo Anual de Inversiones – POAI de la vigencia 2021, la asignación de un total de $2.543.327.725 para el área de Investigación Universitaria. No obstante lo anterior, y dado que no se cuenta con soporte adicional, se establece que se debe revisar tanto el mejoramiento en materia de asignación presupuestal adicional a la de la vigencia anterior, como el aprovechamiento de los recursos asignados, toda vez que de conformidad con el segundo seguimiento al POAI por parte de Planeación Institucional, a corte 30 de junio, se tenía una ejecución del 16%. 
/DMSC.
</t>
  </si>
  <si>
    <t xml:space="preserve">De acuerdo con la información publicada en el sitio web de la Dirección de Planeación Institucional (ucundinamarca.edu.co), se evidencia a través del Plan Operativo Anual de Inversiones – POAI de la vigencia 2022 un porcentaje de avance en la ejecución de 27% a corte 30 de junio,  dado que no se cuenta con soporte adicional, se establece que se debe revisar tanto el mejoramiento en materia de asignación presupuestal adicional a la de la vigencia anterior, como el aprovechamiento de los recursos asignados. </t>
  </si>
  <si>
    <t>Con base en el informacion suministrada por la direccion de investigacion de fecha 31 de julio de 2023, se evidencia 37 carpetas que contienen informacion de los proyectos de invstigacion a ejecutar en la vigencia 2023 , de otra parte se evidencia seguimiento al plan de accion vigencia 2023 indicando los seguimientos y soportes, adicionalmente par tranferencia de resultados articulo de natalia Escobar y ocho solicitudes al consejo academico para apoyo a docentes en salidas academicas internacionales.</t>
  </si>
  <si>
    <t>Consolidación de la Editorial de la Universidad de Cundinamarca</t>
  </si>
  <si>
    <t>Plan de Acción
Publicaciones realizadas por la Editorial de la Universidad</t>
  </si>
  <si>
    <t xml:space="preserve">Fecha: 06-05-2021
 la editorial inicia su proceso de creación con el acuerdo 025 de 12 de diciembre de 2018 y reglamentada mediante la resolución rectoral 0160 del 06 de noviembre de 2019, actualmente se cuenta con 16 productos  publicados a través de la Editorial de la Universidad de Cundinamarca y los cuales fueron socializados en la I Feria del Libro.
 organizada por la Editorial. para la vigencia 2021 se cuentan con 35 productos para ser publicados a través de misma. 
Fecha: 28-04-2022: A la fecha la Editorial de la Universidad cuenta con 47 productos que se encuentran en proceso editorial para su publicación. </t>
  </si>
  <si>
    <t>Para este semestre se realizaron los trámites administrativos y financieros para la participación de la Universidad Cundinamarca por primera vez, en la Feria del Libro FILBO 2023.</t>
  </si>
  <si>
    <t>Participación de la Editorial de la Universidad de Cundinamarca en la FILBO2023 durante el 18 de abril hasta el 2 de mayo de la presente vigencia.</t>
  </si>
  <si>
    <t>Se valida que la Editorial de Cundinamarca participo en la Feria Internacional del Libro - FILBO para la videncia del 17 abril al 2 mayo 2024</t>
  </si>
  <si>
    <t>actualmente la Editorial se encuentra en proceso de consolidación, se encuentra aprobada mediante acuerdo 025 del 12 de diciembre de 2020 y reglamentada mediante resolución 00160 del 09 de noviembre de 2019, igualmente cuenta con algunas publicaciones las cuales se encuentran disponibles a través del siguiente vinculo y que fueron socializadas a la comunidad académica interna y externa a la Universidad de Cundinamarca durante los días 24, 26 y 27 de agosto a través de Facebook live de la institución. :
http://www.ucundinamarca.edu.co/selloeditorial/</t>
  </si>
  <si>
    <t xml:space="preserve">Con base en la información suministrada por la Dirección de Investigación con corte a fecha 9 de noviembre de 2021, se evidencia la gestión en torno a la oportunidad propuesta, a través de los siguientes soportes:
    - II Convocatoria de publicaciones no periódicas 2021 (Investigación Universitaria - UCundinamarca).
    - Suscripción Crossref. Garantía de Activación Portafolio Biteca DOI, de fecha 6 de septiembre de 2021, para la asignación de código de las publicaciones periódicas y no periódicas generadas desde la Editorial de la Universidad de Cundinamarca.
    - Cotización No. 113169, de fecha 11 de mayo de 2021, para la suscripción y acceso por 12 meses a Digital Commons, Elsevier. 
Con lo anterior se evidencia la gestión para materializar la oportunidad propuesta. 
No obstante, lo anterior, se debe revisar la redacción del control aplicable y entregable, ya que no es claro cómo se va a implementar para el aprovechamiento de la oportunidad. /DMSC.
</t>
  </si>
  <si>
    <t>Con base en  información suministrada por la Dirección de Investigación en mesa de trabajo del día 23 de agosto de 2022, se evidencia gestión en el acompañamiento a través de listas de asistencia en lo relacionado con la edición de revistas a grupos experimentales y capacitaciones , así como el apoyo para la participación en la internacional de libro 2023.</t>
  </si>
  <si>
    <t>Con base en el informacion sumisnistrada por la direccion de investigacon de fecha 31 de julio de 2023, se evidencian productos de nuevo conocimiento seis publicaciones de la editorial , de otra parte se valida las publicaciones en el repositorio que incluye libros, revistas, documentos de trabajo CTel , boletines, manuales y guias, coediciones , fonogramas, video; de otra parte se verifica seguimiento al plan de accion vigencia 2023 indicando los seguimintos y soportes.</t>
  </si>
  <si>
    <t>PÁGINA: 10 de 11</t>
  </si>
  <si>
    <t>MAPA DE OPORTUNIDADES DE LA UNIVERSIDAD DE CUNDINAMARCA</t>
  </si>
  <si>
    <t>Insignificante 20% (1)</t>
  </si>
  <si>
    <t>Menor 40% (2)</t>
  </si>
  <si>
    <t>Moderado 60% (3)</t>
  </si>
  <si>
    <t>Mayor 80% (4)</t>
  </si>
  <si>
    <t>Excelente 100% (5)</t>
  </si>
  <si>
    <t>Raro 20% (1)</t>
  </si>
  <si>
    <t>Improbable 40% (2)</t>
  </si>
  <si>
    <t>Posible 60% (3)</t>
  </si>
  <si>
    <t>Probable 80% (4)</t>
  </si>
  <si>
    <t>Casi seguro 100% (5)</t>
  </si>
  <si>
    <t>CANTIDAD DE OPORTUNIDADES POR ZONA</t>
  </si>
  <si>
    <t>PROMEDIO DE OPORTUNIDADES DEL PROCESO</t>
  </si>
  <si>
    <t xml:space="preserve"> Zona de oportunidad baja: Monitorear los eventos.</t>
  </si>
  <si>
    <t xml:space="preserve"> Zona de oportunidad moderada: Monitorear los eventos.</t>
  </si>
  <si>
    <t xml:space="preserve"> Zona de oportunidad favorable: Potencializar la oportunidad.</t>
  </si>
  <si>
    <t xml:space="preserve"> Zona de oportunidad alta: Potencializar la oportunidad.</t>
  </si>
  <si>
    <t>PREGUNTAS</t>
  </si>
  <si>
    <t>INTERNO</t>
  </si>
  <si>
    <t xml:space="preserve">TALENTO HUMANO </t>
  </si>
  <si>
    <t xml:space="preserve"> EQUIPO, TECNOLOGÍA E INFRAESTRUCTURA</t>
  </si>
  <si>
    <t>MÉTODOS</t>
  </si>
  <si>
    <t xml:space="preserve">MEDICIÓN </t>
  </si>
  <si>
    <t>MONEDA</t>
  </si>
  <si>
    <t>MEDIO AMBIENTE</t>
  </si>
  <si>
    <t xml:space="preserve">MANAGEMENT </t>
  </si>
  <si>
    <t>EXTERNO</t>
  </si>
  <si>
    <t>LEGAL</t>
  </si>
  <si>
    <t>SOCIAL</t>
  </si>
  <si>
    <t>AMBIENTAL</t>
  </si>
  <si>
    <t>ECONÓMICO</t>
  </si>
  <si>
    <t>TECNOLÓGICO</t>
  </si>
  <si>
    <t>POLÍTICO</t>
  </si>
  <si>
    <t>PÁGINA: 11 de 11</t>
  </si>
  <si>
    <t>FECHA</t>
  </si>
  <si>
    <t>DESCRIPCIÓN DE LA ACTUALIZACIÓN</t>
  </si>
  <si>
    <t>CARGO</t>
  </si>
  <si>
    <t>Versión inicial</t>
  </si>
  <si>
    <t>José Zacarías Mayorga Sánchez</t>
  </si>
  <si>
    <t>Director De Investigación Universitaria</t>
  </si>
  <si>
    <r>
      <rPr>
        <b/>
        <sz val="11"/>
        <color theme="1"/>
        <rFont val="Arial"/>
        <family val="2"/>
      </rPr>
      <t xml:space="preserve">Debilidades: </t>
    </r>
    <r>
      <rPr>
        <sz val="11"/>
        <color theme="1"/>
        <rFont val="Arial"/>
        <family val="2"/>
      </rPr>
      <t xml:space="preserve">cambio de redacción en la debilidad numero uno, se elimina la debilidad pocos investigadores categorizados, se elimina no existe autoevaluación de grupos de semillero y de investigación, se elimina falta de motivación, compromiso y liderazgo de los grupos de investigación, centralización de la investigación y se adicionan las debilidades: Contratos por tiempos cortos de Investigadores y personal administrativo,  Demora en los procesos administrativos y financieros para el desembolso de los recursos, Cambios inesperados en los procedimientos administrativos, No acogerse a los procedimientos establecidos, No se reporta la evaluación de Desempeño de las Líneas, Grupos y Semilleros de Investigación por los responsables, No reportan las actualizaciones de integrantes, de grupos, semilleros y proyectos de investigación, No cumplimiento de lo pactado en el acta de compromiso de los proyectos de investigación y transferencias de resultados, No existe reglamentación ni planes de capacitación Nacionales y/o Internacionales para formación de investigadores, Falta de ejecución de convenios.
</t>
    </r>
    <r>
      <rPr>
        <b/>
        <sz val="11"/>
        <color theme="1"/>
        <rFont val="Arial"/>
        <family val="2"/>
      </rPr>
      <t>fortaleza:</t>
    </r>
    <r>
      <rPr>
        <sz val="11"/>
        <color theme="1"/>
        <rFont val="Arial"/>
        <family val="2"/>
      </rPr>
      <t xml:space="preserve"> se elimina presencia en 6 provincias de Cundinamarca, grupos categorizados por Colciencias, comunidad universitaria conocedora de la problemática de la investigación, agilidad en los procesos internos, se agregan debilidades, Prestigio conseguido por la universidad por su liderazgo cultural y su compromiso social, Presencia privilegiada de la universidad en las regiones del Departamento, Instalaciones deportivas que facilitan la investigación en la formación de deportistas de alto rendimiento, Reconocimiento y categorización de los grupos de investigación por Colciencias, El incremento de los Investigadores categorizados por Colciencias, Se cuenta con investigadores y coordinadores de investigación para cada una de la sede, seccionales y extensiones de la Universidad de Cundinamarca.
amenazas: se incluyen No existe reglamentación ni planes de capacitación Nacionales y/o Internacionales para formación de investigadores, Las condiciones de contratación que ofrecen otras IES (Instituciones de Educación Superior) para investigadores en la región, Disminución de recursos financieros para la Universidad (estampilla, de la Nación, Ciencia, Tecnología e Innovación), se eliminan Falta de financiación para  la formación de personal investigador, la internacionalización, y el gasto en investigación, Cambios continuos en la plataforma de </t>
    </r>
  </si>
  <si>
    <r>
      <rPr>
        <b/>
        <sz val="11"/>
        <color theme="1"/>
        <rFont val="Arial"/>
        <family val="2"/>
      </rPr>
      <t>COLCIENCIAS,</t>
    </r>
    <r>
      <rPr>
        <sz val="11"/>
        <color theme="1"/>
        <rFont val="Arial"/>
        <family val="2"/>
      </rPr>
      <t xml:space="preserve"> Cambios inesperados en la programación de los eventos, Estándar de acreditación exigente, Cambios recurrentes en los requisitos legales, Contratación de personal por términos fijos cortos, Demora en los procesos administrativos y financieros para el desembolso de los recursos, Cambios inesperados en los procedimientos, No acogerse a los procedimientos establecidos, No se reporta la evaluación de Desempeño de las Líneas, Grupos y Semilleros de Investigación por los responsables, Desconocimiento del diligenciamiento del CVLAC y GRUPLAC por los nuevos Grupos de Investigación, No reportan las actualizaciones de integrantes, de grupos, semilleros y proyectos de investigación, No cumplimiento de lo pactado en el acta de compromiso de los proyectos de investigación y transferencias de resultados.
Oportunidades: cambio en la redacción de la oportunidad 1 (5 en el anterior), se agrego Por ser una universidad regional y de provincia, es requerida para participar en proyectos de investigación con otras entidades, y se elimina Prestigio conseguido por la universidad por su liderazgo cultural y su compromiso social, Presencia privilegiada de la universidad en las regiones del departamento, Instalaciones deportivas que permiten la formación de deportistas de alto rendimiento, Reconocimiento y categorización de los grupos de investigación ante Colciencias.
cambio de correlación de factores DOFA con los riesgos de acuerdo a la actualización del DOFA, cambio en la calificación de probabilidad e impacto del riesgo 1(de 5-4 a 3-3) y riesgo 3 (de 1-4 a 2-4).
se incluyen criterios de evaluación del riesgo residual.
Cambio en la calificación de la oportunidad dos y tres de 3 a 4, cambio la calificación de la oportunidad 5 de 2 a 3.</t>
    </r>
  </si>
  <si>
    <t>Inclusión de control de cambios al documento.</t>
  </si>
  <si>
    <t>Carolina Gómez Fontecha</t>
  </si>
  <si>
    <t>Coordinadora De Calidad</t>
  </si>
  <si>
    <r>
      <rPr>
        <b/>
        <sz val="11"/>
        <color theme="1"/>
        <rFont val="Arial"/>
        <family val="2"/>
      </rPr>
      <t>DOFA:
DEBILIDADES</t>
    </r>
    <r>
      <rPr>
        <sz val="11"/>
        <color theme="1"/>
        <rFont val="Arial"/>
        <family val="2"/>
      </rPr>
      <t xml:space="preserve">: 
Se elimina: Bajos presupuesto para investigación 
Se agrega: Se identifica  la falta de infraestructura  para el desarrollo eficiente de las  actividades del proceso; El proceso carece de  los   Insumos necesarios  para la ejecución de los proyectos; Se identifica la necesidad de implementar un Software adecuado el proceso de investigación. 
</t>
    </r>
    <r>
      <rPr>
        <b/>
        <sz val="11"/>
        <color theme="1"/>
        <rFont val="Arial"/>
        <family val="2"/>
      </rPr>
      <t>FORTALEZAS:</t>
    </r>
    <r>
      <rPr>
        <sz val="11"/>
        <color theme="1"/>
        <rFont val="Arial"/>
        <family val="2"/>
      </rPr>
      <t xml:space="preserve">
Se redefino F1
Se agrega: Roles, responsabilidades y autoridades establecidas dentro del proceso;  Bienestar laboral propicio para el personal administrativo; Información y documentación disponible, segura, confiable, actualizada y verificable; Indicadores establecidos para medir los resultados de la  gestión; Planificación de actividades a realizar en el semestre.
</t>
    </r>
    <r>
      <rPr>
        <b/>
        <sz val="11"/>
        <color theme="1"/>
        <rFont val="Arial"/>
        <family val="2"/>
      </rPr>
      <t>AMENAZAS:</t>
    </r>
    <r>
      <rPr>
        <sz val="11"/>
        <color theme="1"/>
        <rFont val="Arial"/>
        <family val="2"/>
      </rPr>
      <t xml:space="preserve">
No se presentaron cambios.
OPORTUNIDADES:
Se agrega: Adquisición de nuevos software que optimicen las actividades del proceso
RIESGOS:
Se implementa la nueva metodología del DAFP y por cada causa del riesgo se implementa un control. 
Cambio la correlación de factores DOFA con los riesgos. 
Los riesgos se mantienen igual.
</t>
    </r>
    <r>
      <rPr>
        <b/>
        <sz val="11"/>
        <color theme="1"/>
        <rFont val="Arial"/>
        <family val="2"/>
      </rPr>
      <t xml:space="preserve">OPORTUNIDADES: </t>
    </r>
    <r>
      <rPr>
        <sz val="11"/>
        <color theme="1"/>
        <rFont val="Arial"/>
        <family val="2"/>
      </rPr>
      <t xml:space="preserve">
Cambio la correlación de factores DOFA con las Oportunidades.
Se mantiene las Oportunidades número 1, número 2, número 3, número 4, número 7, número 8.  
Se elimina: La Oportunidad número 5: Cumplimiento de los estándares de Acreditación Institucional de alta calidad, relacionados con Investigación; y la Oportunidad número 6: Reconocimiento Institucional (Indicadores MIDE).
</t>
    </r>
  </si>
  <si>
    <t>Se anexan los riesgos de Seguridad de la información y riesgos de corrupción.</t>
  </si>
  <si>
    <t>Jaime Elder Acosta Ramírez</t>
  </si>
  <si>
    <t>Coordinador de Calidad</t>
  </si>
  <si>
    <r>
      <rPr>
        <b/>
        <sz val="11"/>
        <color theme="1"/>
        <rFont val="Arial"/>
        <family val="2"/>
      </rPr>
      <t>DOFA:</t>
    </r>
    <r>
      <rPr>
        <sz val="11"/>
        <color theme="1"/>
        <rFont val="Arial"/>
        <family val="2"/>
      </rPr>
      <t xml:space="preserve">
</t>
    </r>
    <r>
      <rPr>
        <b/>
        <sz val="11"/>
        <color theme="1"/>
        <rFont val="Arial"/>
        <family val="2"/>
      </rPr>
      <t>DEBILIDADES</t>
    </r>
    <r>
      <rPr>
        <sz val="11"/>
        <color theme="1"/>
        <rFont val="Arial"/>
        <family val="2"/>
      </rPr>
      <t>: 
Se agrega: las debilidades No20 No cumplir con las metas de los objetivos establecidos en el proceso. La cual se identifico en el informe individual de auditoria interna realizada en el mes de mayo del año en curso.</t>
    </r>
  </si>
  <si>
    <r>
      <rPr>
        <b/>
        <sz val="11"/>
        <color theme="1"/>
        <rFont val="Arial"/>
        <family val="2"/>
      </rPr>
      <t xml:space="preserve">DOFA:
DEBILIDADES: </t>
    </r>
    <r>
      <rPr>
        <sz val="11"/>
        <color theme="1"/>
        <rFont val="Arial"/>
        <family val="2"/>
      </rPr>
      <t xml:space="preserve">
D21- Realizar investigaciones con equipos sin mantenimiento y/o calibración. Esta debilidad se incluye debido los hallazgos identificados en el seguimiento de control interno.                     
</t>
    </r>
    <r>
      <rPr>
        <b/>
        <sz val="11"/>
        <color theme="1"/>
        <rFont val="Arial"/>
        <family val="2"/>
      </rPr>
      <t>RIESGOS:</t>
    </r>
    <r>
      <rPr>
        <sz val="11"/>
        <color theme="1"/>
        <rFont val="Arial"/>
        <family val="2"/>
      </rPr>
      <t xml:space="preserve">
Se incrementa el impacto y la ocurrencia del R1. debido a su materialización, se mantienen los controles, pero se actualiza procedimiento MCTP13.</t>
    </r>
  </si>
  <si>
    <r>
      <rPr>
        <b/>
        <sz val="11"/>
        <color theme="1"/>
        <rFont val="Arial"/>
        <family val="2"/>
      </rPr>
      <t>DOFA:
DEBILIDADES:</t>
    </r>
    <r>
      <rPr>
        <sz val="11"/>
        <color theme="1"/>
        <rFont val="Arial"/>
        <family val="2"/>
      </rPr>
      <t xml:space="preserve"> 
Se Incluyen los factores D22-D23                                                                                                            
</t>
    </r>
    <r>
      <rPr>
        <b/>
        <sz val="11"/>
        <color theme="1"/>
        <rFont val="Arial"/>
        <family val="2"/>
      </rPr>
      <t>AMENAZAS:</t>
    </r>
    <r>
      <rPr>
        <sz val="11"/>
        <color theme="1"/>
        <rFont val="Arial"/>
        <family val="2"/>
      </rPr>
      <t xml:space="preserve"> A5                                                                                                                                              
</t>
    </r>
    <r>
      <rPr>
        <b/>
        <sz val="11"/>
        <color theme="1"/>
        <rFont val="Arial"/>
        <family val="2"/>
      </rPr>
      <t>FORTALEZAS:</t>
    </r>
    <r>
      <rPr>
        <sz val="11"/>
        <color theme="1"/>
        <rFont val="Arial"/>
        <family val="2"/>
      </rPr>
      <t xml:space="preserve"> F24-F25-F26                                                                                                                  
</t>
    </r>
    <r>
      <rPr>
        <b/>
        <sz val="11"/>
        <color theme="1"/>
        <rFont val="Arial"/>
        <family val="2"/>
      </rPr>
      <t>OPORTUNIDADES:</t>
    </r>
    <r>
      <rPr>
        <sz val="11"/>
        <color theme="1"/>
        <rFont val="Arial"/>
        <family val="2"/>
      </rPr>
      <t xml:space="preserve"> O9-O10-O11-O12-O13                                                                                   
</t>
    </r>
    <r>
      <rPr>
        <b/>
        <sz val="11"/>
        <color theme="1"/>
        <rFont val="Arial"/>
        <family val="2"/>
      </rPr>
      <t xml:space="preserve">OPORTUNIDADES: </t>
    </r>
    <r>
      <rPr>
        <sz val="11"/>
        <color theme="1"/>
        <rFont val="Arial"/>
        <family val="2"/>
      </rPr>
      <t>O10 Consolidación de la editorial de la Universidad de Cundinamarca.</t>
    </r>
  </si>
  <si>
    <r>
      <rPr>
        <b/>
        <sz val="11"/>
        <color theme="1"/>
        <rFont val="Arial"/>
        <family val="2"/>
      </rPr>
      <t xml:space="preserve">DOFA:
</t>
    </r>
    <r>
      <rPr>
        <sz val="11"/>
        <color theme="1"/>
        <rFont val="Arial"/>
        <family val="2"/>
      </rPr>
      <t>Se identificaron las amenazas:</t>
    </r>
    <r>
      <rPr>
        <b/>
        <sz val="11"/>
        <color theme="1"/>
        <rFont val="Arial"/>
        <family val="2"/>
      </rPr>
      <t xml:space="preserve">
</t>
    </r>
    <r>
      <rPr>
        <sz val="11"/>
        <color theme="1"/>
        <rFont val="Arial"/>
        <family val="2"/>
      </rPr>
      <t xml:space="preserve">A6-A7-A8.
</t>
    </r>
    <r>
      <rPr>
        <b/>
        <sz val="11"/>
        <color theme="1"/>
        <rFont val="Arial"/>
        <family val="2"/>
      </rPr>
      <t xml:space="preserve">RIESGOS: </t>
    </r>
    <r>
      <rPr>
        <sz val="11"/>
        <color theme="1"/>
        <rFont val="Arial"/>
        <family val="2"/>
      </rPr>
      <t xml:space="preserve">Se identifico el riesgo asociado a los proveedores externos, se incluyo la información documentada donde se puede consultar el control establecido para cada riesgo: R4.
Se incluyó en los riesgos la información documentada en la que está incluida o se incluirán los controles establecidos.                                                                                                                                 </t>
    </r>
  </si>
  <si>
    <t>Jaime Augusto Porras Jiménez</t>
  </si>
  <si>
    <r>
      <rPr>
        <b/>
        <sz val="11"/>
        <color theme="1"/>
        <rFont val="Arial"/>
        <family val="2"/>
      </rPr>
      <t xml:space="preserve">DOFA: </t>
    </r>
    <r>
      <rPr>
        <sz val="11"/>
        <color theme="1"/>
        <rFont val="Arial"/>
        <family val="2"/>
      </rPr>
      <t xml:space="preserve">
Se realiza actualización de metodología DOFA con el diseño de una nueva herramienta, donde se articulan los factores y las partes interesadas, con la calificación pertinente que permite evidenciar la ponderación del factor y frente a la parte interesada.
</t>
    </r>
    <r>
      <rPr>
        <b/>
        <sz val="11"/>
        <color theme="1"/>
        <rFont val="Arial"/>
        <family val="2"/>
      </rPr>
      <t>DEBILIDADES:</t>
    </r>
    <r>
      <rPr>
        <sz val="11"/>
        <color theme="1"/>
        <rFont val="Arial"/>
        <family val="2"/>
      </rPr>
      <t xml:space="preserve"> Se eliminaron los factores D1,D3,D15,D17 y se incluyeron las D24,D25,D26.
</t>
    </r>
    <r>
      <rPr>
        <b/>
        <sz val="11"/>
        <color theme="1"/>
        <rFont val="Arial"/>
        <family val="2"/>
      </rPr>
      <t>AMENAZAS:</t>
    </r>
    <r>
      <rPr>
        <sz val="11"/>
        <color theme="1"/>
        <rFont val="Arial"/>
        <family val="2"/>
      </rPr>
      <t xml:space="preserve"> Se eliminó A3 y se incluyeron A9 y A10.
</t>
    </r>
    <r>
      <rPr>
        <b/>
        <sz val="11"/>
        <color theme="1"/>
        <rFont val="Arial"/>
        <family val="2"/>
      </rPr>
      <t>FORTALEZAS:</t>
    </r>
    <r>
      <rPr>
        <sz val="11"/>
        <color theme="1"/>
        <rFont val="Arial"/>
        <family val="2"/>
      </rPr>
      <t xml:space="preserve"> Se modifico la redacción en F16 Y F17.
</t>
    </r>
    <r>
      <rPr>
        <b/>
        <sz val="11"/>
        <color theme="1"/>
        <rFont val="Arial"/>
        <family val="2"/>
      </rPr>
      <t>OPORTUNIDADES:</t>
    </r>
    <r>
      <rPr>
        <sz val="11"/>
        <color theme="1"/>
        <rFont val="Arial"/>
        <family val="2"/>
      </rPr>
      <t xml:space="preserve"> Se incluyo la O14.
</t>
    </r>
    <r>
      <rPr>
        <b/>
        <sz val="11"/>
        <color theme="1"/>
        <rFont val="Arial"/>
        <family val="2"/>
      </rPr>
      <t xml:space="preserve">RIESGOS: </t>
    </r>
    <r>
      <rPr>
        <sz val="11"/>
        <color theme="1"/>
        <rFont val="Arial"/>
        <family val="2"/>
      </rPr>
      <t xml:space="preserve">Se elimino en el R1,R2 la D3.
Se elimino en el R3 la D3 y se incluyeron las D21,D26,A9,A10
</t>
    </r>
    <r>
      <rPr>
        <b/>
        <sz val="11"/>
        <color theme="1"/>
        <rFont val="Arial"/>
        <family val="2"/>
      </rPr>
      <t>OPORTUNIDADES:</t>
    </r>
    <r>
      <rPr>
        <sz val="11"/>
        <color theme="1"/>
        <rFont val="Arial"/>
        <family val="2"/>
      </rPr>
      <t xml:space="preserve">
Se realiza seguimiento a las oportunidades identificadas del proceso.</t>
    </r>
  </si>
  <si>
    <r>
      <rPr>
        <b/>
        <sz val="11"/>
        <color theme="1"/>
        <rFont val="Arial"/>
        <family val="2"/>
      </rPr>
      <t>DOFA:</t>
    </r>
    <r>
      <rPr>
        <sz val="11"/>
        <color theme="1"/>
        <rFont val="Arial"/>
        <family val="2"/>
      </rPr>
      <t xml:space="preserve">
</t>
    </r>
    <r>
      <rPr>
        <b/>
        <sz val="11"/>
        <color theme="1"/>
        <rFont val="Arial"/>
        <family val="2"/>
      </rPr>
      <t>DEBILIDADES</t>
    </r>
    <r>
      <rPr>
        <sz val="11"/>
        <color theme="1"/>
        <rFont val="Arial"/>
        <family val="2"/>
      </rPr>
      <t xml:space="preserve">
Se incluyeron las debilidades: No se asegura la consideración de riesgos relacionados con los efectos que puede tener la pandemia en el desarrollo de los proyectos de investigación, con efectos sobre su avance, la financiación y en los resultados esperados. Y No se asegura el control de la información documentada asociada a los proyectos de investigación. 
</t>
    </r>
    <r>
      <rPr>
        <b/>
        <sz val="11"/>
        <color theme="1"/>
        <rFont val="Arial"/>
        <family val="2"/>
      </rPr>
      <t>AMENAZAS:</t>
    </r>
    <r>
      <rPr>
        <sz val="11"/>
        <color theme="1"/>
        <rFont val="Arial"/>
        <family val="2"/>
      </rPr>
      <t xml:space="preserve">
Se incluyo la amenaza:  Vigencia de Ley de garantías.
</t>
    </r>
    <r>
      <rPr>
        <b/>
        <sz val="11"/>
        <color theme="1"/>
        <rFont val="Arial"/>
        <family val="2"/>
      </rPr>
      <t xml:space="preserve">FORTALEZAS </t>
    </r>
    <r>
      <rPr>
        <sz val="11"/>
        <color theme="1"/>
        <rFont val="Arial"/>
        <family val="2"/>
      </rPr>
      <t xml:space="preserve">
Se incluyeron las fortalezas Conformación de la Editorial de la Universidad de Cundinamarca. Construcción del CAI (Campo de Aprendizaje Institucional) de CTI. 
</t>
    </r>
    <r>
      <rPr>
        <b/>
        <sz val="11"/>
        <color theme="1"/>
        <rFont val="Arial"/>
        <family val="2"/>
      </rPr>
      <t>OPORTUNIDADES:</t>
    </r>
    <r>
      <rPr>
        <sz val="11"/>
        <color theme="1"/>
        <rFont val="Arial"/>
        <family val="2"/>
      </rPr>
      <t xml:space="preserve">
Se eliminaron las oportunidades:  Adquisición de nuevos softwares que optimicen las actividades del proceso. Conformación de la Editorial de la Universidad de Cundinamarca. Construcción del CAI (Campo de Aprendizaje Institucional) de CTI. (las dos oportunidades antes mencionadas se  pasaron a  fortaleza debido a que el proceso presento evidencia de la gestión realizada)
</t>
    </r>
    <r>
      <rPr>
        <b/>
        <sz val="11"/>
        <color theme="1"/>
        <rFont val="Arial"/>
        <family val="2"/>
      </rPr>
      <t xml:space="preserve">RIESGOS:
</t>
    </r>
    <r>
      <rPr>
        <sz val="11"/>
        <color theme="1"/>
        <rFont val="Arial"/>
        <family val="2"/>
      </rPr>
      <t>Se actualizó la redacción de los riesgos según los lineamientos de la guía de riesgos del DAFP versión 2020 y lo establecido en el procedimiento ESGP05."</t>
    </r>
  </si>
  <si>
    <t>Olga Marina García Norato</t>
  </si>
  <si>
    <t>Director/A De Investigación Universitaria</t>
  </si>
  <si>
    <r>
      <rPr>
        <b/>
        <sz val="11"/>
        <color theme="1"/>
        <rFont val="Arial"/>
        <family val="2"/>
      </rPr>
      <t>DOFA:</t>
    </r>
    <r>
      <rPr>
        <sz val="11"/>
        <color theme="1"/>
        <rFont val="Arial"/>
        <family val="2"/>
      </rPr>
      <t xml:space="preserve">
Se modifica la redacción de las siguientes debilidades:
Demora en la liquidación de los convenios ejecutados.
Falta de actualizaciones de los aplicativos tecnológicos con los que cuenta el proceso y/o automatización de los procedimientos pendientes.
Se elimina las siguientes debilidades:
Se identifica la necesidad de implementar un Software adecuado para el proceso de investigación
No contar con lineamientos de alto nivel para el manejo de los documentos suscritos y que son objeto de verificación por entes de control.
Se modifica la calificación por ende cambia el resultado de la siguiente debilidad:
No se asegura la consideración de riesgos relacionados con los efectos que puede tener la pandemia en el desarrollo de los proyectos de investigación, con efectos sobre su avance, la financiación y en los resultados esperados. (Rojo a Amarillo).
</t>
    </r>
    <r>
      <rPr>
        <b/>
        <sz val="11"/>
        <color theme="1"/>
        <rFont val="Arial"/>
        <family val="2"/>
      </rPr>
      <t>Se elimina la siguiente fortaleza:</t>
    </r>
    <r>
      <rPr>
        <sz val="11"/>
        <color theme="1"/>
        <rFont val="Arial"/>
        <family val="2"/>
      </rPr>
      <t xml:space="preserve">
Oficina de interacción universitaria  facilitadora de socialización y apropiación del conocimiento de los resultados de investigación por parte de los usuarios
 Instalaciones deportivas que facilitan la investigación en la formación de deportistas de alto rendimiento.
Se cuenta con investigadores y coordinadores de investigación para cada una de la sede, seccionales y extensiones de la Universidad de Cundinamarca. 
Se modifica la redacción de la siguientes fortaleza:
 Construcción e implementación del CAI (Campo de Aprendizaje Institucional) de CTI
Se identifica una nueva fortaleza:
Establecimiento del procedimiento RED de investigación y/o académico-científica.
Se modifica la calificación por ende cambia el resultado de la siguiente oportunidad:
Participación en eventos científicos nacionales e internacionales para semilleristas y docentes investigadores. (Rojo a Amarillo)
Internacionalización de la Investigación. (Rojo a Amarillo)
</t>
    </r>
  </si>
  <si>
    <r>
      <rPr>
        <b/>
        <sz val="11"/>
        <color theme="1"/>
        <rFont val="Arial"/>
        <family val="2"/>
      </rPr>
      <t>RIESGOS:</t>
    </r>
    <r>
      <rPr>
        <sz val="11"/>
        <color theme="1"/>
        <rFont val="Arial"/>
        <family val="2"/>
      </rPr>
      <t xml:space="preserve">
Entregables y/o evidencias:
Se agrega R2:
D9. Correos enviados en donde se socializa la actualización de los formatos y/o procedimientos. 
Se modifica la redacción R4.
A6. Solicitud aplicativo Mesa de Ayuda de la plataforma Institucional y/o correo institucional
Documento:
Se cambia el R4
A6. COPIA DE SEGURIDAD DE INFORMACION - ASIP25
</t>
    </r>
    <r>
      <rPr>
        <b/>
        <sz val="11"/>
        <color theme="1"/>
        <rFont val="Arial"/>
        <family val="2"/>
      </rPr>
      <t>OPORTUNIDADES:</t>
    </r>
    <r>
      <rPr>
        <sz val="11"/>
        <color theme="1"/>
        <rFont val="Arial"/>
        <family val="2"/>
      </rPr>
      <t xml:space="preserve">
Controles aplicables:
Se agrega al R2 y R3. Publicaciones no periódicas
Se cambia el R4 Productos de Generación de nuevo conocimiento
Se elimina del R5. Publicaciones de artículos e Indicadores MIDE
Entregables:
Se elimina el R5. Seguimiento Indicadores MIDE</t>
    </r>
  </si>
  <si>
    <t>Se realiza revisión por parte de la tercera línea de defensa mediante control interno.</t>
  </si>
  <si>
    <r>
      <rPr>
        <b/>
        <u/>
        <sz val="11"/>
        <color rgb="FF242424"/>
        <rFont val="Arial"/>
        <family val="2"/>
      </rPr>
      <t>DOFA</t>
    </r>
    <r>
      <rPr>
        <sz val="11"/>
        <color rgb="FF242424"/>
        <rFont val="Arial"/>
        <family val="2"/>
      </rPr>
      <t xml:space="preserve">
</t>
    </r>
    <r>
      <rPr>
        <b/>
        <sz val="11"/>
        <color rgb="FF242424"/>
        <rFont val="Arial"/>
        <family val="2"/>
      </rPr>
      <t>DEBILIDADES</t>
    </r>
    <r>
      <rPr>
        <sz val="11"/>
        <color rgb="FF242424"/>
        <rFont val="Arial"/>
        <family val="2"/>
      </rPr>
      <t xml:space="preserve">
Se eliminan las siguientes debilidades: D2, D3, D4, D9, D14, D18 y D21, de acuerdo a la situación actual del proceso no se consideran debilidades dentro de las actividades del mismo.
Se modifican las siguientes debilidades: 
D10. No contar con herramientas adecuadas para el seguimiento al reporte de las evaluaciones de Desempeño de las Líneas, Grupos y Semilleros de Investigación por los responsables.
D11.  No contar con herramientas adecuadas para el seguimiento al reporte de actualizaciones de integrantes, de grupos, semilleros y proyectos de investigación.
D12. Falta de digitalización para el seguimiento de las actas de compromiso de los proyectos de investigación y transferencias de resultados.
</t>
    </r>
    <r>
      <rPr>
        <b/>
        <sz val="11"/>
        <color rgb="FF242424"/>
        <rFont val="Arial"/>
        <family val="2"/>
      </rPr>
      <t>FORTALEZAS</t>
    </r>
    <r>
      <rPr>
        <sz val="11"/>
        <color rgb="FF242424"/>
        <rFont val="Arial"/>
        <family val="2"/>
      </rPr>
      <t xml:space="preserve">
Se eliminan las siguientes Fortalezas: F3, F7, F8, F15 y F16 al no tener alcance dentro de la situación actual del proceso.
Se modifican las siguientes Fortalezas:
F14. Reconocimiento y categorización de los grupos de investigación e Investigadores por Minciencias.
F25. Acompañamiento en la construcción e implementación del CAI (Campo de Aprendizaje Institucional) de CTI.
Se incorporan las siguientes Fortalezas, con respecto a los cambios generados en el Proceso:
F27. Aumento de los productos como resultados de Proyectos de investigación.
F28. Creación del Banco de Semilleros de Investigación (Acuerdo 006 del 1 de marzo de 2022).
F29. Creación del Banco de Pares Evaluadores Externos (Acuerdo 007 del 1 de marzo de 2022).
</t>
    </r>
    <r>
      <rPr>
        <b/>
        <u/>
        <sz val="11"/>
        <color rgb="FF242424"/>
        <rFont val="Arial"/>
        <family val="2"/>
      </rPr>
      <t>MATRIZ DE RIESGOS</t>
    </r>
    <r>
      <rPr>
        <sz val="11"/>
        <color rgb="FF242424"/>
        <rFont val="Arial"/>
        <family val="2"/>
      </rPr>
      <t xml:space="preserve">
Se realiza el seguimiento correspondiente al segundo semestre de acuerdo a los controles implementados por el Proceso con respecto a la identificación del riesgo.
</t>
    </r>
    <r>
      <rPr>
        <b/>
        <u/>
        <sz val="11"/>
        <color rgb="FF242424"/>
        <rFont val="Arial"/>
        <family val="2"/>
      </rPr>
      <t xml:space="preserve">
MATRIZ DE OPORTUNIDADES
</t>
    </r>
    <r>
      <rPr>
        <sz val="11"/>
        <color rgb="FF242424"/>
        <rFont val="Arial"/>
        <family val="2"/>
      </rPr>
      <t>Se unifica la Oportunidad 2 y 3 al evidenciar que tienen el mismo tratamiento, quedando de la siguiente manera: Oportunidad 2: “Categorización de los Investigadores y grupos de investigación (Minciencias)”. Dado lo anterior se elimina la Oportunidad 3. “Categorización de los Investigadores (Minciencias)”</t>
    </r>
  </si>
  <si>
    <r>
      <rPr>
        <sz val="11"/>
        <rFont val="Arial"/>
        <family val="2"/>
      </rPr>
      <t>DOFA</t>
    </r>
    <r>
      <rPr>
        <sz val="11"/>
        <color rgb="FF242424"/>
        <rFont val="Arial"/>
        <family val="2"/>
      </rPr>
      <t xml:space="preserve">
</t>
    </r>
    <r>
      <rPr>
        <b/>
        <sz val="11"/>
        <rFont val="Arial"/>
        <family val="2"/>
      </rPr>
      <t>DEBILIDADES</t>
    </r>
    <r>
      <rPr>
        <sz val="11"/>
        <color rgb="FF242424"/>
        <rFont val="Arial"/>
        <family val="2"/>
      </rPr>
      <t xml:space="preserve">
Modificaciones:
•	D1. Falta de espacios académicos adecuados para la investigación (Laboratorios académicos). Se incluye la palabra Adecuados.
Inactivan:
Se inactivan al no ser parte del alcance o no responder a la situación actual del proceso:
•	D6. Contratos por tiempos cortos de Investigadores y personal administrativo.
•	D16. Realizar investigaciones con equipos sin mantenimiento y/o calibración.
•	D17. Desconocimiento del equipo de trabajo de las Políticas Institucionales aprobadas en otros procesos.
</t>
    </r>
    <r>
      <rPr>
        <b/>
        <u/>
        <sz val="11"/>
        <rFont val="Arial"/>
        <family val="2"/>
      </rPr>
      <t>FORTALEZAS</t>
    </r>
    <r>
      <rPr>
        <sz val="11"/>
        <color rgb="FF242424"/>
        <rFont val="Arial"/>
        <family val="2"/>
      </rPr>
      <t xml:space="preserve">
Inactivan:
Se inactivan al no ser parte del alcance o no responder a la situación actual del proceso:
•	F2. Infraestructura tecnológica.
•	F17. Bienestar laboral propicio para el personal administrativo.
•	F19. Indicadores establecidos para medir los resultados de la  gestión.
•	F20. Planificación de actividades a realizar en el semestre.
•	F21. Se cuenta con un mecanismo que permite el reconocimiento y estímulo económico para profesores y estudiantes que participen en proyectos.
•	F23. Trabajo colaborativo para el cumplimiento de las actividades propuestas.
•	F25. Acompañamiento en la construcción e implementación del CAI (Campo de Aprendizaje Institucional) de CTeI.
•	F26. Establecimiento del procedimiento Red de investigación y/o académico-científica.
Modificaciones:
•	F24. Visibilidad de la Editorial de la Universidad de Cundinamarca en eventos nacionales o internacionales. Para dar alcance a la situación actual del proceso, antes estaba “Conformación de la Editorial de la Universidad de Cundinamarca”.
•	F28. Ejecución del Banco de Semilleros de Investigación (Acuerdo 006 del 1 de marzo de 2022), se modifica la palabra Creación por Ejecución.
•	F29. Ejecución del Banco de Pares Evaluadores Externos (Acuerdo 007 del 1 de marzo de 2022), se modifica la palabra Creación por Ejecución.
Adiciones:
Se adiciona la siguiente fortaleza:
•	F30. Ejecución del Banco  Interno y Externo de Directores de Trabajos de Grado de Pregrado y Posgrado, Acuerdo No. 039 del 09 de septiembre de 2022 "Por el cual se crea el Banco Interno y Externo de Directores de Trabajos de Grado de Pregrado y Posgrado (especializaciones, maestrías y doctorados) en la Universidad de Cundinamarca"
</t>
    </r>
    <r>
      <rPr>
        <b/>
        <u/>
        <sz val="11"/>
        <color rgb="FF242424"/>
        <rFont val="Arial"/>
        <family val="2"/>
      </rPr>
      <t>OPORTUNIDADES</t>
    </r>
    <r>
      <rPr>
        <sz val="11"/>
        <color rgb="FF242424"/>
        <rFont val="Arial"/>
        <family val="2"/>
      </rPr>
      <t xml:space="preserve">
Inactivan:
•	Se inactivan al no ser parte del alcance o no responder a la situación actual del proceso:
•	O11. Aumento de recursos financieros para la Universidad (estampilla, de la Nación, Ciencia, Tecnología e Innovación).
Modificaciones:
•	O3. Problemáticas de las regiones en los ámbitos de la investigación. Se adiciona la frase: en los ámbitos de la investigación.
Adiciones:
•	O12. Participación externa en manuscritos presentados a la Editorial de la Universidad de Cundinamarca.
</t>
    </r>
    <r>
      <rPr>
        <b/>
        <sz val="11"/>
        <color rgb="FF242424"/>
        <rFont val="Arial"/>
        <family val="2"/>
      </rPr>
      <t>MATRIZ DE RIESGOS</t>
    </r>
    <r>
      <rPr>
        <sz val="11"/>
        <color rgb="FF242424"/>
        <rFont val="Arial"/>
        <family val="2"/>
      </rPr>
      <t xml:space="preserve">
•	En el Riesgo 1, se modifica la redacción del riesgo de "Posibilidad de pérdida de imagen institucional por no cumplir los tiempos establecidos para la medición de indicadores de investigación exigidos por entes (institucionales, Min ciencias, Ministerio de Educación) debido a la falta de actualización de información oportuna por las partes interesadas" quedando de la siguiente manera: “Posibilidad de incumplimiento en los tiempos establecidos para la medición de indicadores de investigación exigidos por entes (institucionales, Minciencias, Ministerio de Educación) debido a la falta de actualización de información oportuna por las partes interesadas”, se elimina pérdida de imagen institucional. Igualmente, de este riesgo se elimina la causa “D6. Contratos por tiempos cortos de Investigadores y personal administrativo”, al inactivarse en la matriz del Contexto DOFA.
Para la causa: D1. Falta de espacios académicos para la investigación (Laboratorios académicos), se modifica el control, quedando de la siguiente manera: El profesional encargado brindará acompañamiento al área solicitante dependiendo de la solicitud para la formulación de Proyectos de infraestructura y de Investigación, revisando los requisitos exigidos por el ente externo para dar cumplimiento. 
•	Se elimina el Riesgo 2” Posibilidad de pérdida de imagen institucional  por  emitir Información sin calidad ni oportunidad debido a reportes tardíos de información y/o cumplimiento de los criterios establecidos en los procedimientos”. Actualmente este riesgo esta en un nivel Bajo y no causa afectación con las actividades del proceso.
•	En el Riesgo 3, se modifica la redacción del riesgo de "Posibilidad de afectación de imagen institucional por la publicación de los proyectos de investigación, por invalidación de los resultados como causa de: falla de equipos debido a calibraciones inadecuadas y/o certificados de calibración erróneos" quedando de la siguiente manera: “Posibilidad de invalidación de los resultados como causa de: falla de equipos debido a calibraciones inadecuadas y/o certificados de calibración erróneos, para la publicación de los proyectos de investigación”, se elimina afectación de imagen institucional. Igualmente, se eliminan las causas:
1.	D6. Contratos por tiempos cortos de Investigadores y personal administrativo.
2.	D16. Realizar investigaciones con equipos sin mantenimiento y/o calibración.
3.	D21.Desconocimiento de las consecuencias relacionadas con los efectos que puede tener la pandemia en el desarrollo de los proyectos de investigación, con efectos sobre su avance, la financiación y en los resultados esperados.
Al inactivarse en la matriz del Contexto DOFA.
De la causa “D20. Falta de apropiación del conocimiento por parte de la comunidad académica y/o administrativa en relación a metrología”, se modifica el control El profesional encargado realizará Jornadas de socialización de acuerdo a las necesidades identificadas  de los grupos de interés involucrados. Cambiando la palabra capacitación por socialización.
•	En el Riesgo 4, se modifica la redacción del riesgo de "Posibilidad de afectación de imagen institucional por pérdida de la archivos históricos productos de investigación de las publicaciones periódicas. (OJS- Open Journal Systems)" quedando de la siguiente manera: “Posibilidad de pérdida de los archivos históricos productos de investigación de las publicaciones periódicas. (OJS- Open Journal Systems)”, se elimina afectación de imagen institucional.
De la causa A5. Asignación de códigos DOI duplicados y/o asignados por error en otras publicaciones periódicas y No periódicas, se modifica el control El profesional encargado realizará seguimiento a que el código DOI asignado se mantenga vigente a través de la búsqueda de la URL y de los informes de seguimiento realizados por el proveedor encargado de asignarlos, en donde se adiciona a través de la búsqueda de la URL y de los informes de seguimiento realizados por el proveedor encargado de asignarlos. 
•	Se crea el Riesgo 5 “Posibilidad de no cumplir con la meta en la ejecución planeada para los proyectos de investigación”, debido a novedades presentadas con la ejecución del presupuesto.
</t>
    </r>
    <r>
      <rPr>
        <b/>
        <u/>
        <sz val="11"/>
        <color rgb="FF242424"/>
        <rFont val="Arial"/>
        <family val="2"/>
      </rPr>
      <t>MATRIZ DE OPORTUNIDADES</t>
    </r>
    <r>
      <rPr>
        <sz val="11"/>
        <color rgb="FF242424"/>
        <rFont val="Arial"/>
        <family val="2"/>
      </rPr>
      <t xml:space="preserve">
•	Para la Oportunidad 2” Categorización de los Investigadores y grupos de investigación (Minciencias)”, se elimina la causa F2. Infraestructura tecnológica. Al eliminarse de la matriz de Contexto DOFA.
•	De esta Oportunidad 4 “Cumplimiento de los Estándares de Acreditación de Calidad de los programas Académicos relacionados a Investigación” se elimina la causa F2. Infraestructura tecnológica.  Al eliminarse de la matriz de Contexto DOFA.
•	Se elimina la Oportunidad 6 “Mejorar la Productividad laboral” al tener duplicidad en lo identificado en la oportunidad 4 y al no considerarse de manera directa como una oportunidad.</t>
    </r>
  </si>
  <si>
    <t xml:space="preserve">Directora de Control Interno </t>
  </si>
  <si>
    <r>
      <rPr>
        <b/>
        <sz val="11"/>
        <color rgb="FF242424"/>
        <rFont val="Arial"/>
        <family val="2"/>
      </rPr>
      <t>CONTEXTO DOFA</t>
    </r>
    <r>
      <rPr>
        <sz val="11"/>
        <color rgb="FF242424"/>
        <rFont val="Arial"/>
        <family val="2"/>
      </rPr>
      <t xml:space="preserve"> 
Se eliminan:  
D1: Falta de espacios académicos adecuados para la investigación (Laboratorios académicos). 
D10. No contar con herramientas adecuadas para el seguimiento al reporte de las evaluaciones de Desempeño de las Líneas, Grupos y Semilleros de Investigación por los responsables. 
A4. No prestación del Servicio por declaración de insolvencia del proveedor (amenaza generada por ser proveedor Único para este servicio). 
A8. El instrumento medición deja de funcionar o presenta fallas durante el desarrollo de las actividades en los proyectos de investigación, cuando el instrumento se encuentra inmerso en calidad de garantía de mantenimiento por un proveedor externo. 
A9. Vigencia de Ley de garantías. 
F4. Convenios internacionales. (los paso a manejar dialogando con el mundo) 
</t>
    </r>
    <r>
      <rPr>
        <b/>
        <sz val="11"/>
        <color rgb="FF242424"/>
        <rFont val="Arial"/>
        <family val="2"/>
      </rPr>
      <t xml:space="preserve">
Se modifican:  
</t>
    </r>
    <r>
      <rPr>
        <sz val="11"/>
        <color rgb="FF242424"/>
        <rFont val="Arial"/>
        <family val="2"/>
      </rPr>
      <t xml:space="preserve">
A6. Pérdida de la información al generar actualizaciones al sistema de revistas electrónicas OJS (Software) por proveedor externo. (Se agrega la palabra “Software”) 
O6. Participación en eventos científicos nacionales e internacionales para semilleristas y docentes investigadores (se elimina la palabra semilleristas quedando “O6. Participación en eventos científicos nacionales e internacionales para docentes investigadores”) 
 Se agregan:  
A10. Falta de adecuación de espacios y equipos en los Laboratorios a nivel institucional. 
A11. Apoyo para la participación en eventos nacionales e internacionales de los semilleristas en calidad de estudiantes. 
</t>
    </r>
    <r>
      <rPr>
        <b/>
        <sz val="11"/>
        <color rgb="FF242424"/>
        <rFont val="Arial"/>
        <family val="2"/>
      </rPr>
      <t xml:space="preserve">MATRIZ DE RIESGOS 
Se eliminan:  
</t>
    </r>
    <r>
      <rPr>
        <sz val="11"/>
        <color rgb="FF242424"/>
        <rFont val="Arial"/>
        <family val="2"/>
      </rPr>
      <t xml:space="preserve">
Riesgo 1, causa D1, se elimina la causa y su control: “D1. Falta de espacios académicos para la investigación (Laboratorios académicos)”.  
Se elimina la causa D10. No contar con herramientas adecuadas para el seguimiento al reporte de las evaluaciones de Desempeño de las Líneas, Grupos y Semilleros de Investigación por los responsables”. 
Se agrega: 
</t>
    </r>
    <r>
      <rPr>
        <b/>
        <sz val="11"/>
        <color rgb="FF242424"/>
        <rFont val="Arial"/>
        <family val="2"/>
      </rPr>
      <t xml:space="preserve">RIESGO 1 
</t>
    </r>
    <r>
      <rPr>
        <sz val="11"/>
        <color rgb="FF242424"/>
        <rFont val="Arial"/>
        <family val="2"/>
      </rPr>
      <t xml:space="preserve">Al Riesgo 1 se le agrega la causa: 
D12. Falta de digitalización para el seguimiento de las actas de compromiso de los proyectos de investigación y transferencias de resultados. Se establecen controles y entregables.  
D13. Demora en la liquidación de los convenios ejecutados. Se establecen controles y entregables.  
Se modifican:  
En el Riesgo 1, causa D8, se agrega en los Entregables y/o Evidencias “registros de asistencia”. 
D22. Se modifica la redacción del control aplicable y se agrega entregable “acervo documental”. 
</t>
    </r>
    <r>
      <rPr>
        <b/>
        <sz val="11"/>
        <color rgb="FF242424"/>
        <rFont val="Arial"/>
        <family val="2"/>
      </rPr>
      <t xml:space="preserve">RIESGO 3 
</t>
    </r>
    <r>
      <rPr>
        <sz val="11"/>
        <color rgb="FF242424"/>
        <rFont val="Arial"/>
        <family val="2"/>
      </rPr>
      <t xml:space="preserve">
Riesgo 3, se elimina las causas y controles de: D1, D10, A9, A8 
Se modifican:  
D7. Se modifica el control de acuerdo a la gestión actual. 
A3. Se modifica control, documentación y entregables. 
D20. se modifica la causa, Documentación y Entregables y/o Evidencias, de acuerdo a la gestión realizada. 
A7.  se modifica Documentación y Entregables y/o Evidencias de la causa de acuerdo al resultado de la gestión.  
</t>
    </r>
    <r>
      <rPr>
        <b/>
        <sz val="11"/>
        <color rgb="FF242424"/>
        <rFont val="Arial"/>
        <family val="2"/>
      </rPr>
      <t xml:space="preserve">RIESGO 4 
</t>
    </r>
    <r>
      <rPr>
        <sz val="11"/>
        <color rgb="FF242424"/>
        <rFont val="Arial"/>
        <family val="2"/>
      </rPr>
      <t xml:space="preserve">
A5. Se actualiza link de consulta o verificación según el entregable. 
</t>
    </r>
    <r>
      <rPr>
        <b/>
        <sz val="11"/>
        <color rgb="FF242424"/>
        <rFont val="Arial"/>
        <family val="2"/>
      </rPr>
      <t xml:space="preserve">MATRIZ DE OPORTUNIDADES 
</t>
    </r>
    <r>
      <rPr>
        <sz val="11"/>
        <color rgb="FF242424"/>
        <rFont val="Arial"/>
        <family val="2"/>
      </rPr>
      <t xml:space="preserve">
Se elimina de las Oportunidades 1, 2, 4, 5 y 7 la causa “F4. Convenios internacionales” (los paso a manejar dialogando con el mundo). 
Se modifican 
Se modifica la Oportunidad 2, 4, 5 y 7, por la eliminación del DOFA la palabra “Semilleristas” en la causa “O6. Participación en eventos científicos nacionales e internacionales para docentes investigadores)” </t>
    </r>
  </si>
  <si>
    <t>John Alexander Moreno Sandoval</t>
  </si>
  <si>
    <t>Director de Investigación Universitaria (F.A)</t>
  </si>
  <si>
    <t>De acuerdo con la información que envía la Dirección de Investigación a corte 30 de junio 2024, se pueden evidenciar los siguientes entregables: Informe de proyectos (proyecto Cacao y proyecto Arvenses) con los respectivos contratos, convenios, informes financieros y técnicos; Productos de los convenios (ficha técnica, aprobación) y Proyectos de Investigación (contrato, otros), dando cumplimiento a los compromisos de la oportunidad.</t>
  </si>
  <si>
    <t>De acuerdo con la información que envía la Dirección de Investigación a corte 30 de junio 2024, se pueden evidenciar los siguientes entregables: Resultados de convocatorias (publicación definitiva de las propuestas que cumplen los requisitos); CVLAC y GRUPLAC (Consolidado de grupos e Investigadores categorizados); Informes de Investigación, Publicaciones en la página web de las convocatorias y los resultados de las mismas, dando cumplimiento a los compromisos de la oportunidad.</t>
  </si>
  <si>
    <t>De acuerdo con la información que envía la Dirección de Investigación a corte 30 de junio 2024, se pueden evidenciar los siguientes entregables: Resultados de convocatorias (publicación definitiva de las propuestas que cumplen los requisitos); CVLAC y GRUPLAC (Consolidado de grupos e Investigadores categorizados); Informes de Investigación, Publicaciones en la página web de las convocatorias con los resultados de las mismas y el seguimiento al plan de acción (cumplimiento del 100% en el IPA 2024), dando cumplimiento a los compromisos de la oportunidad.</t>
  </si>
  <si>
    <t>De acuerdo con la información que envía la Dirección de Investigación a corte 30 de junio 2024, se pueden evidenciar los siguientes entregables: Publicaciones en la página web de las convocatorias con los resultados de las mismas y el seguimiento al plan de acción (8 acciones) con cumplimiento al corte solicitado; Resultados de convocatorias (publicación definitiva de las propuestas que cumplen los requisitos); CVLAC y GRUPLAC (Consolidado de grupos e Investigadores categorizados); Informes de Investigación, Publicaciones en la página web de las convocatorias con los resultados de las mismas y el seguimiento al plan de acción (8 acciones,  cumplimiento del 100% al IPA 2024) con cumplimiento al corte solicitado, dando cumplimiento a los compromisos de la actividad.</t>
  </si>
  <si>
    <t>De acuerdo con la información que envía la Dirección de Investigación a corte 30 de junio 2024, se pueden evidenciar los siguientes entregables: seguimiento al plan de acción enumerando 8 acciones las cuales de acuerdo a la información registrada han cumplido AL 100% IPA 2024 siendo el corte solicitado y publicaciones realizadas por la editorial de la universidad, dando cumplimiento con los compromisos de la oportunidad.</t>
  </si>
  <si>
    <t>PÁGINA: 4 de 11</t>
  </si>
  <si>
    <t>PÁGINA: 1 de 11</t>
  </si>
  <si>
    <t>Consejo superior</t>
  </si>
  <si>
    <t>Consejo Académico</t>
  </si>
  <si>
    <t xml:space="preserve">Rector </t>
  </si>
  <si>
    <t>Vicerrector Académico</t>
  </si>
  <si>
    <t>Vicerrector Administrativo y Financiero</t>
  </si>
  <si>
    <t>Secretario General</t>
  </si>
  <si>
    <t>Líderes de proceso</t>
  </si>
  <si>
    <t>Decanos</t>
  </si>
  <si>
    <t>Coordinadores</t>
  </si>
  <si>
    <t>Directores Administrativos (seccionales, extensiones, CAD, Oficina Bogotá)</t>
  </si>
  <si>
    <t>Jefes de área</t>
  </si>
  <si>
    <t>Sistema de Gestión de la Calidad - SGC - ISO  9001:2015</t>
  </si>
  <si>
    <t>Sistema de Gestión Ambiental - SGA - ISO14001:2015</t>
  </si>
  <si>
    <t>Sistema de Gestión Seguridad y Salud en el Trabajo - SGSST - ISO 45001:2018</t>
  </si>
  <si>
    <t>Sistema de Gestión Seguridad de la Información - SGSI - ISO 27001:2022</t>
  </si>
  <si>
    <t>Sistema de Gestión Antisoborno - SGSA - ISO 37001:2015</t>
  </si>
  <si>
    <t>Sistema de Gestión Satisfacción del Cliente y Gestión de Reclamaciones - SGSCYR - ISO 10002:2018</t>
  </si>
  <si>
    <t>EFR</t>
  </si>
  <si>
    <t>Inclusión</t>
  </si>
  <si>
    <t>Buenas practicas corporativas</t>
  </si>
  <si>
    <t>Gestores del conocimiento y el aprendizaje (Nacionales e Internacionales)</t>
  </si>
  <si>
    <t>Estudiantes creadores de oportunidades - PASANTES</t>
  </si>
  <si>
    <t>Egresados</t>
  </si>
  <si>
    <t>Graduados</t>
  </si>
  <si>
    <t>Personal administrativo</t>
  </si>
  <si>
    <t>Personal operativo</t>
  </si>
  <si>
    <t>Brigadas de Emergencia</t>
  </si>
  <si>
    <t>Creadores de Oportunidades Nacionales e Internacionales (Estudiantes )</t>
  </si>
  <si>
    <t>Creadores de Oportunidades de Pregrado (Estudiantes)</t>
  </si>
  <si>
    <t>Creadores de Oportunidades de Posgrado (Estudiantes)</t>
  </si>
  <si>
    <t>Comité de convivencia laboral, Sindicato, COPASST</t>
  </si>
  <si>
    <t>Comisión de Gestión y Evacuación curricular</t>
  </si>
  <si>
    <t>Comisión de Acreditación</t>
  </si>
  <si>
    <t>Comisión Gestión Familia Responsable</t>
  </si>
  <si>
    <t>Comisión Bienestar, Equidad y Diversidad</t>
  </si>
  <si>
    <t>Comisión desempeño institucional</t>
  </si>
  <si>
    <t xml:space="preserve">Comisión Gestión  </t>
  </si>
  <si>
    <t>Comisión Control Interno</t>
  </si>
  <si>
    <t>Comité del Profesor</t>
  </si>
  <si>
    <t>Comité Aseguramiento de la Calidad</t>
  </si>
  <si>
    <t>Comité Universitario de Política Fiscal - COUNFIS</t>
  </si>
  <si>
    <t>Comité Seguridad Vial</t>
  </si>
  <si>
    <t>Comité Practicas Académicas y Experiencias Formativas</t>
  </si>
  <si>
    <t>Comisión de Implementación Régimen de Contabilidad Presupuestal Pública y el Catálogo Integrado de Clasificación Presupuestal de la Universidad de Cundinamarca</t>
  </si>
  <si>
    <t>Comité de Sostenibilidad Contable</t>
  </si>
  <si>
    <t>Comité de Apoyo Financiero</t>
  </si>
  <si>
    <t>Comité para el Desarrollo de la Investigación</t>
  </si>
  <si>
    <t>Comité de Ética, Bioética e Integridad en Investigación - CEBII</t>
  </si>
  <si>
    <t>Comité Derechos Humanos</t>
  </si>
  <si>
    <t>Comité Centro de Estudios Agroambientales</t>
  </si>
  <si>
    <t>Comité de Formación y Capacitación</t>
  </si>
  <si>
    <t>Comité de Contratación</t>
  </si>
  <si>
    <t>Consejos de Facultad</t>
  </si>
  <si>
    <t>Comité Curriculares</t>
  </si>
  <si>
    <t>Comité Postgrados</t>
  </si>
  <si>
    <t>Comité interno de asignación y reconocimiento de puntaje CIARP</t>
  </si>
  <si>
    <t>Sistema nacional de derechos de autor</t>
  </si>
  <si>
    <t>Contraloría de Cundinamarca</t>
  </si>
  <si>
    <t>Contaduría General de la Nación</t>
  </si>
  <si>
    <t>Procuraduría</t>
  </si>
  <si>
    <t>Ministerio de Trabajo</t>
  </si>
  <si>
    <t>Ministerio de Educación Nacional</t>
  </si>
  <si>
    <t>Ministerio de Medio ambiente</t>
  </si>
  <si>
    <t>Ministerio de las TICs</t>
  </si>
  <si>
    <t>Corporación Autónoma Regional - CAR</t>
  </si>
  <si>
    <t>Departamento Administrativo de la Función Pública</t>
  </si>
  <si>
    <t>Secretaria de Salud</t>
  </si>
  <si>
    <t>Secretaria Ambiente</t>
  </si>
  <si>
    <t>Administrador a de Riesgos Laborales</t>
  </si>
  <si>
    <t>Veedurías Ciudadanas</t>
  </si>
  <si>
    <t>Unidad de Gestión Pensional y Parafiscales</t>
  </si>
  <si>
    <t>DIAN</t>
  </si>
  <si>
    <t>Comité Local de Seguridad y Salud en el Trabajo - COLOSST</t>
  </si>
  <si>
    <t>FENALCO</t>
  </si>
  <si>
    <t>Consejo Nacional de Acreditación</t>
  </si>
  <si>
    <t xml:space="preserve">Ministerio de defensa </t>
  </si>
  <si>
    <t>Superintendencia de Industria y Comercio</t>
  </si>
  <si>
    <t>Ministerio de Hacienda y Crédito Público</t>
  </si>
  <si>
    <t>Fiscalía General de la Nación</t>
  </si>
  <si>
    <t>Defensoría del Pueblo</t>
  </si>
  <si>
    <t>Orden de Prestación de Servicios</t>
  </si>
  <si>
    <t>Anexo de Personal Académico</t>
  </si>
  <si>
    <t>Bienes y servicios</t>
  </si>
  <si>
    <t>Entidad Promotora de Salud - EPS
ARL
Caja de Compensación 
Fondos de pensiones y cesantías</t>
  </si>
  <si>
    <t>Entidades certificadoras</t>
  </si>
  <si>
    <t>Entidades financieras</t>
  </si>
  <si>
    <t>Entidades Aseguradoras</t>
  </si>
  <si>
    <t>ICETEX</t>
  </si>
  <si>
    <t>ICFES</t>
  </si>
  <si>
    <t>Empresade energia</t>
  </si>
  <si>
    <t>Empresa de acueducto y alcantarillado</t>
  </si>
  <si>
    <t>Empresa de recplección de residuos</t>
  </si>
  <si>
    <t xml:space="preserve">Empresarios </t>
  </si>
  <si>
    <t>Sistema Universitario Estatal - SUE</t>
  </si>
  <si>
    <t>Congreso Nacional</t>
  </si>
  <si>
    <t>Asamblea Departamental Cundinamarca</t>
  </si>
  <si>
    <t>Gobernación de Cundinamarca</t>
  </si>
  <si>
    <t>Alcaldías</t>
  </si>
  <si>
    <t>Despachos Judiciales</t>
  </si>
  <si>
    <t>Junta de Calificación Regional</t>
  </si>
  <si>
    <t>Junta de Calificación Nacional</t>
  </si>
  <si>
    <t>Vecinos</t>
  </si>
  <si>
    <t>Ciudadanos de los municipios</t>
  </si>
  <si>
    <t>Junta de Acción Comunal - JAC</t>
  </si>
  <si>
    <t xml:space="preserve"> Visitantes</t>
  </si>
  <si>
    <t>Exfuncionarios</t>
  </si>
  <si>
    <t>Asociaciones</t>
  </si>
  <si>
    <t>Cooperativas</t>
  </si>
  <si>
    <t>Fundaciones</t>
  </si>
  <si>
    <t>Secretarias de Educación Municipal</t>
  </si>
  <si>
    <t>Gestión del riesgo Municipal</t>
  </si>
  <si>
    <t>Defensa Civil</t>
  </si>
  <si>
    <t>Cruz roja</t>
  </si>
  <si>
    <t>Hospital</t>
  </si>
  <si>
    <t>Bomberos</t>
  </si>
  <si>
    <t>Policía Nacional / Ambiental</t>
  </si>
  <si>
    <t>CSIRT Ponal</t>
  </si>
  <si>
    <t>Ejercito Nacional</t>
  </si>
  <si>
    <t>Sena</t>
  </si>
  <si>
    <t>Colegios</t>
  </si>
  <si>
    <t>Otras Universidades</t>
  </si>
  <si>
    <t xml:space="preserve">Institutos </t>
  </si>
  <si>
    <t>Instituto Colombiano de Bienestar Familiar - ICBF</t>
  </si>
  <si>
    <t>Sistemas de Gestión</t>
  </si>
  <si>
    <t>Comunidad Universitaria</t>
  </si>
  <si>
    <t>Cuerpos Colegiados</t>
  </si>
  <si>
    <t>Entes de Control y/o Vigilancia</t>
  </si>
  <si>
    <t>Contratistas / Proveedores Inscritos en el Banco Proveedores</t>
  </si>
  <si>
    <t>Ente Gubernamental y Territorial</t>
  </si>
  <si>
    <t>Convenios</t>
  </si>
  <si>
    <t>Entidades de Protección</t>
  </si>
  <si>
    <t>D21.Desconocimiento de las consecuencias relacionadas con los efectos que puede tener la pandemia en el desarrollo de los proyectos de investigación, con efectos sobre su avance, la financiación y en los resultados esperados. Hallazgo- 09-2021</t>
  </si>
  <si>
    <t xml:space="preserve">F30. Ejecución del Banco  Interno y Externo de Directores de Trabajos de Grado de Pregrado y Posgrado,Acuerdo 026 del 01 de octubre de 2024 “Por el cual crea el banco interno y externo de directores, asesores y jurados de trabajos de grado en la Universidad de Cundinamarca”. </t>
  </si>
  <si>
    <t xml:space="preserve">O4. Por ser una universidad regional y de provincia, es invitada a participar en proyectos de investigación con otras entidades. </t>
  </si>
  <si>
    <t>O6. Participación en eventos científicos nacionales e internacionales para semilleristas y Gestores del conocimiento y aprendizaje - Investigadores.</t>
  </si>
  <si>
    <t>A11. Apoyo para la participación en eventos nacionales e internacionales de los semilleristas en calidad de creadores de oportunidades.</t>
  </si>
  <si>
    <t>D15. No alcanzar a cumplir con alguna  de las metas establecidas en los objetivos del proceso y/o meta de ejecución para los proyectos de investigación.</t>
  </si>
  <si>
    <t xml:space="preserve">Cantidad de DOI asignadas a las publicaciones periódicas y no periódicas en promedio del año </t>
  </si>
  <si>
    <t>Número de proyectos de investigación aprobados en vigencia 2024 y en desarrollo en la vigencia 2025</t>
  </si>
  <si>
    <t>MCTP13 - Fondo Ciencia, Tecnología e Innovación</t>
  </si>
  <si>
    <t>Acta de liquidación del Convenio o contrato</t>
  </si>
  <si>
    <t>Registros presupuestales y Certificados de Disponibilidad Presupuestal, (RP)(CDP)</t>
  </si>
  <si>
    <t xml:space="preserve">Correo electronico y/o Registro de Asistencia </t>
  </si>
  <si>
    <t>Información Documentada: MCTP17 –
Editorial Publicaciones Periódicas - Revistas.
MCTP12 –
Editorial Publicaciones No Periódicas - Libros</t>
  </si>
  <si>
    <t>Registro de asistencia y/o correo electronico</t>
  </si>
  <si>
    <t>Validacion de propuestas MCTF011 y/o certificados de participación en caso de que aplique</t>
  </si>
  <si>
    <t>F9. Trazabilidad de las convocatorias y proyectos de investigación.
F10. Convocatorias permanentes de Proyectos de Investigación internas.
F12. Prestigio conseguido por la universidad por su liderazgo cultural y su compromiso social.
F13. Presencia privilegiada de la universidad en las regiones del Departamento.
F14.  Reconocimiento y categorización de los grupos de investigación e Investigadores por Minciencias. 
F20. Planificación de actividades a realizar en el semestre.
F22. Implementación del Fondo Ciencia, Tecnología e Innovación.
F27. Aumento de los productos como resultados de Proyectos de investigación.
F30. Ejecución del Banco  Interno y Externo de Directores de Trabajos de Grado de Pregrado y Posgrado,Acuerdo 026 del 01 de octubre de 2024 “Por el cual crea el banco interno y externo de directores, asesores y jurados de trabajos de grado en la Universidad de Cundinamarca”.  
O6. Participación en eventos científicos nacionales e internacionales para docentes investigadores.
O7. Participación en la secretaria de Ciencia, tecnología e Innovación del Departamento de Cundinamarca.</t>
  </si>
  <si>
    <t>F1. Implementación y aplicación de políticas y normatividades legales dentro del desarrollo del proceso.
F8. Trazabilidad de las convocatorias y proyectos de investigación.
F10. Convocatorias permanentes de Proyectos de Investigación internas.
F11. Disponibilidad de recursos económicos para la transferencia de resultados.
F12. Prestigio conseguido por la universidad por su liderazgo cultural y su compromiso social.
F13. Presencia privilegiada de la universidad en las regiones del Departamento.
F14. Reconocimiento y categorización de los grupos de investigación e Investigadores por Minciencias.
F27. Aumento de los productos como resultados de Proyectos de investigación.
O1. Convocatorias externas permanentes para financiar proyectos de investigación.
O2. Convocatorias externas para acceder a los recursos  que fortalezcan el proceso de investigación en la Universidad de Cundinamarca. 
O6. Participación en eventos científicos nacionales e internacionales para docentes investigadores.
O7. Participación en la secretaria de Ciencia, Tecnología e Innovación del Departamento de Cundinamarca.</t>
  </si>
  <si>
    <t>F1. Implementación y aplicación de políticas y normatividades legales dentro del desarrollo del proceso.
F2. Infraestructura tecnológica.
F6. Módulo de Proyectos de Investigación en la plataforma institucional.
F9. Personal administrativo competente para las actividades de Investigación.
F11. Disponibilidad de recursos económicos para la transferencia de resultados.
F12. Prestigio conseguido por la universidad por su liderazgo cultural y su compromiso social.
F13. Presencia privilegiada de la universidad en las regiones del Departamento.
F14.  Reconocimiento y categorización de los grupos de investigación e Investigadores por Minciencias.
F18. Información y documentación disponible, segura, confiable, actualizada y verificable.
F27. Aumento de los productos como resultados de Proyectos de investigación.
F28. Ejecución del Banco de Semilleros de Investigación (Acuerdo 006 del 1 de marzo de 2022).
O4. Por ser una universidad regional y de provincia, es invitada a participar en proyectos de investigación con otras entidades. 
O6. Participación en eventos científicos nacionales e internacionales para docentes investigadores.</t>
  </si>
  <si>
    <t xml:space="preserve">F1. Implementación y aplicación de Políticas y normatividades legales dentro del desarrollo del Proceso.
F9. Personal administrativo competente para las actividades de Investigación. 
F10. Convocatorias permanentes de Proyectos de Investigación internas.
F11. Disponibilidad de recursos económicos para la transferencia de resultados.
F12. Prestigio conseguido por la universidad por su liderazgo cultural y su compromiso social.
F13. Presencia privilegiada de la universidad en las regiones del Departamento. 
F28. Ejecución del Banco de Semilleros de Investigación (Acuerdo 006 del 1 de marzo de 2022).
F29. Ejecución del Banco de Pares Evaluadores Externos (Acuerdo 007 del 1 de marzo de 2022).
O1. Convocatorias externas permanentes para financiar proyectos de investigación.
O2. Convocatorias externas para acceder a los recursos  que fortalezcan el proceso de investigación en la Universidad de Cundinamarca. 
O3. Problemáticas de las regiones en los ámbitos de la investigación.
O4. Por ser una universidad regional y de provincia, es requerida para participar en proyectos de investigación con otras entidades. 
O5. Creciente implantación de universidades privadas en la provincia, para posibles alianzas estratégicas. 
O6. Participación en eventos científicos nacionales e internacionales para semilleristas y Gestores del conocimiento y aprendizaje - Investigadores.
O7. Participación en la secretaria de Ciencia, tecnología e Innovación del Departamento de Cundinamarca.
O9. Alianzas estratégicas con otras instituciones para el fortalecimiento de Ciencia, Tecnología e Innovación. </t>
  </si>
  <si>
    <r>
      <t xml:space="preserve">F1. Implementación y aplicación de políticas y normatividades legales dentro del desarrollo del proceso.
F5. Espacio de Investigación en el portal web de la UCundinamarca. 
</t>
    </r>
    <r>
      <rPr>
        <sz val="11"/>
        <color theme="1"/>
        <rFont val="Arial"/>
        <family val="2"/>
      </rPr>
      <t>F6. Modulo de Proyectos de Investigación en la plataforma institucional.</t>
    </r>
    <r>
      <rPr>
        <sz val="11"/>
        <rFont val="Arial"/>
        <family val="2"/>
      </rPr>
      <t xml:space="preserve">
F9. Personal administrativo competente para las actividades de Investigación.
F10. Convocatorias permanentes de Proyectos de Investigación internas.
F11. Disponibilidad de recursos económicos para la transferencia de resultados.
F12. Prestigio conseguido por la universidad por su liderazgo cultural y su compromiso social.
F13. Presencia privilegiada de la universidad en las regiones del Departamento.
F14.  Reconocimiento y categorización de los grupos de investigación e Investigadores por Minciencias.
F24. Visibilidad de la Editorial de la Universidad de Cundinamarca en eventos nacionales o internacionales.
O1. Convocatorias externas permanentes para financiar proyectos de investigación.
O2. Convocatorias externas para acceder a los recursos  que fortalezcan el proceso de investigación en la Universidad de Cundinamarca. 
O3. Problemáticas de las regiones en los ámbitos de la investigación.
O4. Por ser una universidad regional y de provincia, es requerida para participar en proyectos de investigación con otras entidades. 
O5. Creciente implantación de universidades privadas en la provincia, para posibles alianzas estratégicas. 
O6. Participación en eventos científicos nacionales e internacionales para docentes investigadores.
O12. Participación externa en manuscritos presentados a la Editorial de la Universidad de Cundinamarca</t>
    </r>
  </si>
  <si>
    <t xml:space="preserve">Resultados de convocatorias
Publicación en el Portal web
Convocatorias
CvLAC
GrupLAC
</t>
  </si>
  <si>
    <t xml:space="preserve">Resultados de convocatorias
Publicación en el Portal web
Convocatorias
CvLAC y GrupLAC
</t>
  </si>
  <si>
    <t xml:space="preserve">Proyecto de investigación
Convocatorias internas y externas para proyectos de investigación
Transferencia de resultados
Productos de Generación de nuevo conocimiento
</t>
  </si>
  <si>
    <t xml:space="preserve">Proyecto de investigación
Convocatorias internas y externas para proyectos de investigación
Transferencia de resultados
</t>
  </si>
  <si>
    <t xml:space="preserve">Resultados de convocatorias
Publicación en el Portal web
Convocatorias
CvLAC y GrupLAC
</t>
  </si>
  <si>
    <t xml:space="preserve">Seguimiento al plan de Acción
Publicaciones de productos Repositorio Institucional  https://www.ucundinamarca.edu.co/selloeditorial/ </t>
  </si>
  <si>
    <t xml:space="preserve">Teniendo en cuenta los resultados de las fuentes de información mencionadas y la matriz de valoración de los riesgos residuales del proceso, la tercera línea de defensa realiza seguimiento a los riesgos identificados con nivel Alto y Extremo, en caso de este riesgo no se evidencia nivel alto, ni extremo, por lo tanto, no se requiere evaluación de controles de parte de la Dirección de Control Interno, tal como lo indica el Procedimiento ESGP-05_V22. </t>
  </si>
  <si>
    <t>Se evidencia materialización del riesgo toda vez que se encuentra porcentaje de ejecución presupuestal del POAI con corte a 31 de diciembre en un 52.55% y funcionamiento 34.36%. no cumpliendo con las metas establecidas.</t>
  </si>
  <si>
    <r>
      <t>De las convocatorias internas de la vigencia 2023 que se ejecutaban en la vigencia 2024, se evidencio que el proceso MCT cuenta con los CDP y RP (RP 45 de fecha mayo 20 de 2024 y CDP 38 de  fecha 09 de mayo de 2024)  y se encuentra en ejecución por prorroga. Se aperturo convocatorias 2024:
Convocatoria 7: se expidió CDP 88 de fecha 25 noviembre de 2024 y RP por proyectos (ejemplo RP 456 del proyecto 360 de fecha 27 di</t>
    </r>
    <r>
      <rPr>
        <sz val="11"/>
        <rFont val="Arial"/>
        <family val="2"/>
      </rPr>
      <t>ciembre de 2024)
Convocatoria 8: se expidió CDP 66 de fecha 26 de septiembre de 2024 y RP 468 gestionado como reserva presupuestal 498 para el proyecto de investigación 419.</t>
    </r>
  </si>
  <si>
    <t>Se evidencia que el profesional encargado realizó la validación del cargue de las actas de compromiso en las carpetas de SharePoint destinadas a los proyectos de investigación. Estas carpetas fueron compartidas desde la Dirección de Investigación con los investigadores.
Asimismo, se verificó el control correspondiente a la Convocatoria 8 a través del libro de Excel denominado "Seguimiento Actas de Compromiso.</t>
  </si>
  <si>
    <t xml:space="preserve">NO se evidencia pendientes </t>
  </si>
  <si>
    <t>Se optimizó la organización de actividades dentro del procedimiento MCTP13, ajustándolo a la normativa y reglamentación vigente para mejorar su eficiencia. Además, se modificó la redacción de las actividades con el objetivo de simplificar su comprensión y facilitar su implementación y cumplimiento.
En cuanto al diligenciamiento correcto y la entrega oportuna de los planes de gasto (MCTF038), el equipo de trabajo brindó asesoría sobre el uso de Turnitin a los investigadores.
Soporte:
Socialización de la Séptima Convocatoria, realizada el 1 de octubre de 2024.</t>
  </si>
  <si>
    <t>Durante el segundo periodo académico no se presentaron contingencias o situaciones que impidieran el cumplimiento de las actividades.</t>
  </si>
  <si>
    <t xml:space="preserve">La Dirección de Investigación envía correo a los Investigadores con la información para aplicar a quienes requieren de EQUIPOS A UTILIZAR EN LOS PROYECTOS DE INVESTIGACIÓN, continua con el filtro mediante FORMS para quienes requieren elementos académicos, quienes SI lo requieren le menciona la ruta a realizar para el reporte de los equipos en la Herramienta Integradoc dependiendo del requerimiento de cada Proyecto de investigación. 
</t>
  </si>
  <si>
    <t>Se evidencia el registro de certificados de calibración en el formato 'Revisión de Certificados de Calibración AAAr131', específicamente en las columnas P a T, donde se detalla la fecha del certificado y el número de certificación correspondiente.</t>
  </si>
  <si>
    <t>Se realiza la verificación de la información publicada en los micrositio de sello editorial y repositorio CTeI</t>
  </si>
  <si>
    <t xml:space="preserve">Durante la vigencia 2024, en el mes de septiembre se realizo el Backup siendo alojada en el servidor de la Universidad de Cundinamarca. </t>
  </si>
  <si>
    <t>Se optimizó el orden de las actividades dentro del procedimiento MCTP13, conforme con la nueva normativa y reglamentación vigente, buscando una mayor eficiencia en su ejecución y se modifico la redacción de las actividades con el fin de simplificar su comprensión y proporcionar mayor claridad, facilitando así su implementación y cumplimiento. Con respecto al diligenciamiento correcto y el tiempo de entrega de los planes de gasto (MCTF038) se logro con el equipo de trabajo brindar asesoría de turniting a los investigadores. Soporte socialización séptima convocatoria de fecha 01 octubre de 2024.</t>
  </si>
  <si>
    <t>Se evidencia publicación del Cronograma en el siguiente link:
https://www.ucundinamarca.edu.co/investigacion/index.php/sedes/convocatorias-vigentes-2024/3-convocatoria-interna-de-proyectos-de-investigacion de la convocatoria aperturada en el segundo semestre de 2024 para la visualización de la comunidad académica, indicando los tiempos para su cumplimiento.</t>
  </si>
  <si>
    <t>En junio, desde la Seccional Ubaté, el docente líder del semillero de Investigación CRENNG Rafael Ortega Ortega envió por correo electrónico la solicitud de Transferencia de Resultados de Investigación. En julio, tras la revisión por parte de la Dirección de Investigación, se informó que aquellas solicitudes que presentaran inconsistencias o estuvieran incompletas serían devueltas a sus remitentes con la respectiva justificación para su corrección. Asimismo, se realizaron observaciones y aclaraciones a las solicitudes de los estudiantes, con el fin de que fueran ajustadas y presentadas nuevamente para su trámite ante el Comité para el Desarrollo de la Investigación, conforme a las directrices establecidas.</t>
  </si>
  <si>
    <t>Se valida que, en el Modelo de Operación Digital, durante la vigencia 2024, se realizó la actualización de 11 procedimientos y 43 formatos, de acuerdo con el Listado Maestro de Documentos del proceso.</t>
  </si>
  <si>
    <t>El proceso remite información en cumplimiento a esta oportunidad evidenciándose los siguientes entregables: Informe técnico del proyecto denominado "Desarrollo tecnológico para monitoreo, manejo y determinación de la diversidad funcional de arvenses asociadas agricultura familiar en transición agroecológica de la provincia del Sumapaz", Ficha técnica del convenio, Contrato y acta de liquidación.</t>
  </si>
  <si>
    <t>El proceso adjunta los siguientes entregables en cumplimiento a esta oportunidad:  Resultado de convocatorias, Propuestas seleccionadas, enlace de publicación grupos de investigación, enlace de publicación convocatoria (VIII CONVOCATORIA INTERNA 2024-2).</t>
  </si>
  <si>
    <t>De acuerdo a la información suministrada por el proceso en cumplimiento a esta oportunidad se pueden  evidenciar los siguientes entregables:  Resultado de convocatorias, Propuestas seleccionadas, Informe Plan de Acción, link de publicación de grupos de investigación, condiciones iniciales y certificación del plan de acción.</t>
  </si>
  <si>
    <t>En cumplimiento con esta oportunidad el proceso adjunta los siguientes entregables: Informe plan de acción y Certificación del plan de acción.</t>
  </si>
  <si>
    <t>Se ha validado el archivo de aprobación del proyecto y se ha elaborado el acta de liquidación del Contrato de Financiamiento de Recuperación Contingente No. 80740-404-2020, celebrado entre la Fiduciaria Colombiana de Comercio Exterior S.A. (FIDUCOLDEX), actuando como vocera y administradora del Fondo Nacional de Financiamiento para la Ciencia, la Tecnología y la Innovación, Fondo Francisco José de Caldas, y la Universidad de Cundinamarca.</t>
  </si>
  <si>
    <t>Con la siguiente validación de información se verifica el esfuerzo de la Dirección de Investigación en pos del cumplimiento del objetivo del proceso: "Generar y transferir conocimiento científico relevante que aporte al desarrollo de la comunidad local, regional, nacional e internacional, a través de proyectos de investigación e innovación enmarcados en el Sistema Nacional de Ciencia, Tecnología e Innovación":
Convocatorias: El 21 de octubre de 2024 se publicó la lista de proyectos de investigación que cumplen con los requisitos según los Términos de Referencia, avanzando a la fase de evaluación por pares externos en la VIII Convocatoria Interna - Periodo 2024-2 UCundinamarca Generación Siglo 21, con un total de 117 propuestas. 
Resultados de convocatorias: Se cuenta con un archivo en formato PDF que contiene las 83 propuestas seleccionadas para financiación, según la revisión del Comité para el Desarrollo de la Investigación en sesión virtual extraordinaria del 22 de noviembre de 2024.
GrupLAC: Se validaron los grupos y líderes de investigación en la página de la Universidad de Cundinamarca. A continuación, se presentan los grupos de investigación por facultad:
Facultad de Ciencias Administrativas, Económicas y Contables: 9 líderes de investigación.
Facultad de Ciencias Agropecuarias: 14 líderes de investigación.
Facultad de Ciencias Sociales, Humanidades y Ciencias Políticas: 2 líderes de investigación.
Facultad de Ciencias del Deporte y Educación Física: 2 líderes de investigación.
Facultad de Ingeniería: 10 líderes de investigación.
Facultad de Educación: 5 líderes de investigación.
Facultad de Ciencias de la Salud: 3 líderes de investigación.</t>
  </si>
  <si>
    <t>Se valida Convocatorias de Investigación:
El 21 de octubre de 2024, se publicó la lista de proyectos que cumplían con los requisitos establecidos en los Términos de Referencia de la "VIII Convocatoria Interna - Periodo 2024-2 UCundinamarca Generación Siglo 21". De las 117 propuestas presentadas, 83 fueron seleccionadas para financiación tras la evaluación del Comité para el Desarrollo de la Investigación en la sesión virtual extraordinaria del 22 de noviembre de 2024. 
Grupos y Líderes de Investigación:
La universidad cuenta con una sólida estructura de investigación distribuida en diversas facultades:
•	Facultad de Ciencias Administrativas, Económicas y Contables: 9 líderes de investigación.
•	Facultad de Ciencias Agropecuarias: 14 líderes de investigación.
•	Facultad de Ciencias Sociales, Humanidades y Ciencias Políticas: 2 líderes de investigación.
•	Facultad de Ciencias del Deporte y Educación Física: 2 líderes de investigación.
•	Facultad de Ingeniería: 10 líderes de investigación.
•	Facultad de Educación: 5 líderes de investigación.
•	Facultad de Ciencias de la Salud: 3 líderes de investigación.
Esta distribución refleja el compromiso de la universidad con el desarrollo y la transferencia de conocimiento en múltiples disciplinas. 
Seguimiento y Plan de Acción:
Se evidencian informes de investigación, como el documento titulado "Informe de Acciones Dirección de Investigación Condiciones Iniciales con Fines de Acreditación" del 1 de noviembre de 2024. Además, el 13 de febrero de 2025 se presentó un oficio detallando los resultados de avance y cumplimiento del Plan de Acción del IV trimestre de 2024, destacando un cumplimiento promedio del 100% durante la vigencia.
Estos logros resaltan la labor de la Dirección de Investigación en alineación con el objetivo institucional de generar y transferir conocimiento científico relevante, contribuyendo al desarrollo de la comunidad en diversos niveles a través de proyectos de investigación e innovación enmarcados en el Sistema Nacional de Ciencia, Tecnología e Innovación.</t>
  </si>
  <si>
    <t>Se valida Convocatorias de Investigación:
El 21 de octubre de 2024, se publicó la lista de proyectos que cumplían con los requisitos establecidos en los Términos de Referencia de la "VIII Convocatoria Interna - Periodo 2024-2 UCundinamarca Generación Siglo 21". De las 117 propuestas presentadas, 83 fueron seleccionadas para financiación tras la evaluación del Comité para el Desarrollo de la Investigación en la sesión virtual extraordinaria del 22 de noviembre de 2024. 
Grupos y Líderes de Investigación:
La universidad cuenta con una sólida estructura de investigación distribuida en diversas facultades:
•	Facultad de Ciencias Administrativas, Económicas y Contables: 9 líderes de investigación.
•	Facultad de Ciencias Agropecuarias: 14 líderes de investigación.
•	Facultad de Ciencias Sociales, Humanidades y Ciencias Políticas: 2 líderes de investigación.
•	Facultad de Ciencias del Deporte y Educación Física: 2 líderes de investigación.
•	Facultad de Ingeniería: 10 líderes de investigación.
•	Facultad de Educación: 5 líderes de investigación.
•	Facultad de Ciencias de la Salud: 3 líderes de investigación.
Esta distribución refleja el compromiso de la universidad con el desarrollo y la transferencia de conocimiento en múltiples disciplinas. 
Seguimiento y Plan de Acción:
Se evidencian avances en el cumplimiento de las metas del proceso de investigación, destacando:
Informes de investigación: Se presenta el documento Informe de Acciones Dirección de Investigación - Condiciones Iniciales con Fines de Acreditación, con fecha del 1 de noviembre de 2024.
Seguimiento al Plan de Acción: El 13 de febrero de 2025 se radicó un oficio que detalla los avances y cumplimiento del Plan de Acción del IV trimestre de 2024, destacando un cumplimiento promedio del 100% durante la vigencia.</t>
  </si>
  <si>
    <t>Seguimiento al Plan de Acción y Publicaciones de Productos
Se evidencia que el 13 de febrero de 2025 se presentó un oficio detallando los resultados de avance y cumplimiento del Plan de Acción correspondiente al IV trimestre de 2024. Se destaca un cumplimiento promedio del 100% durante la vigencia. Este cumplimiento se encuentra soportado en el informe de Plan de Acción de la vigencia 2024, con fecha del 4 de diciembre de 2024, el cual presenta un desglose trimestral detallando los frentes de acción, estrategias, metas alcanzadas y logros obtenidos.
II Trimestre:
Durante este periodo, la Editorial de la Universidad de Cundinamarca participó en eventos nacionales e internacionales, incluyendo la Feria Internacional del Libro de Bogotá (FILBo) 2024. Esta participación permitió fortalecer la visibilidad de la Editorial y su producción académica, consolidando el posicionamiento institucional en el ámbito editorial y científico.</t>
  </si>
  <si>
    <t>VERSIÓN: 18</t>
  </si>
  <si>
    <t>VIGENCIA: 2025-04-11</t>
  </si>
  <si>
    <t>Diagonal 18 No. 20-29 Fusagasugá – Cundinamarca
Teléfono (601) 8281483 Línea Gratuita 018000180414
www.ucundinamarca.edu.co   E-mail: info@ucundinamarca.edu.co
NIT: 890.680.062-2</t>
  </si>
  <si>
    <t>Documento controlado por el Sistema de Gestión de la Calidad
Asegúrese que corresponde a la última versión consultando el Portal Institucional</t>
  </si>
  <si>
    <t>PÁGINA: 2 de 11</t>
  </si>
  <si>
    <t>PÁGINA: 3 de 11</t>
  </si>
  <si>
    <t>Se realiza seguimiento a los controles por parte de la segunda línea de defensa</t>
  </si>
  <si>
    <t>Henry Orlando Aragón Oquendo</t>
  </si>
  <si>
    <t>Director de área I - Oficina de Calidad</t>
  </si>
  <si>
    <t>Diagonal 18 No. 20-29 Fusagasugá – Cundinamarca 
Teléfono (601) 8281483 Línea Gratuita 018000180414
 www.ucundinamarca.edu.co   E-mail: info@ucundinamarca.edu.co
 NIT: 890.680.062-2</t>
  </si>
  <si>
    <t xml:space="preserve"> Documento controlado por el Sistema de Gestión de la Calidad
Asegúrese que corresponde a la última versión consultando el Portal Institucional</t>
  </si>
  <si>
    <r>
      <t xml:space="preserve">Se realiza la actualización de las partes interesadas en el análisis DOFA, así como la validación de las calificaciones asignadas. Adicionalmente, se revisan y actualizan los riesgos y oportunidades, efectuando los ajustes correspondientes a los controles y entregables. En el Riesgo 3, se incorpora una nueva actividad de control y entregables en la causa A3, y en el Riesgo 4, se agrega la causa D3 y actividad de control y entregables.
</t>
    </r>
    <r>
      <rPr>
        <b/>
        <sz val="11"/>
        <color rgb="FF242424"/>
        <rFont val="Arial"/>
        <family val="2"/>
      </rPr>
      <t xml:space="preserve">CONTEXTO DOFA </t>
    </r>
    <r>
      <rPr>
        <sz val="11"/>
        <color rgb="FF242424"/>
        <rFont val="Arial"/>
        <family val="2"/>
      </rPr>
      <t xml:space="preserve">
</t>
    </r>
    <r>
      <rPr>
        <b/>
        <sz val="11"/>
        <color rgb="FF242424"/>
        <rFont val="Arial"/>
        <family val="2"/>
      </rPr>
      <t xml:space="preserve">
Se Inactiva: 
</t>
    </r>
    <r>
      <rPr>
        <sz val="11"/>
        <color rgb="FF242424"/>
        <rFont val="Arial"/>
        <family val="2"/>
      </rPr>
      <t xml:space="preserve">D5. Manejo de la información en físico.
A1. Escasa implicación de algunos sectores de la sociedad en los proyectos de investigación regional.
</t>
    </r>
    <r>
      <rPr>
        <b/>
        <sz val="11"/>
        <color rgb="FF242424"/>
        <rFont val="Arial"/>
        <family val="2"/>
      </rPr>
      <t xml:space="preserve">Se activa:
</t>
    </r>
    <r>
      <rPr>
        <sz val="11"/>
        <color rgb="FF242424"/>
        <rFont val="Arial"/>
        <family val="2"/>
      </rPr>
      <t xml:space="preserve">
F2: Infraestructura tecnológica.
F20: Planificación de actividades a realizar en el semestre.
</t>
    </r>
    <r>
      <rPr>
        <b/>
        <sz val="11"/>
        <color rgb="FF242424"/>
        <rFont val="Arial"/>
        <family val="2"/>
      </rPr>
      <t xml:space="preserve">Se Modifica 
</t>
    </r>
    <r>
      <rPr>
        <sz val="11"/>
        <color rgb="FF242424"/>
        <rFont val="Arial"/>
        <family val="2"/>
      </rPr>
      <t xml:space="preserve">
D15. “No alcanzar a cumplir con alguna de las metas establecidas en los objetivos del proceso y/o meta” a “No alcanzar a cumplir con alguna de las metas establecidas en los objetivos del proceso y/o meta de ejecución para los proyectos de investigación.
A11. Se modifica la palabra estudiantes a creadores de oportunidades, “Apoyo para la participación en eventos nacionales e internacionales de los semilleristas en calidad de creadores de oportunidades”.
F30: Se modifica normatividad:  Ejecución del Banco Interno y Externo de Directores de Trabajos de Grado de Pregrado y Posgrado, Acuerdo 026 del 01 de octubre de 2024 “Por el cual crea el banco interno y externo de directores, asesores y jurados de trabajos de grado en la Universidad de Cundinamarca”.
O4. Por ser una universidad regional y de provincia, es invitada a participar en proyectos de investigación con otras entidades.
O6. Participación en eventos científicos nacionales e internacionales para semilleristas y Gestores del conocimiento y aprendizaje - Investigadores.
</t>
    </r>
  </si>
  <si>
    <t>Director de Investigación Universitaria</t>
  </si>
  <si>
    <t xml:space="preserve">Edgar Eduardo Roa Guerrero </t>
  </si>
  <si>
    <t xml:space="preserve">Actividad Nueva </t>
  </si>
  <si>
    <t>Teniendo en cuenta los resultados de las fuentes de información mencionadas y la matriz de valoración de los riesgos residuales del proceso, la tercera línea de defensa realiza seguimiento a los riesgos identificados con nivel Alto y Extremo, en caso de este riesgo no se evidencia a nivel alto, ni extremo, por lo tanto, no se requiere evaluación de controles de parte de la Dirección de Control Interno, tal como lo indica el procedimiento ESGP05_V22 GESTIÓN DEL RIESGO Y LAS OPORTUNIDADES.</t>
  </si>
  <si>
    <t>Se evidencia baja ejecución presupuestal en el primer semestre de la vigencia 2025, siendo para funcionamiento el 23.82% de ejecución y para inversión tan solo el 14.85% de ejecución, lo que podría impedir el cumplimiento de la meta planteada para los proyectos de investigación. Se evidencia debilidad de ejecución. En Seguimiento.</t>
  </si>
  <si>
    <t>Se verifican los entregables allegados por el proceso en cumplimiento de la oportunidad, se observa, proyecto 66161 Colciencias, informe de supervisión, informe técnico final y anexos.</t>
  </si>
  <si>
    <t>El proceso indica que durante el primer semestre 2025 no se aperturaron convocatorias.</t>
  </si>
  <si>
    <t>Se verifican los entregables allegados por el proceso en cumplimiento de la oportunidad, respecto a resultado de convocatorias el proceso indica que durante el primer semestre 2025 no se aperturaron convocatorias, se evidencia link portal web con la información de convocatorias, link CvLAC y GrupLAC.</t>
  </si>
  <si>
    <t>Se verifican los entregables allegados por el proceso en cumplimiento de la oportunidad, se observa, formato de seguimiento al plan de acción y link de Publicaciones de Productos Repositorio Institucional.</t>
  </si>
  <si>
    <t>SEDE
SECCIONAL
EXTENSIÓN</t>
  </si>
  <si>
    <t>PROCESO OFICINA SISTEMA</t>
  </si>
  <si>
    <t>Gestión Ciencia, Tecnología e Investigación</t>
  </si>
  <si>
    <t>Fusagasuga</t>
  </si>
  <si>
    <t>D15.No alcanzar a cumplir con alguna  de las metas establecidas en los objetivos del proceso y/o meta de ejecución para los proyectos de investigación.
New. Posibles dificultades en la medicion de los indicadores del proceso por 
o se envia a amezanas si son tramites adminsitrativos externos.</t>
  </si>
  <si>
    <t>A3. Posibilidad de surgimiento de pandemias, desastres naturales, Declaración de estado de emergencia Nacionales e Internacionales,  lo cual afecta los procesos de Investigación.</t>
  </si>
  <si>
    <t>D8. Posibles cambios inesperados en los procedimientos administrativos</t>
  </si>
  <si>
    <t>A10. Posible falta de adecuacion de espacios y equipos en los Laboratorios a nivel institucional.</t>
  </si>
  <si>
    <t>A11. Aprobación y tramites adminsitrativos para los apoyos económicos relacionados a la participación en eventos nacionales e internacionales de los semilleristas en calidad de creadores de oportunidades.</t>
  </si>
  <si>
    <t>A7. Información errónea y/o incompleta en los certificados de calibración e informes de mantenimiento emitidos por el proveedor externo que realice dichos trabajos a los equipos de medición a usarse en los proyectos de investigación.</t>
  </si>
  <si>
    <t>Posibilidad de incumplimiento en los tiempos establecidos para la medición de indicadores de investigación exigidos por entes (institucionales, Minciencias, Ministerio de Educación) por demoras en la gestión administrativa y financiera debido a la falta de actualización de información oportuna por las partes interesadas.</t>
  </si>
  <si>
    <r>
      <rPr>
        <sz val="11"/>
        <color rgb="FF000000"/>
        <rFont val="Arial"/>
        <family val="2"/>
      </rPr>
      <t>Posibilidad de</t>
    </r>
    <r>
      <rPr>
        <sz val="11"/>
        <color rgb="FFFF0000"/>
        <rFont val="Arial"/>
        <family val="2"/>
      </rPr>
      <t xml:space="preserve"> </t>
    </r>
    <r>
      <rPr>
        <sz val="11"/>
        <color rgb="FF000000"/>
        <rFont val="Arial"/>
        <family val="2"/>
      </rPr>
      <t>pérdida de la archivos históricos productos de investigación de las publicaciones periódicas. (OJS- Open Journal Systems) por inconsistencias de información en las publicaciones debido a la asignación errónea o duplicada de códigos DOI.</t>
    </r>
  </si>
  <si>
    <t xml:space="preserve">MCTP03 –Proyectos de Investigación
MCTP18 –Proyectos de Investigación Externos </t>
  </si>
  <si>
    <t>MCTP13 - Fondo Ciencia, Tecnología e Innovación.
AFIP41 - Pagos por Resolución</t>
  </si>
  <si>
    <t>MCTP04 - Transferencias de Resultados
MCTG02- Guia transferencias de Resultados de Investigacion</t>
  </si>
  <si>
    <t>Radicado y/o correo de solicitud para la tranferencia de resultados y la respuesta correspondiente.</t>
  </si>
  <si>
    <t xml:space="preserve">MCTG002  GUÍA TRANSFERENCIA DE RESULTADOS DE INVESTIGACIÓN
MCTF011 - PROPUESTA DE TRANSFERENCIA DE RESULTADOS DE INVESTIGACIÓN </t>
  </si>
  <si>
    <t>El  profesional asignado por la Dirección de Investigación valida las solicitudes para el desplazamiento y participacion en los eventos nacionales e internacionales de los semilleristas en su calidad como creadores de oportunidades.</t>
  </si>
  <si>
    <t>El  profesional asignado por la Dirección de Investigación aplicará los métodos de asignación de recursos y/o métodos establecidos por la normatividad presupuestal vigente de la Universidad.</t>
  </si>
  <si>
    <t>El  profesional asignado por la Dirección de Investigación realizará la validación del cargue de  las actas de compromiso adjuntas en las carpetas en el share-point para los proyectos de investigación compartidas desde la Dirección de Investigación a los investigadores.</t>
  </si>
  <si>
    <t>El  profesional asignado por la Dirección de Investigación realizara el seguimiento y gestión al tramite para liquidacion de los convenios ejecutados de conformidad a los lineamientos legales vigentes.</t>
  </si>
  <si>
    <t>El  profesional asignado por la Dirección de Investigación gestionara los procedimientos administrativos y financieros para la asignación de recursos.</t>
  </si>
  <si>
    <t>El  profesional asignado por la Dirección de Investigación por la Dirección de Investigación realizará la verificacion de los certificados de calibración de los elementos en mantenimiento en articulacion con la Unidad de Apoyo Academico de los equpos correspondientes a la Direccion de Investigacion</t>
  </si>
  <si>
    <t xml:space="preserve">El  profesional asignado por la Dirección de Investigación realizará seguimiento a que el código DOI asignado se mantenga vigente a través de la búsqueda de la URL y de los informes de seguimiento realizados por el proveedor encargado de asignarlos. </t>
  </si>
  <si>
    <t xml:space="preserve">El  profesional asignado por la Dirección de Investigación realizará Backup al servidor donde se encuentra alojado el sistema de Revistas Electrónicas OJS. </t>
  </si>
  <si>
    <t>El  profesional asignado por la Dirección de Investigación realizan capacitaciones y/o asesorias a investigadores en los procedimientos financieros y requisitos para evitar devoluciones.</t>
  </si>
  <si>
    <t>El  profesional asignado por la Dirección de Investigación realizan la revisión previa de la documentación antes de la radicación para la legalización de recursos.</t>
  </si>
  <si>
    <t>El  profesional asignado por la Dirección de Investigación realizan la publicación del Cronograma de las convocatorias a realizar para el cumplimiento de los tiempos establecidos</t>
  </si>
  <si>
    <t>El  profesional asignado por la Dirección de Investigación valida que la documentación que soporta el desarrollo las transferencias del producto de investigación y/o la socialización a la comunidad académica o reporte del producto en el CvLAC y/o el GrupLAC de acuerdo a la participación.</t>
  </si>
  <si>
    <t>El  profesional asignado por la Dirección de Investigación realizará actualización documental dependiendo de los cambios efectuados por las partes interesadas.</t>
  </si>
  <si>
    <t>Relacion de procesos tramitados en integradoc como pagos por resolución.</t>
  </si>
  <si>
    <t>Resultados definitivos de proyectos de investigacion aprobados por convocatoria.
Actas de compromiso de proyectos de proyectos de investigacion.</t>
  </si>
  <si>
    <t xml:space="preserve">Posibilidad de invalidación de los resultados por limitada apropiación en metrología y posibles inconsistencias en la información técnica de equipos de medición, a causa de falla de equipos debido a calibraciones inadecuadas y/o certificados de calibración erróneos, para la publicación de los resultados de proyectos de investigación. </t>
  </si>
  <si>
    <t>Publicacion del cronograma de las convocatorias realizadas durante la vigencia.</t>
  </si>
  <si>
    <t>Número de proyectos de investigación aprobados en vigencia 2024 y en desarrollo en la vigencia 2026</t>
  </si>
  <si>
    <t>4/19/2025</t>
  </si>
  <si>
    <t>17/09/2025</t>
  </si>
  <si>
    <t>D12.  Falta de digitalización para el seguimiento de las actas de compromiso de los proyectos de investigación y transferencias de resultados.</t>
  </si>
  <si>
    <t>Posibilidad de incumplimiento de las metas y actividades previstas en la ejecución presupuestal por la no ejecucion completa de los recursos asignados a causa de debilidades en la planeación, proyección y seguimiento de las necesidades financieras y operativas requeridas.</t>
  </si>
  <si>
    <t>De acuerdo a la información proporcionada por Dirección de Investigación Universitaria, se realizó una convocatoria para la vigencia del 2025, la cual se evidencia con expedición del CDP 46 de 2026 para la decima convocatoria, con fecha de emisión del 16 de julio de 2025, de igual manera se verifican RP emitidos para proyectos de investigación como el RP 754 DEL 2025 con fecha de emisión del 24 de diciembre de 2025.</t>
  </si>
  <si>
    <t>Se cuenta con Sharepoint con información de actas de compromiso adjuntas para proyectos de investigación durante la vigencia 2025, verificandose el acta de compromiso "APROXIMACIONES A UN ECOMODELO DE EMPRENDIMIENTO PARA EXPERIENCIAS 
TURÍSTICAS INTEGRALES SUSTENTABLES. 
ESTUDIOS DE CASOS EN MATANZAS-CUBA 
Y CUNDINAMARCA-COLOMBIA"  firmada el 18 de noviembre de 2025.</t>
  </si>
  <si>
    <t>Durante la vigencia 2025 no se presentaron contingencias o situciones que compromentiera el cumplimiento de las actividades desarrolladas por la Dirección de Investigaciones.</t>
  </si>
  <si>
    <t>De acuerdo con la información propocionada por la Dirección de Investigación Universitaria, no se liquidaron convenidos durante la vigencia 2025.</t>
  </si>
  <si>
    <t>Se verifica enlace enlace del Repositorio Institucional del Sello Editorial, verificando el documento "30 Años de Transformación Regional. Soacha", evidenciando su respectivo código DOI y la disponibilidad del documento.</t>
  </si>
  <si>
    <t>No se registra evidencia de backup realizado para la vigencia 2025, ni solicitudes a la Mesa de ayuda de la plataforma institucional.</t>
  </si>
  <si>
    <t>Se verifica que se realizaron 5 jornadas de sensibilización, verificandose la realizada el día 30 de abril de 2025 sobre Sistema Internacional de Unidades.</t>
  </si>
  <si>
    <t>Según la Dirección de Investigación Universitaria, se cuenta con 3 listados de asistencia sobre sensibilización sobre los requisitos y  proceso financieros de los proyectos de investigación, verificandose la realizada el 22 de agosto de 2025.</t>
  </si>
  <si>
    <t>Se proporciona seguimiento mediante libro de excel de las reservas presupuestales del proceso de Banco de directores, asesores y jurado de trabajos de grado, tramitadas mediante integrado, verificandose el indetificador de Integradoc CRPTAL-204, correspondiente al programa académico de Administración de empresas.</t>
  </si>
  <si>
    <t>Se evidencia cronograma publicado en la pagina web de la Dirección de investigaciones.</t>
  </si>
  <si>
    <t>No se evidencia registro de radicados y/o tranferencia de resultados por parte de la dirección, sin embargo se proporciona soporte de solicitud para la fecha 19 de agosto de 2025, el docente Andres Fernando pava, solicitó la transferencia para la ponencia "Análisis del comportamiento cambiario en Chile, Colombia y Perú durante el periodo 2012-2024: Una perspectiva para la integración bursátil"</t>
  </si>
  <si>
    <t>Se evidencia actualización de documentos actualizados en Modelo de Operación Digital.</t>
  </si>
  <si>
    <t>Se almacenan las evidencias en el Archivo Documental de la Dirección de Investigación Universitaria, y se evidencia la información ne la pagina web de la institución en la sección de la Ciencia, Tecnología e Innovación, y se valida en la pagina de Mincienda CvLAC y GrupLAC, de acuerdo a la información proporcionada por la Dirección de Investigaciones.</t>
  </si>
  <si>
    <t>Se observa el resporte del Plan de Acción correspondiente a la Vigencia 2025 en la Plataforma LiderTI, sobre el cumplimiento de las metadas trazadas dentro del Plan de Acción con resultado del 99,25%.</t>
  </si>
  <si>
    <t>Se evidencia la publicación de las propuestas finales de la Convocatoria X en la pagina web de la Universidad de Cundinamarca. Se almacenan las evidencias en el Archivo Documental de la Dirección de Investigación Universitaria, y se evidencia la información ne la pagina web de la institución en la sección de la Ciencia, Tecnología e Innovación, y se valida en la pagina de Mincienda CvLAC y GrupLAC, de acuerdo a la información proporcionada por la Dirección de Investigaciones.</t>
  </si>
  <si>
    <t>Se proporciona por parte de la Dirección de Investigación Universitaria el seguimiento mediante libro de excel de los CDP y RP gestionados por la Dirección según sus necesidades y gestionados mediante Plantaforma Integradoc, y se proporciona CDP 47 de la fecha 17 de julio de 2025 con el objeto "RECONOCIMIENTO ECONÓMICO PARA DIRECTORES, ASESORES Y JURADOS DE TRABAJOS DE GRADO DE PREGRADO Y POSGRADO EN LA UNIVERSIDAD DE CUNDINAMARCA" y los RPS asociados a la ejecución. Sin embargo no se evidencia registro completo.</t>
  </si>
  <si>
    <t>Se evidencia carpeta en Drive correspondiente al historial de mantenimiento y calibración de equipos, organizada por sede. Durante la verificación realizada para la sede Fusagasugá, se identifica el certificado de calibración No. V-2137-25 correspondiente al instrumento pipeta tipo pistón de desplazamiento por aire. Así mismo, en la carpeta correspondiente a Fusagasugá se registran siete (7) carpetas asociadas a equipos con mantenimiento y/o calibración.</t>
  </si>
  <si>
    <t>Se evidencia en OneDrive, dentro de las rutas correspondientes a Dirección – Inventario Documental – Transferencia de Resultados e Inventario Documental CTeI – Programas – Transferencia de Resultados, el registro documental asociado a las transferencias de resultados de la presente vigencia. Para el primer semestre, se verifican siete (7) transferencias de resultados, identificándose el formato MCTr011 correspondiente a la ponencia nacional de Ivonne Nayibe Pinzón del semillero APA – Acciones Pedagógicas Alternativas, con fecha del 23 de mayo de 2025; y para el segundo semestre, se evidencian siete (7) carpetas correspondientes a ponencias nacionales y una (1) carpeta asociada a participación fuera del país.</t>
  </si>
  <si>
    <t>Solicitud y actualización del SAD mediante correo electrónico.
Documentación actualizada en el Modelo de operación digital.</t>
  </si>
  <si>
    <r>
      <t xml:space="preserve">Se realizaron ajustes en la matriz DOFA, inactivando las debilidades No. 8, 20 y 22, por no corresponder a condiciones actuales del proceso o por encontrarse gestionadas mediante acciones institucionales; así mismo, se ajustó la redacción de la debilidad No. 15.
En cuanto a las amenazas, se ajustó la redacción y valoración de la Amenaza No. 3, y se mejoró la redacción de las amenazas No. 10 y No. 11.
Adicionalmente, se realizó ajuste en la redacción de los riesgos No. 1, 3, 4 y 5, y se efectuó la mejora en la redacción de la totalidad de los controles, con el fin de fortalecer su coherencia y precisión metodológica, consecutivamente se modifican evidencias que corresponde a riesgo 1 y riesgo 5, las cuales se redactan de la siguiente manera: 
</t>
    </r>
    <r>
      <rPr>
        <b/>
        <sz val="11"/>
        <color rgb="FF242424"/>
        <rFont val="Arial"/>
        <family val="2"/>
      </rPr>
      <t>Riesgo 1:</t>
    </r>
    <r>
      <rPr>
        <sz val="11"/>
        <color rgb="FF242424"/>
        <rFont val="Arial"/>
        <family val="2"/>
      </rPr>
      <t xml:space="preserve">
•	Relación de procesos tramitados en integradoc como pagos por resolución.
•	Resultados definitivos de proyectos de investigación aprobados por convocatoria. 
Actas de compromiso de proyectos de proyectos de investigación.
</t>
    </r>
    <r>
      <rPr>
        <b/>
        <sz val="11"/>
        <color rgb="FF242424"/>
        <rFont val="Arial"/>
        <family val="2"/>
      </rPr>
      <t>Riesgo 2:</t>
    </r>
    <r>
      <rPr>
        <sz val="11"/>
        <color rgb="FF242424"/>
        <rFont val="Arial"/>
        <family val="2"/>
      </rPr>
      <t xml:space="preserve">
•	Relación de procesos tramitados en integradoc como pagos por resolución.
•	Solicitud y actualización del SAD mediante correo electrónico. 
Documentación actualizada en el Modelo de operación digital.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</si>
</sst>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uot;* #,##0.00_-;\-&quot;$&quot;* #,##0.00_-;_-&quot;$&quot;* &quot;-&quot;??_-;_-@_-"/>
  </numFmts>
  <fonts count="74" x14ac:knownFonts="1">
    <font>
      <sz val="11"/>
      <color theme="1"/>
      <name val="Calibri"/>
      <family val="2"/>
      <scheme val="minor"/>
    </font>
    <font>
      <b/>
      <sz val="11"/>
      <color theme="1"/>
      <name val="Calibri"/>
      <family val="2"/>
      <scheme val="minor"/>
    </font>
    <font>
      <sz val="11"/>
      <color theme="0"/>
      <name val="Arial"/>
      <family val="2"/>
    </font>
    <font>
      <sz val="11"/>
      <name val="Calibri"/>
      <family val="2"/>
      <scheme val="minor"/>
    </font>
    <font>
      <b/>
      <sz val="11"/>
      <color theme="0"/>
      <name val="Arial"/>
      <family val="2"/>
    </font>
    <font>
      <sz val="11"/>
      <color theme="0" tint="-0.14999847407452621"/>
      <name val="Calibri"/>
      <family val="2"/>
      <scheme val="minor"/>
    </font>
    <font>
      <sz val="11"/>
      <color theme="1"/>
      <name val="Arial"/>
      <family val="2"/>
    </font>
    <font>
      <sz val="11"/>
      <color theme="0" tint="-0.14999847407452621"/>
      <name val="Arial"/>
      <family val="2"/>
    </font>
    <font>
      <b/>
      <sz val="22"/>
      <color theme="0"/>
      <name val="Arial"/>
      <family val="2"/>
    </font>
    <font>
      <sz val="14"/>
      <color theme="0"/>
      <name val="Arial"/>
      <family val="2"/>
    </font>
    <font>
      <sz val="9"/>
      <color theme="1"/>
      <name val="Arial"/>
      <family val="2"/>
    </font>
    <font>
      <sz val="9"/>
      <name val="Arial"/>
      <family val="2"/>
    </font>
    <font>
      <sz val="10"/>
      <color theme="0"/>
      <name val="Arial"/>
      <family val="2"/>
    </font>
    <font>
      <sz val="9"/>
      <color theme="0"/>
      <name val="Arial"/>
      <family val="2"/>
    </font>
    <font>
      <sz val="8"/>
      <color theme="0"/>
      <name val="Arial"/>
      <family val="2"/>
    </font>
    <font>
      <sz val="9"/>
      <color theme="1"/>
      <name val="Tahoma"/>
      <family val="2"/>
    </font>
    <font>
      <sz val="9"/>
      <name val="Tahoma"/>
      <family val="2"/>
    </font>
    <font>
      <b/>
      <sz val="11"/>
      <color indexed="81"/>
      <name val="Tahoma"/>
      <family val="2"/>
    </font>
    <font>
      <sz val="11"/>
      <color indexed="81"/>
      <name val="Tahoma"/>
      <family val="2"/>
    </font>
    <font>
      <sz val="12"/>
      <color indexed="81"/>
      <name val="Tahoma"/>
      <family val="2"/>
    </font>
    <font>
      <b/>
      <sz val="12"/>
      <name val="Arial"/>
      <family val="2"/>
    </font>
    <font>
      <b/>
      <sz val="12"/>
      <color theme="0"/>
      <name val="Arial"/>
      <family val="2"/>
    </font>
    <font>
      <sz val="12"/>
      <color theme="0" tint="-0.14999847407452621"/>
      <name val="Calibri"/>
      <family val="2"/>
      <scheme val="minor"/>
    </font>
    <font>
      <sz val="12"/>
      <color theme="1"/>
      <name val="Calibri"/>
      <family val="2"/>
      <scheme val="minor"/>
    </font>
    <font>
      <sz val="12"/>
      <color theme="0"/>
      <name val="Arial"/>
      <family val="2"/>
    </font>
    <font>
      <sz val="11"/>
      <color rgb="FF000000"/>
      <name val="Arial"/>
      <family val="2"/>
    </font>
    <font>
      <b/>
      <sz val="14"/>
      <color theme="0"/>
      <name val="Arial"/>
      <family val="2"/>
    </font>
    <font>
      <i/>
      <sz val="11"/>
      <color theme="1"/>
      <name val="Arial"/>
      <family val="2"/>
    </font>
    <font>
      <b/>
      <sz val="11"/>
      <color theme="1"/>
      <name val="Arial"/>
      <family val="2"/>
    </font>
    <font>
      <sz val="10"/>
      <color rgb="FF000000"/>
      <name val="Arial"/>
      <family val="2"/>
    </font>
    <font>
      <b/>
      <i/>
      <sz val="11"/>
      <color theme="1"/>
      <name val="Arial"/>
      <family val="2"/>
    </font>
    <font>
      <b/>
      <sz val="11"/>
      <color rgb="FF000000"/>
      <name val="Arial"/>
      <family val="2"/>
    </font>
    <font>
      <sz val="11"/>
      <color theme="1"/>
      <name val="Calibri"/>
      <family val="2"/>
      <scheme val="minor"/>
    </font>
    <font>
      <sz val="11"/>
      <name val="Arial"/>
      <family val="2"/>
    </font>
    <font>
      <b/>
      <sz val="12"/>
      <color theme="1"/>
      <name val="Arial"/>
      <family val="2"/>
    </font>
    <font>
      <b/>
      <sz val="14"/>
      <color theme="1"/>
      <name val="Arial"/>
      <family val="2"/>
    </font>
    <font>
      <b/>
      <sz val="24"/>
      <color theme="1"/>
      <name val="Calibri"/>
      <family val="2"/>
      <scheme val="minor"/>
    </font>
    <font>
      <u/>
      <sz val="11"/>
      <color theme="10"/>
      <name val="Calibri"/>
      <family val="2"/>
      <scheme val="minor"/>
    </font>
    <font>
      <b/>
      <sz val="11"/>
      <name val="Calibri"/>
      <family val="2"/>
      <scheme val="minor"/>
    </font>
    <font>
      <b/>
      <sz val="20"/>
      <color theme="1"/>
      <name val="Calibri"/>
      <family val="2"/>
      <scheme val="minor"/>
    </font>
    <font>
      <b/>
      <sz val="14"/>
      <name val="Arial"/>
      <family val="2"/>
    </font>
    <font>
      <sz val="11"/>
      <color rgb="FF000000"/>
      <name val="Calibri"/>
      <family val="2"/>
      <scheme val="minor"/>
    </font>
    <font>
      <b/>
      <sz val="11"/>
      <name val="Arial"/>
      <family val="2"/>
    </font>
    <font>
      <sz val="11"/>
      <color theme="0"/>
      <name val="Calibri"/>
      <family val="2"/>
      <scheme val="minor"/>
    </font>
    <font>
      <b/>
      <sz val="12"/>
      <color theme="0"/>
      <name val="Calibri"/>
      <family val="2"/>
      <scheme val="minor"/>
    </font>
    <font>
      <sz val="12"/>
      <color theme="0"/>
      <name val="Calibri"/>
      <family val="2"/>
      <scheme val="minor"/>
    </font>
    <font>
      <b/>
      <sz val="10"/>
      <color theme="0"/>
      <name val="Arial"/>
      <family val="2"/>
    </font>
    <font>
      <sz val="12"/>
      <color theme="1"/>
      <name val="Arial"/>
      <family val="2"/>
    </font>
    <font>
      <sz val="10"/>
      <name val="Arial"/>
      <family val="2"/>
    </font>
    <font>
      <sz val="11"/>
      <color theme="1"/>
      <name val="Century Gothic"/>
      <family val="2"/>
    </font>
    <font>
      <b/>
      <sz val="11"/>
      <color theme="1"/>
      <name val="Century Gothic"/>
      <family val="2"/>
    </font>
    <font>
      <b/>
      <sz val="16"/>
      <color theme="1"/>
      <name val="Arial"/>
      <family val="2"/>
    </font>
    <font>
      <b/>
      <i/>
      <sz val="11"/>
      <color rgb="FF007B3E"/>
      <name val="Arial"/>
      <family val="2"/>
    </font>
    <font>
      <i/>
      <sz val="11"/>
      <color rgb="FF007B3E"/>
      <name val="Arial"/>
      <family val="2"/>
    </font>
    <font>
      <sz val="11"/>
      <color rgb="FFFF0000"/>
      <name val="Arial"/>
      <family val="2"/>
    </font>
    <font>
      <b/>
      <i/>
      <sz val="12"/>
      <color theme="0"/>
      <name val="Arial"/>
      <family val="2"/>
    </font>
    <font>
      <u/>
      <sz val="11"/>
      <color theme="0"/>
      <name val="Calibri"/>
      <family val="2"/>
      <scheme val="minor"/>
    </font>
    <font>
      <b/>
      <sz val="24"/>
      <color theme="1"/>
      <name val="Century Gothic"/>
      <family val="2"/>
    </font>
    <font>
      <b/>
      <sz val="11"/>
      <color rgb="FF292929"/>
      <name val="Arial"/>
      <family val="2"/>
    </font>
    <font>
      <b/>
      <u/>
      <sz val="10"/>
      <color theme="0"/>
      <name val="Century Gothic"/>
      <family val="2"/>
    </font>
    <font>
      <sz val="11"/>
      <color rgb="FF242424"/>
      <name val="Arial"/>
      <family val="2"/>
    </font>
    <font>
      <sz val="10"/>
      <name val="Calibri"/>
      <family val="2"/>
      <scheme val="minor"/>
    </font>
    <font>
      <sz val="10"/>
      <color theme="1"/>
      <name val="Calibri"/>
      <family val="2"/>
      <scheme val="minor"/>
    </font>
    <font>
      <b/>
      <sz val="11"/>
      <color rgb="FF242424"/>
      <name val="Arial"/>
      <family val="2"/>
    </font>
    <font>
      <b/>
      <u/>
      <sz val="11"/>
      <color rgb="FF242424"/>
      <name val="Arial"/>
      <family val="2"/>
    </font>
    <font>
      <b/>
      <sz val="11"/>
      <color theme="4" tint="-0.499984740745262"/>
      <name val="Arial"/>
      <family val="2"/>
    </font>
    <font>
      <b/>
      <u/>
      <sz val="11"/>
      <name val="Arial"/>
      <family val="2"/>
    </font>
    <font>
      <sz val="10"/>
      <color theme="1"/>
      <name val="Arial"/>
      <family val="2"/>
    </font>
    <font>
      <sz val="11"/>
      <color rgb="FF242424"/>
      <name val="Arial"/>
      <family val="2"/>
    </font>
    <font>
      <sz val="8"/>
      <color rgb="FF000000"/>
      <name val="Arial"/>
      <family val="2"/>
    </font>
    <font>
      <sz val="10"/>
      <color rgb="FFFF0000"/>
      <name val="Arial"/>
      <family val="2"/>
    </font>
    <font>
      <b/>
      <i/>
      <sz val="11"/>
      <color rgb="FFFF0000"/>
      <name val="Arial"/>
      <family val="2"/>
    </font>
    <font>
      <sz val="8"/>
      <name val="Calibri"/>
      <family val="2"/>
      <scheme val="minor"/>
    </font>
    <font>
      <u/>
      <sz val="11"/>
      <name val="Calibri"/>
      <family val="2"/>
      <scheme val="minor"/>
    </font>
  </fonts>
  <fills count="29">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0" tint="-0.14999847407452621"/>
        <bgColor indexed="64"/>
      </patternFill>
    </fill>
    <fill>
      <patternFill patternType="solid">
        <fgColor rgb="FF00B050"/>
        <bgColor indexed="64"/>
      </patternFill>
    </fill>
    <fill>
      <patternFill patternType="solid">
        <fgColor rgb="FFFF0000"/>
        <bgColor indexed="64"/>
      </patternFill>
    </fill>
    <fill>
      <patternFill patternType="solid">
        <fgColor rgb="FFFF6600"/>
        <bgColor indexed="64"/>
      </patternFill>
    </fill>
    <fill>
      <patternFill patternType="solid">
        <fgColor rgb="FF0F3D38"/>
        <bgColor indexed="64"/>
      </patternFill>
    </fill>
    <fill>
      <patternFill patternType="solid">
        <fgColor rgb="FFEDE395"/>
        <bgColor indexed="64"/>
      </patternFill>
    </fill>
    <fill>
      <patternFill patternType="solid">
        <fgColor rgb="FFFBE122"/>
        <bgColor indexed="64"/>
      </patternFill>
    </fill>
    <fill>
      <patternFill patternType="solid">
        <fgColor rgb="FF00482B"/>
        <bgColor indexed="64"/>
      </patternFill>
    </fill>
    <fill>
      <patternFill patternType="solid">
        <fgColor rgb="FFDAAA00"/>
        <bgColor indexed="64"/>
      </patternFill>
    </fill>
    <fill>
      <patternFill patternType="solid">
        <fgColor rgb="FF4E4B48"/>
        <bgColor indexed="64"/>
      </patternFill>
    </fill>
    <fill>
      <patternFill patternType="solid">
        <fgColor rgb="FF79C000"/>
        <bgColor indexed="64"/>
      </patternFill>
    </fill>
    <fill>
      <patternFill patternType="solid">
        <fgColor rgb="FF92D050"/>
        <bgColor indexed="64"/>
      </patternFill>
    </fill>
    <fill>
      <patternFill patternType="solid">
        <fgColor rgb="FF66FF66"/>
        <bgColor indexed="64"/>
      </patternFill>
    </fill>
    <fill>
      <patternFill patternType="solid">
        <fgColor rgb="FFC00000"/>
        <bgColor indexed="64"/>
      </patternFill>
    </fill>
    <fill>
      <patternFill patternType="solid">
        <fgColor rgb="FFFF8001"/>
        <bgColor indexed="64"/>
      </patternFill>
    </fill>
    <fill>
      <patternFill patternType="solid">
        <fgColor rgb="FFFF8811"/>
        <bgColor indexed="64"/>
      </patternFill>
    </fill>
    <fill>
      <patternFill patternType="solid">
        <fgColor rgb="FFFC5D04"/>
        <bgColor indexed="64"/>
      </patternFill>
    </fill>
    <fill>
      <patternFill patternType="solid">
        <fgColor rgb="FF007B3E"/>
        <bgColor indexed="64"/>
      </patternFill>
    </fill>
    <fill>
      <patternFill patternType="solid">
        <fgColor rgb="FFFFE122"/>
        <bgColor indexed="64"/>
      </patternFill>
    </fill>
    <fill>
      <patternFill patternType="solid">
        <fgColor theme="6" tint="0.59999389629810485"/>
        <bgColor indexed="64"/>
      </patternFill>
    </fill>
    <fill>
      <patternFill patternType="solid">
        <fgColor rgb="FFFFFFFF"/>
        <bgColor rgb="FF000000"/>
      </patternFill>
    </fill>
    <fill>
      <patternFill patternType="solid">
        <fgColor theme="0"/>
        <bgColor rgb="FF000000"/>
      </patternFill>
    </fill>
    <fill>
      <patternFill patternType="solid">
        <fgColor rgb="FFD9D9D9"/>
        <bgColor indexed="64"/>
      </patternFill>
    </fill>
    <fill>
      <patternFill patternType="solid">
        <fgColor theme="9" tint="0.39997558519241921"/>
        <bgColor indexed="64"/>
      </patternFill>
    </fill>
    <fill>
      <patternFill patternType="solid">
        <fgColor theme="7" tint="0.79998168889431442"/>
        <bgColor indexed="64"/>
      </patternFill>
    </fill>
  </fills>
  <borders count="70">
    <border>
      <left/>
      <right/>
      <top/>
      <bottom/>
      <diagonal/>
    </border>
    <border>
      <left style="thin">
        <color rgb="FF4B514E"/>
      </left>
      <right style="thin">
        <color rgb="FF4B514E"/>
      </right>
      <top style="thin">
        <color rgb="FF4B514E"/>
      </top>
      <bottom style="thin">
        <color rgb="FF4B514E"/>
      </bottom>
      <diagonal/>
    </border>
    <border>
      <left style="thin">
        <color rgb="FF4B514E"/>
      </left>
      <right/>
      <top style="thin">
        <color rgb="FF4B514E"/>
      </top>
      <bottom style="thin">
        <color rgb="FF4B514E"/>
      </bottom>
      <diagonal/>
    </border>
    <border>
      <left/>
      <right style="thin">
        <color rgb="FF4B514E"/>
      </right>
      <top style="thin">
        <color rgb="FF4B514E"/>
      </top>
      <bottom style="thin">
        <color rgb="FF4B514E"/>
      </bottom>
      <diagonal/>
    </border>
    <border>
      <left style="thin">
        <color rgb="FF4B514E"/>
      </left>
      <right style="thin">
        <color rgb="FF4B514E"/>
      </right>
      <top style="thin">
        <color rgb="FF4B514E"/>
      </top>
      <bottom/>
      <diagonal/>
    </border>
    <border>
      <left/>
      <right/>
      <top style="thin">
        <color rgb="FF4B514E"/>
      </top>
      <bottom style="thin">
        <color rgb="FF4B514E"/>
      </bottom>
      <diagonal/>
    </border>
    <border>
      <left style="thin">
        <color rgb="FF4B514E"/>
      </left>
      <right style="thin">
        <color rgb="FF4B514E"/>
      </right>
      <top/>
      <bottom style="thin">
        <color rgb="FF4B514E"/>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style="thin">
        <color rgb="FF4B514E"/>
      </left>
      <right style="thin">
        <color indexed="64"/>
      </right>
      <top style="thin">
        <color rgb="FF4B514E"/>
      </top>
      <bottom style="thin">
        <color rgb="FF4B514E"/>
      </bottom>
      <diagonal/>
    </border>
    <border>
      <left style="thin">
        <color indexed="64"/>
      </left>
      <right/>
      <top style="thin">
        <color rgb="FF4B514E"/>
      </top>
      <bottom style="thin">
        <color rgb="FF4B514E"/>
      </bottom>
      <diagonal/>
    </border>
    <border>
      <left style="thin">
        <color indexed="64"/>
      </left>
      <right style="thin">
        <color indexed="64"/>
      </right>
      <top style="thin">
        <color rgb="FF4B514E"/>
      </top>
      <bottom style="thin">
        <color rgb="FF4B514E"/>
      </bottom>
      <diagonal/>
    </border>
    <border>
      <left style="thin">
        <color indexed="64"/>
      </left>
      <right style="thin">
        <color rgb="FF4B514E"/>
      </right>
      <top style="thin">
        <color rgb="FF4B514E"/>
      </top>
      <bottom style="thin">
        <color rgb="FF4B514E"/>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style="thin">
        <color rgb="FF4E4B48"/>
      </left>
      <right style="thin">
        <color rgb="FF4E4B48"/>
      </right>
      <top style="thin">
        <color rgb="FF4E4B48"/>
      </top>
      <bottom style="thin">
        <color rgb="FF4E4B48"/>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bottom style="double">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rgb="FF4B514E"/>
      </left>
      <right/>
      <top style="thin">
        <color rgb="FF4B514E"/>
      </top>
      <bottom/>
      <diagonal/>
    </border>
    <border>
      <left/>
      <right style="thin">
        <color rgb="FF4B514E"/>
      </right>
      <top style="thin">
        <color rgb="FF4B514E"/>
      </top>
      <bottom/>
      <diagonal/>
    </border>
    <border>
      <left style="thin">
        <color rgb="FF4B514E"/>
      </left>
      <right/>
      <top/>
      <bottom style="thin">
        <color rgb="FF4B514E"/>
      </bottom>
      <diagonal/>
    </border>
    <border>
      <left/>
      <right style="thin">
        <color rgb="FF4B514E"/>
      </right>
      <top/>
      <bottom style="thin">
        <color rgb="FF4B514E"/>
      </bottom>
      <diagonal/>
    </border>
    <border>
      <left style="thin">
        <color rgb="FF4B514E"/>
      </left>
      <right/>
      <top/>
      <bottom/>
      <diagonal/>
    </border>
    <border>
      <left/>
      <right style="thin">
        <color rgb="FF4B514E"/>
      </right>
      <top/>
      <bottom/>
      <diagonal/>
    </border>
    <border>
      <left style="thin">
        <color rgb="FF4E4B48"/>
      </left>
      <right/>
      <top style="thin">
        <color rgb="FF4E4B48"/>
      </top>
      <bottom style="thin">
        <color rgb="FF4E4B48"/>
      </bottom>
      <diagonal/>
    </border>
    <border>
      <left/>
      <right/>
      <top style="thin">
        <color rgb="FF4E4B48"/>
      </top>
      <bottom style="thin">
        <color rgb="FF4E4B48"/>
      </bottom>
      <diagonal/>
    </border>
    <border>
      <left/>
      <right style="thin">
        <color rgb="FF4E4B48"/>
      </right>
      <top style="thin">
        <color rgb="FF4E4B48"/>
      </top>
      <bottom style="thin">
        <color rgb="FF4E4B48"/>
      </bottom>
      <diagonal/>
    </border>
    <border>
      <left style="thin">
        <color rgb="FF4B514E"/>
      </left>
      <right style="thin">
        <color rgb="FF4B514E"/>
      </right>
      <top style="thin">
        <color indexed="64"/>
      </top>
      <bottom/>
      <diagonal/>
    </border>
    <border>
      <left style="thin">
        <color indexed="64"/>
      </left>
      <right style="thin">
        <color indexed="64"/>
      </right>
      <top style="medium">
        <color indexed="64"/>
      </top>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rgb="FF4B514E"/>
      </left>
      <right style="thin">
        <color rgb="FF4B514E"/>
      </right>
      <top/>
      <bottom style="thin">
        <color indexed="64"/>
      </bottom>
      <diagonal/>
    </border>
    <border>
      <left style="thin">
        <color indexed="64"/>
      </left>
      <right style="thin">
        <color rgb="FF4B514E"/>
      </right>
      <top style="thin">
        <color indexed="64"/>
      </top>
      <bottom/>
      <diagonal/>
    </border>
    <border>
      <left style="thin">
        <color indexed="64"/>
      </left>
      <right style="thin">
        <color rgb="FF4B514E"/>
      </right>
      <top/>
      <bottom style="thin">
        <color indexed="64"/>
      </bottom>
      <diagonal/>
    </border>
    <border>
      <left style="thin">
        <color rgb="FF4B514E"/>
      </left>
      <right style="thin">
        <color indexed="64"/>
      </right>
      <top style="thin">
        <color indexed="64"/>
      </top>
      <bottom/>
      <diagonal/>
    </border>
    <border>
      <left style="thin">
        <color rgb="FF4B514E"/>
      </left>
      <right style="thin">
        <color indexed="64"/>
      </right>
      <top/>
      <bottom style="thin">
        <color indexed="64"/>
      </bottom>
      <diagonal/>
    </border>
    <border>
      <left style="thin">
        <color indexed="64"/>
      </left>
      <right/>
      <top style="thin">
        <color indexed="64"/>
      </top>
      <bottom style="medium">
        <color indexed="64"/>
      </bottom>
      <diagonal/>
    </border>
    <border>
      <left/>
      <right style="thin">
        <color indexed="64"/>
      </right>
      <top/>
      <bottom style="medium">
        <color indexed="64"/>
      </bottom>
      <diagonal/>
    </border>
    <border>
      <left/>
      <right/>
      <top style="thin">
        <color rgb="FF4B514E"/>
      </top>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style="thin">
        <color theme="6" tint="0.59996337778862885"/>
      </left>
      <right style="thin">
        <color theme="6" tint="0.59996337778862885"/>
      </right>
      <top style="thin">
        <color theme="6" tint="0.59996337778862885"/>
      </top>
      <bottom style="thin">
        <color theme="6" tint="0.59996337778862885"/>
      </bottom>
      <diagonal/>
    </border>
    <border>
      <left style="thin">
        <color theme="6" tint="0.59996337778862885"/>
      </left>
      <right style="thin">
        <color theme="6" tint="0.59996337778862885"/>
      </right>
      <top style="thin">
        <color theme="6" tint="0.59996337778862885"/>
      </top>
      <bottom/>
      <diagonal/>
    </border>
    <border>
      <left style="thin">
        <color theme="6" tint="0.59996337778862885"/>
      </left>
      <right style="thin">
        <color theme="6" tint="0.59996337778862885"/>
      </right>
      <top/>
      <bottom/>
      <diagonal/>
    </border>
    <border>
      <left style="thin">
        <color theme="6" tint="0.59996337778862885"/>
      </left>
      <right style="thin">
        <color theme="6" tint="0.59996337778862885"/>
      </right>
      <top/>
      <bottom style="thin">
        <color theme="6" tint="0.59996337778862885"/>
      </bottom>
      <diagonal/>
    </border>
  </borders>
  <cellStyleXfs count="5">
    <xf numFmtId="0" fontId="0" fillId="0" borderId="0"/>
    <xf numFmtId="0" fontId="37" fillId="0" borderId="0" applyNumberFormat="0" applyFill="0" applyBorder="0" applyAlignment="0" applyProtection="0"/>
    <xf numFmtId="9" fontId="32" fillId="0" borderId="0" applyFont="0" applyFill="0" applyBorder="0" applyAlignment="0" applyProtection="0"/>
    <xf numFmtId="0" fontId="48" fillId="0" borderId="0"/>
    <xf numFmtId="164" fontId="32" fillId="0" borderId="0" applyFont="0" applyFill="0" applyBorder="0" applyAlignment="0" applyProtection="0"/>
  </cellStyleXfs>
  <cellXfs count="728">
    <xf numFmtId="0" fontId="0" fillId="0" borderId="0" xfId="0"/>
    <xf numFmtId="0" fontId="0" fillId="0" borderId="0" xfId="0" applyAlignment="1">
      <alignment wrapText="1"/>
    </xf>
    <xf numFmtId="0" fontId="6" fillId="5" borderId="1" xfId="0" applyFont="1" applyFill="1" applyBorder="1" applyProtection="1">
      <protection hidden="1"/>
    </xf>
    <xf numFmtId="0" fontId="6" fillId="3" borderId="1" xfId="0" applyFont="1" applyFill="1" applyBorder="1" applyProtection="1">
      <protection hidden="1"/>
    </xf>
    <xf numFmtId="0" fontId="6" fillId="7" borderId="1" xfId="0" applyFont="1" applyFill="1" applyBorder="1" applyProtection="1">
      <protection hidden="1"/>
    </xf>
    <xf numFmtId="0" fontId="6" fillId="6" borderId="1" xfId="0" applyFont="1" applyFill="1" applyBorder="1" applyProtection="1">
      <protection hidden="1"/>
    </xf>
    <xf numFmtId="0" fontId="0" fillId="4" borderId="0" xfId="0" applyFill="1" applyProtection="1">
      <protection hidden="1"/>
    </xf>
    <xf numFmtId="0" fontId="3" fillId="4" borderId="0" xfId="0" applyFont="1" applyFill="1" applyProtection="1">
      <protection hidden="1"/>
    </xf>
    <xf numFmtId="0" fontId="5" fillId="4" borderId="0" xfId="0" applyFont="1" applyFill="1" applyProtection="1">
      <protection hidden="1"/>
    </xf>
    <xf numFmtId="0" fontId="15" fillId="6" borderId="1" xfId="0" applyFont="1" applyFill="1" applyBorder="1" applyAlignment="1" applyProtection="1">
      <alignment horizontal="center" vertical="center" wrapText="1"/>
      <protection hidden="1"/>
    </xf>
    <xf numFmtId="0" fontId="6" fillId="2" borderId="0" xfId="0" applyFont="1" applyFill="1"/>
    <xf numFmtId="0" fontId="28" fillId="2" borderId="8" xfId="0" applyFont="1" applyFill="1" applyBorder="1" applyAlignment="1">
      <alignment horizontal="center" vertical="center" wrapText="1"/>
    </xf>
    <xf numFmtId="0" fontId="6" fillId="2" borderId="8" xfId="0" applyFont="1" applyFill="1" applyBorder="1" applyAlignment="1">
      <alignment horizontal="justify" vertical="center" wrapText="1"/>
    </xf>
    <xf numFmtId="0" fontId="6" fillId="2" borderId="0" xfId="0" applyFont="1" applyFill="1" applyAlignment="1">
      <alignment vertical="center"/>
    </xf>
    <xf numFmtId="0" fontId="28" fillId="9" borderId="8" xfId="0" applyFont="1" applyFill="1" applyBorder="1" applyAlignment="1">
      <alignment horizontal="center" vertical="center" wrapText="1"/>
    </xf>
    <xf numFmtId="0" fontId="6" fillId="9" borderId="8" xfId="0" applyFont="1" applyFill="1" applyBorder="1" applyAlignment="1">
      <alignment horizontal="justify" vertical="center" wrapText="1"/>
    </xf>
    <xf numFmtId="0" fontId="25" fillId="9" borderId="8" xfId="0" applyFont="1" applyFill="1" applyBorder="1" applyAlignment="1">
      <alignment horizontal="justify" vertical="center" wrapText="1"/>
    </xf>
    <xf numFmtId="0" fontId="25" fillId="0" borderId="8" xfId="0" applyFont="1" applyBorder="1" applyAlignment="1">
      <alignment horizontal="justify" vertical="center"/>
    </xf>
    <xf numFmtId="0" fontId="28" fillId="2" borderId="0" xfId="0" applyFont="1" applyFill="1" applyAlignment="1">
      <alignment horizontal="center" vertical="center" wrapText="1"/>
    </xf>
    <xf numFmtId="0" fontId="25" fillId="2" borderId="0" xfId="0" applyFont="1" applyFill="1" applyAlignment="1">
      <alignment horizontal="justify" vertical="center"/>
    </xf>
    <xf numFmtId="0" fontId="28" fillId="2" borderId="8" xfId="0" applyFont="1" applyFill="1" applyBorder="1" applyAlignment="1">
      <alignment horizontal="center" vertical="center"/>
    </xf>
    <xf numFmtId="0" fontId="6" fillId="9" borderId="8" xfId="0" applyFont="1" applyFill="1" applyBorder="1" applyAlignment="1">
      <alignment horizontal="center" vertical="center" wrapText="1"/>
    </xf>
    <xf numFmtId="0" fontId="6" fillId="9" borderId="8" xfId="0" applyFont="1" applyFill="1" applyBorder="1" applyAlignment="1">
      <alignment horizontal="center" vertical="center"/>
    </xf>
    <xf numFmtId="0" fontId="6" fillId="2" borderId="8" xfId="0" applyFont="1" applyFill="1" applyBorder="1" applyAlignment="1">
      <alignment horizontal="center" vertical="center" wrapText="1"/>
    </xf>
    <xf numFmtId="0" fontId="6" fillId="2" borderId="8" xfId="0" applyFont="1" applyFill="1" applyBorder="1" applyAlignment="1">
      <alignment horizontal="center" vertical="center"/>
    </xf>
    <xf numFmtId="0" fontId="25" fillId="2" borderId="8" xfId="0" applyFont="1" applyFill="1" applyBorder="1" applyAlignment="1">
      <alignment horizontal="justify" vertical="center" wrapText="1"/>
    </xf>
    <xf numFmtId="0" fontId="6" fillId="2" borderId="0" xfId="0" applyFont="1" applyFill="1" applyAlignment="1">
      <alignment horizontal="center" wrapText="1"/>
    </xf>
    <xf numFmtId="0" fontId="6" fillId="2" borderId="0" xfId="0" applyFont="1" applyFill="1" applyAlignment="1">
      <alignment vertical="center" wrapText="1"/>
    </xf>
    <xf numFmtId="0" fontId="28" fillId="2" borderId="0" xfId="0" applyFont="1" applyFill="1"/>
    <xf numFmtId="0" fontId="6" fillId="2" borderId="0" xfId="0" applyFont="1" applyFill="1" applyAlignment="1">
      <alignment horizontal="center" vertical="center"/>
    </xf>
    <xf numFmtId="0" fontId="6" fillId="9" borderId="8" xfId="0" applyFont="1" applyFill="1" applyBorder="1" applyAlignment="1">
      <alignment vertical="center" wrapText="1"/>
    </xf>
    <xf numFmtId="0" fontId="6" fillId="9" borderId="8" xfId="0" applyFont="1" applyFill="1" applyBorder="1" applyAlignment="1">
      <alignment horizontal="left" wrapText="1"/>
    </xf>
    <xf numFmtId="0" fontId="25" fillId="2" borderId="8" xfId="0" applyFont="1" applyFill="1" applyBorder="1" applyAlignment="1">
      <alignment vertical="center" wrapText="1"/>
    </xf>
    <xf numFmtId="0" fontId="25" fillId="9" borderId="8" xfId="0" applyFont="1" applyFill="1" applyBorder="1" applyAlignment="1">
      <alignment vertical="center" wrapText="1"/>
    </xf>
    <xf numFmtId="0" fontId="29" fillId="2" borderId="0" xfId="0" applyFont="1" applyFill="1" applyAlignment="1">
      <alignment vertical="center"/>
    </xf>
    <xf numFmtId="0" fontId="28" fillId="2" borderId="8" xfId="0" applyFont="1" applyFill="1" applyBorder="1" applyAlignment="1">
      <alignment horizontal="center" wrapText="1"/>
    </xf>
    <xf numFmtId="0" fontId="6" fillId="0" borderId="8" xfId="0" applyFont="1" applyBorder="1" applyAlignment="1">
      <alignment horizontal="justify" vertical="center" wrapText="1"/>
    </xf>
    <xf numFmtId="0" fontId="25" fillId="0" borderId="8" xfId="0" applyFont="1" applyBorder="1" applyAlignment="1">
      <alignment vertical="center" wrapText="1"/>
    </xf>
    <xf numFmtId="0" fontId="6" fillId="0" borderId="8" xfId="0" applyFont="1" applyBorder="1" applyAlignment="1">
      <alignment horizontal="center" vertical="center"/>
    </xf>
    <xf numFmtId="0" fontId="0" fillId="2" borderId="0" xfId="0" applyFill="1" applyAlignment="1">
      <alignment vertical="center" wrapText="1"/>
    </xf>
    <xf numFmtId="0" fontId="0" fillId="0" borderId="0" xfId="0" applyAlignment="1">
      <alignment vertical="center" wrapText="1"/>
    </xf>
    <xf numFmtId="0" fontId="28" fillId="2" borderId="0" xfId="0" applyFont="1" applyFill="1" applyAlignment="1">
      <alignment horizontal="center" vertical="center"/>
    </xf>
    <xf numFmtId="0" fontId="6" fillId="9" borderId="8" xfId="0" applyFont="1" applyFill="1" applyBorder="1" applyAlignment="1">
      <alignment horizontal="center" wrapText="1"/>
    </xf>
    <xf numFmtId="0" fontId="25" fillId="9" borderId="8" xfId="0" applyFont="1" applyFill="1" applyBorder="1" applyAlignment="1">
      <alignment horizontal="center" vertical="center"/>
    </xf>
    <xf numFmtId="0" fontId="6" fillId="2" borderId="8" xfId="0" applyFont="1" applyFill="1" applyBorder="1" applyAlignment="1">
      <alignment horizontal="center" wrapText="1"/>
    </xf>
    <xf numFmtId="0" fontId="6" fillId="9" borderId="8" xfId="0" applyFont="1" applyFill="1" applyBorder="1" applyAlignment="1">
      <alignment horizontal="center"/>
    </xf>
    <xf numFmtId="0" fontId="25" fillId="0" borderId="8" xfId="0" applyFont="1" applyBorder="1" applyAlignment="1">
      <alignment horizontal="center" vertical="center"/>
    </xf>
    <xf numFmtId="0" fontId="6" fillId="9" borderId="8" xfId="0" applyFont="1" applyFill="1" applyBorder="1"/>
    <xf numFmtId="0" fontId="6" fillId="2" borderId="8" xfId="0" applyFont="1" applyFill="1" applyBorder="1"/>
    <xf numFmtId="0" fontId="6" fillId="2" borderId="0" xfId="0" applyFont="1" applyFill="1" applyAlignment="1">
      <alignment wrapText="1"/>
    </xf>
    <xf numFmtId="0" fontId="34" fillId="2" borderId="8" xfId="0" applyFont="1" applyFill="1" applyBorder="1" applyAlignment="1">
      <alignment horizontal="center" vertical="center"/>
    </xf>
    <xf numFmtId="0" fontId="34" fillId="2" borderId="7" xfId="0" applyFont="1" applyFill="1" applyBorder="1" applyAlignment="1">
      <alignment horizontal="center" vertical="center" wrapText="1"/>
    </xf>
    <xf numFmtId="0" fontId="35" fillId="9" borderId="8" xfId="0" applyFont="1" applyFill="1" applyBorder="1" applyAlignment="1">
      <alignment horizontal="center" vertical="center" wrapText="1"/>
    </xf>
    <xf numFmtId="0" fontId="35" fillId="9" borderId="7" xfId="0" applyFont="1" applyFill="1" applyBorder="1" applyAlignment="1">
      <alignment horizontal="center" vertical="center" wrapText="1"/>
    </xf>
    <xf numFmtId="0" fontId="35" fillId="2" borderId="8" xfId="0" applyFont="1" applyFill="1" applyBorder="1" applyAlignment="1">
      <alignment horizontal="center" vertical="center"/>
    </xf>
    <xf numFmtId="0" fontId="35" fillId="2" borderId="7" xfId="0" applyFont="1" applyFill="1" applyBorder="1" applyAlignment="1">
      <alignment horizontal="center" vertical="center" wrapText="1"/>
    </xf>
    <xf numFmtId="0" fontId="34" fillId="2" borderId="8" xfId="0" applyFont="1" applyFill="1" applyBorder="1" applyAlignment="1">
      <alignment horizontal="center" vertical="center" wrapText="1"/>
    </xf>
    <xf numFmtId="0" fontId="10" fillId="0" borderId="1" xfId="0" applyFont="1" applyBorder="1" applyAlignment="1" applyProtection="1">
      <alignment horizontal="center" vertical="center" wrapText="1"/>
      <protection hidden="1"/>
    </xf>
    <xf numFmtId="0" fontId="0" fillId="0" borderId="0" xfId="0" applyAlignment="1" applyProtection="1">
      <alignment horizontal="center" vertical="center" wrapText="1"/>
      <protection locked="0"/>
    </xf>
    <xf numFmtId="0" fontId="3" fillId="0" borderId="0" xfId="0" applyFont="1" applyAlignment="1" applyProtection="1">
      <alignment horizontal="center" vertical="center" wrapText="1"/>
      <protection locked="0"/>
    </xf>
    <xf numFmtId="0" fontId="0" fillId="0" borderId="1" xfId="0" applyBorder="1" applyAlignment="1" applyProtection="1">
      <alignment horizontal="center" vertical="center" wrapText="1"/>
      <protection locked="0"/>
    </xf>
    <xf numFmtId="0" fontId="41" fillId="0" borderId="1" xfId="0" applyFont="1" applyBorder="1" applyAlignment="1">
      <alignment horizontal="center" vertical="center" wrapText="1"/>
    </xf>
    <xf numFmtId="0" fontId="0" fillId="0" borderId="1" xfId="0" applyBorder="1" applyAlignment="1" applyProtection="1">
      <alignment horizontal="center" vertical="center" textRotation="90" wrapText="1"/>
      <protection locked="0"/>
    </xf>
    <xf numFmtId="49" fontId="0" fillId="0" borderId="1" xfId="0" applyNumberFormat="1" applyBorder="1" applyAlignment="1" applyProtection="1">
      <alignment horizontal="center" vertical="center" wrapText="1"/>
      <protection locked="0"/>
    </xf>
    <xf numFmtId="49" fontId="41" fillId="0" borderId="1" xfId="0" applyNumberFormat="1" applyFont="1" applyBorder="1" applyAlignment="1">
      <alignment horizontal="center" vertical="center" wrapText="1"/>
    </xf>
    <xf numFmtId="0" fontId="3" fillId="0" borderId="1" xfId="0" applyFont="1" applyBorder="1" applyAlignment="1" applyProtection="1">
      <alignment horizontal="center" vertical="center" wrapText="1"/>
      <protection locked="0"/>
    </xf>
    <xf numFmtId="0" fontId="0" fillId="0" borderId="1" xfId="0" applyBorder="1" applyAlignment="1" applyProtection="1">
      <alignment horizontal="center" vertical="top" wrapText="1"/>
      <protection locked="0"/>
    </xf>
    <xf numFmtId="0" fontId="0" fillId="0" borderId="1" xfId="0" applyBorder="1" applyAlignment="1" applyProtection="1">
      <alignment horizontal="center" vertical="center"/>
      <protection locked="0"/>
    </xf>
    <xf numFmtId="0" fontId="3" fillId="0" borderId="1" xfId="0" applyFont="1" applyBorder="1" applyAlignment="1" applyProtection="1">
      <alignment horizontal="center" wrapText="1"/>
      <protection locked="0"/>
    </xf>
    <xf numFmtId="0" fontId="0" fillId="0" borderId="1" xfId="0" applyBorder="1" applyAlignment="1">
      <alignment horizontal="center" vertical="center" wrapText="1"/>
    </xf>
    <xf numFmtId="0" fontId="39" fillId="0" borderId="0" xfId="0" applyFont="1" applyAlignment="1" applyProtection="1">
      <alignment vertical="center" wrapText="1"/>
      <protection locked="0"/>
    </xf>
    <xf numFmtId="0" fontId="38" fillId="0" borderId="0" xfId="1" applyFont="1" applyBorder="1" applyAlignment="1" applyProtection="1">
      <alignment horizontal="center" wrapText="1"/>
      <protection locked="0"/>
    </xf>
    <xf numFmtId="0" fontId="0" fillId="0" borderId="0" xfId="0" applyAlignment="1">
      <alignment horizontal="center" vertical="center" wrapText="1"/>
    </xf>
    <xf numFmtId="0" fontId="0" fillId="0" borderId="6" xfId="0" applyBorder="1" applyAlignment="1">
      <alignment horizontal="center" vertical="center" wrapText="1"/>
    </xf>
    <xf numFmtId="0" fontId="46" fillId="11" borderId="8" xfId="0" applyFont="1" applyFill="1" applyBorder="1" applyAlignment="1">
      <alignment horizontal="center" vertical="center" wrapText="1"/>
    </xf>
    <xf numFmtId="0" fontId="46" fillId="13" borderId="8" xfId="0" applyFont="1" applyFill="1" applyBorder="1" applyAlignment="1">
      <alignment horizontal="center" vertical="center" wrapText="1"/>
    </xf>
    <xf numFmtId="0" fontId="21" fillId="11" borderId="1" xfId="0" applyFont="1" applyFill="1" applyBorder="1" applyAlignment="1" applyProtection="1">
      <alignment horizontal="center" vertical="center" wrapText="1"/>
      <protection locked="0"/>
    </xf>
    <xf numFmtId="0" fontId="4" fillId="11" borderId="1" xfId="0" applyFont="1" applyFill="1" applyBorder="1" applyAlignment="1" applyProtection="1">
      <alignment horizontal="center" vertical="center" textRotation="90" wrapText="1"/>
      <protection locked="0"/>
    </xf>
    <xf numFmtId="0" fontId="14" fillId="11" borderId="1" xfId="0" applyFont="1" applyFill="1" applyBorder="1" applyAlignment="1" applyProtection="1">
      <alignment horizontal="center" vertical="center" wrapText="1"/>
      <protection hidden="1"/>
    </xf>
    <xf numFmtId="0" fontId="13" fillId="11" borderId="1" xfId="0" applyFont="1" applyFill="1" applyBorder="1" applyAlignment="1" applyProtection="1">
      <alignment horizontal="center" vertical="center" wrapText="1"/>
      <protection hidden="1"/>
    </xf>
    <xf numFmtId="0" fontId="12" fillId="11" borderId="1" xfId="0" applyFont="1" applyFill="1" applyBorder="1" applyAlignment="1" applyProtection="1">
      <alignment horizontal="center" vertical="center" wrapText="1"/>
      <protection hidden="1"/>
    </xf>
    <xf numFmtId="0" fontId="4" fillId="11" borderId="8" xfId="0" applyFont="1" applyFill="1" applyBorder="1" applyAlignment="1">
      <alignment horizontal="center" vertical="center" wrapText="1"/>
    </xf>
    <xf numFmtId="0" fontId="49" fillId="2" borderId="0" xfId="0" applyFont="1" applyFill="1"/>
    <xf numFmtId="0" fontId="50" fillId="10" borderId="8" xfId="0" applyFont="1" applyFill="1" applyBorder="1" applyAlignment="1">
      <alignment horizontal="center" vertical="center" wrapText="1"/>
    </xf>
    <xf numFmtId="0" fontId="50" fillId="10" borderId="8" xfId="0" applyFont="1" applyFill="1" applyBorder="1" applyAlignment="1">
      <alignment horizontal="center" vertical="center"/>
    </xf>
    <xf numFmtId="0" fontId="4" fillId="11" borderId="8" xfId="0" applyFont="1" applyFill="1" applyBorder="1" applyAlignment="1">
      <alignment horizontal="center" vertical="center"/>
    </xf>
    <xf numFmtId="0" fontId="6" fillId="2" borderId="35" xfId="0" applyFont="1" applyFill="1" applyBorder="1" applyAlignment="1">
      <alignment horizontal="center" vertical="center"/>
    </xf>
    <xf numFmtId="0" fontId="6" fillId="2" borderId="35" xfId="0" applyFont="1" applyFill="1" applyBorder="1" applyAlignment="1">
      <alignment horizontal="center" wrapText="1"/>
    </xf>
    <xf numFmtId="0" fontId="6" fillId="2" borderId="35" xfId="0" applyFont="1" applyFill="1" applyBorder="1"/>
    <xf numFmtId="0" fontId="51" fillId="2" borderId="0" xfId="0" applyFont="1" applyFill="1" applyAlignment="1">
      <alignment horizontal="center" vertical="center" wrapText="1"/>
    </xf>
    <xf numFmtId="0" fontId="6" fillId="2" borderId="8" xfId="0" applyFont="1" applyFill="1" applyBorder="1" applyAlignment="1">
      <alignment vertical="center" wrapText="1"/>
    </xf>
    <xf numFmtId="0" fontId="6" fillId="2" borderId="8" xfId="0" applyFont="1" applyFill="1" applyBorder="1" applyAlignment="1">
      <alignment horizontal="left" vertical="center" wrapText="1"/>
    </xf>
    <xf numFmtId="9" fontId="6" fillId="2" borderId="8" xfId="0" applyNumberFormat="1" applyFont="1" applyFill="1" applyBorder="1" applyAlignment="1">
      <alignment horizontal="center"/>
    </xf>
    <xf numFmtId="9" fontId="6" fillId="2" borderId="8" xfId="0" applyNumberFormat="1" applyFont="1" applyFill="1" applyBorder="1" applyAlignment="1">
      <alignment horizontal="center" vertical="center"/>
    </xf>
    <xf numFmtId="0" fontId="28" fillId="5" borderId="8" xfId="0" applyFont="1" applyFill="1" applyBorder="1" applyAlignment="1">
      <alignment horizontal="center" vertical="center" wrapText="1"/>
    </xf>
    <xf numFmtId="0" fontId="28" fillId="6" borderId="8" xfId="0" applyFont="1" applyFill="1" applyBorder="1" applyAlignment="1">
      <alignment horizontal="center" vertical="center" wrapText="1"/>
    </xf>
    <xf numFmtId="0" fontId="28" fillId="16" borderId="8" xfId="0" applyFont="1" applyFill="1" applyBorder="1" applyAlignment="1">
      <alignment horizontal="center" vertical="center" wrapText="1"/>
    </xf>
    <xf numFmtId="0" fontId="6" fillId="17" borderId="8" xfId="0" applyFont="1" applyFill="1" applyBorder="1"/>
    <xf numFmtId="0" fontId="6" fillId="18" borderId="8" xfId="0" applyFont="1" applyFill="1" applyBorder="1"/>
    <xf numFmtId="0" fontId="6" fillId="3" borderId="8" xfId="0" applyFont="1" applyFill="1" applyBorder="1"/>
    <xf numFmtId="0" fontId="2" fillId="15" borderId="8" xfId="0" applyFont="1" applyFill="1" applyBorder="1"/>
    <xf numFmtId="0" fontId="6" fillId="15" borderId="8" xfId="0" applyFont="1" applyFill="1" applyBorder="1"/>
    <xf numFmtId="0" fontId="28" fillId="17" borderId="8" xfId="0" applyFont="1" applyFill="1" applyBorder="1" applyAlignment="1">
      <alignment horizontal="center" vertical="center"/>
    </xf>
    <xf numFmtId="0" fontId="28" fillId="19" borderId="8" xfId="0" applyFont="1" applyFill="1" applyBorder="1" applyAlignment="1">
      <alignment horizontal="center" vertical="center"/>
    </xf>
    <xf numFmtId="0" fontId="28" fillId="3" borderId="8" xfId="0" applyFont="1" applyFill="1" applyBorder="1" applyAlignment="1">
      <alignment horizontal="center" vertical="center"/>
    </xf>
    <xf numFmtId="0" fontId="28" fillId="15" borderId="8" xfId="0" applyFont="1" applyFill="1" applyBorder="1" applyAlignment="1">
      <alignment horizontal="center" vertical="center"/>
    </xf>
    <xf numFmtId="0" fontId="28" fillId="2" borderId="0" xfId="0" applyFont="1" applyFill="1" applyAlignment="1">
      <alignment wrapText="1"/>
    </xf>
    <xf numFmtId="0" fontId="28" fillId="2" borderId="0" xfId="0" applyFont="1" applyFill="1" applyAlignment="1">
      <alignment horizontal="center" vertical="center" textRotation="90"/>
    </xf>
    <xf numFmtId="0" fontId="28" fillId="3" borderId="8" xfId="0" applyFont="1" applyFill="1" applyBorder="1" applyAlignment="1">
      <alignment horizontal="center" vertical="center" wrapText="1"/>
    </xf>
    <xf numFmtId="0" fontId="28" fillId="19" borderId="8" xfId="0" applyFont="1" applyFill="1" applyBorder="1" applyAlignment="1">
      <alignment horizontal="center" vertical="center" wrapText="1"/>
    </xf>
    <xf numFmtId="0" fontId="28" fillId="2" borderId="8" xfId="0" applyFont="1" applyFill="1" applyBorder="1" applyAlignment="1">
      <alignment horizontal="justify" vertical="center" wrapText="1"/>
    </xf>
    <xf numFmtId="0" fontId="6" fillId="2" borderId="0" xfId="0" applyFont="1" applyFill="1" applyAlignment="1">
      <alignment horizontal="center" vertical="center" wrapText="1"/>
    </xf>
    <xf numFmtId="0" fontId="2" fillId="15" borderId="0" xfId="0" applyFont="1" applyFill="1"/>
    <xf numFmtId="0" fontId="6" fillId="15" borderId="0" xfId="0" applyFont="1" applyFill="1"/>
    <xf numFmtId="0" fontId="6" fillId="3" borderId="0" xfId="0" applyFont="1" applyFill="1"/>
    <xf numFmtId="0" fontId="6" fillId="18" borderId="0" xfId="0" applyFont="1" applyFill="1"/>
    <xf numFmtId="0" fontId="6" fillId="17" borderId="0" xfId="0" applyFont="1" applyFill="1"/>
    <xf numFmtId="0" fontId="15" fillId="3" borderId="1" xfId="0" applyFont="1" applyFill="1" applyBorder="1" applyAlignment="1" applyProtection="1">
      <alignment horizontal="center" vertical="center" wrapText="1"/>
      <protection hidden="1"/>
    </xf>
    <xf numFmtId="0" fontId="15" fillId="20" borderId="1" xfId="0" applyFont="1" applyFill="1" applyBorder="1" applyAlignment="1" applyProtection="1">
      <alignment horizontal="center" vertical="center" wrapText="1"/>
      <protection hidden="1"/>
    </xf>
    <xf numFmtId="0" fontId="16" fillId="20" borderId="1" xfId="0" applyFont="1" applyFill="1" applyBorder="1" applyAlignment="1" applyProtection="1">
      <alignment horizontal="center" vertical="center" wrapText="1"/>
      <protection hidden="1"/>
    </xf>
    <xf numFmtId="0" fontId="0" fillId="13" borderId="0" xfId="0" applyFill="1"/>
    <xf numFmtId="0" fontId="1" fillId="13" borderId="0" xfId="0" applyFont="1" applyFill="1"/>
    <xf numFmtId="0" fontId="43" fillId="13" borderId="0" xfId="0" applyFont="1" applyFill="1"/>
    <xf numFmtId="0" fontId="56" fillId="13" borderId="0" xfId="1" applyFont="1" applyFill="1" applyAlignment="1">
      <alignment horizontal="center" vertical="center"/>
    </xf>
    <xf numFmtId="0" fontId="6" fillId="0" borderId="0" xfId="0" applyFont="1" applyAlignment="1">
      <alignment horizontal="center" vertical="center"/>
    </xf>
    <xf numFmtId="0" fontId="47" fillId="0" borderId="0" xfId="0" applyFont="1" applyAlignment="1">
      <alignment vertical="center"/>
    </xf>
    <xf numFmtId="0" fontId="6" fillId="0" borderId="0" xfId="0" applyFont="1" applyAlignment="1">
      <alignment vertical="center"/>
    </xf>
    <xf numFmtId="0" fontId="47" fillId="0" borderId="0" xfId="0" applyFont="1" applyAlignment="1">
      <alignment vertical="center" wrapText="1"/>
    </xf>
    <xf numFmtId="0" fontId="6" fillId="0" borderId="0" xfId="0" applyFont="1" applyAlignment="1">
      <alignment vertical="center" wrapText="1"/>
    </xf>
    <xf numFmtId="0" fontId="21" fillId="11" borderId="22" xfId="0" applyFont="1" applyFill="1" applyBorder="1" applyAlignment="1">
      <alignment horizontal="center" vertical="center" wrapText="1"/>
    </xf>
    <xf numFmtId="0" fontId="6" fillId="2" borderId="22" xfId="0" applyFont="1" applyFill="1" applyBorder="1" applyAlignment="1">
      <alignment vertical="center"/>
    </xf>
    <xf numFmtId="0" fontId="33" fillId="4" borderId="0" xfId="0" applyFont="1" applyFill="1"/>
    <xf numFmtId="9" fontId="6" fillId="4" borderId="0" xfId="2" applyFont="1" applyFill="1" applyAlignment="1" applyProtection="1">
      <alignment horizontal="center" vertical="center" wrapText="1"/>
    </xf>
    <xf numFmtId="0" fontId="58" fillId="0" borderId="8" xfId="0" applyFont="1" applyBorder="1" applyAlignment="1">
      <alignment horizontal="center" vertical="center" wrapText="1"/>
    </xf>
    <xf numFmtId="0" fontId="6" fillId="2" borderId="36" xfId="0" applyFont="1" applyFill="1" applyBorder="1" applyAlignment="1">
      <alignment horizontal="center" vertical="center"/>
    </xf>
    <xf numFmtId="0" fontId="58" fillId="0" borderId="1" xfId="0" applyFont="1" applyBorder="1" applyAlignment="1">
      <alignment horizontal="center" vertical="center" wrapText="1"/>
    </xf>
    <xf numFmtId="0" fontId="6" fillId="4" borderId="0" xfId="0" applyFont="1" applyFill="1"/>
    <xf numFmtId="0" fontId="0" fillId="4" borderId="0" xfId="0" applyFill="1"/>
    <xf numFmtId="14" fontId="26" fillId="11" borderId="1" xfId="0" applyNumberFormat="1" applyFont="1" applyFill="1" applyBorder="1" applyAlignment="1">
      <alignment horizontal="center" vertical="center" wrapText="1"/>
    </xf>
    <xf numFmtId="0" fontId="26" fillId="11" borderId="1" xfId="0" applyFont="1" applyFill="1" applyBorder="1" applyAlignment="1">
      <alignment horizontal="left" vertical="center" wrapText="1"/>
    </xf>
    <xf numFmtId="0" fontId="26" fillId="11" borderId="1" xfId="0" applyFont="1" applyFill="1" applyBorder="1" applyAlignment="1">
      <alignment horizontal="center" vertical="center" wrapText="1"/>
    </xf>
    <xf numFmtId="14" fontId="6" fillId="0" borderId="1" xfId="0" applyNumberFormat="1" applyFont="1" applyBorder="1" applyAlignment="1">
      <alignment horizontal="center" vertical="center"/>
    </xf>
    <xf numFmtId="0" fontId="6" fillId="0" borderId="1" xfId="0" applyFont="1" applyBorder="1" applyAlignment="1">
      <alignment horizontal="justify" vertical="center"/>
    </xf>
    <xf numFmtId="0" fontId="6" fillId="0" borderId="1" xfId="0" applyFont="1" applyBorder="1" applyAlignment="1">
      <alignment horizontal="center" vertical="center" wrapText="1"/>
    </xf>
    <xf numFmtId="14" fontId="6" fillId="0" borderId="4" xfId="0" applyNumberFormat="1" applyFont="1" applyBorder="1" applyAlignment="1">
      <alignment horizontal="center" vertical="center"/>
    </xf>
    <xf numFmtId="0" fontId="6" fillId="0" borderId="1" xfId="0" applyFont="1" applyBorder="1" applyAlignment="1">
      <alignment horizontal="justify" vertical="center" wrapText="1"/>
    </xf>
    <xf numFmtId="0" fontId="6" fillId="0" borderId="4" xfId="0" applyFont="1" applyBorder="1" applyAlignment="1">
      <alignment horizontal="center" vertical="center" wrapText="1"/>
    </xf>
    <xf numFmtId="0" fontId="6" fillId="0" borderId="40" xfId="0" applyFont="1" applyBorder="1" applyAlignment="1">
      <alignment horizontal="justify" vertical="center" wrapText="1"/>
    </xf>
    <xf numFmtId="14" fontId="6" fillId="0" borderId="8" xfId="0" applyNumberFormat="1" applyFont="1" applyBorder="1" applyAlignment="1">
      <alignment horizontal="center" vertical="center"/>
    </xf>
    <xf numFmtId="0" fontId="0" fillId="0" borderId="8" xfId="0" applyBorder="1" applyAlignment="1">
      <alignment horizontal="center" vertical="center" wrapText="1"/>
    </xf>
    <xf numFmtId="0" fontId="6" fillId="0" borderId="8" xfId="0" applyFont="1" applyBorder="1" applyAlignment="1">
      <alignment horizontal="center" vertical="center" wrapText="1"/>
    </xf>
    <xf numFmtId="0" fontId="6" fillId="0" borderId="36" xfId="0" applyFont="1" applyBorder="1" applyAlignment="1">
      <alignment horizontal="justify" vertical="center" wrapText="1"/>
    </xf>
    <xf numFmtId="0" fontId="6" fillId="0" borderId="33" xfId="0" applyFont="1" applyBorder="1" applyAlignment="1">
      <alignment horizontal="justify" vertical="center" wrapText="1"/>
    </xf>
    <xf numFmtId="14" fontId="6" fillId="2" borderId="8" xfId="0" applyNumberFormat="1" applyFont="1" applyFill="1" applyBorder="1" applyAlignment="1">
      <alignment horizontal="center" vertical="center"/>
    </xf>
    <xf numFmtId="0" fontId="60" fillId="0" borderId="8" xfId="0" applyFont="1" applyBorder="1" applyAlignment="1">
      <alignment horizontal="justify" vertical="center"/>
    </xf>
    <xf numFmtId="14" fontId="6" fillId="2" borderId="36" xfId="0" applyNumberFormat="1" applyFont="1" applyFill="1" applyBorder="1" applyAlignment="1">
      <alignment horizontal="center" vertical="center"/>
    </xf>
    <xf numFmtId="0" fontId="6" fillId="2" borderId="36" xfId="0" applyFont="1" applyFill="1" applyBorder="1" applyAlignment="1">
      <alignment horizontal="center" vertical="center" wrapText="1"/>
    </xf>
    <xf numFmtId="0" fontId="60" fillId="0" borderId="36" xfId="0" applyFont="1" applyBorder="1" applyAlignment="1">
      <alignment horizontal="justify" vertical="center"/>
    </xf>
    <xf numFmtId="0" fontId="68" fillId="0" borderId="8" xfId="0" applyFont="1" applyBorder="1" applyAlignment="1">
      <alignment horizontal="left" vertical="center" wrapText="1"/>
    </xf>
    <xf numFmtId="0" fontId="68" fillId="0" borderId="8" xfId="0" applyFont="1" applyBorder="1" applyAlignment="1">
      <alignment horizontal="center" vertical="center" wrapText="1"/>
    </xf>
    <xf numFmtId="0" fontId="0" fillId="4" borderId="0" xfId="0" applyFill="1" applyAlignment="1">
      <alignment horizontal="left"/>
    </xf>
    <xf numFmtId="0" fontId="0" fillId="23" borderId="0" xfId="0" applyFill="1"/>
    <xf numFmtId="0" fontId="58" fillId="23" borderId="0" xfId="0" applyFont="1" applyFill="1" applyAlignment="1">
      <alignment vertical="center" wrapText="1"/>
    </xf>
    <xf numFmtId="0" fontId="6" fillId="4" borderId="0" xfId="0" applyFont="1" applyFill="1" applyAlignment="1">
      <alignment wrapText="1"/>
    </xf>
    <xf numFmtId="0" fontId="4" fillId="13" borderId="25" xfId="0" applyFont="1" applyFill="1" applyBorder="1" applyAlignment="1">
      <alignment horizontal="center" vertical="center" wrapText="1"/>
    </xf>
    <xf numFmtId="0" fontId="4" fillId="13" borderId="26" xfId="0" applyFont="1" applyFill="1" applyBorder="1" applyAlignment="1">
      <alignment horizontal="center" vertical="center" wrapText="1"/>
    </xf>
    <xf numFmtId="9" fontId="33" fillId="14" borderId="26" xfId="2" applyFont="1" applyFill="1" applyBorder="1" applyAlignment="1" applyProtection="1">
      <alignment horizontal="center" vertical="center"/>
    </xf>
    <xf numFmtId="9" fontId="42" fillId="14" borderId="26" xfId="0" applyNumberFormat="1" applyFont="1" applyFill="1" applyBorder="1" applyAlignment="1">
      <alignment horizontal="center" vertical="center"/>
    </xf>
    <xf numFmtId="9" fontId="42" fillId="14" borderId="26" xfId="2" applyFont="1" applyFill="1" applyBorder="1" applyAlignment="1" applyProtection="1">
      <alignment horizontal="center" vertical="center"/>
    </xf>
    <xf numFmtId="0" fontId="54" fillId="0" borderId="32" xfId="0" applyFont="1" applyBorder="1" applyAlignment="1">
      <alignment horizontal="justify" vertical="center" wrapText="1"/>
    </xf>
    <xf numFmtId="0" fontId="6" fillId="0" borderId="33" xfId="0" applyFont="1" applyBorder="1" applyAlignment="1">
      <alignment horizontal="center" vertical="center" wrapText="1"/>
    </xf>
    <xf numFmtId="0" fontId="6" fillId="0" borderId="33" xfId="0" applyFont="1" applyBorder="1" applyAlignment="1">
      <alignment horizontal="center" vertical="center"/>
    </xf>
    <xf numFmtId="0" fontId="28" fillId="2" borderId="33" xfId="0" applyFont="1" applyFill="1" applyBorder="1" applyAlignment="1">
      <alignment horizontal="center" vertical="center"/>
    </xf>
    <xf numFmtId="9" fontId="28" fillId="2" borderId="8" xfId="2" applyFont="1" applyFill="1" applyBorder="1" applyAlignment="1" applyProtection="1">
      <alignment horizontal="center" vertical="center"/>
    </xf>
    <xf numFmtId="0" fontId="42" fillId="10" borderId="34" xfId="3" applyFont="1" applyFill="1" applyBorder="1" applyAlignment="1">
      <alignment horizontal="center" vertical="center" wrapText="1"/>
    </xf>
    <xf numFmtId="0" fontId="33" fillId="0" borderId="32" xfId="0" applyFont="1" applyBorder="1" applyAlignment="1">
      <alignment horizontal="justify" vertical="center" wrapText="1"/>
    </xf>
    <xf numFmtId="0" fontId="6" fillId="0" borderId="32" xfId="0" applyFont="1" applyBorder="1" applyAlignment="1">
      <alignment horizontal="justify" vertical="center" wrapText="1"/>
    </xf>
    <xf numFmtId="0" fontId="33" fillId="0" borderId="23" xfId="0" applyFont="1" applyBorder="1" applyAlignment="1">
      <alignment horizontal="justify" vertical="center" wrapText="1"/>
    </xf>
    <xf numFmtId="0" fontId="4" fillId="13" borderId="23" xfId="0" applyFont="1" applyFill="1" applyBorder="1" applyAlignment="1">
      <alignment horizontal="center" vertical="center" wrapText="1"/>
    </xf>
    <xf numFmtId="0" fontId="6" fillId="13" borderId="8" xfId="0" applyFont="1" applyFill="1" applyBorder="1" applyAlignment="1">
      <alignment horizontal="center" vertical="center"/>
    </xf>
    <xf numFmtId="0" fontId="6" fillId="13" borderId="8" xfId="0" applyFont="1" applyFill="1" applyBorder="1"/>
    <xf numFmtId="0" fontId="6" fillId="13" borderId="24" xfId="0" applyFont="1" applyFill="1" applyBorder="1" applyAlignment="1">
      <alignment wrapText="1"/>
    </xf>
    <xf numFmtId="0" fontId="42" fillId="10" borderId="24" xfId="3" applyFont="1" applyFill="1" applyBorder="1" applyAlignment="1">
      <alignment horizontal="center" vertical="center" wrapText="1"/>
    </xf>
    <xf numFmtId="0" fontId="54" fillId="0" borderId="23" xfId="0" applyFont="1" applyBorder="1" applyAlignment="1">
      <alignment horizontal="justify" vertical="center" wrapText="1"/>
    </xf>
    <xf numFmtId="0" fontId="6" fillId="0" borderId="23" xfId="0" applyFont="1" applyBorder="1" applyAlignment="1">
      <alignment horizontal="justify" vertical="center" wrapText="1"/>
    </xf>
    <xf numFmtId="0" fontId="2" fillId="13" borderId="8" xfId="0" applyFont="1" applyFill="1" applyBorder="1" applyAlignment="1">
      <alignment horizontal="center" vertical="center"/>
    </xf>
    <xf numFmtId="0" fontId="2" fillId="13" borderId="8" xfId="0" applyFont="1" applyFill="1" applyBorder="1"/>
    <xf numFmtId="0" fontId="2" fillId="13" borderId="24" xfId="0" applyFont="1" applyFill="1" applyBorder="1" applyAlignment="1">
      <alignment wrapText="1"/>
    </xf>
    <xf numFmtId="0" fontId="28" fillId="10" borderId="24" xfId="3" applyFont="1" applyFill="1" applyBorder="1" applyAlignment="1">
      <alignment horizontal="center" vertical="center" wrapText="1"/>
    </xf>
    <xf numFmtId="0" fontId="6" fillId="0" borderId="26" xfId="0" applyFont="1" applyBorder="1" applyAlignment="1">
      <alignment horizontal="center" vertical="center" wrapText="1"/>
    </xf>
    <xf numFmtId="0" fontId="58" fillId="0" borderId="37" xfId="0" applyFont="1" applyBorder="1" applyAlignment="1">
      <alignment vertical="center" wrapText="1"/>
    </xf>
    <xf numFmtId="0" fontId="58" fillId="0" borderId="52" xfId="0" applyFont="1" applyBorder="1" applyAlignment="1">
      <alignment vertical="center" wrapText="1"/>
    </xf>
    <xf numFmtId="0" fontId="58" fillId="0" borderId="51" xfId="0" applyFont="1" applyBorder="1" applyAlignment="1">
      <alignment vertical="center" wrapText="1"/>
    </xf>
    <xf numFmtId="0" fontId="7" fillId="4" borderId="0" xfId="0" applyFont="1" applyFill="1" applyAlignment="1">
      <alignment horizontal="justify" vertical="center"/>
    </xf>
    <xf numFmtId="0" fontId="28" fillId="4" borderId="0" xfId="0" applyFont="1" applyFill="1" applyAlignment="1">
      <alignment horizontal="center" vertical="center"/>
    </xf>
    <xf numFmtId="0" fontId="6" fillId="4" borderId="0" xfId="0" applyFont="1" applyFill="1" applyAlignment="1">
      <alignment horizontal="justify" vertical="center" wrapText="1"/>
    </xf>
    <xf numFmtId="0" fontId="6" fillId="4" borderId="0" xfId="0" applyFont="1" applyFill="1" applyAlignment="1">
      <alignment horizontal="center" vertical="center" wrapText="1"/>
    </xf>
    <xf numFmtId="0" fontId="30" fillId="4" borderId="0" xfId="0" applyFont="1" applyFill="1" applyAlignment="1">
      <alignment horizontal="center" vertical="center" wrapText="1"/>
    </xf>
    <xf numFmtId="0" fontId="27" fillId="4" borderId="0" xfId="0" applyFont="1" applyFill="1" applyAlignment="1">
      <alignment horizontal="justify" vertical="center" wrapText="1"/>
    </xf>
    <xf numFmtId="0" fontId="30" fillId="4" borderId="0" xfId="0" applyFont="1" applyFill="1" applyAlignment="1">
      <alignment horizontal="justify" vertical="center" wrapText="1"/>
    </xf>
    <xf numFmtId="14" fontId="6" fillId="4" borderId="0" xfId="0" applyNumberFormat="1" applyFont="1" applyFill="1" applyAlignment="1">
      <alignment horizontal="justify" vertical="center"/>
    </xf>
    <xf numFmtId="0" fontId="6" fillId="4" borderId="0" xfId="0" applyFont="1" applyFill="1" applyAlignment="1">
      <alignment horizontal="justify" vertical="center"/>
    </xf>
    <xf numFmtId="0" fontId="24" fillId="8" borderId="0" xfId="0" applyFont="1" applyFill="1" applyAlignment="1">
      <alignment horizontal="center" vertical="center"/>
    </xf>
    <xf numFmtId="0" fontId="47" fillId="4" borderId="0" xfId="0" applyFont="1" applyFill="1" applyAlignment="1">
      <alignment horizontal="center" vertical="center"/>
    </xf>
    <xf numFmtId="0" fontId="21" fillId="11" borderId="4" xfId="0" applyFont="1" applyFill="1" applyBorder="1" applyAlignment="1">
      <alignment horizontal="center" vertical="center" wrapText="1"/>
    </xf>
    <xf numFmtId="0" fontId="21" fillId="21" borderId="4" xfId="0" applyFont="1" applyFill="1" applyBorder="1" applyAlignment="1">
      <alignment horizontal="center" vertical="center" wrapText="1"/>
    </xf>
    <xf numFmtId="0" fontId="34" fillId="10" borderId="4" xfId="0" applyFont="1" applyFill="1" applyBorder="1" applyAlignment="1">
      <alignment horizontal="center" vertical="center" wrapText="1"/>
    </xf>
    <xf numFmtId="0" fontId="54" fillId="4" borderId="0" xfId="0" applyFont="1" applyFill="1" applyAlignment="1">
      <alignment horizontal="justify" vertical="center"/>
    </xf>
    <xf numFmtId="0" fontId="54" fillId="4" borderId="8" xfId="0" applyFont="1" applyFill="1" applyBorder="1" applyAlignment="1">
      <alignment horizontal="justify" vertical="center"/>
    </xf>
    <xf numFmtId="0" fontId="3" fillId="4" borderId="0" xfId="0" applyFont="1" applyFill="1"/>
    <xf numFmtId="0" fontId="5" fillId="4" borderId="0" xfId="0" applyFont="1" applyFill="1"/>
    <xf numFmtId="0" fontId="10" fillId="5" borderId="1"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11" fillId="3" borderId="1" xfId="0" applyFont="1" applyFill="1" applyBorder="1" applyAlignment="1">
      <alignment horizontal="center" vertical="center" wrapText="1"/>
    </xf>
    <xf numFmtId="0" fontId="10" fillId="20" borderId="1" xfId="0" applyFont="1" applyFill="1" applyBorder="1" applyAlignment="1">
      <alignment horizontal="center" vertical="center" wrapText="1"/>
    </xf>
    <xf numFmtId="0" fontId="11" fillId="20" borderId="1" xfId="0" applyFont="1" applyFill="1" applyBorder="1" applyAlignment="1">
      <alignment horizontal="center" vertical="center" wrapText="1"/>
    </xf>
    <xf numFmtId="0" fontId="12" fillId="11" borderId="1" xfId="0" applyFont="1" applyFill="1" applyBorder="1" applyAlignment="1">
      <alignment vertical="center" wrapText="1"/>
    </xf>
    <xf numFmtId="0" fontId="13" fillId="11" borderId="1" xfId="0" applyFont="1" applyFill="1" applyBorder="1" applyAlignment="1">
      <alignment horizontal="center" vertical="center" wrapText="1"/>
    </xf>
    <xf numFmtId="0" fontId="14" fillId="11" borderId="1" xfId="0" applyFont="1" applyFill="1" applyBorder="1" applyAlignment="1">
      <alignment horizontal="center" vertical="center" wrapText="1"/>
    </xf>
    <xf numFmtId="0" fontId="6" fillId="5" borderId="1" xfId="0" applyFont="1" applyFill="1" applyBorder="1"/>
    <xf numFmtId="0" fontId="10" fillId="0" borderId="1" xfId="0" applyFont="1" applyBorder="1" applyAlignment="1">
      <alignment horizontal="center" vertical="center" wrapText="1"/>
    </xf>
    <xf numFmtId="0" fontId="6" fillId="3" borderId="1" xfId="0" applyFont="1" applyFill="1" applyBorder="1"/>
    <xf numFmtId="0" fontId="6" fillId="7" borderId="1" xfId="0" applyFont="1" applyFill="1" applyBorder="1"/>
    <xf numFmtId="0" fontId="6" fillId="6" borderId="1" xfId="0" applyFont="1" applyFill="1" applyBorder="1"/>
    <xf numFmtId="0" fontId="0" fillId="4" borderId="0" xfId="0" applyFill="1" applyAlignment="1">
      <alignment vertical="center"/>
    </xf>
    <xf numFmtId="0" fontId="6" fillId="4" borderId="0" xfId="0" applyFont="1" applyFill="1" applyAlignment="1">
      <alignment horizontal="center" vertical="center"/>
    </xf>
    <xf numFmtId="0" fontId="6" fillId="4" borderId="0" xfId="0" applyFont="1" applyFill="1" applyAlignment="1">
      <alignment vertical="center" wrapText="1"/>
    </xf>
    <xf numFmtId="0" fontId="6" fillId="4" borderId="0" xfId="0" applyFont="1" applyFill="1" applyAlignment="1">
      <alignment vertical="center"/>
    </xf>
    <xf numFmtId="0" fontId="0" fillId="4" borderId="0" xfId="0" applyFill="1" applyAlignment="1">
      <alignment horizontal="center" vertical="center"/>
    </xf>
    <xf numFmtId="0" fontId="0" fillId="4" borderId="0" xfId="0" applyFill="1" applyAlignment="1">
      <alignment horizontal="justify" vertical="center" wrapText="1"/>
    </xf>
    <xf numFmtId="0" fontId="5" fillId="4" borderId="0" xfId="0" applyFont="1" applyFill="1" applyAlignment="1">
      <alignment vertical="center"/>
    </xf>
    <xf numFmtId="0" fontId="21" fillId="21" borderId="1" xfId="0" applyFont="1" applyFill="1" applyBorder="1" applyAlignment="1">
      <alignment horizontal="center" vertical="center"/>
    </xf>
    <xf numFmtId="0" fontId="22" fillId="4" borderId="0" xfId="0" applyFont="1" applyFill="1" applyAlignment="1">
      <alignment vertical="center"/>
    </xf>
    <xf numFmtId="0" fontId="23" fillId="4" borderId="0" xfId="0" applyFont="1" applyFill="1" applyAlignment="1">
      <alignment vertical="center"/>
    </xf>
    <xf numFmtId="0" fontId="33" fillId="0" borderId="37" xfId="0" applyFont="1" applyBorder="1" applyAlignment="1">
      <alignment horizontal="justify" vertical="justify"/>
    </xf>
    <xf numFmtId="0" fontId="33" fillId="0" borderId="37" xfId="0" applyFont="1" applyBorder="1" applyAlignment="1" applyProtection="1">
      <alignment horizontal="justify" vertical="justify" wrapText="1"/>
      <protection locked="0"/>
    </xf>
    <xf numFmtId="0" fontId="33" fillId="0" borderId="37" xfId="0" applyFont="1" applyBorder="1" applyAlignment="1">
      <alignment horizontal="justify" vertical="justify" wrapText="1"/>
    </xf>
    <xf numFmtId="0" fontId="33" fillId="0" borderId="37" xfId="0" applyFont="1" applyBorder="1" applyAlignment="1" applyProtection="1">
      <alignment horizontal="left" vertical="justify" wrapText="1"/>
      <protection locked="0"/>
    </xf>
    <xf numFmtId="0" fontId="33" fillId="0" borderId="37" xfId="0" applyFont="1" applyBorder="1" applyAlignment="1" applyProtection="1">
      <alignment vertical="justify" wrapText="1"/>
      <protection locked="0"/>
    </xf>
    <xf numFmtId="0" fontId="33" fillId="0" borderId="37" xfId="0" applyFont="1" applyBorder="1" applyAlignment="1">
      <alignment horizontal="left" vertical="justify"/>
    </xf>
    <xf numFmtId="0" fontId="33" fillId="0" borderId="61" xfId="0" applyFont="1" applyBorder="1" applyAlignment="1">
      <alignment horizontal="justify" vertical="justify" wrapText="1"/>
    </xf>
    <xf numFmtId="0" fontId="42" fillId="0" borderId="36" xfId="0" applyFont="1" applyBorder="1" applyAlignment="1" applyProtection="1">
      <alignment vertical="center" wrapText="1"/>
      <protection locked="0"/>
    </xf>
    <xf numFmtId="0" fontId="42" fillId="0" borderId="36" xfId="0" applyFont="1" applyBorder="1" applyAlignment="1">
      <alignment vertical="center"/>
    </xf>
    <xf numFmtId="0" fontId="42" fillId="0" borderId="54" xfId="0" applyFont="1" applyBorder="1" applyAlignment="1" applyProtection="1">
      <alignment vertical="center" wrapText="1"/>
      <protection locked="0"/>
    </xf>
    <xf numFmtId="0" fontId="42" fillId="0" borderId="62" xfId="0" applyFont="1" applyBorder="1" applyAlignment="1" applyProtection="1">
      <alignment horizontal="left" vertical="center" wrapText="1"/>
      <protection locked="0"/>
    </xf>
    <xf numFmtId="0" fontId="28" fillId="0" borderId="0" xfId="0" applyFont="1" applyAlignment="1">
      <alignment horizontal="center" vertical="center"/>
    </xf>
    <xf numFmtId="0" fontId="28" fillId="0" borderId="8" xfId="0" applyFont="1" applyBorder="1" applyAlignment="1">
      <alignment horizontal="center" vertical="center"/>
    </xf>
    <xf numFmtId="9" fontId="28" fillId="0" borderId="8" xfId="2" applyFont="1" applyFill="1" applyBorder="1" applyAlignment="1" applyProtection="1">
      <alignment horizontal="center" vertical="center"/>
    </xf>
    <xf numFmtId="0" fontId="42" fillId="0" borderId="24" xfId="3" applyFont="1" applyBorder="1" applyAlignment="1">
      <alignment horizontal="center" vertical="center" wrapText="1"/>
    </xf>
    <xf numFmtId="0" fontId="6" fillId="0" borderId="0" xfId="0" applyFont="1"/>
    <xf numFmtId="0" fontId="27" fillId="2" borderId="0" xfId="0" applyFont="1" applyFill="1" applyAlignment="1">
      <alignment horizontal="justify" vertical="center" wrapText="1"/>
    </xf>
    <xf numFmtId="0" fontId="6" fillId="0" borderId="0" xfId="0" applyFont="1" applyAlignment="1">
      <alignment horizontal="justify" vertical="center"/>
    </xf>
    <xf numFmtId="0" fontId="7" fillId="0" borderId="0" xfId="0" applyFont="1" applyAlignment="1">
      <alignment horizontal="justify" vertical="center"/>
    </xf>
    <xf numFmtId="0" fontId="41" fillId="0" borderId="0" xfId="0" applyFont="1"/>
    <xf numFmtId="0" fontId="25" fillId="0" borderId="0" xfId="0" applyFont="1"/>
    <xf numFmtId="0" fontId="48" fillId="0" borderId="0" xfId="0" applyFont="1" applyAlignment="1">
      <alignment horizontal="justify"/>
    </xf>
    <xf numFmtId="0" fontId="0" fillId="0" borderId="0" xfId="0" applyProtection="1">
      <protection locked="0"/>
    </xf>
    <xf numFmtId="0" fontId="41" fillId="0" borderId="0" xfId="0" applyFont="1" applyAlignment="1">
      <alignment wrapText="1"/>
    </xf>
    <xf numFmtId="0" fontId="6" fillId="0" borderId="0" xfId="0" applyFont="1" applyAlignment="1">
      <alignment horizontal="center" vertical="center" wrapText="1"/>
    </xf>
    <xf numFmtId="0" fontId="6" fillId="0" borderId="0" xfId="0" applyFont="1" applyAlignment="1">
      <alignment horizontal="justify" vertical="center" wrapText="1"/>
    </xf>
    <xf numFmtId="9" fontId="6" fillId="0" borderId="0" xfId="2" applyFont="1" applyFill="1" applyAlignment="1" applyProtection="1">
      <alignment horizontal="center" vertical="center" wrapText="1"/>
    </xf>
    <xf numFmtId="0" fontId="27" fillId="0" borderId="0" xfId="0" applyFont="1" applyAlignment="1">
      <alignment horizontal="justify" vertical="center" wrapText="1"/>
    </xf>
    <xf numFmtId="0" fontId="27" fillId="0" borderId="0" xfId="0" applyFont="1" applyAlignment="1">
      <alignment horizontal="center" vertical="center" wrapText="1"/>
    </xf>
    <xf numFmtId="0" fontId="30" fillId="0" borderId="0" xfId="0" applyFont="1" applyAlignment="1">
      <alignment horizontal="justify" vertical="center" wrapText="1"/>
    </xf>
    <xf numFmtId="14" fontId="6" fillId="0" borderId="0" xfId="0" applyNumberFormat="1" applyFont="1" applyAlignment="1">
      <alignment horizontal="justify" vertical="center"/>
    </xf>
    <xf numFmtId="0" fontId="48" fillId="0" borderId="0" xfId="0" applyFont="1" applyAlignment="1">
      <alignment wrapText="1"/>
    </xf>
    <xf numFmtId="0" fontId="41" fillId="0" borderId="0" xfId="0" applyFont="1" applyAlignment="1">
      <alignment horizontal="center" vertical="center" wrapText="1"/>
    </xf>
    <xf numFmtId="0" fontId="41" fillId="24" borderId="0" xfId="0" applyFont="1" applyFill="1"/>
    <xf numFmtId="0" fontId="25" fillId="24" borderId="0" xfId="0" applyFont="1" applyFill="1"/>
    <xf numFmtId="0" fontId="48" fillId="24" borderId="0" xfId="0" applyFont="1" applyFill="1" applyAlignment="1">
      <alignment horizontal="justify"/>
    </xf>
    <xf numFmtId="0" fontId="5" fillId="23" borderId="0" xfId="0" applyFont="1" applyFill="1" applyProtection="1">
      <protection hidden="1"/>
    </xf>
    <xf numFmtId="0" fontId="7" fillId="2" borderId="0" xfId="0" applyFont="1" applyFill="1" applyAlignment="1">
      <alignment horizontal="justify" vertical="center"/>
    </xf>
    <xf numFmtId="0" fontId="6" fillId="2" borderId="0" xfId="0" applyFont="1" applyFill="1" applyAlignment="1">
      <alignment horizontal="justify" vertical="center"/>
    </xf>
    <xf numFmtId="0" fontId="41" fillId="25" borderId="0" xfId="0" applyFont="1" applyFill="1"/>
    <xf numFmtId="0" fontId="25" fillId="25" borderId="0" xfId="0" applyFont="1" applyFill="1"/>
    <xf numFmtId="0" fontId="48" fillId="25" borderId="0" xfId="0" applyFont="1" applyFill="1" applyAlignment="1">
      <alignment horizontal="justify"/>
    </xf>
    <xf numFmtId="0" fontId="41" fillId="2" borderId="0" xfId="0" applyFont="1" applyFill="1"/>
    <xf numFmtId="0" fontId="6" fillId="2" borderId="0" xfId="0" applyFont="1" applyFill="1" applyAlignment="1">
      <alignment horizontal="justify" vertical="center" wrapText="1"/>
    </xf>
    <xf numFmtId="9" fontId="6" fillId="2" borderId="0" xfId="2" applyFont="1" applyFill="1" applyAlignment="1" applyProtection="1">
      <alignment horizontal="center" vertical="center" wrapText="1"/>
    </xf>
    <xf numFmtId="0" fontId="27" fillId="2" borderId="0" xfId="0" applyFont="1" applyFill="1" applyAlignment="1">
      <alignment horizontal="center" vertical="center" wrapText="1"/>
    </xf>
    <xf numFmtId="0" fontId="41" fillId="2" borderId="0" xfId="0" applyFont="1" applyFill="1" applyAlignment="1">
      <alignment horizontal="center" vertical="center" wrapText="1"/>
    </xf>
    <xf numFmtId="0" fontId="69" fillId="26" borderId="0" xfId="0" applyFont="1" applyFill="1" applyAlignment="1">
      <alignment vertical="center" wrapText="1"/>
    </xf>
    <xf numFmtId="0" fontId="0" fillId="26" borderId="0" xfId="0" applyFill="1"/>
    <xf numFmtId="0" fontId="69" fillId="2" borderId="0" xfId="0" applyFont="1" applyFill="1"/>
    <xf numFmtId="0" fontId="69" fillId="26" borderId="0" xfId="0" applyFont="1" applyFill="1"/>
    <xf numFmtId="0" fontId="69" fillId="26" borderId="0" xfId="0" applyFont="1" applyFill="1" applyAlignment="1">
      <alignment wrapText="1"/>
    </xf>
    <xf numFmtId="0" fontId="30" fillId="2" borderId="0" xfId="0" applyFont="1" applyFill="1" applyAlignment="1">
      <alignment horizontal="justify" vertical="center" wrapText="1"/>
    </xf>
    <xf numFmtId="14" fontId="6" fillId="2" borderId="0" xfId="0" applyNumberFormat="1" applyFont="1" applyFill="1" applyAlignment="1">
      <alignment horizontal="justify" vertical="center"/>
    </xf>
    <xf numFmtId="0" fontId="54" fillId="4" borderId="37" xfId="0" applyFont="1" applyFill="1" applyBorder="1" applyAlignment="1">
      <alignment horizontal="justify" vertical="center"/>
    </xf>
    <xf numFmtId="0" fontId="6" fillId="0" borderId="36" xfId="0" applyFont="1" applyBorder="1" applyAlignment="1">
      <alignment horizontal="center" vertical="center" wrapText="1"/>
    </xf>
    <xf numFmtId="0" fontId="6" fillId="2" borderId="26" xfId="0" applyFont="1" applyFill="1" applyBorder="1" applyAlignment="1">
      <alignment horizontal="center" vertical="center"/>
    </xf>
    <xf numFmtId="0" fontId="6" fillId="0" borderId="26" xfId="0" applyFont="1" applyBorder="1" applyAlignment="1">
      <alignment horizontal="center" vertical="center"/>
    </xf>
    <xf numFmtId="0" fontId="28" fillId="2" borderId="26" xfId="0" applyFont="1" applyFill="1" applyBorder="1" applyAlignment="1">
      <alignment horizontal="center" vertical="center"/>
    </xf>
    <xf numFmtId="9" fontId="28" fillId="2" borderId="26" xfId="2" applyFont="1" applyFill="1" applyBorder="1" applyAlignment="1" applyProtection="1">
      <alignment horizontal="center" vertical="center"/>
    </xf>
    <xf numFmtId="0" fontId="42" fillId="10" borderId="27" xfId="3" applyFont="1" applyFill="1" applyBorder="1" applyAlignment="1">
      <alignment horizontal="center" vertical="center" wrapText="1"/>
    </xf>
    <xf numFmtId="0" fontId="54" fillId="0" borderId="36" xfId="0" applyFont="1" applyBorder="1" applyAlignment="1">
      <alignment horizontal="justify" vertical="center" wrapText="1"/>
    </xf>
    <xf numFmtId="0" fontId="33" fillId="0" borderId="64" xfId="0" applyFont="1" applyBorder="1" applyAlignment="1">
      <alignment horizontal="justify" vertical="center" wrapText="1"/>
    </xf>
    <xf numFmtId="0" fontId="6" fillId="2" borderId="8" xfId="0" applyFont="1" applyFill="1" applyBorder="1" applyAlignment="1">
      <alignment horizontal="center" vertical="center" wrapText="1"/>
    </xf>
    <xf numFmtId="0" fontId="6" fillId="2" borderId="8" xfId="0" applyFont="1" applyFill="1" applyBorder="1" applyAlignment="1">
      <alignment horizontal="justify" vertical="center" wrapText="1"/>
    </xf>
    <xf numFmtId="0" fontId="28" fillId="2" borderId="0" xfId="0" applyFont="1" applyFill="1" applyAlignment="1">
      <alignment horizontal="center" vertical="center"/>
    </xf>
    <xf numFmtId="14" fontId="6" fillId="2" borderId="8" xfId="0" applyNumberFormat="1" applyFont="1" applyFill="1" applyBorder="1" applyAlignment="1">
      <alignment horizontal="center" vertical="center" wrapText="1"/>
    </xf>
    <xf numFmtId="14" fontId="6" fillId="2" borderId="8" xfId="0" applyNumberFormat="1" applyFont="1" applyFill="1" applyBorder="1" applyAlignment="1">
      <alignment horizontal="center" vertical="center"/>
    </xf>
    <xf numFmtId="0" fontId="33" fillId="2" borderId="8" xfId="0" applyFont="1" applyFill="1" applyBorder="1" applyAlignment="1">
      <alignment horizontal="justify" vertical="center" wrapText="1"/>
    </xf>
    <xf numFmtId="0" fontId="68" fillId="0" borderId="8" xfId="0" applyFont="1" applyBorder="1" applyAlignment="1">
      <alignment horizontal="left" vertical="center" wrapText="1"/>
    </xf>
    <xf numFmtId="0" fontId="68" fillId="0" borderId="8" xfId="0" applyFont="1" applyBorder="1" applyAlignment="1">
      <alignment horizontal="center" vertical="center" wrapText="1"/>
    </xf>
    <xf numFmtId="0" fontId="0" fillId="2" borderId="0" xfId="0" applyFill="1" applyProtection="1">
      <protection hidden="1"/>
    </xf>
    <xf numFmtId="0" fontId="38" fillId="2" borderId="0" xfId="1" applyFont="1" applyFill="1" applyAlignment="1">
      <alignment horizontal="center" vertical="center" wrapText="1"/>
    </xf>
    <xf numFmtId="0" fontId="3" fillId="2" borderId="0" xfId="0" applyFont="1" applyFill="1" applyProtection="1">
      <protection hidden="1"/>
    </xf>
    <xf numFmtId="0" fontId="0" fillId="2" borderId="0" xfId="0" applyFill="1"/>
    <xf numFmtId="0" fontId="69" fillId="2" borderId="0" xfId="0" applyFont="1" applyFill="1" applyAlignment="1">
      <alignment vertical="center" wrapText="1"/>
    </xf>
    <xf numFmtId="0" fontId="69" fillId="2" borderId="0" xfId="0" applyFont="1" applyFill="1" applyAlignment="1">
      <alignment wrapText="1"/>
    </xf>
    <xf numFmtId="0" fontId="0" fillId="2" borderId="0" xfId="0" applyFill="1" applyAlignment="1">
      <alignment horizontal="left"/>
    </xf>
    <xf numFmtId="0" fontId="67" fillId="0" borderId="33" xfId="0" applyFont="1" applyBorder="1" applyAlignment="1" applyProtection="1">
      <alignment horizontal="center" vertical="center" wrapText="1"/>
      <protection locked="0"/>
    </xf>
    <xf numFmtId="0" fontId="6" fillId="0" borderId="65" xfId="0" applyFont="1" applyBorder="1" applyAlignment="1">
      <alignment horizontal="justify" vertical="center" wrapText="1"/>
    </xf>
    <xf numFmtId="0" fontId="67" fillId="0" borderId="55" xfId="0" applyFont="1" applyBorder="1" applyAlignment="1" applyProtection="1">
      <alignment horizontal="center" vertical="center" wrapText="1"/>
      <protection locked="0"/>
    </xf>
    <xf numFmtId="0" fontId="67" fillId="0" borderId="26" xfId="0" applyFont="1" applyBorder="1" applyAlignment="1" applyProtection="1">
      <alignment horizontal="center" vertical="center" wrapText="1"/>
      <protection locked="0"/>
    </xf>
    <xf numFmtId="0" fontId="6" fillId="0" borderId="39" xfId="0" applyFont="1" applyBorder="1" applyAlignment="1">
      <alignment horizontal="center" vertical="center" wrapText="1"/>
    </xf>
    <xf numFmtId="0" fontId="38" fillId="2" borderId="0" xfId="1" applyFont="1" applyFill="1" applyAlignment="1" applyProtection="1">
      <alignment horizontal="center" vertical="center"/>
    </xf>
    <xf numFmtId="0" fontId="42" fillId="2" borderId="0" xfId="1" applyFont="1" applyFill="1" applyAlignment="1" applyProtection="1">
      <alignment horizontal="justify" vertical="center" wrapText="1"/>
    </xf>
    <xf numFmtId="0" fontId="30" fillId="2" borderId="0" xfId="0" applyFont="1" applyFill="1" applyAlignment="1">
      <alignment horizontal="center" vertical="center" wrapText="1"/>
    </xf>
    <xf numFmtId="0" fontId="47" fillId="2" borderId="0" xfId="0" applyFont="1" applyFill="1" applyAlignment="1">
      <alignment horizontal="center" vertical="center"/>
    </xf>
    <xf numFmtId="0" fontId="54" fillId="2" borderId="0" xfId="0" applyFont="1" applyFill="1" applyAlignment="1">
      <alignment horizontal="justify" vertical="center"/>
    </xf>
    <xf numFmtId="0" fontId="38" fillId="2" borderId="0" xfId="1" applyFont="1" applyFill="1" applyAlignment="1" applyProtection="1">
      <alignment horizontal="center" vertical="center" wrapText="1"/>
    </xf>
    <xf numFmtId="0" fontId="58" fillId="2" borderId="0" xfId="0" applyFont="1" applyFill="1" applyAlignment="1">
      <alignment vertical="center" wrapText="1"/>
    </xf>
    <xf numFmtId="0" fontId="3" fillId="2" borderId="0" xfId="0" applyFont="1" applyFill="1"/>
    <xf numFmtId="0" fontId="5" fillId="2" borderId="0" xfId="0" applyFont="1" applyFill="1" applyProtection="1">
      <protection hidden="1"/>
    </xf>
    <xf numFmtId="0" fontId="38" fillId="2" borderId="0" xfId="1" applyFont="1" applyFill="1" applyAlignment="1" applyProtection="1">
      <alignment horizontal="left" vertical="center" wrapText="1"/>
    </xf>
    <xf numFmtId="0" fontId="0" fillId="2" borderId="0" xfId="0" applyFill="1" applyAlignment="1">
      <alignment vertical="center"/>
    </xf>
    <xf numFmtId="0" fontId="0" fillId="2" borderId="0" xfId="0" applyFill="1" applyAlignment="1">
      <alignment horizontal="center" vertical="center"/>
    </xf>
    <xf numFmtId="0" fontId="0" fillId="2" borderId="0" xfId="0" applyFill="1" applyAlignment="1">
      <alignment horizontal="justify" vertical="center" wrapText="1"/>
    </xf>
    <xf numFmtId="0" fontId="0" fillId="2" borderId="8" xfId="0" applyFill="1" applyBorder="1" applyAlignment="1">
      <alignment horizontal="center" vertical="center" wrapText="1"/>
    </xf>
    <xf numFmtId="14" fontId="0" fillId="2" borderId="8" xfId="0" applyNumberFormat="1" applyFill="1" applyBorder="1" applyAlignment="1">
      <alignment horizontal="center" vertical="center"/>
    </xf>
    <xf numFmtId="0" fontId="0" fillId="2" borderId="8" xfId="0" applyFill="1" applyBorder="1" applyAlignment="1">
      <alignment horizontal="justify" vertical="center" wrapText="1"/>
    </xf>
    <xf numFmtId="14" fontId="0" fillId="2" borderId="8" xfId="0" applyNumberFormat="1" applyFill="1" applyBorder="1" applyAlignment="1" applyProtection="1">
      <alignment horizontal="center" vertical="center"/>
      <protection locked="0"/>
    </xf>
    <xf numFmtId="0" fontId="0" fillId="2" borderId="8" xfId="0" applyFill="1" applyBorder="1" applyAlignment="1" applyProtection="1">
      <alignment horizontal="justify" vertical="center" wrapText="1"/>
      <protection locked="0"/>
    </xf>
    <xf numFmtId="14" fontId="33" fillId="2" borderId="8" xfId="0" applyNumberFormat="1" applyFont="1" applyFill="1" applyBorder="1" applyAlignment="1">
      <alignment horizontal="center" vertical="center" wrapText="1"/>
    </xf>
    <xf numFmtId="17" fontId="6" fillId="2" borderId="8" xfId="0" applyNumberFormat="1" applyFont="1" applyFill="1" applyBorder="1" applyAlignment="1">
      <alignment horizontal="center" vertical="center"/>
    </xf>
    <xf numFmtId="0" fontId="6" fillId="3" borderId="23" xfId="0" applyFont="1" applyFill="1" applyBorder="1" applyAlignment="1">
      <alignment horizontal="justify" vertical="center" wrapText="1"/>
    </xf>
    <xf numFmtId="0" fontId="33" fillId="3" borderId="23" xfId="0" applyFont="1" applyFill="1" applyBorder="1" applyAlignment="1">
      <alignment horizontal="justify" vertical="center" wrapText="1"/>
    </xf>
    <xf numFmtId="0" fontId="6" fillId="3" borderId="8" xfId="0" applyFont="1" applyFill="1" applyBorder="1" applyAlignment="1">
      <alignment horizontal="center" vertical="center" wrapText="1"/>
    </xf>
    <xf numFmtId="0" fontId="67" fillId="3" borderId="33" xfId="0" applyFont="1" applyFill="1" applyBorder="1" applyAlignment="1" applyProtection="1">
      <alignment horizontal="center" vertical="center" wrapText="1"/>
      <protection locked="0"/>
    </xf>
    <xf numFmtId="0" fontId="6" fillId="3" borderId="8" xfId="0" applyFont="1" applyFill="1" applyBorder="1" applyAlignment="1">
      <alignment horizontal="center" vertical="center"/>
    </xf>
    <xf numFmtId="9" fontId="28" fillId="3" borderId="8" xfId="2" applyFont="1" applyFill="1" applyBorder="1" applyAlignment="1" applyProtection="1">
      <alignment horizontal="center" vertical="center"/>
    </xf>
    <xf numFmtId="0" fontId="42" fillId="3" borderId="34" xfId="3" applyFont="1" applyFill="1" applyBorder="1" applyAlignment="1">
      <alignment horizontal="center" vertical="center" wrapText="1"/>
    </xf>
    <xf numFmtId="0" fontId="6" fillId="6" borderId="8" xfId="0" applyFont="1" applyFill="1" applyBorder="1" applyAlignment="1">
      <alignment horizontal="center" vertical="center" wrapText="1"/>
    </xf>
    <xf numFmtId="0" fontId="33" fillId="6" borderId="23" xfId="0" applyFont="1" applyFill="1" applyBorder="1" applyAlignment="1">
      <alignment horizontal="justify" vertical="center" wrapText="1"/>
    </xf>
    <xf numFmtId="0" fontId="6" fillId="27" borderId="23" xfId="0" applyFont="1" applyFill="1" applyBorder="1" applyAlignment="1">
      <alignment horizontal="justify" vertical="center" wrapText="1"/>
    </xf>
    <xf numFmtId="0" fontId="6" fillId="27" borderId="8" xfId="0" applyFont="1" applyFill="1" applyBorder="1" applyAlignment="1">
      <alignment horizontal="center" vertical="center" wrapText="1"/>
    </xf>
    <xf numFmtId="0" fontId="67" fillId="27" borderId="33" xfId="0" applyFont="1" applyFill="1" applyBorder="1" applyAlignment="1" applyProtection="1">
      <alignment horizontal="center" vertical="center" wrapText="1"/>
      <protection locked="0"/>
    </xf>
    <xf numFmtId="0" fontId="6" fillId="27" borderId="8" xfId="0" applyFont="1" applyFill="1" applyBorder="1" applyAlignment="1">
      <alignment horizontal="center" vertical="center"/>
    </xf>
    <xf numFmtId="0" fontId="28" fillId="27" borderId="8" xfId="0" applyFont="1" applyFill="1" applyBorder="1" applyAlignment="1">
      <alignment horizontal="center" vertical="center"/>
    </xf>
    <xf numFmtId="9" fontId="28" fillId="27" borderId="8" xfId="2" applyFont="1" applyFill="1" applyBorder="1" applyAlignment="1" applyProtection="1">
      <alignment horizontal="center" vertical="center"/>
    </xf>
    <xf numFmtId="0" fontId="6" fillId="27" borderId="32" xfId="0" applyFont="1" applyFill="1" applyBorder="1" applyAlignment="1">
      <alignment horizontal="justify" vertical="center" wrapText="1"/>
    </xf>
    <xf numFmtId="0" fontId="54" fillId="0" borderId="0" xfId="0" applyFont="1" applyFill="1" applyAlignment="1">
      <alignment horizontal="justify" vertical="center"/>
    </xf>
    <xf numFmtId="0" fontId="7" fillId="0" borderId="0" xfId="0" applyFont="1" applyFill="1" applyAlignment="1">
      <alignment horizontal="justify" vertical="center"/>
    </xf>
    <xf numFmtId="0" fontId="33" fillId="6" borderId="32" xfId="0" applyFont="1" applyFill="1" applyBorder="1" applyAlignment="1">
      <alignment horizontal="justify" vertical="center" wrapText="1"/>
    </xf>
    <xf numFmtId="0" fontId="67" fillId="6" borderId="33" xfId="0" applyFont="1" applyFill="1" applyBorder="1" applyAlignment="1" applyProtection="1">
      <alignment horizontal="center" vertical="center" wrapText="1"/>
      <protection locked="0"/>
    </xf>
    <xf numFmtId="0" fontId="6" fillId="6" borderId="33" xfId="0" applyFont="1" applyFill="1" applyBorder="1" applyAlignment="1">
      <alignment horizontal="center" vertical="center"/>
    </xf>
    <xf numFmtId="0" fontId="28" fillId="6" borderId="8" xfId="0" applyFont="1" applyFill="1" applyBorder="1" applyAlignment="1">
      <alignment horizontal="center" vertical="center"/>
    </xf>
    <xf numFmtId="9" fontId="28" fillId="6" borderId="8" xfId="2" applyFont="1" applyFill="1" applyBorder="1" applyAlignment="1" applyProtection="1">
      <alignment horizontal="center" vertical="center"/>
    </xf>
    <xf numFmtId="0" fontId="6" fillId="2" borderId="8" xfId="0" applyFont="1" applyFill="1" applyBorder="1" applyAlignment="1">
      <alignment horizontal="center" vertical="center" wrapText="1"/>
    </xf>
    <xf numFmtId="14" fontId="6" fillId="2" borderId="8" xfId="0" applyNumberFormat="1" applyFont="1" applyFill="1" applyBorder="1" applyAlignment="1">
      <alignment horizontal="center" vertical="center"/>
    </xf>
    <xf numFmtId="0" fontId="60" fillId="0" borderId="8" xfId="0" applyFont="1" applyBorder="1" applyAlignment="1">
      <alignment horizontal="left" vertical="center" wrapText="1"/>
    </xf>
    <xf numFmtId="0" fontId="21" fillId="21" borderId="66" xfId="0" applyFont="1" applyFill="1" applyBorder="1" applyAlignment="1">
      <alignment horizontal="center" vertical="center"/>
    </xf>
    <xf numFmtId="0" fontId="21" fillId="11" borderId="66" xfId="0" applyFont="1" applyFill="1" applyBorder="1" applyAlignment="1">
      <alignment horizontal="center" vertical="center" wrapText="1"/>
    </xf>
    <xf numFmtId="0" fontId="21" fillId="11" borderId="66" xfId="0" applyFont="1" applyFill="1" applyBorder="1" applyAlignment="1">
      <alignment horizontal="center" vertical="top" wrapText="1"/>
    </xf>
    <xf numFmtId="0" fontId="21" fillId="21" borderId="66" xfId="0" applyFont="1" applyFill="1" applyBorder="1" applyAlignment="1">
      <alignment horizontal="center" vertical="top" wrapText="1"/>
    </xf>
    <xf numFmtId="0" fontId="21" fillId="21" borderId="66" xfId="0" applyFont="1" applyFill="1" applyBorder="1" applyAlignment="1">
      <alignment horizontal="center" vertical="center" wrapText="1"/>
    </xf>
    <xf numFmtId="9" fontId="21" fillId="21" borderId="66" xfId="2" applyFont="1" applyFill="1" applyBorder="1" applyAlignment="1" applyProtection="1">
      <alignment horizontal="center" vertical="center" wrapText="1"/>
    </xf>
    <xf numFmtId="14" fontId="34" fillId="10" borderId="66" xfId="0" applyNumberFormat="1" applyFont="1" applyFill="1" applyBorder="1" applyAlignment="1">
      <alignment horizontal="center" vertical="center" wrapText="1"/>
    </xf>
    <xf numFmtId="0" fontId="34" fillId="10" borderId="66" xfId="0" applyFont="1" applyFill="1" applyBorder="1" applyAlignment="1">
      <alignment horizontal="center" vertical="center" wrapText="1"/>
    </xf>
    <xf numFmtId="0" fontId="67" fillId="2" borderId="66" xfId="0" applyFont="1" applyFill="1" applyBorder="1" applyAlignment="1">
      <alignment horizontal="left" vertical="center" wrapText="1"/>
    </xf>
    <xf numFmtId="0" fontId="6" fillId="2" borderId="66" xfId="0" applyFont="1" applyFill="1" applyBorder="1" applyAlignment="1">
      <alignment horizontal="justify" vertical="center" wrapText="1"/>
    </xf>
    <xf numFmtId="0" fontId="33" fillId="2" borderId="66" xfId="0" applyFont="1" applyFill="1" applyBorder="1" applyAlignment="1">
      <alignment horizontal="center" vertical="center" wrapText="1"/>
    </xf>
    <xf numFmtId="0" fontId="6" fillId="0" borderId="66" xfId="0" applyFont="1" applyBorder="1" applyAlignment="1">
      <alignment horizontal="justify" vertical="center" wrapText="1"/>
    </xf>
    <xf numFmtId="0" fontId="6" fillId="2" borderId="66" xfId="0" applyFont="1" applyFill="1" applyBorder="1" applyAlignment="1">
      <alignment horizontal="center" vertical="center" wrapText="1"/>
    </xf>
    <xf numFmtId="9" fontId="33" fillId="2" borderId="66" xfId="2" applyFont="1" applyFill="1" applyBorder="1" applyAlignment="1" applyProtection="1">
      <alignment horizontal="center" vertical="center" wrapText="1"/>
    </xf>
    <xf numFmtId="0" fontId="30" fillId="2" borderId="66" xfId="0" applyFont="1" applyFill="1" applyBorder="1" applyAlignment="1">
      <alignment horizontal="center" vertical="center" wrapText="1"/>
    </xf>
    <xf numFmtId="14" fontId="33" fillId="2" borderId="66" xfId="4" applyNumberFormat="1" applyFont="1" applyFill="1" applyBorder="1" applyAlignment="1" applyProtection="1">
      <alignment horizontal="center" vertical="center" wrapText="1"/>
    </xf>
    <xf numFmtId="0" fontId="6" fillId="0" borderId="66" xfId="0" applyFont="1" applyBorder="1" applyAlignment="1">
      <alignment horizontal="center" vertical="center" wrapText="1"/>
    </xf>
    <xf numFmtId="14" fontId="6" fillId="0" borderId="66" xfId="0" applyNumberFormat="1" applyFont="1" applyBorder="1" applyAlignment="1">
      <alignment horizontal="center" vertical="center" wrapText="1"/>
    </xf>
    <xf numFmtId="14" fontId="6" fillId="2" borderId="66" xfId="0" applyNumberFormat="1" applyFont="1" applyFill="1" applyBorder="1" applyAlignment="1">
      <alignment horizontal="center" vertical="center" wrapText="1"/>
    </xf>
    <xf numFmtId="9" fontId="6" fillId="2" borderId="66" xfId="0" applyNumberFormat="1" applyFont="1" applyFill="1" applyBorder="1" applyAlignment="1">
      <alignment vertical="center" wrapText="1"/>
    </xf>
    <xf numFmtId="0" fontId="30" fillId="2" borderId="66" xfId="0" applyFont="1" applyFill="1" applyBorder="1" applyAlignment="1">
      <alignment vertical="center" wrapText="1"/>
    </xf>
    <xf numFmtId="14" fontId="48" fillId="2" borderId="66" xfId="0" applyNumberFormat="1" applyFont="1" applyFill="1" applyBorder="1" applyAlignment="1">
      <alignment vertical="center" wrapText="1"/>
    </xf>
    <xf numFmtId="0" fontId="61" fillId="2" borderId="66" xfId="0" applyFont="1" applyFill="1" applyBorder="1" applyAlignment="1">
      <alignment vertical="center" wrapText="1"/>
    </xf>
    <xf numFmtId="14" fontId="61" fillId="2" borderId="66" xfId="0" applyNumberFormat="1" applyFont="1" applyFill="1" applyBorder="1" applyAlignment="1">
      <alignment vertical="center" wrapText="1"/>
    </xf>
    <xf numFmtId="14" fontId="62" fillId="2" borderId="66" xfId="0" applyNumberFormat="1" applyFont="1" applyFill="1" applyBorder="1" applyAlignment="1">
      <alignment vertical="center" wrapText="1"/>
    </xf>
    <xf numFmtId="0" fontId="62" fillId="2" borderId="66" xfId="0" applyFont="1" applyFill="1" applyBorder="1" applyAlignment="1">
      <alignment vertical="center" wrapText="1"/>
    </xf>
    <xf numFmtId="14" fontId="6" fillId="2" borderId="66" xfId="0" applyNumberFormat="1" applyFont="1" applyFill="1" applyBorder="1" applyAlignment="1">
      <alignment vertical="center" wrapText="1"/>
    </xf>
    <xf numFmtId="0" fontId="6" fillId="2" borderId="66" xfId="0" applyFont="1" applyFill="1" applyBorder="1" applyAlignment="1">
      <alignment vertical="center" wrapText="1"/>
    </xf>
    <xf numFmtId="14" fontId="6" fillId="2" borderId="66" xfId="0" applyNumberFormat="1" applyFont="1" applyFill="1" applyBorder="1" applyAlignment="1" applyProtection="1">
      <alignment vertical="center" wrapText="1"/>
    </xf>
    <xf numFmtId="14" fontId="6" fillId="2" borderId="66" xfId="0" applyNumberFormat="1" applyFont="1" applyFill="1" applyBorder="1" applyAlignment="1" applyProtection="1">
      <alignment vertical="center" wrapText="1"/>
      <protection locked="0"/>
    </xf>
    <xf numFmtId="0" fontId="33" fillId="0" borderId="66" xfId="0" applyFont="1" applyBorder="1" applyAlignment="1">
      <alignment horizontal="justify" vertical="center" wrapText="1"/>
    </xf>
    <xf numFmtId="0" fontId="70" fillId="0" borderId="66" xfId="0" applyFont="1" applyFill="1" applyBorder="1" applyAlignment="1">
      <alignment horizontal="left" vertical="center" wrapText="1"/>
    </xf>
    <xf numFmtId="0" fontId="6" fillId="28" borderId="66" xfId="0" applyFont="1" applyFill="1" applyBorder="1" applyAlignment="1">
      <alignment vertical="center" wrapText="1"/>
    </xf>
    <xf numFmtId="1" fontId="6" fillId="2" borderId="66" xfId="0" applyNumberFormat="1" applyFont="1" applyFill="1" applyBorder="1" applyAlignment="1">
      <alignment vertical="center" wrapText="1"/>
    </xf>
    <xf numFmtId="9" fontId="6" fillId="2" borderId="66" xfId="2" applyFont="1" applyFill="1" applyBorder="1" applyAlignment="1" applyProtection="1">
      <alignment vertical="center" wrapText="1"/>
    </xf>
    <xf numFmtId="0" fontId="54" fillId="2" borderId="66" xfId="0" applyFont="1" applyFill="1" applyBorder="1" applyAlignment="1">
      <alignment horizontal="justify" vertical="center" wrapText="1"/>
    </xf>
    <xf numFmtId="0" fontId="54" fillId="2" borderId="66" xfId="0" applyFont="1" applyFill="1" applyBorder="1" applyAlignment="1">
      <alignment horizontal="center" vertical="center" wrapText="1"/>
    </xf>
    <xf numFmtId="9" fontId="54" fillId="2" borderId="66" xfId="2" applyFont="1" applyFill="1" applyBorder="1" applyAlignment="1" applyProtection="1">
      <alignment horizontal="center" vertical="center" wrapText="1"/>
    </xf>
    <xf numFmtId="0" fontId="71" fillId="2" borderId="66" xfId="0" applyFont="1" applyFill="1" applyBorder="1" applyAlignment="1">
      <alignment horizontal="center" vertical="center" wrapText="1"/>
    </xf>
    <xf numFmtId="14" fontId="54" fillId="2" borderId="66" xfId="4" applyNumberFormat="1" applyFont="1" applyFill="1" applyBorder="1" applyAlignment="1" applyProtection="1">
      <alignment horizontal="center" vertical="center" wrapText="1"/>
    </xf>
    <xf numFmtId="0" fontId="54" fillId="0" borderId="66" xfId="0" applyFont="1" applyBorder="1" applyAlignment="1">
      <alignment horizontal="center" vertical="center" wrapText="1"/>
    </xf>
    <xf numFmtId="0" fontId="54" fillId="0" borderId="66" xfId="0" applyFont="1" applyBorder="1" applyAlignment="1">
      <alignment horizontal="justify" vertical="center" wrapText="1"/>
    </xf>
    <xf numFmtId="14" fontId="54" fillId="0" borderId="66" xfId="0" applyNumberFormat="1" applyFont="1" applyBorder="1" applyAlignment="1">
      <alignment horizontal="center" vertical="center" wrapText="1"/>
    </xf>
    <xf numFmtId="14" fontId="54" fillId="2" borderId="66" xfId="0" applyNumberFormat="1" applyFont="1" applyFill="1" applyBorder="1" applyAlignment="1">
      <alignment horizontal="center" vertical="center" wrapText="1"/>
    </xf>
    <xf numFmtId="0" fontId="6" fillId="2" borderId="66" xfId="0" applyFont="1" applyFill="1" applyBorder="1" applyAlignment="1" applyProtection="1">
      <alignment vertical="center" wrapText="1"/>
    </xf>
    <xf numFmtId="14" fontId="54" fillId="2" borderId="66" xfId="0" applyNumberFormat="1" applyFont="1" applyFill="1" applyBorder="1" applyAlignment="1" applyProtection="1">
      <alignment horizontal="center" vertical="center" wrapText="1"/>
      <protection locked="0"/>
    </xf>
    <xf numFmtId="0" fontId="6" fillId="2" borderId="66" xfId="0" applyFont="1" applyFill="1" applyBorder="1" applyAlignment="1" applyProtection="1">
      <alignment horizontal="center" vertical="center" wrapText="1"/>
      <protection locked="0"/>
    </xf>
    <xf numFmtId="0" fontId="6" fillId="2" borderId="66" xfId="0" applyFont="1" applyFill="1" applyBorder="1" applyAlignment="1" applyProtection="1">
      <alignment vertical="center" wrapText="1"/>
      <protection locked="0"/>
    </xf>
    <xf numFmtId="0" fontId="67" fillId="0" borderId="66" xfId="0" applyFont="1" applyFill="1" applyBorder="1" applyAlignment="1">
      <alignment horizontal="left" vertical="center" wrapText="1"/>
    </xf>
    <xf numFmtId="9" fontId="6" fillId="2" borderId="66" xfId="2" applyFont="1" applyFill="1" applyBorder="1" applyAlignment="1" applyProtection="1">
      <alignment horizontal="center" vertical="center" wrapText="1"/>
    </xf>
    <xf numFmtId="14" fontId="6" fillId="2" borderId="66" xfId="4" applyNumberFormat="1" applyFont="1" applyFill="1" applyBorder="1" applyAlignment="1" applyProtection="1">
      <alignment horizontal="center" vertical="center" wrapText="1"/>
    </xf>
    <xf numFmtId="0" fontId="6" fillId="0" borderId="66" xfId="0" applyFont="1" applyBorder="1" applyAlignment="1">
      <alignment horizontal="left" vertical="center" wrapText="1"/>
    </xf>
    <xf numFmtId="14" fontId="30" fillId="2" borderId="66" xfId="0" applyNumberFormat="1" applyFont="1" applyFill="1" applyBorder="1" applyAlignment="1">
      <alignment horizontal="center" vertical="center" wrapText="1"/>
    </xf>
    <xf numFmtId="0" fontId="60" fillId="0" borderId="8" xfId="0" applyFont="1" applyBorder="1" applyAlignment="1">
      <alignment horizontal="center" vertical="center" wrapText="1"/>
    </xf>
    <xf numFmtId="0" fontId="6" fillId="2" borderId="8" xfId="0" applyFont="1" applyFill="1" applyBorder="1" applyAlignment="1">
      <alignment horizontal="justify" vertical="center" wrapText="1"/>
    </xf>
    <xf numFmtId="0" fontId="6" fillId="2" borderId="66" xfId="0" applyFont="1" applyFill="1" applyBorder="1" applyAlignment="1">
      <alignment horizontal="justify" vertical="center" wrapText="1"/>
    </xf>
    <xf numFmtId="0" fontId="21" fillId="21" borderId="66" xfId="0" applyFont="1" applyFill="1" applyBorder="1" applyAlignment="1">
      <alignment horizontal="center" vertical="center"/>
    </xf>
    <xf numFmtId="0" fontId="6" fillId="0" borderId="67" xfId="0" applyFont="1" applyBorder="1" applyAlignment="1">
      <alignment horizontal="justify" vertical="center" wrapText="1"/>
    </xf>
    <xf numFmtId="0" fontId="6" fillId="0" borderId="68" xfId="0" applyFont="1" applyBorder="1" applyAlignment="1">
      <alignment horizontal="justify" vertical="center" wrapText="1"/>
    </xf>
    <xf numFmtId="0" fontId="33" fillId="2" borderId="69" xfId="0" applyFont="1" applyFill="1" applyBorder="1" applyAlignment="1">
      <alignment horizontal="justify" vertical="center" wrapText="1"/>
    </xf>
    <xf numFmtId="14" fontId="6" fillId="0" borderId="67" xfId="0" applyNumberFormat="1" applyFont="1" applyBorder="1" applyAlignment="1">
      <alignment horizontal="center" vertical="center" wrapText="1"/>
    </xf>
    <xf numFmtId="0" fontId="33" fillId="2" borderId="66" xfId="0" applyFont="1" applyFill="1" applyBorder="1" applyAlignment="1">
      <alignment horizontal="justify" vertical="center" wrapText="1"/>
    </xf>
    <xf numFmtId="14" fontId="33" fillId="2" borderId="8" xfId="0" applyNumberFormat="1" applyFont="1" applyFill="1" applyBorder="1" applyAlignment="1">
      <alignment horizontal="center" vertical="center" wrapText="1"/>
    </xf>
    <xf numFmtId="0" fontId="41" fillId="0" borderId="0" xfId="0" applyFont="1" applyAlignment="1">
      <alignment horizontal="center" wrapText="1"/>
    </xf>
    <xf numFmtId="0" fontId="48" fillId="0" borderId="0" xfId="0" applyFont="1" applyAlignment="1">
      <alignment horizontal="right" wrapText="1"/>
    </xf>
    <xf numFmtId="0" fontId="57" fillId="10" borderId="14" xfId="0" applyFont="1" applyFill="1" applyBorder="1" applyAlignment="1">
      <alignment horizontal="center" vertical="center"/>
    </xf>
    <xf numFmtId="0" fontId="57" fillId="10" borderId="9" xfId="0" applyFont="1" applyFill="1" applyBorder="1" applyAlignment="1">
      <alignment horizontal="center" vertical="center"/>
    </xf>
    <xf numFmtId="0" fontId="57" fillId="10" borderId="15" xfId="0" applyFont="1" applyFill="1" applyBorder="1" applyAlignment="1">
      <alignment horizontal="center" vertical="center"/>
    </xf>
    <xf numFmtId="0" fontId="57" fillId="10" borderId="16" xfId="0" applyFont="1" applyFill="1" applyBorder="1" applyAlignment="1">
      <alignment horizontal="center" vertical="center"/>
    </xf>
    <xf numFmtId="0" fontId="57" fillId="10" borderId="0" xfId="0" applyFont="1" applyFill="1" applyAlignment="1">
      <alignment horizontal="center" vertical="center"/>
    </xf>
    <xf numFmtId="0" fontId="57" fillId="10" borderId="17" xfId="0" applyFont="1" applyFill="1" applyBorder="1" applyAlignment="1">
      <alignment horizontal="center" vertical="center"/>
    </xf>
    <xf numFmtId="0" fontId="57" fillId="10" borderId="18" xfId="0" applyFont="1" applyFill="1" applyBorder="1" applyAlignment="1">
      <alignment horizontal="center" vertical="center"/>
    </xf>
    <xf numFmtId="0" fontId="57" fillId="10" borderId="19" xfId="0" applyFont="1" applyFill="1" applyBorder="1" applyAlignment="1">
      <alignment horizontal="center" vertical="center"/>
    </xf>
    <xf numFmtId="0" fontId="57" fillId="10" borderId="20" xfId="0" applyFont="1" applyFill="1" applyBorder="1" applyAlignment="1">
      <alignment horizontal="center" vertical="center"/>
    </xf>
    <xf numFmtId="0" fontId="44" fillId="11" borderId="14" xfId="0" applyFont="1" applyFill="1" applyBorder="1" applyAlignment="1">
      <alignment horizontal="center" vertical="top"/>
    </xf>
    <xf numFmtId="0" fontId="44" fillId="11" borderId="9" xfId="0" applyFont="1" applyFill="1" applyBorder="1" applyAlignment="1">
      <alignment horizontal="center" vertical="top"/>
    </xf>
    <xf numFmtId="0" fontId="44" fillId="11" borderId="15" xfId="0" applyFont="1" applyFill="1" applyBorder="1" applyAlignment="1">
      <alignment horizontal="center" vertical="top"/>
    </xf>
    <xf numFmtId="0" fontId="45" fillId="11" borderId="16" xfId="0" applyFont="1" applyFill="1" applyBorder="1" applyAlignment="1">
      <alignment horizontal="center" vertical="top"/>
    </xf>
    <xf numFmtId="0" fontId="45" fillId="11" borderId="0" xfId="0" applyFont="1" applyFill="1" applyAlignment="1">
      <alignment horizontal="center" vertical="top"/>
    </xf>
    <xf numFmtId="0" fontId="45" fillId="11" borderId="17" xfId="0" applyFont="1" applyFill="1" applyBorder="1" applyAlignment="1">
      <alignment horizontal="center" vertical="top"/>
    </xf>
    <xf numFmtId="0" fontId="45" fillId="11" borderId="18" xfId="0" applyFont="1" applyFill="1" applyBorder="1" applyAlignment="1">
      <alignment horizontal="center" vertical="top"/>
    </xf>
    <xf numFmtId="0" fontId="45" fillId="11" borderId="19" xfId="0" applyFont="1" applyFill="1" applyBorder="1" applyAlignment="1">
      <alignment horizontal="center" vertical="top"/>
    </xf>
    <xf numFmtId="0" fontId="45" fillId="11" borderId="20" xfId="0" applyFont="1" applyFill="1" applyBorder="1" applyAlignment="1">
      <alignment horizontal="center" vertical="top"/>
    </xf>
    <xf numFmtId="0" fontId="44" fillId="11" borderId="16" xfId="0" applyFont="1" applyFill="1" applyBorder="1" applyAlignment="1">
      <alignment horizontal="center" vertical="top"/>
    </xf>
    <xf numFmtId="0" fontId="44" fillId="11" borderId="0" xfId="0" applyFont="1" applyFill="1" applyAlignment="1">
      <alignment horizontal="center" vertical="top"/>
    </xf>
    <xf numFmtId="0" fontId="44" fillId="11" borderId="17" xfId="0" applyFont="1" applyFill="1" applyBorder="1" applyAlignment="1">
      <alignment horizontal="center" vertical="top"/>
    </xf>
    <xf numFmtId="0" fontId="44" fillId="11" borderId="18" xfId="0" applyFont="1" applyFill="1" applyBorder="1" applyAlignment="1">
      <alignment horizontal="center" vertical="top"/>
    </xf>
    <xf numFmtId="0" fontId="44" fillId="11" borderId="19" xfId="0" applyFont="1" applyFill="1" applyBorder="1" applyAlignment="1">
      <alignment horizontal="center" vertical="top"/>
    </xf>
    <xf numFmtId="0" fontId="44" fillId="11" borderId="20" xfId="0" applyFont="1" applyFill="1" applyBorder="1" applyAlignment="1">
      <alignment horizontal="center" vertical="top"/>
    </xf>
    <xf numFmtId="0" fontId="59" fillId="13" borderId="0" xfId="1" applyFont="1" applyFill="1" applyAlignment="1">
      <alignment horizontal="center" wrapText="1"/>
    </xf>
    <xf numFmtId="0" fontId="25" fillId="0" borderId="8" xfId="0" applyFont="1" applyBorder="1" applyAlignment="1">
      <alignment horizontal="center" vertical="top" wrapText="1"/>
    </xf>
    <xf numFmtId="0" fontId="58" fillId="0" borderId="8" xfId="0" applyFont="1" applyBorder="1" applyAlignment="1">
      <alignment horizontal="center" vertical="center" wrapText="1"/>
    </xf>
    <xf numFmtId="0" fontId="41" fillId="24" borderId="0" xfId="0" applyFont="1" applyFill="1" applyAlignment="1">
      <alignment horizontal="center" wrapText="1"/>
    </xf>
    <xf numFmtId="0" fontId="48" fillId="24" borderId="0" xfId="0" applyFont="1" applyFill="1" applyAlignment="1">
      <alignment horizontal="right" wrapText="1"/>
    </xf>
    <xf numFmtId="0" fontId="36" fillId="10" borderId="14" xfId="0" applyFont="1" applyFill="1" applyBorder="1" applyAlignment="1">
      <alignment horizontal="center" vertical="center"/>
    </xf>
    <xf numFmtId="0" fontId="36" fillId="10" borderId="9" xfId="0" applyFont="1" applyFill="1" applyBorder="1" applyAlignment="1">
      <alignment horizontal="center" vertical="center"/>
    </xf>
    <xf numFmtId="0" fontId="36" fillId="10" borderId="15" xfId="0" applyFont="1" applyFill="1" applyBorder="1" applyAlignment="1">
      <alignment horizontal="center" vertical="center"/>
    </xf>
    <xf numFmtId="0" fontId="36" fillId="10" borderId="16" xfId="0" applyFont="1" applyFill="1" applyBorder="1" applyAlignment="1">
      <alignment horizontal="center" vertical="center"/>
    </xf>
    <xf numFmtId="0" fontId="36" fillId="10" borderId="0" xfId="0" applyFont="1" applyFill="1" applyAlignment="1">
      <alignment horizontal="center" vertical="center"/>
    </xf>
    <xf numFmtId="0" fontId="36" fillId="10" borderId="17" xfId="0" applyFont="1" applyFill="1" applyBorder="1" applyAlignment="1">
      <alignment horizontal="center" vertical="center"/>
    </xf>
    <xf numFmtId="0" fontId="36" fillId="10" borderId="18" xfId="0" applyFont="1" applyFill="1" applyBorder="1" applyAlignment="1">
      <alignment horizontal="center" vertical="center"/>
    </xf>
    <xf numFmtId="0" fontId="36" fillId="10" borderId="19" xfId="0" applyFont="1" applyFill="1" applyBorder="1" applyAlignment="1">
      <alignment horizontal="center" vertical="center"/>
    </xf>
    <xf numFmtId="0" fontId="36" fillId="10" borderId="20" xfId="0" applyFont="1" applyFill="1" applyBorder="1" applyAlignment="1">
      <alignment horizontal="center" vertical="center"/>
    </xf>
    <xf numFmtId="0" fontId="42" fillId="12" borderId="8" xfId="0" applyFont="1" applyFill="1" applyBorder="1" applyAlignment="1">
      <alignment horizontal="center" vertical="center" wrapText="1"/>
    </xf>
    <xf numFmtId="0" fontId="0" fillId="0" borderId="6" xfId="0" applyBorder="1" applyAlignment="1">
      <alignment horizontal="center" vertical="center" wrapText="1"/>
    </xf>
    <xf numFmtId="0" fontId="0" fillId="0" borderId="1" xfId="0" applyBorder="1" applyAlignment="1">
      <alignment horizontal="center" vertical="center" wrapText="1"/>
    </xf>
    <xf numFmtId="0" fontId="42" fillId="10" borderId="8" xfId="0" applyFont="1" applyFill="1" applyBorder="1" applyAlignment="1">
      <alignment horizontal="center" vertical="center" wrapText="1"/>
    </xf>
    <xf numFmtId="0" fontId="48" fillId="0" borderId="0" xfId="0" applyFont="1" applyAlignment="1">
      <alignment horizontal="right" vertical="top" wrapText="1"/>
    </xf>
    <xf numFmtId="0" fontId="58" fillId="0" borderId="37" xfId="0" applyFont="1" applyBorder="1" applyAlignment="1">
      <alignment horizontal="center" vertical="center" wrapText="1"/>
    </xf>
    <xf numFmtId="0" fontId="58" fillId="0" borderId="38" xfId="0" applyFont="1" applyBorder="1" applyAlignment="1">
      <alignment horizontal="center" vertical="center" wrapText="1"/>
    </xf>
    <xf numFmtId="0" fontId="58" fillId="0" borderId="7" xfId="0" applyFont="1" applyBorder="1" applyAlignment="1">
      <alignment horizontal="center" vertical="center" wrapText="1"/>
    </xf>
    <xf numFmtId="0" fontId="58" fillId="0" borderId="52" xfId="0" applyFont="1" applyBorder="1" applyAlignment="1">
      <alignment horizontal="center" vertical="center" wrapText="1"/>
    </xf>
    <xf numFmtId="0" fontId="58" fillId="0" borderId="53" xfId="0" applyFont="1" applyBorder="1" applyAlignment="1">
      <alignment horizontal="center" vertical="center" wrapText="1"/>
    </xf>
    <xf numFmtId="0" fontId="58" fillId="0" borderId="54" xfId="0" applyFont="1" applyBorder="1" applyAlignment="1">
      <alignment horizontal="center" vertical="center" wrapText="1"/>
    </xf>
    <xf numFmtId="0" fontId="58" fillId="0" borderId="51" xfId="0" applyFont="1" applyBorder="1" applyAlignment="1">
      <alignment horizontal="center" vertical="center" wrapText="1"/>
    </xf>
    <xf numFmtId="0" fontId="58" fillId="0" borderId="21" xfId="0" applyFont="1" applyBorder="1" applyAlignment="1">
      <alignment horizontal="center" vertical="center" wrapText="1"/>
    </xf>
    <xf numFmtId="0" fontId="58" fillId="0" borderId="55" xfId="0" applyFont="1" applyBorder="1" applyAlignment="1">
      <alignment horizontal="center" vertical="center" wrapText="1"/>
    </xf>
    <xf numFmtId="0" fontId="38" fillId="0" borderId="0" xfId="1" applyFont="1" applyBorder="1" applyAlignment="1" applyProtection="1">
      <alignment horizontal="left" vertical="center" wrapText="1"/>
      <protection locked="0"/>
    </xf>
    <xf numFmtId="0" fontId="38" fillId="0" borderId="21" xfId="1" applyFont="1" applyBorder="1" applyAlignment="1" applyProtection="1">
      <alignment horizontal="left" vertical="center" wrapText="1"/>
      <protection locked="0"/>
    </xf>
    <xf numFmtId="0" fontId="26" fillId="11" borderId="1" xfId="0" applyFont="1" applyFill="1" applyBorder="1" applyAlignment="1" applyProtection="1">
      <alignment horizontal="center" vertical="center" wrapText="1"/>
      <protection locked="0"/>
    </xf>
    <xf numFmtId="0" fontId="40" fillId="10" borderId="1" xfId="0" applyFont="1" applyFill="1" applyBorder="1" applyAlignment="1" applyProtection="1">
      <alignment horizontal="center" vertical="center" wrapText="1"/>
      <protection locked="0"/>
    </xf>
    <xf numFmtId="0" fontId="58" fillId="0" borderId="8" xfId="0" applyFont="1" applyBorder="1" applyAlignment="1" applyProtection="1">
      <alignment horizontal="center" vertical="center" wrapText="1"/>
      <protection locked="0"/>
    </xf>
    <xf numFmtId="0" fontId="25" fillId="0" borderId="8" xfId="0" applyFont="1" applyBorder="1" applyAlignment="1" applyProtection="1">
      <alignment horizontal="center" vertical="top" wrapText="1"/>
      <protection locked="0"/>
    </xf>
    <xf numFmtId="0" fontId="58" fillId="0" borderId="37" xfId="0" applyFont="1" applyBorder="1" applyAlignment="1" applyProtection="1">
      <alignment horizontal="center" vertical="center" wrapText="1"/>
      <protection locked="0"/>
    </xf>
    <xf numFmtId="0" fontId="58" fillId="0" borderId="38" xfId="0" applyFont="1" applyBorder="1" applyAlignment="1" applyProtection="1">
      <alignment horizontal="center" vertical="center" wrapText="1"/>
      <protection locked="0"/>
    </xf>
    <xf numFmtId="0" fontId="58" fillId="0" borderId="7" xfId="0" applyFont="1" applyBorder="1" applyAlignment="1" applyProtection="1">
      <alignment horizontal="center" vertical="center" wrapText="1"/>
      <protection locked="0"/>
    </xf>
    <xf numFmtId="0" fontId="58" fillId="0" borderId="52" xfId="0" applyFont="1" applyBorder="1" applyAlignment="1" applyProtection="1">
      <alignment horizontal="center" vertical="center" wrapText="1"/>
      <protection locked="0"/>
    </xf>
    <xf numFmtId="0" fontId="58" fillId="0" borderId="53" xfId="0" applyFont="1" applyBorder="1" applyAlignment="1" applyProtection="1">
      <alignment horizontal="center" vertical="center" wrapText="1"/>
      <protection locked="0"/>
    </xf>
    <xf numFmtId="0" fontId="58" fillId="0" borderId="54" xfId="0" applyFont="1" applyBorder="1" applyAlignment="1" applyProtection="1">
      <alignment horizontal="center" vertical="center" wrapText="1"/>
      <protection locked="0"/>
    </xf>
    <xf numFmtId="0" fontId="58" fillId="0" borderId="51" xfId="0" applyFont="1" applyBorder="1" applyAlignment="1" applyProtection="1">
      <alignment horizontal="center" vertical="center" wrapText="1"/>
      <protection locked="0"/>
    </xf>
    <xf numFmtId="0" fontId="58" fillId="0" borderId="21" xfId="0" applyFont="1" applyBorder="1" applyAlignment="1" applyProtection="1">
      <alignment horizontal="center" vertical="center" wrapText="1"/>
      <protection locked="0"/>
    </xf>
    <xf numFmtId="0" fontId="58" fillId="0" borderId="55" xfId="0" applyFont="1" applyBorder="1" applyAlignment="1" applyProtection="1">
      <alignment horizontal="center" vertical="center" wrapText="1"/>
      <protection locked="0"/>
    </xf>
    <xf numFmtId="0" fontId="21" fillId="11" borderId="10" xfId="0" applyFont="1" applyFill="1" applyBorder="1" applyAlignment="1">
      <alignment horizontal="center" vertical="center" wrapText="1"/>
    </xf>
    <xf numFmtId="0" fontId="21" fillId="11" borderId="11" xfId="0" applyFont="1" applyFill="1" applyBorder="1" applyAlignment="1">
      <alignment horizontal="center" vertical="center" wrapText="1"/>
    </xf>
    <xf numFmtId="0" fontId="47" fillId="0" borderId="10" xfId="0" applyFont="1" applyBorder="1" applyAlignment="1">
      <alignment horizontal="center" vertical="center"/>
    </xf>
    <xf numFmtId="0" fontId="47" fillId="0" borderId="12" xfId="0" applyFont="1" applyBorder="1" applyAlignment="1">
      <alignment horizontal="center" vertical="center"/>
    </xf>
    <xf numFmtId="0" fontId="47" fillId="0" borderId="13" xfId="0" applyFont="1" applyBorder="1" applyAlignment="1">
      <alignment horizontal="center" vertical="center"/>
    </xf>
    <xf numFmtId="0" fontId="20" fillId="22" borderId="46" xfId="0" applyFont="1" applyFill="1" applyBorder="1" applyAlignment="1">
      <alignment horizontal="center"/>
    </xf>
    <xf numFmtId="0" fontId="20" fillId="22" borderId="47" xfId="0" applyFont="1" applyFill="1" applyBorder="1" applyAlignment="1">
      <alignment horizontal="center"/>
    </xf>
    <xf numFmtId="0" fontId="20" fillId="22" borderId="48" xfId="0" applyFont="1" applyFill="1" applyBorder="1" applyAlignment="1">
      <alignment horizontal="center"/>
    </xf>
    <xf numFmtId="0" fontId="20" fillId="12" borderId="46" xfId="0" applyFont="1" applyFill="1" applyBorder="1" applyAlignment="1">
      <alignment horizontal="center"/>
    </xf>
    <xf numFmtId="0" fontId="20" fillId="12" borderId="47" xfId="0" applyFont="1" applyFill="1" applyBorder="1" applyAlignment="1">
      <alignment horizontal="center"/>
    </xf>
    <xf numFmtId="0" fontId="20" fillId="12" borderId="48" xfId="0" applyFont="1" applyFill="1" applyBorder="1" applyAlignment="1">
      <alignment horizontal="center"/>
    </xf>
    <xf numFmtId="0" fontId="21" fillId="11" borderId="22" xfId="0" applyFont="1" applyFill="1" applyBorder="1" applyAlignment="1">
      <alignment horizontal="center"/>
    </xf>
    <xf numFmtId="0" fontId="28" fillId="0" borderId="0" xfId="0" applyFont="1" applyAlignment="1">
      <alignment horizontal="center" vertical="center"/>
    </xf>
    <xf numFmtId="0" fontId="4" fillId="8" borderId="8" xfId="0" applyFont="1" applyFill="1" applyBorder="1" applyAlignment="1">
      <alignment horizontal="center"/>
    </xf>
    <xf numFmtId="0" fontId="4" fillId="8" borderId="8" xfId="0" applyFont="1" applyFill="1" applyBorder="1" applyAlignment="1">
      <alignment horizontal="center" wrapText="1"/>
    </xf>
    <xf numFmtId="0" fontId="28" fillId="2" borderId="8" xfId="0" applyFont="1" applyFill="1" applyBorder="1" applyAlignment="1">
      <alignment horizontal="center" vertical="center"/>
    </xf>
    <xf numFmtId="0" fontId="6" fillId="9" borderId="8" xfId="0" applyFont="1" applyFill="1" applyBorder="1" applyAlignment="1">
      <alignment horizontal="justify" vertical="center" wrapText="1"/>
    </xf>
    <xf numFmtId="0" fontId="21" fillId="8" borderId="8" xfId="0" applyFont="1" applyFill="1" applyBorder="1" applyAlignment="1">
      <alignment horizontal="center"/>
    </xf>
    <xf numFmtId="0" fontId="28" fillId="2" borderId="8" xfId="0" applyFont="1" applyFill="1" applyBorder="1" applyAlignment="1">
      <alignment horizontal="center" vertical="center" wrapText="1"/>
    </xf>
    <xf numFmtId="0" fontId="28" fillId="2" borderId="8" xfId="0" applyFont="1" applyFill="1" applyBorder="1" applyAlignment="1">
      <alignment horizontal="center" wrapText="1"/>
    </xf>
    <xf numFmtId="0" fontId="51" fillId="2" borderId="0" xfId="0" applyFont="1" applyFill="1" applyAlignment="1">
      <alignment horizontal="center" vertical="center" wrapText="1"/>
    </xf>
    <xf numFmtId="0" fontId="6" fillId="2" borderId="8" xfId="0" applyFont="1" applyFill="1" applyBorder="1" applyAlignment="1">
      <alignment horizontal="center" vertical="center" wrapText="1"/>
    </xf>
    <xf numFmtId="0" fontId="6" fillId="9" borderId="8" xfId="0" applyFont="1" applyFill="1" applyBorder="1" applyAlignment="1">
      <alignment horizontal="center" vertical="center" wrapText="1"/>
    </xf>
    <xf numFmtId="0" fontId="4" fillId="8" borderId="8" xfId="0" applyFont="1" applyFill="1" applyBorder="1" applyAlignment="1">
      <alignment horizontal="center" vertical="center"/>
    </xf>
    <xf numFmtId="0" fontId="6" fillId="2" borderId="8" xfId="0" applyFont="1" applyFill="1" applyBorder="1" applyAlignment="1">
      <alignment horizontal="justify" vertical="center" wrapText="1"/>
    </xf>
    <xf numFmtId="0" fontId="4" fillId="8" borderId="8" xfId="0" applyFont="1" applyFill="1" applyBorder="1" applyAlignment="1">
      <alignment horizontal="center" vertical="center" wrapText="1"/>
    </xf>
    <xf numFmtId="0" fontId="28" fillId="2" borderId="37" xfId="0" applyFont="1" applyFill="1" applyBorder="1" applyAlignment="1">
      <alignment horizontal="center" wrapText="1"/>
    </xf>
    <xf numFmtId="0" fontId="28" fillId="2" borderId="38" xfId="0" applyFont="1" applyFill="1" applyBorder="1" applyAlignment="1">
      <alignment horizontal="center" wrapText="1"/>
    </xf>
    <xf numFmtId="0" fontId="28" fillId="2" borderId="7" xfId="0" applyFont="1" applyFill="1" applyBorder="1" applyAlignment="1">
      <alignment horizontal="center" wrapText="1"/>
    </xf>
    <xf numFmtId="0" fontId="28" fillId="2" borderId="0" xfId="0" applyFont="1" applyFill="1" applyAlignment="1">
      <alignment horizontal="center" vertical="center" textRotation="90" wrapText="1"/>
    </xf>
    <xf numFmtId="0" fontId="28" fillId="2" borderId="0" xfId="0" applyFont="1" applyFill="1" applyAlignment="1">
      <alignment horizontal="center" vertical="center" textRotation="90"/>
    </xf>
    <xf numFmtId="0" fontId="4" fillId="11" borderId="37" xfId="0" applyFont="1" applyFill="1" applyBorder="1" applyAlignment="1">
      <alignment horizontal="center" vertical="center"/>
    </xf>
    <xf numFmtId="0" fontId="4" fillId="11" borderId="7" xfId="0" applyFont="1" applyFill="1" applyBorder="1" applyAlignment="1">
      <alignment horizontal="center" vertical="center"/>
    </xf>
    <xf numFmtId="0" fontId="28" fillId="2" borderId="0" xfId="0" applyFont="1" applyFill="1" applyAlignment="1">
      <alignment horizontal="center" vertical="center"/>
    </xf>
    <xf numFmtId="0" fontId="6" fillId="2" borderId="8" xfId="0" applyFont="1" applyFill="1" applyBorder="1" applyAlignment="1">
      <alignment horizontal="center" vertical="center"/>
    </xf>
    <xf numFmtId="0" fontId="6" fillId="2" borderId="36" xfId="0" applyFont="1" applyFill="1" applyBorder="1" applyAlignment="1">
      <alignment horizontal="center" vertical="center"/>
    </xf>
    <xf numFmtId="0" fontId="6" fillId="2" borderId="39" xfId="0" applyFont="1" applyFill="1" applyBorder="1" applyAlignment="1">
      <alignment horizontal="center" vertical="center"/>
    </xf>
    <xf numFmtId="0" fontId="6" fillId="2" borderId="33" xfId="0" applyFont="1" applyFill="1" applyBorder="1" applyAlignment="1">
      <alignment horizontal="center" vertical="center"/>
    </xf>
    <xf numFmtId="0" fontId="28" fillId="0" borderId="37" xfId="0" applyFont="1" applyBorder="1" applyAlignment="1">
      <alignment horizontal="center" vertical="center"/>
    </xf>
    <xf numFmtId="0" fontId="28" fillId="0" borderId="38" xfId="0" applyFont="1" applyBorder="1" applyAlignment="1">
      <alignment horizontal="center" vertical="center"/>
    </xf>
    <xf numFmtId="0" fontId="28" fillId="0" borderId="7" xfId="0" applyFont="1" applyBorder="1" applyAlignment="1">
      <alignment horizontal="center" vertical="center"/>
    </xf>
    <xf numFmtId="0" fontId="4" fillId="11" borderId="8" xfId="0" applyFont="1" applyFill="1" applyBorder="1" applyAlignment="1">
      <alignment horizontal="center" vertical="center" wrapText="1"/>
    </xf>
    <xf numFmtId="49" fontId="6" fillId="2" borderId="8" xfId="0" applyNumberFormat="1" applyFont="1" applyFill="1" applyBorder="1" applyAlignment="1">
      <alignment horizontal="justify" vertical="center" wrapText="1"/>
    </xf>
    <xf numFmtId="0" fontId="28" fillId="2" borderId="8" xfId="0" applyFont="1" applyFill="1" applyBorder="1" applyAlignment="1">
      <alignment horizontal="left" vertical="center"/>
    </xf>
    <xf numFmtId="0" fontId="4" fillId="11" borderId="38" xfId="0" applyFont="1" applyFill="1" applyBorder="1" applyAlignment="1">
      <alignment horizontal="center" vertical="center"/>
    </xf>
    <xf numFmtId="0" fontId="4" fillId="11" borderId="29" xfId="0" applyFont="1" applyFill="1" applyBorder="1" applyAlignment="1">
      <alignment horizontal="center" vertical="center"/>
    </xf>
    <xf numFmtId="0" fontId="4" fillId="11" borderId="8" xfId="0" applyFont="1" applyFill="1" applyBorder="1" applyAlignment="1">
      <alignment horizontal="center" vertical="center"/>
    </xf>
    <xf numFmtId="9" fontId="4" fillId="11" borderId="29" xfId="2" applyFont="1" applyFill="1" applyBorder="1" applyAlignment="1" applyProtection="1">
      <alignment horizontal="center" vertical="center"/>
    </xf>
    <xf numFmtId="9" fontId="4" fillId="11" borderId="8" xfId="2" applyFont="1" applyFill="1" applyBorder="1" applyAlignment="1" applyProtection="1">
      <alignment horizontal="center" vertical="center"/>
    </xf>
    <xf numFmtId="0" fontId="46" fillId="11" borderId="50" xfId="0" applyFont="1" applyFill="1" applyBorder="1" applyAlignment="1">
      <alignment horizontal="center" vertical="center" wrapText="1"/>
    </xf>
    <xf numFmtId="0" fontId="46" fillId="11" borderId="33" xfId="0" applyFont="1" applyFill="1" applyBorder="1" applyAlignment="1">
      <alignment horizontal="center" vertical="center" wrapText="1"/>
    </xf>
    <xf numFmtId="0" fontId="48" fillId="24" borderId="0" xfId="0" applyFont="1" applyFill="1" applyAlignment="1">
      <alignment horizontal="right" vertical="top" wrapText="1"/>
    </xf>
    <xf numFmtId="0" fontId="28" fillId="12" borderId="30" xfId="0" applyFont="1" applyFill="1" applyBorder="1" applyAlignment="1">
      <alignment horizontal="center" vertical="center" wrapText="1"/>
    </xf>
    <xf numFmtId="0" fontId="28" fillId="12" borderId="24" xfId="0" applyFont="1" applyFill="1" applyBorder="1" applyAlignment="1">
      <alignment horizontal="center" vertical="center" wrapText="1"/>
    </xf>
    <xf numFmtId="0" fontId="28" fillId="12" borderId="27" xfId="0" applyFont="1" applyFill="1" applyBorder="1" applyAlignment="1">
      <alignment horizontal="center" vertical="center" wrapText="1"/>
    </xf>
    <xf numFmtId="0" fontId="28" fillId="12" borderId="28" xfId="0" applyFont="1" applyFill="1" applyBorder="1" applyAlignment="1">
      <alignment horizontal="center" vertical="center" wrapText="1"/>
    </xf>
    <xf numFmtId="0" fontId="28" fillId="12" borderId="29" xfId="0" applyFont="1" applyFill="1" applyBorder="1" applyAlignment="1">
      <alignment horizontal="center" vertical="center" wrapText="1"/>
    </xf>
    <xf numFmtId="0" fontId="28" fillId="12" borderId="23" xfId="0" applyFont="1" applyFill="1" applyBorder="1" applyAlignment="1">
      <alignment horizontal="center" vertical="center" wrapText="1"/>
    </xf>
    <xf numFmtId="0" fontId="28" fillId="12" borderId="8" xfId="0" applyFont="1" applyFill="1" applyBorder="1" applyAlignment="1">
      <alignment horizontal="center" vertical="center" wrapText="1"/>
    </xf>
    <xf numFmtId="0" fontId="4" fillId="11" borderId="29" xfId="0" applyFont="1" applyFill="1" applyBorder="1" applyAlignment="1">
      <alignment horizontal="center"/>
    </xf>
    <xf numFmtId="14" fontId="6" fillId="2" borderId="67" xfId="0" applyNumberFormat="1" applyFont="1" applyFill="1" applyBorder="1" applyAlignment="1" applyProtection="1">
      <alignment horizontal="center" vertical="center" wrapText="1"/>
      <protection locked="0"/>
    </xf>
    <xf numFmtId="14" fontId="6" fillId="2" borderId="68" xfId="0" applyNumberFormat="1" applyFont="1" applyFill="1" applyBorder="1" applyAlignment="1" applyProtection="1">
      <alignment horizontal="center" vertical="center" wrapText="1"/>
      <protection locked="0"/>
    </xf>
    <xf numFmtId="14" fontId="6" fillId="2" borderId="69" xfId="0" applyNumberFormat="1" applyFont="1" applyFill="1" applyBorder="1" applyAlignment="1" applyProtection="1">
      <alignment horizontal="center" vertical="center" wrapText="1"/>
      <protection locked="0"/>
    </xf>
    <xf numFmtId="0" fontId="6" fillId="2" borderId="66" xfId="0" applyFont="1" applyFill="1" applyBorder="1" applyAlignment="1" applyProtection="1">
      <alignment horizontal="center" vertical="center" wrapText="1"/>
      <protection locked="0"/>
    </xf>
    <xf numFmtId="0" fontId="6" fillId="2" borderId="66" xfId="0" applyFont="1" applyFill="1" applyBorder="1" applyAlignment="1">
      <alignment horizontal="center" vertical="center" wrapText="1"/>
    </xf>
    <xf numFmtId="9" fontId="6" fillId="2" borderId="67" xfId="0" applyNumberFormat="1" applyFont="1" applyFill="1" applyBorder="1" applyAlignment="1">
      <alignment horizontal="center" vertical="center" wrapText="1"/>
    </xf>
    <xf numFmtId="9" fontId="6" fillId="2" borderId="68" xfId="0" applyNumberFormat="1" applyFont="1" applyFill="1" applyBorder="1" applyAlignment="1">
      <alignment horizontal="center" vertical="center" wrapText="1"/>
    </xf>
    <xf numFmtId="9" fontId="6" fillId="2" borderId="69" xfId="0" applyNumberFormat="1" applyFont="1" applyFill="1" applyBorder="1" applyAlignment="1">
      <alignment horizontal="center" vertical="center" wrapText="1"/>
    </xf>
    <xf numFmtId="0" fontId="30" fillId="2" borderId="67" xfId="0" applyFont="1" applyFill="1" applyBorder="1" applyAlignment="1">
      <alignment horizontal="center" vertical="center" wrapText="1"/>
    </xf>
    <xf numFmtId="0" fontId="30" fillId="2" borderId="68" xfId="0" applyFont="1" applyFill="1" applyBorder="1" applyAlignment="1">
      <alignment horizontal="center" vertical="center" wrapText="1"/>
    </xf>
    <xf numFmtId="0" fontId="30" fillId="2" borderId="69" xfId="0" applyFont="1" applyFill="1" applyBorder="1" applyAlignment="1">
      <alignment horizontal="center" vertical="center" wrapText="1"/>
    </xf>
    <xf numFmtId="14" fontId="62" fillId="2" borderId="67" xfId="0" applyNumberFormat="1" applyFont="1" applyFill="1" applyBorder="1" applyAlignment="1">
      <alignment horizontal="center" vertical="center" wrapText="1"/>
    </xf>
    <xf numFmtId="14" fontId="62" fillId="2" borderId="68" xfId="0" applyNumberFormat="1" applyFont="1" applyFill="1" applyBorder="1" applyAlignment="1">
      <alignment horizontal="center" vertical="center" wrapText="1"/>
    </xf>
    <xf numFmtId="14" fontId="62" fillId="2" borderId="69" xfId="0" applyNumberFormat="1" applyFont="1" applyFill="1" applyBorder="1" applyAlignment="1">
      <alignment horizontal="center" vertical="center" wrapText="1"/>
    </xf>
    <xf numFmtId="0" fontId="62" fillId="2" borderId="67" xfId="0" applyFont="1" applyFill="1" applyBorder="1" applyAlignment="1">
      <alignment horizontal="center" vertical="center" wrapText="1"/>
    </xf>
    <xf numFmtId="0" fontId="62" fillId="2" borderId="68" xfId="0" applyFont="1" applyFill="1" applyBorder="1" applyAlignment="1">
      <alignment horizontal="center" vertical="center" wrapText="1"/>
    </xf>
    <xf numFmtId="0" fontId="62" fillId="2" borderId="69" xfId="0" applyFont="1" applyFill="1" applyBorder="1" applyAlignment="1">
      <alignment horizontal="center" vertical="center" wrapText="1"/>
    </xf>
    <xf numFmtId="14" fontId="6" fillId="2" borderId="67" xfId="0" applyNumberFormat="1" applyFont="1" applyFill="1" applyBorder="1" applyAlignment="1">
      <alignment horizontal="center" vertical="center" wrapText="1"/>
    </xf>
    <xf numFmtId="14" fontId="6" fillId="2" borderId="68" xfId="0" applyNumberFormat="1" applyFont="1" applyFill="1" applyBorder="1" applyAlignment="1">
      <alignment horizontal="center" vertical="center" wrapText="1"/>
    </xf>
    <xf numFmtId="14" fontId="6" fillId="2" borderId="69" xfId="0" applyNumberFormat="1" applyFont="1" applyFill="1" applyBorder="1" applyAlignment="1">
      <alignment horizontal="center" vertical="center" wrapText="1"/>
    </xf>
    <xf numFmtId="0" fontId="6" fillId="2" borderId="67" xfId="0" applyFont="1" applyFill="1" applyBorder="1" applyAlignment="1">
      <alignment horizontal="center" vertical="center" wrapText="1"/>
    </xf>
    <xf numFmtId="0" fontId="6" fillId="2" borderId="68" xfId="0" applyFont="1" applyFill="1" applyBorder="1" applyAlignment="1">
      <alignment horizontal="center" vertical="center" wrapText="1"/>
    </xf>
    <xf numFmtId="0" fontId="6" fillId="2" borderId="69" xfId="0" applyFont="1" applyFill="1" applyBorder="1" applyAlignment="1">
      <alignment horizontal="center" vertical="center" wrapText="1"/>
    </xf>
    <xf numFmtId="14" fontId="6" fillId="2" borderId="67" xfId="0" applyNumberFormat="1" applyFont="1" applyFill="1" applyBorder="1" applyAlignment="1" applyProtection="1">
      <alignment horizontal="center" vertical="center" wrapText="1"/>
    </xf>
    <xf numFmtId="14" fontId="6" fillId="2" borderId="68" xfId="0" applyNumberFormat="1" applyFont="1" applyFill="1" applyBorder="1" applyAlignment="1" applyProtection="1">
      <alignment horizontal="center" vertical="center" wrapText="1"/>
    </xf>
    <xf numFmtId="14" fontId="6" fillId="2" borderId="69" xfId="0" applyNumberFormat="1" applyFont="1" applyFill="1" applyBorder="1" applyAlignment="1" applyProtection="1">
      <alignment horizontal="center" vertical="center" wrapText="1"/>
    </xf>
    <xf numFmtId="14" fontId="6" fillId="2" borderId="66" xfId="0" applyNumberFormat="1" applyFont="1" applyFill="1" applyBorder="1" applyAlignment="1">
      <alignment horizontal="center" vertical="center" wrapText="1"/>
    </xf>
    <xf numFmtId="0" fontId="6" fillId="2" borderId="66" xfId="0" applyFont="1" applyFill="1" applyBorder="1" applyAlignment="1" applyProtection="1">
      <alignment horizontal="center" vertical="center" wrapText="1"/>
    </xf>
    <xf numFmtId="14" fontId="6" fillId="2" borderId="66" xfId="0" applyNumberFormat="1" applyFont="1" applyFill="1" applyBorder="1" applyAlignment="1" applyProtection="1">
      <alignment horizontal="center" vertical="center" wrapText="1"/>
    </xf>
    <xf numFmtId="14" fontId="54" fillId="2" borderId="66" xfId="0" applyNumberFormat="1" applyFont="1" applyFill="1" applyBorder="1" applyAlignment="1" applyProtection="1">
      <alignment horizontal="center" vertical="center" wrapText="1"/>
      <protection locked="0"/>
    </xf>
    <xf numFmtId="14" fontId="6" fillId="2" borderId="66" xfId="0" applyNumberFormat="1" applyFont="1" applyFill="1" applyBorder="1" applyAlignment="1" applyProtection="1">
      <alignment horizontal="center" vertical="center" wrapText="1"/>
      <protection locked="0"/>
    </xf>
    <xf numFmtId="0" fontId="62" fillId="2" borderId="66" xfId="0" applyFont="1" applyFill="1" applyBorder="1" applyAlignment="1">
      <alignment horizontal="center" vertical="center" wrapText="1"/>
    </xf>
    <xf numFmtId="0" fontId="6" fillId="2" borderId="66" xfId="0" applyFont="1" applyFill="1" applyBorder="1" applyAlignment="1" applyProtection="1">
      <alignment horizontal="justify" vertical="center" wrapText="1"/>
    </xf>
    <xf numFmtId="9" fontId="6" fillId="2" borderId="66" xfId="2" applyFont="1" applyFill="1" applyBorder="1" applyAlignment="1" applyProtection="1">
      <alignment horizontal="center" vertical="center" wrapText="1"/>
    </xf>
    <xf numFmtId="0" fontId="30" fillId="2" borderId="66" xfId="0" applyFont="1" applyFill="1" applyBorder="1" applyAlignment="1">
      <alignment horizontal="center" vertical="center" wrapText="1"/>
    </xf>
    <xf numFmtId="9" fontId="6" fillId="2" borderId="66" xfId="0" applyNumberFormat="1" applyFont="1" applyFill="1" applyBorder="1" applyAlignment="1">
      <alignment horizontal="center" vertical="center" wrapText="1"/>
    </xf>
    <xf numFmtId="1" fontId="6" fillId="2" borderId="66" xfId="0" applyNumberFormat="1" applyFont="1" applyFill="1" applyBorder="1" applyAlignment="1">
      <alignment horizontal="center" vertical="center" wrapText="1"/>
    </xf>
    <xf numFmtId="0" fontId="21" fillId="21" borderId="66" xfId="0" applyFont="1" applyFill="1" applyBorder="1" applyAlignment="1">
      <alignment horizontal="center" vertical="center"/>
    </xf>
    <xf numFmtId="0" fontId="21" fillId="11" borderId="66" xfId="0" applyFont="1" applyFill="1" applyBorder="1" applyAlignment="1">
      <alignment horizontal="center" vertical="center"/>
    </xf>
    <xf numFmtId="0" fontId="41" fillId="25" borderId="0" xfId="0" applyFont="1" applyFill="1" applyAlignment="1">
      <alignment horizontal="center" wrapText="1"/>
    </xf>
    <xf numFmtId="0" fontId="67" fillId="25" borderId="0" xfId="0" applyFont="1" applyFill="1" applyAlignment="1">
      <alignment horizontal="right" vertical="top" wrapText="1"/>
    </xf>
    <xf numFmtId="14" fontId="6" fillId="2" borderId="66" xfId="0" applyNumberFormat="1" applyFont="1" applyFill="1" applyBorder="1" applyAlignment="1">
      <alignment horizontal="center" vertical="center"/>
    </xf>
    <xf numFmtId="0" fontId="6" fillId="2" borderId="66" xfId="0" applyFont="1" applyFill="1" applyBorder="1" applyAlignment="1">
      <alignment horizontal="justify" vertical="center" wrapText="1"/>
    </xf>
    <xf numFmtId="0" fontId="6" fillId="0" borderId="66" xfId="0" applyFont="1" applyBorder="1" applyAlignment="1">
      <alignment horizontal="center" vertical="center" wrapText="1"/>
    </xf>
    <xf numFmtId="0" fontId="28" fillId="15" borderId="66" xfId="0" applyFont="1" applyFill="1" applyBorder="1" applyAlignment="1">
      <alignment horizontal="center" vertical="center" wrapText="1"/>
    </xf>
    <xf numFmtId="1" fontId="33" fillId="2" borderId="66" xfId="0" applyNumberFormat="1" applyFont="1" applyFill="1" applyBorder="1" applyAlignment="1">
      <alignment horizontal="center" vertical="center" wrapText="1"/>
    </xf>
    <xf numFmtId="0" fontId="21" fillId="11" borderId="66" xfId="0" applyFont="1" applyFill="1" applyBorder="1" applyAlignment="1">
      <alignment horizontal="center" vertical="center" wrapText="1"/>
    </xf>
    <xf numFmtId="0" fontId="33" fillId="2" borderId="66" xfId="0" applyFont="1" applyFill="1" applyBorder="1" applyAlignment="1">
      <alignment horizontal="justify" vertical="center" wrapText="1"/>
    </xf>
    <xf numFmtId="0" fontId="6" fillId="0" borderId="66" xfId="0" applyFont="1" applyBorder="1" applyAlignment="1">
      <alignment horizontal="left" vertical="center" wrapText="1"/>
    </xf>
    <xf numFmtId="14" fontId="61" fillId="2" borderId="66" xfId="0" applyNumberFormat="1" applyFont="1" applyFill="1" applyBorder="1" applyAlignment="1">
      <alignment horizontal="center" vertical="center" wrapText="1"/>
    </xf>
    <xf numFmtId="14" fontId="62" fillId="2" borderId="66" xfId="0" applyNumberFormat="1" applyFont="1" applyFill="1" applyBorder="1" applyAlignment="1">
      <alignment horizontal="center" vertical="center" wrapText="1"/>
    </xf>
    <xf numFmtId="0" fontId="25" fillId="0" borderId="36" xfId="0" applyFont="1" applyBorder="1" applyAlignment="1">
      <alignment horizontal="center" vertical="top" wrapText="1"/>
    </xf>
    <xf numFmtId="0" fontId="25" fillId="0" borderId="39" xfId="0" applyFont="1" applyBorder="1" applyAlignment="1">
      <alignment horizontal="center" vertical="top" wrapText="1"/>
    </xf>
    <xf numFmtId="0" fontId="25" fillId="0" borderId="33" xfId="0" applyFont="1" applyBorder="1" applyAlignment="1">
      <alignment horizontal="center" vertical="top" wrapText="1"/>
    </xf>
    <xf numFmtId="0" fontId="58" fillId="0" borderId="0" xfId="0" applyFont="1" applyAlignment="1">
      <alignment horizontal="center" vertical="center" wrapText="1"/>
    </xf>
    <xf numFmtId="0" fontId="58" fillId="0" borderId="31" xfId="0" applyFont="1" applyBorder="1" applyAlignment="1">
      <alignment horizontal="center" vertical="center" wrapText="1"/>
    </xf>
    <xf numFmtId="0" fontId="33" fillId="2" borderId="66" xfId="0" applyFont="1" applyFill="1" applyBorder="1" applyAlignment="1">
      <alignment horizontal="center" vertical="center" wrapText="1"/>
    </xf>
    <xf numFmtId="0" fontId="20" fillId="12" borderId="66" xfId="0" applyFont="1" applyFill="1" applyBorder="1" applyAlignment="1">
      <alignment horizontal="center" vertical="center" wrapText="1"/>
    </xf>
    <xf numFmtId="14" fontId="48" fillId="2" borderId="66" xfId="0" applyNumberFormat="1" applyFont="1" applyFill="1" applyBorder="1" applyAlignment="1">
      <alignment horizontal="center" vertical="center"/>
    </xf>
    <xf numFmtId="0" fontId="6" fillId="2" borderId="66" xfId="0" applyFont="1" applyFill="1" applyBorder="1" applyAlignment="1" applyProtection="1">
      <alignment horizontal="justify" vertical="center" wrapText="1"/>
      <protection locked="0"/>
    </xf>
    <xf numFmtId="0" fontId="2" fillId="11" borderId="1" xfId="0" applyFont="1" applyFill="1" applyBorder="1" applyAlignment="1">
      <alignment vertical="center" wrapText="1"/>
    </xf>
    <xf numFmtId="0" fontId="10" fillId="20" borderId="2" xfId="0" applyFont="1" applyFill="1" applyBorder="1" applyAlignment="1">
      <alignment horizontal="center" vertical="center" wrapText="1"/>
    </xf>
    <xf numFmtId="0" fontId="10" fillId="20" borderId="3" xfId="0" applyFont="1" applyFill="1" applyBorder="1" applyAlignment="1">
      <alignment horizontal="center" vertical="center" wrapText="1"/>
    </xf>
    <xf numFmtId="1" fontId="10" fillId="0" borderId="1" xfId="0" applyNumberFormat="1" applyFont="1" applyBorder="1" applyAlignment="1">
      <alignment horizontal="center" vertical="center" wrapText="1"/>
    </xf>
    <xf numFmtId="0" fontId="10" fillId="0" borderId="1" xfId="0" applyFont="1" applyBorder="1" applyAlignment="1">
      <alignment horizontal="left" vertical="center" wrapText="1"/>
    </xf>
    <xf numFmtId="1" fontId="13" fillId="11" borderId="2" xfId="0" applyNumberFormat="1" applyFont="1" applyFill="1" applyBorder="1" applyAlignment="1">
      <alignment horizontal="center" vertical="center" wrapText="1"/>
    </xf>
    <xf numFmtId="1" fontId="13" fillId="11" borderId="3" xfId="0" applyNumberFormat="1" applyFont="1" applyFill="1" applyBorder="1" applyAlignment="1">
      <alignment horizontal="center" vertical="center" wrapText="1"/>
    </xf>
    <xf numFmtId="1" fontId="10" fillId="0" borderId="40" xfId="0" applyNumberFormat="1" applyFont="1" applyBorder="1" applyAlignment="1">
      <alignment horizontal="center" vertical="center" wrapText="1"/>
    </xf>
    <xf numFmtId="1" fontId="10" fillId="0" borderId="41" xfId="0" applyNumberFormat="1" applyFont="1" applyBorder="1" applyAlignment="1">
      <alignment horizontal="center" vertical="center" wrapText="1"/>
    </xf>
    <xf numFmtId="1" fontId="10" fillId="0" borderId="44" xfId="0" applyNumberFormat="1" applyFont="1" applyBorder="1" applyAlignment="1">
      <alignment horizontal="center" vertical="center" wrapText="1"/>
    </xf>
    <xf numFmtId="1" fontId="10" fillId="0" borderId="45" xfId="0" applyNumberFormat="1" applyFont="1" applyBorder="1" applyAlignment="1">
      <alignment horizontal="center" vertical="center" wrapText="1"/>
    </xf>
    <xf numFmtId="1" fontId="10" fillId="0" borderId="42" xfId="0" applyNumberFormat="1" applyFont="1" applyBorder="1" applyAlignment="1">
      <alignment horizontal="center" vertical="center" wrapText="1"/>
    </xf>
    <xf numFmtId="1" fontId="10" fillId="0" borderId="43" xfId="0" applyNumberFormat="1" applyFont="1" applyBorder="1" applyAlignment="1">
      <alignment horizontal="center" vertical="center" wrapText="1"/>
    </xf>
    <xf numFmtId="0" fontId="10" fillId="6" borderId="1" xfId="0" applyFont="1" applyFill="1" applyBorder="1" applyAlignment="1">
      <alignment horizontal="center" vertical="center" wrapText="1"/>
    </xf>
    <xf numFmtId="0" fontId="10" fillId="6" borderId="2" xfId="0" applyFont="1" applyFill="1" applyBorder="1" applyAlignment="1">
      <alignment horizontal="center" vertical="center" wrapText="1"/>
    </xf>
    <xf numFmtId="0" fontId="10" fillId="6" borderId="3" xfId="0" applyFont="1" applyFill="1" applyBorder="1" applyAlignment="1">
      <alignment horizontal="center" vertical="center" wrapText="1"/>
    </xf>
    <xf numFmtId="0" fontId="2" fillId="11" borderId="40" xfId="0" applyFont="1" applyFill="1" applyBorder="1" applyAlignment="1">
      <alignment horizontal="center" vertical="center" wrapText="1"/>
    </xf>
    <xf numFmtId="0" fontId="2" fillId="11" borderId="41" xfId="0" applyFont="1" applyFill="1" applyBorder="1" applyAlignment="1">
      <alignment horizontal="center" vertical="center" wrapText="1"/>
    </xf>
    <xf numFmtId="0" fontId="2" fillId="11" borderId="42" xfId="0" applyFont="1" applyFill="1" applyBorder="1" applyAlignment="1">
      <alignment horizontal="center" vertical="center" wrapText="1"/>
    </xf>
    <xf numFmtId="0" fontId="2" fillId="11" borderId="43" xfId="0" applyFont="1" applyFill="1" applyBorder="1" applyAlignment="1">
      <alignment horizontal="center" vertical="center" wrapText="1"/>
    </xf>
    <xf numFmtId="0" fontId="2" fillId="11" borderId="4" xfId="0" applyFont="1" applyFill="1" applyBorder="1" applyAlignment="1">
      <alignment horizontal="center" vertical="center" wrapText="1"/>
    </xf>
    <xf numFmtId="0" fontId="2" fillId="11" borderId="6" xfId="0" applyFont="1" applyFill="1" applyBorder="1" applyAlignment="1">
      <alignment horizontal="center" vertical="center" wrapText="1"/>
    </xf>
    <xf numFmtId="0" fontId="9" fillId="11" borderId="4" xfId="0" applyFont="1" applyFill="1" applyBorder="1" applyAlignment="1">
      <alignment horizontal="right" vertical="center" wrapText="1"/>
    </xf>
    <xf numFmtId="0" fontId="9" fillId="11" borderId="6" xfId="0" applyFont="1" applyFill="1" applyBorder="1" applyAlignment="1">
      <alignment wrapText="1"/>
    </xf>
    <xf numFmtId="0" fontId="41" fillId="25" borderId="63" xfId="0" applyFont="1" applyFill="1" applyBorder="1" applyAlignment="1">
      <alignment horizontal="center" wrapText="1"/>
    </xf>
    <xf numFmtId="0" fontId="48" fillId="25" borderId="0" xfId="0" applyFont="1" applyFill="1" applyAlignment="1">
      <alignment horizontal="right" wrapText="1"/>
    </xf>
    <xf numFmtId="0" fontId="13" fillId="11" borderId="1" xfId="0" applyFont="1" applyFill="1" applyBorder="1" applyAlignment="1">
      <alignment horizontal="center" vertical="center" wrapText="1"/>
    </xf>
    <xf numFmtId="0" fontId="11" fillId="20" borderId="1" xfId="0" applyFont="1" applyFill="1" applyBorder="1" applyAlignment="1">
      <alignment horizontal="center" vertical="center" wrapText="1"/>
    </xf>
    <xf numFmtId="0" fontId="8" fillId="11" borderId="1" xfId="0" applyFont="1" applyFill="1" applyBorder="1" applyAlignment="1">
      <alignment horizontal="center"/>
    </xf>
    <xf numFmtId="14" fontId="0" fillId="2" borderId="8" xfId="0" applyNumberFormat="1" applyFill="1" applyBorder="1" applyAlignment="1" applyProtection="1">
      <alignment horizontal="center" vertical="center"/>
      <protection locked="0"/>
    </xf>
    <xf numFmtId="0" fontId="0" fillId="2" borderId="8" xfId="0" applyFill="1" applyBorder="1" applyAlignment="1" applyProtection="1">
      <alignment horizontal="justify" vertical="center" wrapText="1"/>
      <protection locked="0"/>
    </xf>
    <xf numFmtId="0" fontId="20" fillId="10" borderId="1" xfId="0" applyFont="1" applyFill="1" applyBorder="1" applyAlignment="1">
      <alignment horizontal="center" vertical="center" wrapText="1"/>
    </xf>
    <xf numFmtId="0" fontId="21" fillId="11" borderId="1" xfId="0" applyFont="1" applyFill="1" applyBorder="1" applyAlignment="1">
      <alignment horizontal="center" vertical="center"/>
    </xf>
    <xf numFmtId="0" fontId="21" fillId="21" borderId="1" xfId="0" applyFont="1" applyFill="1" applyBorder="1" applyAlignment="1">
      <alignment horizontal="center" vertical="center"/>
    </xf>
    <xf numFmtId="0" fontId="21" fillId="21" borderId="2" xfId="0" applyFont="1" applyFill="1" applyBorder="1" applyAlignment="1">
      <alignment horizontal="center" vertical="center"/>
    </xf>
    <xf numFmtId="0" fontId="21" fillId="21" borderId="5" xfId="0" applyFont="1" applyFill="1" applyBorder="1" applyAlignment="1">
      <alignment horizontal="center" vertical="center"/>
    </xf>
    <xf numFmtId="0" fontId="21" fillId="21" borderId="3" xfId="0" applyFont="1" applyFill="1" applyBorder="1" applyAlignment="1">
      <alignment horizontal="center" vertical="center"/>
    </xf>
    <xf numFmtId="0" fontId="33" fillId="2" borderId="8" xfId="0" applyFont="1" applyFill="1" applyBorder="1" applyAlignment="1">
      <alignment horizontal="left" vertical="center" wrapText="1"/>
    </xf>
    <xf numFmtId="0" fontId="33" fillId="2" borderId="8" xfId="0" applyFont="1" applyFill="1" applyBorder="1" applyAlignment="1">
      <alignment horizontal="center" vertical="center" wrapText="1"/>
    </xf>
    <xf numFmtId="14" fontId="0" fillId="2" borderId="8" xfId="0" applyNumberFormat="1" applyFill="1" applyBorder="1" applyAlignment="1">
      <alignment horizontal="center" vertical="center"/>
    </xf>
    <xf numFmtId="0" fontId="0" fillId="2" borderId="8" xfId="0" applyFill="1" applyBorder="1" applyAlignment="1">
      <alignment horizontal="left" vertical="center" wrapText="1"/>
    </xf>
    <xf numFmtId="0" fontId="0" fillId="2" borderId="8" xfId="0" applyFill="1" applyBorder="1" applyAlignment="1">
      <alignment horizontal="center" vertical="center" wrapText="1"/>
    </xf>
    <xf numFmtId="14" fontId="6" fillId="2" borderId="8" xfId="0" applyNumberFormat="1" applyFont="1" applyFill="1" applyBorder="1" applyAlignment="1">
      <alignment horizontal="center" vertical="center"/>
    </xf>
    <xf numFmtId="0" fontId="6" fillId="2" borderId="8" xfId="0" applyFont="1" applyFill="1" applyBorder="1" applyAlignment="1">
      <alignment horizontal="left" vertical="center" wrapText="1"/>
    </xf>
    <xf numFmtId="0" fontId="41" fillId="25" borderId="0" xfId="0" applyFont="1" applyFill="1" applyBorder="1" applyAlignment="1">
      <alignment horizontal="center" wrapText="1"/>
    </xf>
    <xf numFmtId="0" fontId="48" fillId="25" borderId="0" xfId="0" applyFont="1" applyFill="1" applyAlignment="1">
      <alignment horizontal="right" vertical="top" wrapText="1"/>
    </xf>
    <xf numFmtId="14" fontId="33" fillId="2" borderId="8" xfId="0" applyNumberFormat="1" applyFont="1" applyFill="1" applyBorder="1" applyAlignment="1">
      <alignment horizontal="center" vertical="center" wrapText="1"/>
    </xf>
    <xf numFmtId="14" fontId="6" fillId="2" borderId="8" xfId="0" applyNumberFormat="1" applyFont="1" applyFill="1" applyBorder="1" applyAlignment="1">
      <alignment horizontal="center" vertical="center" wrapText="1"/>
    </xf>
    <xf numFmtId="0" fontId="2" fillId="11" borderId="1" xfId="0" applyFont="1" applyFill="1" applyBorder="1" applyAlignment="1" applyProtection="1">
      <alignment vertical="center" wrapText="1"/>
      <protection hidden="1"/>
    </xf>
    <xf numFmtId="0" fontId="8" fillId="11" borderId="1" xfId="0" applyFont="1" applyFill="1" applyBorder="1" applyAlignment="1" applyProtection="1">
      <alignment horizontal="center"/>
      <protection hidden="1"/>
    </xf>
    <xf numFmtId="0" fontId="9" fillId="11" borderId="4" xfId="0" applyFont="1" applyFill="1" applyBorder="1" applyAlignment="1" applyProtection="1">
      <alignment horizontal="right" vertical="center" wrapText="1"/>
      <protection hidden="1"/>
    </xf>
    <xf numFmtId="0" fontId="2" fillId="11" borderId="4" xfId="0" applyFont="1" applyFill="1" applyBorder="1" applyAlignment="1" applyProtection="1">
      <alignment horizontal="center" vertical="center" wrapText="1"/>
      <protection hidden="1"/>
    </xf>
    <xf numFmtId="0" fontId="2" fillId="11" borderId="6" xfId="0" applyFont="1" applyFill="1" applyBorder="1" applyAlignment="1" applyProtection="1">
      <alignment horizontal="center" vertical="center" wrapText="1"/>
      <protection hidden="1"/>
    </xf>
    <xf numFmtId="0" fontId="9" fillId="11" borderId="6" xfId="0" applyFont="1" applyFill="1" applyBorder="1" applyAlignment="1" applyProtection="1">
      <alignment wrapText="1"/>
      <protection hidden="1"/>
    </xf>
    <xf numFmtId="0" fontId="2" fillId="11" borderId="40" xfId="0" applyFont="1" applyFill="1" applyBorder="1" applyAlignment="1" applyProtection="1">
      <alignment horizontal="center" vertical="center" wrapText="1"/>
      <protection hidden="1"/>
    </xf>
    <xf numFmtId="0" fontId="2" fillId="11" borderId="41" xfId="0" applyFont="1" applyFill="1" applyBorder="1" applyAlignment="1" applyProtection="1">
      <alignment horizontal="center" vertical="center" wrapText="1"/>
      <protection hidden="1"/>
    </xf>
    <xf numFmtId="0" fontId="2" fillId="11" borderId="42" xfId="0" applyFont="1" applyFill="1" applyBorder="1" applyAlignment="1" applyProtection="1">
      <alignment horizontal="center" vertical="center" wrapText="1"/>
      <protection hidden="1"/>
    </xf>
    <xf numFmtId="0" fontId="2" fillId="11" borderId="43" xfId="0" applyFont="1" applyFill="1" applyBorder="1" applyAlignment="1" applyProtection="1">
      <alignment horizontal="center" vertical="center" wrapText="1"/>
      <protection hidden="1"/>
    </xf>
    <xf numFmtId="1" fontId="10" fillId="0" borderId="1" xfId="0" applyNumberFormat="1" applyFont="1" applyBorder="1" applyAlignment="1" applyProtection="1">
      <alignment horizontal="center" vertical="center" wrapText="1"/>
      <protection hidden="1"/>
    </xf>
    <xf numFmtId="0" fontId="15" fillId="20" borderId="1" xfId="0" applyFont="1" applyFill="1" applyBorder="1" applyAlignment="1" applyProtection="1">
      <alignment horizontal="center" vertical="center" wrapText="1"/>
      <protection hidden="1"/>
    </xf>
    <xf numFmtId="0" fontId="15" fillId="3" borderId="1" xfId="0" applyFont="1" applyFill="1" applyBorder="1" applyAlignment="1" applyProtection="1">
      <alignment horizontal="center" vertical="center" wrapText="1"/>
      <protection hidden="1"/>
    </xf>
    <xf numFmtId="1" fontId="13" fillId="11" borderId="2" xfId="0" applyNumberFormat="1" applyFont="1" applyFill="1" applyBorder="1" applyAlignment="1" applyProtection="1">
      <alignment horizontal="center" vertical="center" wrapText="1"/>
      <protection hidden="1"/>
    </xf>
    <xf numFmtId="1" fontId="13" fillId="11" borderId="3" xfId="0" applyNumberFormat="1" applyFont="1" applyFill="1" applyBorder="1" applyAlignment="1" applyProtection="1">
      <alignment horizontal="center" vertical="center" wrapText="1"/>
      <protection hidden="1"/>
    </xf>
    <xf numFmtId="1" fontId="10" fillId="0" borderId="40" xfId="0" applyNumberFormat="1" applyFont="1" applyBorder="1" applyAlignment="1" applyProtection="1">
      <alignment horizontal="center" vertical="center" wrapText="1"/>
      <protection hidden="1"/>
    </xf>
    <xf numFmtId="1" fontId="10" fillId="0" borderId="41" xfId="0" applyNumberFormat="1" applyFont="1" applyBorder="1" applyAlignment="1" applyProtection="1">
      <alignment horizontal="center" vertical="center" wrapText="1"/>
      <protection hidden="1"/>
    </xf>
    <xf numFmtId="1" fontId="10" fillId="0" borderId="44" xfId="0" applyNumberFormat="1" applyFont="1" applyBorder="1" applyAlignment="1" applyProtection="1">
      <alignment horizontal="center" vertical="center" wrapText="1"/>
      <protection hidden="1"/>
    </xf>
    <xf numFmtId="1" fontId="10" fillId="0" borderId="45" xfId="0" applyNumberFormat="1" applyFont="1" applyBorder="1" applyAlignment="1" applyProtection="1">
      <alignment horizontal="center" vertical="center" wrapText="1"/>
      <protection hidden="1"/>
    </xf>
    <xf numFmtId="1" fontId="10" fillId="0" borderId="42" xfId="0" applyNumberFormat="1" applyFont="1" applyBorder="1" applyAlignment="1" applyProtection="1">
      <alignment horizontal="center" vertical="center" wrapText="1"/>
      <protection hidden="1"/>
    </xf>
    <xf numFmtId="1" fontId="10" fillId="0" borderId="43" xfId="0" applyNumberFormat="1" applyFont="1" applyBorder="1" applyAlignment="1" applyProtection="1">
      <alignment horizontal="center" vertical="center" wrapText="1"/>
      <protection hidden="1"/>
    </xf>
    <xf numFmtId="0" fontId="15" fillId="5" borderId="1" xfId="0" applyFont="1" applyFill="1" applyBorder="1" applyAlignment="1" applyProtection="1">
      <alignment horizontal="center" vertical="center" wrapText="1"/>
      <protection hidden="1"/>
    </xf>
    <xf numFmtId="0" fontId="13" fillId="11" borderId="1" xfId="0" applyFont="1" applyFill="1" applyBorder="1" applyAlignment="1" applyProtection="1">
      <alignment horizontal="center" vertical="center" wrapText="1"/>
      <protection hidden="1"/>
    </xf>
    <xf numFmtId="0" fontId="10" fillId="0" borderId="1" xfId="0" applyFont="1" applyBorder="1" applyAlignment="1" applyProtection="1">
      <alignment horizontal="left" vertical="center" wrapText="1"/>
      <protection hidden="1"/>
    </xf>
    <xf numFmtId="0" fontId="49" fillId="2" borderId="31" xfId="0" applyFont="1" applyFill="1" applyBorder="1" applyAlignment="1">
      <alignment horizontal="center" vertical="center"/>
    </xf>
    <xf numFmtId="0" fontId="69" fillId="2" borderId="0" xfId="0" applyFont="1" applyFill="1" applyAlignment="1">
      <alignment horizontal="center" vertical="center" wrapText="1"/>
    </xf>
    <xf numFmtId="0" fontId="69" fillId="2" borderId="0" xfId="0" applyFont="1" applyFill="1" applyAlignment="1">
      <alignment horizontal="right" vertical="top" wrapText="1"/>
    </xf>
    <xf numFmtId="14" fontId="6" fillId="2" borderId="36" xfId="0" applyNumberFormat="1" applyFont="1" applyFill="1" applyBorder="1" applyAlignment="1">
      <alignment horizontal="center" vertical="center"/>
    </xf>
    <xf numFmtId="14" fontId="6" fillId="2" borderId="33" xfId="0" applyNumberFormat="1" applyFont="1" applyFill="1" applyBorder="1" applyAlignment="1">
      <alignment horizontal="center" vertical="center"/>
    </xf>
    <xf numFmtId="0" fontId="60" fillId="0" borderId="36" xfId="0" applyFont="1" applyBorder="1" applyAlignment="1">
      <alignment horizontal="justify" vertical="center" wrapText="1"/>
    </xf>
    <xf numFmtId="0" fontId="60" fillId="0" borderId="33" xfId="0" applyFont="1" applyBorder="1" applyAlignment="1">
      <alignment horizontal="justify" vertical="center" wrapText="1"/>
    </xf>
    <xf numFmtId="0" fontId="60" fillId="0" borderId="36" xfId="0" applyFont="1" applyBorder="1" applyAlignment="1">
      <alignment horizontal="center" vertical="center" wrapText="1"/>
    </xf>
    <xf numFmtId="0" fontId="68" fillId="0" borderId="33" xfId="0" applyFont="1" applyBorder="1" applyAlignment="1">
      <alignment horizontal="center" vertical="center" wrapText="1"/>
    </xf>
    <xf numFmtId="0" fontId="6" fillId="2" borderId="36" xfId="0" applyFont="1" applyFill="1" applyBorder="1" applyAlignment="1">
      <alignment horizontal="center" vertical="center" wrapText="1"/>
    </xf>
    <xf numFmtId="0" fontId="6" fillId="2" borderId="33" xfId="0" applyFont="1" applyFill="1" applyBorder="1" applyAlignment="1">
      <alignment horizontal="center" vertical="center" wrapText="1"/>
    </xf>
    <xf numFmtId="0" fontId="6" fillId="0" borderId="4" xfId="0" applyFont="1" applyBorder="1" applyAlignment="1">
      <alignment horizontal="center" vertical="center" wrapText="1"/>
    </xf>
    <xf numFmtId="0" fontId="6" fillId="0" borderId="6" xfId="0" applyFont="1" applyBorder="1" applyAlignment="1">
      <alignment horizontal="center" vertical="center" wrapText="1"/>
    </xf>
    <xf numFmtId="0" fontId="58" fillId="0" borderId="2" xfId="0" applyFont="1" applyBorder="1" applyAlignment="1">
      <alignment horizontal="center" vertical="center" wrapText="1"/>
    </xf>
    <xf numFmtId="0" fontId="58" fillId="0" borderId="3" xfId="0" applyFont="1" applyBorder="1" applyAlignment="1">
      <alignment horizontal="center" vertical="center" wrapText="1"/>
    </xf>
    <xf numFmtId="0" fontId="58" fillId="0" borderId="40" xfId="0" applyFont="1" applyBorder="1" applyAlignment="1">
      <alignment horizontal="center" vertical="center" wrapText="1"/>
    </xf>
    <xf numFmtId="0" fontId="58" fillId="0" borderId="41" xfId="0" applyFont="1" applyBorder="1" applyAlignment="1">
      <alignment horizontal="center" vertical="center" wrapText="1"/>
    </xf>
    <xf numFmtId="0" fontId="58" fillId="0" borderId="42" xfId="0" applyFont="1" applyBorder="1" applyAlignment="1">
      <alignment horizontal="center" vertical="center" wrapText="1"/>
    </xf>
    <xf numFmtId="0" fontId="58" fillId="0" borderId="43" xfId="0" applyFont="1" applyBorder="1" applyAlignment="1">
      <alignment horizontal="center" vertical="center" wrapText="1"/>
    </xf>
    <xf numFmtId="0" fontId="25" fillId="0" borderId="1" xfId="0" applyFont="1" applyBorder="1" applyAlignment="1">
      <alignment vertical="top" wrapText="1"/>
    </xf>
    <xf numFmtId="14" fontId="6" fillId="0" borderId="4" xfId="0" applyNumberFormat="1" applyFont="1" applyBorder="1" applyAlignment="1">
      <alignment horizontal="center" vertical="center"/>
    </xf>
    <xf numFmtId="14" fontId="6" fillId="0" borderId="6" xfId="0" applyNumberFormat="1" applyFont="1" applyBorder="1" applyAlignment="1">
      <alignment horizontal="center" vertical="center"/>
    </xf>
    <xf numFmtId="0" fontId="60" fillId="0" borderId="36" xfId="0" applyFont="1" applyBorder="1" applyAlignment="1">
      <alignment horizontal="left" vertical="center" wrapText="1"/>
    </xf>
    <xf numFmtId="0" fontId="60" fillId="0" borderId="33" xfId="0" applyFont="1" applyBorder="1" applyAlignment="1">
      <alignment horizontal="left" vertical="center" wrapText="1"/>
    </xf>
    <xf numFmtId="14" fontId="6" fillId="0" borderId="59" xfId="0" applyNumberFormat="1" applyFont="1" applyBorder="1" applyAlignment="1">
      <alignment horizontal="center" vertical="center"/>
    </xf>
    <xf numFmtId="14" fontId="6" fillId="0" borderId="60" xfId="0" applyNumberFormat="1" applyFont="1" applyBorder="1" applyAlignment="1">
      <alignment horizontal="center" vertical="center"/>
    </xf>
    <xf numFmtId="0" fontId="6" fillId="0" borderId="57" xfId="0" applyFont="1" applyBorder="1" applyAlignment="1">
      <alignment horizontal="center" vertical="center" wrapText="1"/>
    </xf>
    <xf numFmtId="0" fontId="6" fillId="0" borderId="58" xfId="0" applyFont="1" applyBorder="1" applyAlignment="1">
      <alignment horizontal="center" vertical="center" wrapText="1"/>
    </xf>
    <xf numFmtId="0" fontId="6" fillId="0" borderId="49" xfId="0" applyFont="1" applyBorder="1" applyAlignment="1">
      <alignment horizontal="center" vertical="center" wrapText="1"/>
    </xf>
    <xf numFmtId="0" fontId="6" fillId="0" borderId="56" xfId="0" applyFont="1" applyBorder="1" applyAlignment="1">
      <alignment horizontal="center" vertical="center" wrapText="1"/>
    </xf>
    <xf numFmtId="14" fontId="6" fillId="2" borderId="39" xfId="0" applyNumberFormat="1" applyFont="1" applyFill="1" applyBorder="1" applyAlignment="1">
      <alignment horizontal="center" vertical="center"/>
    </xf>
    <xf numFmtId="0" fontId="60" fillId="0" borderId="39" xfId="0" applyFont="1" applyBorder="1" applyAlignment="1">
      <alignment horizontal="left" vertical="center" wrapText="1"/>
    </xf>
    <xf numFmtId="0" fontId="6" fillId="2" borderId="39" xfId="0" applyFont="1" applyFill="1" applyBorder="1" applyAlignment="1">
      <alignment horizontal="center" vertical="center" wrapText="1"/>
    </xf>
    <xf numFmtId="0" fontId="60" fillId="0" borderId="8" xfId="0" applyFont="1" applyBorder="1" applyAlignment="1">
      <alignment horizontal="left" vertical="center" wrapText="1"/>
    </xf>
    <xf numFmtId="0" fontId="68" fillId="0" borderId="8" xfId="0" applyFont="1" applyBorder="1" applyAlignment="1">
      <alignment horizontal="left" vertical="center" wrapText="1"/>
    </xf>
    <xf numFmtId="0" fontId="68" fillId="0" borderId="8" xfId="0" applyFont="1" applyBorder="1" applyAlignment="1">
      <alignment horizontal="center" vertical="center" wrapText="1"/>
    </xf>
    <xf numFmtId="0" fontId="33" fillId="2" borderId="36" xfId="0" applyFont="1" applyFill="1" applyBorder="1" applyAlignment="1">
      <alignment horizontal="center" vertical="center" wrapText="1"/>
    </xf>
    <xf numFmtId="0" fontId="33" fillId="2" borderId="33" xfId="0" applyFont="1" applyFill="1" applyBorder="1" applyAlignment="1">
      <alignment horizontal="center" vertical="center" wrapText="1"/>
    </xf>
    <xf numFmtId="14" fontId="33" fillId="2" borderId="36" xfId="0" applyNumberFormat="1" applyFont="1" applyFill="1" applyBorder="1" applyAlignment="1">
      <alignment horizontal="center" vertical="center" wrapText="1"/>
    </xf>
    <xf numFmtId="0" fontId="73" fillId="2" borderId="66" xfId="1" applyFont="1" applyFill="1" applyBorder="1" applyAlignment="1" applyProtection="1">
      <alignment horizontal="justify" vertical="center" wrapText="1"/>
    </xf>
    <xf numFmtId="0" fontId="65" fillId="2" borderId="66" xfId="0" applyFont="1" applyFill="1" applyBorder="1" applyAlignment="1">
      <alignment horizontal="center" vertical="center" wrapText="1"/>
    </xf>
  </cellXfs>
  <cellStyles count="5">
    <cellStyle name="Hipervínculo" xfId="1" builtinId="8"/>
    <cellStyle name="Moneda" xfId="4" builtinId="4"/>
    <cellStyle name="Normal" xfId="0" builtinId="0"/>
    <cellStyle name="Normal 2 2" xfId="3" xr:uid="{00000000-0005-0000-0000-000003000000}"/>
    <cellStyle name="Porcentaje" xfId="2" builtinId="5"/>
  </cellStyles>
  <dxfs count="220">
    <dxf>
      <fill>
        <patternFill>
          <bgColor rgb="FF00B050"/>
        </patternFill>
      </fill>
    </dxf>
    <dxf>
      <fill>
        <patternFill>
          <bgColor rgb="FFFFFF00"/>
        </patternFill>
      </fill>
    </dxf>
    <dxf>
      <fill>
        <patternFill>
          <bgColor rgb="FFFF0000"/>
        </patternFill>
      </fill>
    </dxf>
    <dxf>
      <fill>
        <patternFill>
          <bgColor rgb="FFFF6600"/>
        </patternFill>
      </fill>
    </dxf>
    <dxf>
      <fill>
        <patternFill>
          <bgColor rgb="FF00B050"/>
        </patternFill>
      </fill>
    </dxf>
    <dxf>
      <fill>
        <patternFill>
          <bgColor rgb="FFFFFF00"/>
        </patternFill>
      </fill>
    </dxf>
    <dxf>
      <fill>
        <patternFill>
          <bgColor rgb="FFFF0000"/>
        </patternFill>
      </fill>
    </dxf>
    <dxf>
      <fill>
        <patternFill>
          <bgColor rgb="FFFF6600"/>
        </patternFill>
      </fill>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FF66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FFFF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FFFF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ont>
        <color theme="1"/>
      </font>
      <fill>
        <patternFill patternType="none">
          <bgColor auto="1"/>
        </patternFill>
      </fill>
    </dxf>
    <dxf>
      <font>
        <color theme="0"/>
      </font>
    </dxf>
    <dxf>
      <font>
        <color theme="1"/>
      </font>
      <fill>
        <patternFill patternType="none">
          <bgColor auto="1"/>
        </patternFill>
      </fill>
    </dxf>
    <dxf>
      <font>
        <color theme="0"/>
      </font>
    </dxf>
    <dxf>
      <fill>
        <patternFill>
          <bgColor rgb="FF00EA00"/>
        </patternFill>
      </fill>
    </dxf>
    <dxf>
      <fill>
        <patternFill>
          <bgColor rgb="FFFFFF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EA00"/>
        </patternFill>
      </fill>
    </dxf>
    <dxf>
      <fill>
        <patternFill>
          <bgColor rgb="FFFFFF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00B050"/>
        </patternFill>
      </fill>
    </dxf>
    <dxf>
      <fill>
        <patternFill>
          <bgColor rgb="FFFFFF00"/>
        </patternFill>
      </fill>
    </dxf>
    <dxf>
      <fill>
        <patternFill>
          <bgColor rgb="FFFF0000"/>
        </patternFill>
      </fill>
    </dxf>
  </dxfs>
  <tableStyles count="0" defaultTableStyle="TableStyleMedium2" defaultPivotStyle="PivotStyleLight16"/>
  <colors>
    <mruColors>
      <color rgb="FFFFCCFF"/>
      <color rgb="FF007B3E"/>
      <color rgb="FFFC5E2C"/>
      <color rgb="FFFC5D0A"/>
      <color rgb="FF00EA00"/>
      <color rgb="FFDAAA00"/>
      <color rgb="FFFBE122"/>
      <color rgb="FF00482B"/>
      <color rgb="FF4E4B48"/>
      <color rgb="FFFC5D0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2.xml"/><Relationship Id="rId26" Type="http://schemas.microsoft.com/office/2006/relationships/vbaProject" Target="vbaProject.bin"/><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10.xml.rels><?xml version="1.0" encoding="UTF-8" standalone="yes"?>
<Relationships xmlns="http://schemas.openxmlformats.org/package/2006/relationships"><Relationship Id="rId1" Type="http://schemas.microsoft.com/office/2006/relationships/activeXControlBinary" Target="activeX10.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_rels/activeX8.xml.rels><?xml version="1.0" encoding="UTF-8" standalone="yes"?>
<Relationships xmlns="http://schemas.openxmlformats.org/package/2006/relationships"><Relationship Id="rId1" Type="http://schemas.microsoft.com/office/2006/relationships/activeXControlBinary" Target="activeX8.bin"/></Relationships>
</file>

<file path=xl/activeX/_rels/activeX9.xml.rels><?xml version="1.0" encoding="UTF-8" standalone="yes"?>
<Relationships xmlns="http://schemas.openxmlformats.org/package/2006/relationships"><Relationship Id="rId1" Type="http://schemas.microsoft.com/office/2006/relationships/activeXControlBinary" Target="activeX9.bin"/></Relationships>
</file>

<file path=xl/activeX/activeX1.xml><?xml version="1.0" encoding="utf-8"?>
<ax:ocx xmlns:ax="http://schemas.microsoft.com/office/2006/activeX" xmlns:r="http://schemas.openxmlformats.org/officeDocument/2006/relationships" ax:classid="{8BD21D10-EC42-11CE-9E0D-00AA006002F3}" ax:persistence="persistStreamInit" r:id="rId1"/>
</file>

<file path=xl/activeX/activeX10.xml><?xml version="1.0" encoding="utf-8"?>
<ax:ocx xmlns:ax="http://schemas.microsoft.com/office/2006/activeX" xmlns:r="http://schemas.openxmlformats.org/officeDocument/2006/relationships" ax:classid="{D7053240-CE69-11CD-A777-00DD01143C57}" ax:persistence="persistStreamInit" r:id="rId1"/>
</file>

<file path=xl/activeX/activeX2.xml><?xml version="1.0" encoding="utf-8"?>
<ax:ocx xmlns:ax="http://schemas.microsoft.com/office/2006/activeX" xmlns:r="http://schemas.openxmlformats.org/officeDocument/2006/relationships" ax:classid="{D7053240-CE69-11CD-A777-00DD01143C57}" ax:persistence="persistStreamInit" r:id="rId1"/>
</file>

<file path=xl/activeX/activeX3.xml><?xml version="1.0" encoding="utf-8"?>
<ax:ocx xmlns:ax="http://schemas.microsoft.com/office/2006/activeX" xmlns:r="http://schemas.openxmlformats.org/officeDocument/2006/relationships" ax:classid="{D7053240-CE69-11CD-A777-00DD01143C57}" ax:persistence="persistStreamInit" r:id="rId1"/>
</file>

<file path=xl/activeX/activeX4.xml><?xml version="1.0" encoding="utf-8"?>
<ax:ocx xmlns:ax="http://schemas.microsoft.com/office/2006/activeX" xmlns:r="http://schemas.openxmlformats.org/officeDocument/2006/relationships" ax:classid="{D7053240-CE69-11CD-A777-00DD01143C57}" ax:persistence="persistStreamInit" r:id="rId1"/>
</file>

<file path=xl/activeX/activeX5.xml><?xml version="1.0" encoding="utf-8"?>
<ax:ocx xmlns:ax="http://schemas.microsoft.com/office/2006/activeX" xmlns:r="http://schemas.openxmlformats.org/officeDocument/2006/relationships" ax:classid="{D7053240-CE69-11CD-A777-00DD01143C57}" ax:persistence="persistStreamInit" r:id="rId1"/>
</file>

<file path=xl/activeX/activeX6.xml><?xml version="1.0" encoding="utf-8"?>
<ax:ocx xmlns:ax="http://schemas.microsoft.com/office/2006/activeX" xmlns:r="http://schemas.openxmlformats.org/officeDocument/2006/relationships" ax:classid="{D7053240-CE69-11CD-A777-00DD01143C57}" ax:persistence="persistStreamInit" r:id="rId1"/>
</file>

<file path=xl/activeX/activeX7.xml><?xml version="1.0" encoding="utf-8"?>
<ax:ocx xmlns:ax="http://schemas.microsoft.com/office/2006/activeX" xmlns:r="http://schemas.openxmlformats.org/officeDocument/2006/relationships" ax:classid="{D7053240-CE69-11CD-A777-00DD01143C57}" ax:persistence="persistStreamInit" r:id="rId1"/>
</file>

<file path=xl/activeX/activeX8.xml><?xml version="1.0" encoding="utf-8"?>
<ax:ocx xmlns:ax="http://schemas.microsoft.com/office/2006/activeX" xmlns:r="http://schemas.openxmlformats.org/officeDocument/2006/relationships" ax:classid="{D7053240-CE69-11CD-A777-00DD01143C57}" ax:persistence="persistStreamInit" r:id="rId1"/>
</file>

<file path=xl/activeX/activeX9.xml><?xml version="1.0" encoding="utf-8"?>
<ax:ocx xmlns:ax="http://schemas.microsoft.com/office/2006/activeX" xmlns:r="http://schemas.openxmlformats.org/officeDocument/2006/relationships" ax:classid="{D7053240-CE69-11CD-A777-00DD01143C57}" ax:persistence="persistStreamInit" r:id="rId1"/>
</file>

<file path=xl/drawings/_rels/drawing1.xml.rels><?xml version="1.0" encoding="UTF-8" standalone="yes"?>
<Relationships xmlns="http://schemas.openxmlformats.org/package/2006/relationships"><Relationship Id="rId8" Type="http://schemas.openxmlformats.org/officeDocument/2006/relationships/hyperlink" Target="#'INICIO (2)'!A1"/><Relationship Id="rId3" Type="http://schemas.microsoft.com/office/2007/relationships/hdphoto" Target="../media/hdphoto1.wdp"/><Relationship Id="rId7" Type="http://schemas.openxmlformats.org/officeDocument/2006/relationships/image" Target="../media/image3.png"/><Relationship Id="rId12" Type="http://schemas.openxmlformats.org/officeDocument/2006/relationships/image" Target="../media/image5.png"/><Relationship Id="rId2" Type="http://schemas.openxmlformats.org/officeDocument/2006/relationships/image" Target="../media/image1.png"/><Relationship Id="rId1" Type="http://schemas.openxmlformats.org/officeDocument/2006/relationships/hyperlink" Target="#ESTRAT&#201;GICOS!A1"/><Relationship Id="rId6" Type="http://schemas.openxmlformats.org/officeDocument/2006/relationships/hyperlink" Target="#'MATRIZ SGSI'!A1"/><Relationship Id="rId11" Type="http://schemas.openxmlformats.org/officeDocument/2006/relationships/hyperlink" Target="#ACTUALIZACIONES!A1"/><Relationship Id="rId5" Type="http://schemas.openxmlformats.org/officeDocument/2006/relationships/image" Target="../media/image2.png"/><Relationship Id="rId10" Type="http://schemas.microsoft.com/office/2007/relationships/hdphoto" Target="../media/hdphoto2.wdp"/><Relationship Id="rId4" Type="http://schemas.openxmlformats.org/officeDocument/2006/relationships/hyperlink" Target="#CORRUPCI&#211;N!A1"/><Relationship Id="rId9" Type="http://schemas.openxmlformats.org/officeDocument/2006/relationships/image" Target="../media/image4.png"/></Relationships>
</file>

<file path=xl/drawings/_rels/drawing10.xml.rels><?xml version="1.0" encoding="UTF-8" standalone="yes"?>
<Relationships xmlns="http://schemas.openxmlformats.org/package/2006/relationships"><Relationship Id="rId2" Type="http://schemas.openxmlformats.org/officeDocument/2006/relationships/image" Target="../media/image20.png"/><Relationship Id="rId1" Type="http://schemas.openxmlformats.org/officeDocument/2006/relationships/hyperlink" Target="#'INICIO (2)'!A1"/></Relationships>
</file>

<file path=xl/drawings/_rels/drawing11.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hyperlink" Target="#'INICIO (2)'!A1"/></Relationships>
</file>

<file path=xl/drawings/_rels/drawing12.xml.rels><?xml version="1.0" encoding="UTF-8" standalone="yes"?>
<Relationships xmlns="http://schemas.openxmlformats.org/package/2006/relationships"><Relationship Id="rId2" Type="http://schemas.openxmlformats.org/officeDocument/2006/relationships/image" Target="../media/image20.png"/><Relationship Id="rId1" Type="http://schemas.openxmlformats.org/officeDocument/2006/relationships/hyperlink" Target="#'INICIO (2)'!A1"/></Relationships>
</file>

<file path=xl/drawings/_rels/drawing13.xml.rels><?xml version="1.0" encoding="UTF-8" standalone="yes"?>
<Relationships xmlns="http://schemas.openxmlformats.org/package/2006/relationships"><Relationship Id="rId3" Type="http://schemas.openxmlformats.org/officeDocument/2006/relationships/image" Target="../media/image20.png"/><Relationship Id="rId2" Type="http://schemas.openxmlformats.org/officeDocument/2006/relationships/image" Target="../media/image6.png"/><Relationship Id="rId1" Type="http://schemas.openxmlformats.org/officeDocument/2006/relationships/hyperlink" Target="#INICIO!A1"/></Relationships>
</file>

<file path=xl/drawings/_rels/drawing2.xml.rels><?xml version="1.0" encoding="UTF-8" standalone="yes"?>
<Relationships xmlns="http://schemas.openxmlformats.org/package/2006/relationships"><Relationship Id="rId8" Type="http://schemas.openxmlformats.org/officeDocument/2006/relationships/image" Target="../media/image5.png"/><Relationship Id="rId3" Type="http://schemas.openxmlformats.org/officeDocument/2006/relationships/hyperlink" Target="#'MAPA RIESGOS'!A1"/><Relationship Id="rId7" Type="http://schemas.openxmlformats.org/officeDocument/2006/relationships/image" Target="../media/image6.png"/><Relationship Id="rId2" Type="http://schemas.openxmlformats.org/officeDocument/2006/relationships/hyperlink" Target="#'CRUCE RIESGOS'!A1"/><Relationship Id="rId1" Type="http://schemas.openxmlformats.org/officeDocument/2006/relationships/hyperlink" Target="#'IDENTIFICACI&#211;N DOFA'!A1"/><Relationship Id="rId6" Type="http://schemas.openxmlformats.org/officeDocument/2006/relationships/hyperlink" Target="#INICIO!A1"/><Relationship Id="rId5" Type="http://schemas.openxmlformats.org/officeDocument/2006/relationships/hyperlink" Target="#'MAPA OPORTUNIDADES'!A1"/><Relationship Id="rId4" Type="http://schemas.openxmlformats.org/officeDocument/2006/relationships/hyperlink" Target="#'CRUCE OPORTUNIDADES'!A1"/></Relationships>
</file>

<file path=xl/drawings/_rels/drawing3.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hyperlink" Target="#INICIO!A1"/></Relationships>
</file>

<file path=xl/drawings/_rels/drawing4.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hyperlink" Target="#INICIO!A1"/></Relationships>
</file>

<file path=xl/drawings/_rels/drawing5.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hyperlink" Target="#INICIO!A1"/></Relationships>
</file>

<file path=xl/drawings/_rels/drawing6.xml.rels><?xml version="1.0" encoding="UTF-8" standalone="yes"?>
<Relationships xmlns="http://schemas.openxmlformats.org/package/2006/relationships"><Relationship Id="rId3" Type="http://schemas.openxmlformats.org/officeDocument/2006/relationships/image" Target="../media/image11.emf"/><Relationship Id="rId2" Type="http://schemas.openxmlformats.org/officeDocument/2006/relationships/image" Target="../media/image10.emf"/><Relationship Id="rId1" Type="http://schemas.openxmlformats.org/officeDocument/2006/relationships/image" Target="../media/image9.emf"/></Relationships>
</file>

<file path=xl/drawings/_rels/drawing8.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hyperlink" Target="#'INICIO (2)'!A1"/></Relationships>
</file>

<file path=xl/drawings/_rels/drawing9.xml.rels><?xml version="1.0" encoding="UTF-8" standalone="yes"?>
<Relationships xmlns="http://schemas.openxmlformats.org/package/2006/relationships"><Relationship Id="rId2" Type="http://schemas.openxmlformats.org/officeDocument/2006/relationships/image" Target="../media/image20.png"/><Relationship Id="rId1" Type="http://schemas.openxmlformats.org/officeDocument/2006/relationships/hyperlink" Target="#'INICIO (2)'!A1"/></Relationships>
</file>

<file path=xl/drawings/_rels/vmlDrawing1.vml.rels><?xml version="1.0" encoding="UTF-8" standalone="yes"?>
<Relationships xmlns="http://schemas.openxmlformats.org/package/2006/relationships"><Relationship Id="rId2" Type="http://schemas.openxmlformats.org/officeDocument/2006/relationships/image" Target="../media/image13.emf"/><Relationship Id="rId1" Type="http://schemas.openxmlformats.org/officeDocument/2006/relationships/image" Target="../media/image12.emf"/></Relationships>
</file>

<file path=xl/drawings/_rels/vmlDrawing2.vml.rels><?xml version="1.0" encoding="UTF-8" standalone="yes"?>
<Relationships xmlns="http://schemas.openxmlformats.org/package/2006/relationships"><Relationship Id="rId3" Type="http://schemas.openxmlformats.org/officeDocument/2006/relationships/image" Target="../media/image16.emf"/><Relationship Id="rId2" Type="http://schemas.openxmlformats.org/officeDocument/2006/relationships/image" Target="../media/image15.emf"/><Relationship Id="rId1" Type="http://schemas.openxmlformats.org/officeDocument/2006/relationships/image" Target="../media/image14.emf"/><Relationship Id="rId6" Type="http://schemas.openxmlformats.org/officeDocument/2006/relationships/image" Target="../media/image17.emf"/><Relationship Id="rId5" Type="http://schemas.openxmlformats.org/officeDocument/2006/relationships/image" Target="../media/image19.emf"/><Relationship Id="rId4" Type="http://schemas.openxmlformats.org/officeDocument/2006/relationships/image" Target="../media/image18.emf"/></Relationships>
</file>

<file path=xl/drawings/drawing1.xml><?xml version="1.0" encoding="utf-8"?>
<xdr:wsDr xmlns:xdr="http://schemas.openxmlformats.org/drawingml/2006/spreadsheetDrawing" xmlns:a="http://schemas.openxmlformats.org/drawingml/2006/main">
  <xdr:twoCellAnchor editAs="oneCell">
    <xdr:from>
      <xdr:col>4</xdr:col>
      <xdr:colOff>679844</xdr:colOff>
      <xdr:row>13</xdr:row>
      <xdr:rowOff>38100</xdr:rowOff>
    </xdr:from>
    <xdr:to>
      <xdr:col>6</xdr:col>
      <xdr:colOff>55844</xdr:colOff>
      <xdr:row>17</xdr:row>
      <xdr:rowOff>176100</xdr:rowOff>
    </xdr:to>
    <xdr:pic>
      <xdr:nvPicPr>
        <xdr:cNvPr id="5" name="Imagen 4">
          <a:hlinkClick xmlns:r="http://schemas.openxmlformats.org/officeDocument/2006/relationships" r:id="rId1"/>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2" cstate="print">
          <a:duotone>
            <a:prstClr val="black"/>
            <a:schemeClr val="bg1">
              <a:tint val="45000"/>
              <a:satMod val="400000"/>
            </a:schemeClr>
          </a:duotone>
          <a:extLst>
            <a:ext uri="{BEBA8EAE-BF5A-486C-A8C5-ECC9F3942E4B}">
              <a14:imgProps xmlns:a14="http://schemas.microsoft.com/office/drawing/2010/main">
                <a14:imgLayer r:embed="rId3">
                  <a14:imgEffect>
                    <a14:sharpenSoften amount="50000"/>
                  </a14:imgEffect>
                  <a14:imgEffect>
                    <a14:saturation sat="400000"/>
                  </a14:imgEffect>
                </a14:imgLayer>
              </a14:imgProps>
            </a:ext>
            <a:ext uri="{28A0092B-C50C-407E-A947-70E740481C1C}">
              <a14:useLocalDpi xmlns:a14="http://schemas.microsoft.com/office/drawing/2010/main" val="0"/>
            </a:ext>
          </a:extLst>
        </a:blip>
        <a:stretch>
          <a:fillRect/>
        </a:stretch>
      </xdr:blipFill>
      <xdr:spPr>
        <a:xfrm>
          <a:off x="3127769" y="1590675"/>
          <a:ext cx="900000" cy="900000"/>
        </a:xfrm>
        <a:prstGeom prst="rect">
          <a:avLst/>
        </a:prstGeom>
      </xdr:spPr>
    </xdr:pic>
    <xdr:clientData/>
  </xdr:twoCellAnchor>
  <xdr:twoCellAnchor editAs="oneCell">
    <xdr:from>
      <xdr:col>11</xdr:col>
      <xdr:colOff>333375</xdr:colOff>
      <xdr:row>13</xdr:row>
      <xdr:rowOff>57150</xdr:rowOff>
    </xdr:from>
    <xdr:to>
      <xdr:col>13</xdr:col>
      <xdr:colOff>396732</xdr:colOff>
      <xdr:row>17</xdr:row>
      <xdr:rowOff>123150</xdr:rowOff>
    </xdr:to>
    <xdr:pic>
      <xdr:nvPicPr>
        <xdr:cNvPr id="17" name="Imagen 16">
          <a:hlinkClick xmlns:r="http://schemas.openxmlformats.org/officeDocument/2006/relationships" r:id="rId4"/>
          <a:extLst>
            <a:ext uri="{FF2B5EF4-FFF2-40B4-BE49-F238E27FC236}">
              <a16:creationId xmlns:a16="http://schemas.microsoft.com/office/drawing/2014/main" id="{00000000-0008-0000-0100-000011000000}"/>
            </a:ext>
          </a:extLst>
        </xdr:cNvPr>
        <xdr:cNvPicPr>
          <a:picLocks noChangeAspect="1"/>
        </xdr:cNvPicPr>
      </xdr:nvPicPr>
      <xdr:blipFill>
        <a:blip xmlns:r="http://schemas.openxmlformats.org/officeDocument/2006/relationships" r:embed="rId5">
          <a:lum bright="70000" contrast="-70000"/>
          <a:extLst>
            <a:ext uri="{28A0092B-C50C-407E-A947-70E740481C1C}">
              <a14:useLocalDpi xmlns:a14="http://schemas.microsoft.com/office/drawing/2010/main" val="0"/>
            </a:ext>
          </a:extLst>
        </a:blip>
        <a:stretch>
          <a:fillRect/>
        </a:stretch>
      </xdr:blipFill>
      <xdr:spPr>
        <a:xfrm>
          <a:off x="8115300" y="1609725"/>
          <a:ext cx="1587357" cy="828000"/>
        </a:xfrm>
        <a:prstGeom prst="rect">
          <a:avLst/>
        </a:prstGeom>
      </xdr:spPr>
    </xdr:pic>
    <xdr:clientData/>
  </xdr:twoCellAnchor>
  <xdr:twoCellAnchor editAs="oneCell">
    <xdr:from>
      <xdr:col>4</xdr:col>
      <xdr:colOff>600077</xdr:colOff>
      <xdr:row>21</xdr:row>
      <xdr:rowOff>140621</xdr:rowOff>
    </xdr:from>
    <xdr:to>
      <xdr:col>6</xdr:col>
      <xdr:colOff>204996</xdr:colOff>
      <xdr:row>27</xdr:row>
      <xdr:rowOff>68096</xdr:rowOff>
    </xdr:to>
    <xdr:pic>
      <xdr:nvPicPr>
        <xdr:cNvPr id="21" name="Imagen 20">
          <a:hlinkClick xmlns:r="http://schemas.openxmlformats.org/officeDocument/2006/relationships" r:id="rId6"/>
          <a:extLst>
            <a:ext uri="{FF2B5EF4-FFF2-40B4-BE49-F238E27FC236}">
              <a16:creationId xmlns:a16="http://schemas.microsoft.com/office/drawing/2014/main" id="{00000000-0008-0000-0100-000015000000}"/>
            </a:ext>
          </a:extLst>
        </xdr:cNvPr>
        <xdr:cNvPicPr>
          <a:picLocks noChangeAspect="1"/>
        </xdr:cNvPicPr>
      </xdr:nvPicPr>
      <xdr:blipFill>
        <a:blip xmlns:r="http://schemas.openxmlformats.org/officeDocument/2006/relationships" r:embed="rId7" cstate="print">
          <a:duotone>
            <a:schemeClr val="bg2">
              <a:shade val="45000"/>
              <a:satMod val="135000"/>
            </a:schemeClr>
            <a:prstClr val="white"/>
          </a:duotone>
          <a:extLst>
            <a:ext uri="{28A0092B-C50C-407E-A947-70E740481C1C}">
              <a14:useLocalDpi xmlns:a14="http://schemas.microsoft.com/office/drawing/2010/main" val="0"/>
            </a:ext>
          </a:extLst>
        </a:blip>
        <a:stretch>
          <a:fillRect/>
        </a:stretch>
      </xdr:blipFill>
      <xdr:spPr>
        <a:xfrm>
          <a:off x="3048002" y="3236246"/>
          <a:ext cx="1128919" cy="1080000"/>
        </a:xfrm>
        <a:prstGeom prst="rect">
          <a:avLst/>
        </a:prstGeom>
      </xdr:spPr>
    </xdr:pic>
    <xdr:clientData/>
  </xdr:twoCellAnchor>
  <xdr:twoCellAnchor editAs="oneCell">
    <xdr:from>
      <xdr:col>11</xdr:col>
      <xdr:colOff>381000</xdr:colOff>
      <xdr:row>22</xdr:row>
      <xdr:rowOff>66674</xdr:rowOff>
    </xdr:from>
    <xdr:to>
      <xdr:col>13</xdr:col>
      <xdr:colOff>441659</xdr:colOff>
      <xdr:row>26</xdr:row>
      <xdr:rowOff>133349</xdr:rowOff>
    </xdr:to>
    <xdr:pic>
      <xdr:nvPicPr>
        <xdr:cNvPr id="22" name="Imagen 21">
          <a:hlinkClick xmlns:r="http://schemas.openxmlformats.org/officeDocument/2006/relationships" r:id="rId8"/>
          <a:extLst>
            <a:ext uri="{FF2B5EF4-FFF2-40B4-BE49-F238E27FC236}">
              <a16:creationId xmlns:a16="http://schemas.microsoft.com/office/drawing/2014/main" id="{00000000-0008-0000-0100-000016000000}"/>
            </a:ext>
          </a:extLst>
        </xdr:cNvPr>
        <xdr:cNvPicPr>
          <a:picLocks noChangeAspect="1"/>
        </xdr:cNvPicPr>
      </xdr:nvPicPr>
      <xdr:blipFill rotWithShape="1">
        <a:blip xmlns:r="http://schemas.openxmlformats.org/officeDocument/2006/relationships" r:embed="rId9" cstate="print">
          <a:duotone>
            <a:prstClr val="black"/>
            <a:schemeClr val="bg1">
              <a:tint val="45000"/>
              <a:satMod val="400000"/>
            </a:schemeClr>
          </a:duotone>
          <a:extLst>
            <a:ext uri="{BEBA8EAE-BF5A-486C-A8C5-ECC9F3942E4B}">
              <a14:imgProps xmlns:a14="http://schemas.microsoft.com/office/drawing/2010/main">
                <a14:imgLayer r:embed="rId10">
                  <a14:imgEffect>
                    <a14:sharpenSoften amount="50000"/>
                  </a14:imgEffect>
                </a14:imgLayer>
              </a14:imgProps>
            </a:ext>
            <a:ext uri="{28A0092B-C50C-407E-A947-70E740481C1C}">
              <a14:useLocalDpi xmlns:a14="http://schemas.microsoft.com/office/drawing/2010/main" val="0"/>
            </a:ext>
          </a:extLst>
        </a:blip>
        <a:srcRect l="8521" t="14040" r="7046" b="12497"/>
        <a:stretch/>
      </xdr:blipFill>
      <xdr:spPr>
        <a:xfrm>
          <a:off x="8162925" y="3352799"/>
          <a:ext cx="1584659" cy="828675"/>
        </a:xfrm>
        <a:prstGeom prst="roundRect">
          <a:avLst/>
        </a:prstGeom>
      </xdr:spPr>
    </xdr:pic>
    <xdr:clientData/>
  </xdr:twoCellAnchor>
  <xdr:twoCellAnchor>
    <xdr:from>
      <xdr:col>15</xdr:col>
      <xdr:colOff>619125</xdr:colOff>
      <xdr:row>25</xdr:row>
      <xdr:rowOff>28575</xdr:rowOff>
    </xdr:from>
    <xdr:to>
      <xdr:col>16</xdr:col>
      <xdr:colOff>247650</xdr:colOff>
      <xdr:row>27</xdr:row>
      <xdr:rowOff>171450</xdr:rowOff>
    </xdr:to>
    <xdr:sp macro="" textlink="">
      <xdr:nvSpPr>
        <xdr:cNvPr id="3" name="Multidocumento 2">
          <a:hlinkClick xmlns:r="http://schemas.openxmlformats.org/officeDocument/2006/relationships" r:id="rId11"/>
          <a:extLst>
            <a:ext uri="{FF2B5EF4-FFF2-40B4-BE49-F238E27FC236}">
              <a16:creationId xmlns:a16="http://schemas.microsoft.com/office/drawing/2014/main" id="{00000000-0008-0000-0100-000003000000}"/>
            </a:ext>
          </a:extLst>
        </xdr:cNvPr>
        <xdr:cNvSpPr/>
      </xdr:nvSpPr>
      <xdr:spPr>
        <a:xfrm>
          <a:off x="11449050" y="3886200"/>
          <a:ext cx="390525" cy="533400"/>
        </a:xfrm>
        <a:prstGeom prst="flowChartMultidocument">
          <a:avLst/>
        </a:prstGeom>
        <a:noFill/>
        <a:ln w="28575">
          <a:solidFill>
            <a:srgbClr val="DAAA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editAs="oneCell">
    <xdr:from>
      <xdr:col>1</xdr:col>
      <xdr:colOff>466724</xdr:colOff>
      <xdr:row>0</xdr:row>
      <xdr:rowOff>75332</xdr:rowOff>
    </xdr:from>
    <xdr:to>
      <xdr:col>2</xdr:col>
      <xdr:colOff>311727</xdr:colOff>
      <xdr:row>3</xdr:row>
      <xdr:rowOff>138545</xdr:rowOff>
    </xdr:to>
    <xdr:pic>
      <xdr:nvPicPr>
        <xdr:cNvPr id="2" name="Imagen 1">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631247" y="75332"/>
          <a:ext cx="607003" cy="825213"/>
        </a:xfrm>
        <a:prstGeom prst="rect">
          <a:avLst/>
        </a:prstGeom>
      </xdr:spPr>
    </xdr:pic>
    <xdr:clientData/>
  </xdr:twoCellAnchor>
  <xdr:twoCellAnchor editAs="oneCell">
    <xdr:from>
      <xdr:col>2</xdr:col>
      <xdr:colOff>73602</xdr:colOff>
      <xdr:row>6</xdr:row>
      <xdr:rowOff>54550</xdr:rowOff>
    </xdr:from>
    <xdr:to>
      <xdr:col>2</xdr:col>
      <xdr:colOff>588817</xdr:colOff>
      <xdr:row>9</xdr:row>
      <xdr:rowOff>181841</xdr:rowOff>
    </xdr:to>
    <xdr:pic>
      <xdr:nvPicPr>
        <xdr:cNvPr id="8" name="Imagen 7">
          <a:extLst>
            <a:ext uri="{FF2B5EF4-FFF2-40B4-BE49-F238E27FC236}">
              <a16:creationId xmlns:a16="http://schemas.microsoft.com/office/drawing/2014/main" id="{00000000-0008-0000-0100-000008000000}"/>
            </a:ext>
          </a:extLst>
        </xdr:cNvPr>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1000125" y="1396709"/>
          <a:ext cx="515215" cy="698791"/>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752475</xdr:colOff>
      <xdr:row>7</xdr:row>
      <xdr:rowOff>0</xdr:rowOff>
    </xdr:from>
    <xdr:to>
      <xdr:col>3</xdr:col>
      <xdr:colOff>0</xdr:colOff>
      <xdr:row>8</xdr:row>
      <xdr:rowOff>561975</xdr:rowOff>
    </xdr:to>
    <xdr:cxnSp macro="">
      <xdr:nvCxnSpPr>
        <xdr:cNvPr id="3" name="Conector recto 2">
          <a:extLst>
            <a:ext uri="{FF2B5EF4-FFF2-40B4-BE49-F238E27FC236}">
              <a16:creationId xmlns:a16="http://schemas.microsoft.com/office/drawing/2014/main" id="{00000000-0008-0000-0A00-000003000000}"/>
            </a:ext>
          </a:extLst>
        </xdr:cNvPr>
        <xdr:cNvCxnSpPr/>
      </xdr:nvCxnSpPr>
      <xdr:spPr>
        <a:xfrm>
          <a:off x="752475" y="581025"/>
          <a:ext cx="2038350" cy="752475"/>
        </a:xfrm>
        <a:prstGeom prst="line">
          <a:avLst/>
        </a:prstGeom>
        <a:ln w="28575">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180975</xdr:colOff>
      <xdr:row>5</xdr:row>
      <xdr:rowOff>180975</xdr:rowOff>
    </xdr:from>
    <xdr:to>
      <xdr:col>0</xdr:col>
      <xdr:colOff>583141</xdr:colOff>
      <xdr:row>7</xdr:row>
      <xdr:rowOff>106891</xdr:rowOff>
    </xdr:to>
    <xdr:sp macro="" textlink="">
      <xdr:nvSpPr>
        <xdr:cNvPr id="4" name="Flecha izquierda 3">
          <a:hlinkClick xmlns:r="http://schemas.openxmlformats.org/officeDocument/2006/relationships" r:id="rId1"/>
          <a:extLst>
            <a:ext uri="{FF2B5EF4-FFF2-40B4-BE49-F238E27FC236}">
              <a16:creationId xmlns:a16="http://schemas.microsoft.com/office/drawing/2014/main" id="{00000000-0008-0000-0A00-000004000000}"/>
            </a:ext>
          </a:extLst>
        </xdr:cNvPr>
        <xdr:cNvSpPr/>
      </xdr:nvSpPr>
      <xdr:spPr>
        <a:xfrm>
          <a:off x="180975" y="371475"/>
          <a:ext cx="402166" cy="306916"/>
        </a:xfrm>
        <a:prstGeom prst="leftArrow">
          <a:avLst/>
        </a:prstGeom>
        <a:solidFill>
          <a:srgbClr val="FBE122"/>
        </a:solidFill>
        <a:ln>
          <a:solidFill>
            <a:srgbClr val="00482B"/>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editAs="oneCell">
    <xdr:from>
      <xdr:col>2</xdr:col>
      <xdr:colOff>326571</xdr:colOff>
      <xdr:row>0</xdr:row>
      <xdr:rowOff>68036</xdr:rowOff>
    </xdr:from>
    <xdr:to>
      <xdr:col>2</xdr:col>
      <xdr:colOff>898000</xdr:colOff>
      <xdr:row>3</xdr:row>
      <xdr:rowOff>115560</xdr:rowOff>
    </xdr:to>
    <xdr:pic>
      <xdr:nvPicPr>
        <xdr:cNvPr id="2" name="Imagen 1">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2"/>
        <a:stretch>
          <a:fillRect/>
        </a:stretch>
      </xdr:blipFill>
      <xdr:spPr>
        <a:xfrm>
          <a:off x="1583871" y="68036"/>
          <a:ext cx="571429" cy="809524"/>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4</xdr:col>
      <xdr:colOff>141178</xdr:colOff>
      <xdr:row>5</xdr:row>
      <xdr:rowOff>13607</xdr:rowOff>
    </xdr:from>
    <xdr:to>
      <xdr:col>4</xdr:col>
      <xdr:colOff>543344</xdr:colOff>
      <xdr:row>6</xdr:row>
      <xdr:rowOff>130023</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B00-000003000000}"/>
            </a:ext>
          </a:extLst>
        </xdr:cNvPr>
        <xdr:cNvSpPr/>
      </xdr:nvSpPr>
      <xdr:spPr>
        <a:xfrm>
          <a:off x="498366" y="204107"/>
          <a:ext cx="402166" cy="306916"/>
        </a:xfrm>
        <a:prstGeom prst="leftArrow">
          <a:avLst/>
        </a:prstGeom>
        <a:solidFill>
          <a:srgbClr val="FBE122"/>
        </a:solidFill>
        <a:ln>
          <a:solidFill>
            <a:srgbClr val="00482B"/>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editAs="oneCell">
    <xdr:from>
      <xdr:col>4</xdr:col>
      <xdr:colOff>2344767</xdr:colOff>
      <xdr:row>0</xdr:row>
      <xdr:rowOff>42991</xdr:rowOff>
    </xdr:from>
    <xdr:to>
      <xdr:col>4</xdr:col>
      <xdr:colOff>3170465</xdr:colOff>
      <xdr:row>3</xdr:row>
      <xdr:rowOff>272143</xdr:rowOff>
    </xdr:to>
    <xdr:pic>
      <xdr:nvPicPr>
        <xdr:cNvPr id="2" name="Imagen 1">
          <a:extLst>
            <a:ext uri="{FF2B5EF4-FFF2-40B4-BE49-F238E27FC236}">
              <a16:creationId xmlns:a16="http://schemas.microsoft.com/office/drawing/2014/main" id="{00000000-0008-0000-0B00-000002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698553" y="42991"/>
          <a:ext cx="825698" cy="1113616"/>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752475</xdr:colOff>
      <xdr:row>8</xdr:row>
      <xdr:rowOff>0</xdr:rowOff>
    </xdr:from>
    <xdr:to>
      <xdr:col>3</xdr:col>
      <xdr:colOff>0</xdr:colOff>
      <xdr:row>9</xdr:row>
      <xdr:rowOff>561975</xdr:rowOff>
    </xdr:to>
    <xdr:cxnSp macro="">
      <xdr:nvCxnSpPr>
        <xdr:cNvPr id="2" name="Conector recto 1">
          <a:extLst>
            <a:ext uri="{FF2B5EF4-FFF2-40B4-BE49-F238E27FC236}">
              <a16:creationId xmlns:a16="http://schemas.microsoft.com/office/drawing/2014/main" id="{00000000-0008-0000-0C00-000002000000}"/>
            </a:ext>
          </a:extLst>
        </xdr:cNvPr>
        <xdr:cNvCxnSpPr/>
      </xdr:nvCxnSpPr>
      <xdr:spPr>
        <a:xfrm>
          <a:off x="752475" y="581025"/>
          <a:ext cx="2038350" cy="542925"/>
        </a:xfrm>
        <a:prstGeom prst="line">
          <a:avLst/>
        </a:prstGeom>
        <a:ln w="2857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752475</xdr:colOff>
      <xdr:row>8</xdr:row>
      <xdr:rowOff>0</xdr:rowOff>
    </xdr:from>
    <xdr:to>
      <xdr:col>3</xdr:col>
      <xdr:colOff>0</xdr:colOff>
      <xdr:row>9</xdr:row>
      <xdr:rowOff>561975</xdr:rowOff>
    </xdr:to>
    <xdr:cxnSp macro="">
      <xdr:nvCxnSpPr>
        <xdr:cNvPr id="4" name="Conector recto 3">
          <a:extLst>
            <a:ext uri="{FF2B5EF4-FFF2-40B4-BE49-F238E27FC236}">
              <a16:creationId xmlns:a16="http://schemas.microsoft.com/office/drawing/2014/main" id="{00000000-0008-0000-0C00-000004000000}"/>
            </a:ext>
          </a:extLst>
        </xdr:cNvPr>
        <xdr:cNvCxnSpPr/>
      </xdr:nvCxnSpPr>
      <xdr:spPr>
        <a:xfrm>
          <a:off x="752475" y="590550"/>
          <a:ext cx="2143125" cy="542925"/>
        </a:xfrm>
        <a:prstGeom prst="line">
          <a:avLst/>
        </a:prstGeom>
        <a:ln w="28575">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171450</xdr:colOff>
      <xdr:row>7</xdr:row>
      <xdr:rowOff>0</xdr:rowOff>
    </xdr:from>
    <xdr:to>
      <xdr:col>0</xdr:col>
      <xdr:colOff>573616</xdr:colOff>
      <xdr:row>8</xdr:row>
      <xdr:rowOff>106891</xdr:rowOff>
    </xdr:to>
    <xdr:sp macro="" textlink="">
      <xdr:nvSpPr>
        <xdr:cNvPr id="5" name="Flecha izquierda 4">
          <a:hlinkClick xmlns:r="http://schemas.openxmlformats.org/officeDocument/2006/relationships" r:id="rId1"/>
          <a:extLst>
            <a:ext uri="{FF2B5EF4-FFF2-40B4-BE49-F238E27FC236}">
              <a16:creationId xmlns:a16="http://schemas.microsoft.com/office/drawing/2014/main" id="{00000000-0008-0000-0C00-000005000000}"/>
            </a:ext>
          </a:extLst>
        </xdr:cNvPr>
        <xdr:cNvSpPr/>
      </xdr:nvSpPr>
      <xdr:spPr>
        <a:xfrm>
          <a:off x="171450" y="381000"/>
          <a:ext cx="402166" cy="306916"/>
        </a:xfrm>
        <a:prstGeom prst="leftArrow">
          <a:avLst/>
        </a:prstGeom>
        <a:solidFill>
          <a:srgbClr val="FBE122"/>
        </a:solidFill>
        <a:ln>
          <a:solidFill>
            <a:srgbClr val="00482B"/>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editAs="oneCell">
    <xdr:from>
      <xdr:col>2</xdr:col>
      <xdr:colOff>312963</xdr:colOff>
      <xdr:row>0</xdr:row>
      <xdr:rowOff>40822</xdr:rowOff>
    </xdr:from>
    <xdr:to>
      <xdr:col>2</xdr:col>
      <xdr:colOff>789142</xdr:colOff>
      <xdr:row>3</xdr:row>
      <xdr:rowOff>143908</xdr:rowOff>
    </xdr:to>
    <xdr:pic>
      <xdr:nvPicPr>
        <xdr:cNvPr id="3" name="Imagen 2">
          <a:extLst>
            <a:ext uri="{FF2B5EF4-FFF2-40B4-BE49-F238E27FC236}">
              <a16:creationId xmlns:a16="http://schemas.microsoft.com/office/drawing/2014/main" id="{00000000-0008-0000-0C00-000003000000}"/>
            </a:ext>
          </a:extLst>
        </xdr:cNvPr>
        <xdr:cNvPicPr>
          <a:picLocks noChangeAspect="1"/>
        </xdr:cNvPicPr>
      </xdr:nvPicPr>
      <xdr:blipFill>
        <a:blip xmlns:r="http://schemas.openxmlformats.org/officeDocument/2006/relationships" r:embed="rId2"/>
        <a:stretch>
          <a:fillRect/>
        </a:stretch>
      </xdr:blipFill>
      <xdr:spPr>
        <a:xfrm>
          <a:off x="2084613" y="40822"/>
          <a:ext cx="476179" cy="674586"/>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31750</xdr:colOff>
      <xdr:row>1</xdr:row>
      <xdr:rowOff>0</xdr:rowOff>
    </xdr:from>
    <xdr:to>
      <xdr:col>0</xdr:col>
      <xdr:colOff>463750</xdr:colOff>
      <xdr:row>2</xdr:row>
      <xdr:rowOff>166701</xdr:rowOff>
    </xdr:to>
    <xdr:pic>
      <xdr:nvPicPr>
        <xdr:cNvPr id="7" name="Imagen 6">
          <a:hlinkClick xmlns:r="http://schemas.openxmlformats.org/officeDocument/2006/relationships" r:id="rId1"/>
          <a:extLst>
            <a:ext uri="{FF2B5EF4-FFF2-40B4-BE49-F238E27FC236}">
              <a16:creationId xmlns:a16="http://schemas.microsoft.com/office/drawing/2014/main" id="{00000000-0008-0000-0F00-000007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1750" y="127000"/>
          <a:ext cx="432000" cy="427238"/>
        </a:xfrm>
        <a:prstGeom prst="rect">
          <a:avLst/>
        </a:prstGeom>
      </xdr:spPr>
    </xdr:pic>
    <xdr:clientData/>
  </xdr:twoCellAnchor>
  <xdr:twoCellAnchor editAs="oneCell">
    <xdr:from>
      <xdr:col>0</xdr:col>
      <xdr:colOff>31750</xdr:colOff>
      <xdr:row>1</xdr:row>
      <xdr:rowOff>0</xdr:rowOff>
    </xdr:from>
    <xdr:to>
      <xdr:col>0</xdr:col>
      <xdr:colOff>463750</xdr:colOff>
      <xdr:row>2</xdr:row>
      <xdr:rowOff>162371</xdr:rowOff>
    </xdr:to>
    <xdr:pic>
      <xdr:nvPicPr>
        <xdr:cNvPr id="5" name="Imagen 4">
          <a:hlinkClick xmlns:r="http://schemas.openxmlformats.org/officeDocument/2006/relationships" r:id="rId1"/>
          <a:extLst>
            <a:ext uri="{FF2B5EF4-FFF2-40B4-BE49-F238E27FC236}">
              <a16:creationId xmlns:a16="http://schemas.microsoft.com/office/drawing/2014/main" id="{00000000-0008-0000-0F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1750" y="127000"/>
          <a:ext cx="432000" cy="421227"/>
        </a:xfrm>
        <a:prstGeom prst="rect">
          <a:avLst/>
        </a:prstGeom>
      </xdr:spPr>
    </xdr:pic>
    <xdr:clientData/>
  </xdr:twoCellAnchor>
  <xdr:twoCellAnchor editAs="oneCell">
    <xdr:from>
      <xdr:col>1</xdr:col>
      <xdr:colOff>325130</xdr:colOff>
      <xdr:row>1</xdr:row>
      <xdr:rowOff>28450</xdr:rowOff>
    </xdr:from>
    <xdr:to>
      <xdr:col>1</xdr:col>
      <xdr:colOff>857250</xdr:colOff>
      <xdr:row>4</xdr:row>
      <xdr:rowOff>53786</xdr:rowOff>
    </xdr:to>
    <xdr:pic>
      <xdr:nvPicPr>
        <xdr:cNvPr id="2" name="Imagen 1">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3"/>
        <a:stretch>
          <a:fillRect/>
        </a:stretch>
      </xdr:blipFill>
      <xdr:spPr>
        <a:xfrm>
          <a:off x="801380" y="218950"/>
          <a:ext cx="532120" cy="77146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9524</xdr:colOff>
      <xdr:row>14</xdr:row>
      <xdr:rowOff>95250</xdr:rowOff>
    </xdr:from>
    <xdr:to>
      <xdr:col>4</xdr:col>
      <xdr:colOff>645524</xdr:colOff>
      <xdr:row>21</xdr:row>
      <xdr:rowOff>85725</xdr:rowOff>
    </xdr:to>
    <xdr:sp macro="" textlink="">
      <xdr:nvSpPr>
        <xdr:cNvPr id="8" name="Pentágono 7">
          <a:hlinkClick xmlns:r="http://schemas.openxmlformats.org/officeDocument/2006/relationships" r:id="rId1"/>
          <a:extLst>
            <a:ext uri="{FF2B5EF4-FFF2-40B4-BE49-F238E27FC236}">
              <a16:creationId xmlns:a16="http://schemas.microsoft.com/office/drawing/2014/main" id="{00000000-0008-0000-0200-000008000000}"/>
            </a:ext>
          </a:extLst>
        </xdr:cNvPr>
        <xdr:cNvSpPr/>
      </xdr:nvSpPr>
      <xdr:spPr>
        <a:xfrm>
          <a:off x="933449" y="2971800"/>
          <a:ext cx="2160000" cy="1323975"/>
        </a:xfrm>
        <a:prstGeom prst="homePlate">
          <a:avLst/>
        </a:prstGeom>
        <a:solidFill>
          <a:srgbClr val="00482B"/>
        </a:solidFill>
        <a:ln>
          <a:solidFill>
            <a:srgbClr val="00482B"/>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1">
              <a:solidFill>
                <a:schemeClr val="bg1"/>
              </a:solidFill>
            </a:rPr>
            <a:t>IDENTIFICACIÓN</a:t>
          </a:r>
          <a:r>
            <a:rPr lang="es-CO" sz="1400" b="1" baseline="0">
              <a:solidFill>
                <a:schemeClr val="bg1"/>
              </a:solidFill>
            </a:rPr>
            <a:t> DE CONTEXTO</a:t>
          </a:r>
          <a:br>
            <a:rPr lang="es-CO" sz="1400" b="1" baseline="0">
              <a:solidFill>
                <a:schemeClr val="bg1"/>
              </a:solidFill>
            </a:rPr>
          </a:br>
          <a:r>
            <a:rPr lang="es-CO" sz="1400" b="1" baseline="0">
              <a:solidFill>
                <a:schemeClr val="bg1"/>
              </a:solidFill>
            </a:rPr>
            <a:t>DOFA</a:t>
          </a:r>
          <a:endParaRPr lang="es-CO" sz="1400" b="1">
            <a:solidFill>
              <a:schemeClr val="bg1"/>
            </a:solidFill>
          </a:endParaRPr>
        </a:p>
      </xdr:txBody>
    </xdr:sp>
    <xdr:clientData/>
  </xdr:twoCellAnchor>
  <xdr:twoCellAnchor>
    <xdr:from>
      <xdr:col>4</xdr:col>
      <xdr:colOff>592930</xdr:colOff>
      <xdr:row>14</xdr:row>
      <xdr:rowOff>95250</xdr:rowOff>
    </xdr:from>
    <xdr:to>
      <xdr:col>7</xdr:col>
      <xdr:colOff>466930</xdr:colOff>
      <xdr:row>21</xdr:row>
      <xdr:rowOff>85725</xdr:rowOff>
    </xdr:to>
    <xdr:sp macro="" textlink="">
      <xdr:nvSpPr>
        <xdr:cNvPr id="13" name="Pentágono 12">
          <a:hlinkClick xmlns:r="http://schemas.openxmlformats.org/officeDocument/2006/relationships" r:id="rId2"/>
          <a:extLst>
            <a:ext uri="{FF2B5EF4-FFF2-40B4-BE49-F238E27FC236}">
              <a16:creationId xmlns:a16="http://schemas.microsoft.com/office/drawing/2014/main" id="{00000000-0008-0000-0200-00000D000000}"/>
            </a:ext>
          </a:extLst>
        </xdr:cNvPr>
        <xdr:cNvSpPr/>
      </xdr:nvSpPr>
      <xdr:spPr>
        <a:xfrm>
          <a:off x="3040855" y="2971800"/>
          <a:ext cx="2160000" cy="1323975"/>
        </a:xfrm>
        <a:prstGeom prst="homePlate">
          <a:avLst/>
        </a:prstGeom>
        <a:solidFill>
          <a:srgbClr val="00482B"/>
        </a:solidFill>
        <a:ln>
          <a:solidFill>
            <a:srgbClr val="00482B"/>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1">
              <a:solidFill>
                <a:schemeClr val="bg1"/>
              </a:solidFill>
            </a:rPr>
            <a:t>RIESGOS DEL PROCESO</a:t>
          </a:r>
        </a:p>
      </xdr:txBody>
    </xdr:sp>
    <xdr:clientData/>
  </xdr:twoCellAnchor>
  <xdr:twoCellAnchor>
    <xdr:from>
      <xdr:col>7</xdr:col>
      <xdr:colOff>414336</xdr:colOff>
      <xdr:row>14</xdr:row>
      <xdr:rowOff>95250</xdr:rowOff>
    </xdr:from>
    <xdr:to>
      <xdr:col>10</xdr:col>
      <xdr:colOff>288336</xdr:colOff>
      <xdr:row>21</xdr:row>
      <xdr:rowOff>85725</xdr:rowOff>
    </xdr:to>
    <xdr:sp macro="" textlink="">
      <xdr:nvSpPr>
        <xdr:cNvPr id="14" name="Pentágono 13">
          <a:hlinkClick xmlns:r="http://schemas.openxmlformats.org/officeDocument/2006/relationships" r:id="rId3"/>
          <a:extLst>
            <a:ext uri="{FF2B5EF4-FFF2-40B4-BE49-F238E27FC236}">
              <a16:creationId xmlns:a16="http://schemas.microsoft.com/office/drawing/2014/main" id="{00000000-0008-0000-0200-00000E000000}"/>
            </a:ext>
          </a:extLst>
        </xdr:cNvPr>
        <xdr:cNvSpPr/>
      </xdr:nvSpPr>
      <xdr:spPr>
        <a:xfrm>
          <a:off x="5148261" y="2971800"/>
          <a:ext cx="2160000" cy="1323975"/>
        </a:xfrm>
        <a:prstGeom prst="homePlate">
          <a:avLst/>
        </a:prstGeom>
        <a:solidFill>
          <a:srgbClr val="00482B"/>
        </a:solidFill>
        <a:ln>
          <a:solidFill>
            <a:srgbClr val="00482B"/>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1">
              <a:solidFill>
                <a:schemeClr val="bg1"/>
              </a:solidFill>
            </a:rPr>
            <a:t>MAPA DE RIESGOS DEL PROCESO</a:t>
          </a:r>
        </a:p>
      </xdr:txBody>
    </xdr:sp>
    <xdr:clientData/>
  </xdr:twoCellAnchor>
  <xdr:twoCellAnchor>
    <xdr:from>
      <xdr:col>10</xdr:col>
      <xdr:colOff>235742</xdr:colOff>
      <xdr:row>14</xdr:row>
      <xdr:rowOff>95250</xdr:rowOff>
    </xdr:from>
    <xdr:to>
      <xdr:col>13</xdr:col>
      <xdr:colOff>109742</xdr:colOff>
      <xdr:row>21</xdr:row>
      <xdr:rowOff>85725</xdr:rowOff>
    </xdr:to>
    <xdr:sp macro="" textlink="">
      <xdr:nvSpPr>
        <xdr:cNvPr id="15" name="Pentágono 14">
          <a:hlinkClick xmlns:r="http://schemas.openxmlformats.org/officeDocument/2006/relationships" r:id="rId4"/>
          <a:extLst>
            <a:ext uri="{FF2B5EF4-FFF2-40B4-BE49-F238E27FC236}">
              <a16:creationId xmlns:a16="http://schemas.microsoft.com/office/drawing/2014/main" id="{00000000-0008-0000-0200-00000F000000}"/>
            </a:ext>
          </a:extLst>
        </xdr:cNvPr>
        <xdr:cNvSpPr/>
      </xdr:nvSpPr>
      <xdr:spPr>
        <a:xfrm>
          <a:off x="7255667" y="2971800"/>
          <a:ext cx="2160000" cy="1323975"/>
        </a:xfrm>
        <a:prstGeom prst="homePlate">
          <a:avLst/>
        </a:prstGeom>
        <a:solidFill>
          <a:srgbClr val="00482B"/>
        </a:solidFill>
        <a:ln>
          <a:solidFill>
            <a:srgbClr val="00482B"/>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1">
              <a:solidFill>
                <a:schemeClr val="bg1"/>
              </a:solidFill>
            </a:rPr>
            <a:t>OPORTUNIDADES DEL PROCESO</a:t>
          </a:r>
        </a:p>
      </xdr:txBody>
    </xdr:sp>
    <xdr:clientData/>
  </xdr:twoCellAnchor>
  <xdr:twoCellAnchor>
    <xdr:from>
      <xdr:col>13</xdr:col>
      <xdr:colOff>57149</xdr:colOff>
      <xdr:row>14</xdr:row>
      <xdr:rowOff>95250</xdr:rowOff>
    </xdr:from>
    <xdr:to>
      <xdr:col>15</xdr:col>
      <xdr:colOff>693149</xdr:colOff>
      <xdr:row>21</xdr:row>
      <xdr:rowOff>85725</xdr:rowOff>
    </xdr:to>
    <xdr:sp macro="" textlink="">
      <xdr:nvSpPr>
        <xdr:cNvPr id="16" name="Pentágono 15">
          <a:hlinkClick xmlns:r="http://schemas.openxmlformats.org/officeDocument/2006/relationships" r:id="rId5"/>
          <a:extLst>
            <a:ext uri="{FF2B5EF4-FFF2-40B4-BE49-F238E27FC236}">
              <a16:creationId xmlns:a16="http://schemas.microsoft.com/office/drawing/2014/main" id="{00000000-0008-0000-0200-000010000000}"/>
            </a:ext>
          </a:extLst>
        </xdr:cNvPr>
        <xdr:cNvSpPr/>
      </xdr:nvSpPr>
      <xdr:spPr>
        <a:xfrm>
          <a:off x="9363074" y="2971800"/>
          <a:ext cx="2160000" cy="1323975"/>
        </a:xfrm>
        <a:prstGeom prst="homePlate">
          <a:avLst/>
        </a:prstGeom>
        <a:solidFill>
          <a:srgbClr val="00482B"/>
        </a:solidFill>
        <a:ln>
          <a:solidFill>
            <a:srgbClr val="00482B"/>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1">
              <a:solidFill>
                <a:schemeClr val="bg1"/>
              </a:solidFill>
            </a:rPr>
            <a:t>MAPA DE OPORTUNIDADES</a:t>
          </a:r>
          <a:r>
            <a:rPr lang="es-CO" sz="1400" b="1" baseline="0">
              <a:solidFill>
                <a:schemeClr val="bg1"/>
              </a:solidFill>
            </a:rPr>
            <a:t> DEL PROCESO</a:t>
          </a:r>
          <a:endParaRPr lang="es-CO" sz="1400" b="1">
            <a:solidFill>
              <a:schemeClr val="bg1"/>
            </a:solidFill>
          </a:endParaRPr>
        </a:p>
      </xdr:txBody>
    </xdr:sp>
    <xdr:clientData/>
  </xdr:twoCellAnchor>
  <xdr:twoCellAnchor editAs="oneCell">
    <xdr:from>
      <xdr:col>1</xdr:col>
      <xdr:colOff>171450</xdr:colOff>
      <xdr:row>5</xdr:row>
      <xdr:rowOff>0</xdr:rowOff>
    </xdr:from>
    <xdr:to>
      <xdr:col>1</xdr:col>
      <xdr:colOff>603450</xdr:colOff>
      <xdr:row>7</xdr:row>
      <xdr:rowOff>36713</xdr:rowOff>
    </xdr:to>
    <xdr:pic>
      <xdr:nvPicPr>
        <xdr:cNvPr id="17" name="Imagen 16">
          <a:hlinkClick xmlns:r="http://schemas.openxmlformats.org/officeDocument/2006/relationships" r:id="rId6"/>
          <a:extLst>
            <a:ext uri="{FF2B5EF4-FFF2-40B4-BE49-F238E27FC236}">
              <a16:creationId xmlns:a16="http://schemas.microsoft.com/office/drawing/2014/main" id="{00000000-0008-0000-0200-000011000000}"/>
            </a:ext>
          </a:extLst>
        </xdr:cNvPr>
        <xdr:cNvPicPr>
          <a:picLocks noChangeAspect="1"/>
        </xdr:cNvPicPr>
      </xdr:nvPicPr>
      <xdr:blipFill>
        <a:blip xmlns:r="http://schemas.openxmlformats.org/officeDocument/2006/relationships" r:embed="rId7" cstate="print">
          <a:lum bright="70000" contrast="-70000"/>
          <a:extLst>
            <a:ext uri="{28A0092B-C50C-407E-A947-70E740481C1C}">
              <a14:useLocalDpi xmlns:a14="http://schemas.microsoft.com/office/drawing/2010/main" val="0"/>
            </a:ext>
          </a:extLst>
        </a:blip>
        <a:stretch>
          <a:fillRect/>
        </a:stretch>
      </xdr:blipFill>
      <xdr:spPr>
        <a:xfrm>
          <a:off x="333375" y="0"/>
          <a:ext cx="432000" cy="427238"/>
        </a:xfrm>
        <a:prstGeom prst="rect">
          <a:avLst/>
        </a:prstGeom>
      </xdr:spPr>
    </xdr:pic>
    <xdr:clientData/>
  </xdr:twoCellAnchor>
  <xdr:twoCellAnchor editAs="oneCell">
    <xdr:from>
      <xdr:col>1</xdr:col>
      <xdr:colOff>447675</xdr:colOff>
      <xdr:row>0</xdr:row>
      <xdr:rowOff>66675</xdr:rowOff>
    </xdr:from>
    <xdr:to>
      <xdr:col>2</xdr:col>
      <xdr:colOff>304800</xdr:colOff>
      <xdr:row>3</xdr:row>
      <xdr:rowOff>152400</xdr:rowOff>
    </xdr:to>
    <xdr:pic>
      <xdr:nvPicPr>
        <xdr:cNvPr id="3" name="Imagen 2">
          <a:extLst>
            <a:ext uri="{FF2B5EF4-FFF2-40B4-BE49-F238E27FC236}">
              <a16:creationId xmlns:a16="http://schemas.microsoft.com/office/drawing/2014/main" id="{00000000-0008-0000-0200-000003000000}"/>
            </a:ext>
          </a:extLst>
        </xdr:cNvPr>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609600" y="66675"/>
          <a:ext cx="619125" cy="847725"/>
        </a:xfrm>
        <a:prstGeom prst="rect">
          <a:avLst/>
        </a:prstGeom>
      </xdr:spPr>
    </xdr:pic>
    <xdr:clientData/>
  </xdr:twoCellAnchor>
  <xdr:twoCellAnchor editAs="oneCell">
    <xdr:from>
      <xdr:col>2</xdr:col>
      <xdr:colOff>76200</xdr:colOff>
      <xdr:row>6</xdr:row>
      <xdr:rowOff>19050</xdr:rowOff>
    </xdr:from>
    <xdr:to>
      <xdr:col>2</xdr:col>
      <xdr:colOff>572573</xdr:colOff>
      <xdr:row>9</xdr:row>
      <xdr:rowOff>153205</xdr:rowOff>
    </xdr:to>
    <xdr:pic>
      <xdr:nvPicPr>
        <xdr:cNvPr id="9" name="Imagen 8">
          <a:extLst>
            <a:ext uri="{FF2B5EF4-FFF2-40B4-BE49-F238E27FC236}">
              <a16:creationId xmlns:a16="http://schemas.microsoft.com/office/drawing/2014/main" id="{00000000-0008-0000-0200-000009000000}"/>
            </a:ext>
          </a:extLst>
        </xdr:cNvPr>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1000125" y="1362075"/>
          <a:ext cx="496373" cy="70565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2</xdr:col>
      <xdr:colOff>733425</xdr:colOff>
      <xdr:row>4</xdr:row>
      <xdr:rowOff>27214</xdr:rowOff>
    </xdr:from>
    <xdr:to>
      <xdr:col>2</xdr:col>
      <xdr:colOff>1135591</xdr:colOff>
      <xdr:row>5</xdr:row>
      <xdr:rowOff>124714</xdr:rowOff>
    </xdr:to>
    <xdr:sp macro="" textlink="">
      <xdr:nvSpPr>
        <xdr:cNvPr id="2" name="Flecha izquierda 1">
          <a:hlinkClick xmlns:r="http://schemas.openxmlformats.org/officeDocument/2006/relationships" r:id="rId1"/>
          <a:extLst>
            <a:ext uri="{FF2B5EF4-FFF2-40B4-BE49-F238E27FC236}">
              <a16:creationId xmlns:a16="http://schemas.microsoft.com/office/drawing/2014/main" id="{00000000-0008-0000-0300-000002000000}"/>
            </a:ext>
          </a:extLst>
        </xdr:cNvPr>
        <xdr:cNvSpPr/>
      </xdr:nvSpPr>
      <xdr:spPr>
        <a:xfrm>
          <a:off x="1171575" y="27214"/>
          <a:ext cx="402166" cy="288000"/>
        </a:xfrm>
        <a:prstGeom prst="leftArrow">
          <a:avLst/>
        </a:prstGeom>
        <a:solidFill>
          <a:srgbClr val="FBE122"/>
        </a:solidFill>
        <a:ln>
          <a:solidFill>
            <a:srgbClr val="00482B"/>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editAs="oneCell">
    <xdr:from>
      <xdr:col>2</xdr:col>
      <xdr:colOff>1056408</xdr:colOff>
      <xdr:row>0</xdr:row>
      <xdr:rowOff>86590</xdr:rowOff>
    </xdr:from>
    <xdr:to>
      <xdr:col>2</xdr:col>
      <xdr:colOff>1551646</xdr:colOff>
      <xdr:row>3</xdr:row>
      <xdr:rowOff>134127</xdr:rowOff>
    </xdr:to>
    <xdr:pic>
      <xdr:nvPicPr>
        <xdr:cNvPr id="4" name="Imagen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2"/>
        <a:stretch>
          <a:fillRect/>
        </a:stretch>
      </xdr:blipFill>
      <xdr:spPr>
        <a:xfrm>
          <a:off x="1494558" y="86590"/>
          <a:ext cx="495238" cy="70476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2</xdr:col>
      <xdr:colOff>381000</xdr:colOff>
      <xdr:row>6</xdr:row>
      <xdr:rowOff>27214</xdr:rowOff>
    </xdr:from>
    <xdr:to>
      <xdr:col>2</xdr:col>
      <xdr:colOff>783166</xdr:colOff>
      <xdr:row>7</xdr:row>
      <xdr:rowOff>143630</xdr:rowOff>
    </xdr:to>
    <xdr:sp macro="" textlink="">
      <xdr:nvSpPr>
        <xdr:cNvPr id="2" name="Flecha izquierda 1">
          <a:hlinkClick xmlns:r="http://schemas.openxmlformats.org/officeDocument/2006/relationships" r:id="rId1"/>
          <a:extLst>
            <a:ext uri="{FF2B5EF4-FFF2-40B4-BE49-F238E27FC236}">
              <a16:creationId xmlns:a16="http://schemas.microsoft.com/office/drawing/2014/main" id="{00000000-0008-0000-0400-000002000000}"/>
            </a:ext>
          </a:extLst>
        </xdr:cNvPr>
        <xdr:cNvSpPr/>
      </xdr:nvSpPr>
      <xdr:spPr>
        <a:xfrm>
          <a:off x="952500" y="27214"/>
          <a:ext cx="402166" cy="306916"/>
        </a:xfrm>
        <a:prstGeom prst="leftArrow">
          <a:avLst/>
        </a:prstGeom>
        <a:solidFill>
          <a:srgbClr val="FBE122"/>
        </a:solidFill>
        <a:ln>
          <a:solidFill>
            <a:srgbClr val="00482B"/>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editAs="oneCell">
    <xdr:from>
      <xdr:col>2</xdr:col>
      <xdr:colOff>121227</xdr:colOff>
      <xdr:row>1</xdr:row>
      <xdr:rowOff>103909</xdr:rowOff>
    </xdr:from>
    <xdr:to>
      <xdr:col>2</xdr:col>
      <xdr:colOff>616465</xdr:colOff>
      <xdr:row>4</xdr:row>
      <xdr:rowOff>151446</xdr:rowOff>
    </xdr:to>
    <xdr:pic>
      <xdr:nvPicPr>
        <xdr:cNvPr id="4" name="Imagen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2"/>
        <a:stretch>
          <a:fillRect/>
        </a:stretch>
      </xdr:blipFill>
      <xdr:spPr>
        <a:xfrm>
          <a:off x="702252" y="103909"/>
          <a:ext cx="495238" cy="704762"/>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2</xdr:col>
      <xdr:colOff>27217</xdr:colOff>
      <xdr:row>6</xdr:row>
      <xdr:rowOff>0</xdr:rowOff>
    </xdr:from>
    <xdr:to>
      <xdr:col>2</xdr:col>
      <xdr:colOff>429383</xdr:colOff>
      <xdr:row>7</xdr:row>
      <xdr:rowOff>0</xdr:rowOff>
    </xdr:to>
    <xdr:sp macro="" textlink="">
      <xdr:nvSpPr>
        <xdr:cNvPr id="2" name="Flecha izquierda 1">
          <a:hlinkClick xmlns:r="http://schemas.openxmlformats.org/officeDocument/2006/relationships" r:id="rId1"/>
          <a:extLst>
            <a:ext uri="{FF2B5EF4-FFF2-40B4-BE49-F238E27FC236}">
              <a16:creationId xmlns:a16="http://schemas.microsoft.com/office/drawing/2014/main" id="{00000000-0008-0000-0500-000002000000}"/>
            </a:ext>
          </a:extLst>
        </xdr:cNvPr>
        <xdr:cNvSpPr/>
      </xdr:nvSpPr>
      <xdr:spPr>
        <a:xfrm>
          <a:off x="1197431" y="122464"/>
          <a:ext cx="402166" cy="306916"/>
        </a:xfrm>
        <a:prstGeom prst="leftArrow">
          <a:avLst/>
        </a:prstGeom>
        <a:solidFill>
          <a:srgbClr val="FBE122"/>
        </a:solidFill>
        <a:ln>
          <a:solidFill>
            <a:srgbClr val="00482B"/>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xdr:col>
      <xdr:colOff>1170216</xdr:colOff>
      <xdr:row>6</xdr:row>
      <xdr:rowOff>0</xdr:rowOff>
    </xdr:from>
    <xdr:to>
      <xdr:col>2</xdr:col>
      <xdr:colOff>485774</xdr:colOff>
      <xdr:row>7</xdr:row>
      <xdr:rowOff>76200</xdr:rowOff>
    </xdr:to>
    <xdr:sp macro="" textlink="">
      <xdr:nvSpPr>
        <xdr:cNvPr id="5" name="Flecha izquierda 1">
          <a:hlinkClick xmlns:r="http://schemas.openxmlformats.org/officeDocument/2006/relationships" r:id="rId1"/>
          <a:extLst>
            <a:ext uri="{FF2B5EF4-FFF2-40B4-BE49-F238E27FC236}">
              <a16:creationId xmlns:a16="http://schemas.microsoft.com/office/drawing/2014/main" id="{00000000-0008-0000-0500-000005000000}"/>
            </a:ext>
          </a:extLst>
        </xdr:cNvPr>
        <xdr:cNvSpPr/>
      </xdr:nvSpPr>
      <xdr:spPr>
        <a:xfrm>
          <a:off x="1332141" y="65314"/>
          <a:ext cx="487133" cy="391886"/>
        </a:xfrm>
        <a:prstGeom prst="leftArrow">
          <a:avLst/>
        </a:prstGeom>
        <a:solidFill>
          <a:srgbClr val="FBE122"/>
        </a:solidFill>
        <a:ln>
          <a:solidFill>
            <a:srgbClr val="00482B"/>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editAs="oneCell">
    <xdr:from>
      <xdr:col>1</xdr:col>
      <xdr:colOff>889287</xdr:colOff>
      <xdr:row>0</xdr:row>
      <xdr:rowOff>148071</xdr:rowOff>
    </xdr:from>
    <xdr:to>
      <xdr:col>2</xdr:col>
      <xdr:colOff>304799</xdr:colOff>
      <xdr:row>3</xdr:row>
      <xdr:rowOff>57151</xdr:rowOff>
    </xdr:to>
    <xdr:pic>
      <xdr:nvPicPr>
        <xdr:cNvPr id="4" name="Imagen 3">
          <a:extLst>
            <a:ext uri="{FF2B5EF4-FFF2-40B4-BE49-F238E27FC236}">
              <a16:creationId xmlns:a16="http://schemas.microsoft.com/office/drawing/2014/main" id="{00000000-0008-0000-0500-000004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1212" y="148071"/>
          <a:ext cx="587087" cy="67108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5</xdr:col>
      <xdr:colOff>427224</xdr:colOff>
      <xdr:row>14</xdr:row>
      <xdr:rowOff>70015</xdr:rowOff>
    </xdr:from>
    <xdr:to>
      <xdr:col>13</xdr:col>
      <xdr:colOff>815935</xdr:colOff>
      <xdr:row>23</xdr:row>
      <xdr:rowOff>45152</xdr:rowOff>
    </xdr:to>
    <xdr:pic>
      <xdr:nvPicPr>
        <xdr:cNvPr id="4" name="Imagen 3">
          <a:extLst>
            <a:ext uri="{FF2B5EF4-FFF2-40B4-BE49-F238E27FC236}">
              <a16:creationId xmlns:a16="http://schemas.microsoft.com/office/drawing/2014/main" id="{00000000-0008-0000-06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44974" y="7721765"/>
          <a:ext cx="6311447" cy="28866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314325</xdr:colOff>
      <xdr:row>15</xdr:row>
      <xdr:rowOff>28575</xdr:rowOff>
    </xdr:from>
    <xdr:to>
      <xdr:col>13</xdr:col>
      <xdr:colOff>693964</xdr:colOff>
      <xdr:row>24</xdr:row>
      <xdr:rowOff>13607</xdr:rowOff>
    </xdr:to>
    <xdr:sp macro="" textlink="">
      <xdr:nvSpPr>
        <xdr:cNvPr id="9220" name="AutoShape 4">
          <a:extLst>
            <a:ext uri="{FF2B5EF4-FFF2-40B4-BE49-F238E27FC236}">
              <a16:creationId xmlns:a16="http://schemas.microsoft.com/office/drawing/2014/main" id="{00000000-0008-0000-0600-000004240000}"/>
            </a:ext>
          </a:extLst>
        </xdr:cNvPr>
        <xdr:cNvSpPr>
          <a:spLocks noChangeAspect="1" noChangeArrowheads="1"/>
        </xdr:cNvSpPr>
      </xdr:nvSpPr>
      <xdr:spPr bwMode="auto">
        <a:xfrm>
          <a:off x="6610350" y="21069300"/>
          <a:ext cx="6305550" cy="288607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1684199</xdr:colOff>
      <xdr:row>28</xdr:row>
      <xdr:rowOff>1365250</xdr:rowOff>
    </xdr:from>
    <xdr:to>
      <xdr:col>17</xdr:col>
      <xdr:colOff>27664</xdr:colOff>
      <xdr:row>32</xdr:row>
      <xdr:rowOff>1358899</xdr:rowOff>
    </xdr:to>
    <xdr:pic>
      <xdr:nvPicPr>
        <xdr:cNvPr id="10" name="Imagen 9">
          <a:extLst>
            <a:ext uri="{FF2B5EF4-FFF2-40B4-BE49-F238E27FC236}">
              <a16:creationId xmlns:a16="http://schemas.microsoft.com/office/drawing/2014/main" id="{00000000-0008-0000-0600-00000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47699" y="14160500"/>
          <a:ext cx="9641023" cy="57721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xdr:colOff>
      <xdr:row>117</xdr:row>
      <xdr:rowOff>1</xdr:rowOff>
    </xdr:from>
    <xdr:to>
      <xdr:col>4</xdr:col>
      <xdr:colOff>497115</xdr:colOff>
      <xdr:row>135</xdr:row>
      <xdr:rowOff>62120</xdr:rowOff>
    </xdr:to>
    <xdr:pic>
      <xdr:nvPicPr>
        <xdr:cNvPr id="5" name="Imagen 4">
          <a:extLst>
            <a:ext uri="{FF2B5EF4-FFF2-40B4-BE49-F238E27FC236}">
              <a16:creationId xmlns:a16="http://schemas.microsoft.com/office/drawing/2014/main" id="{00000000-0008-0000-0600-000005000000}"/>
            </a:ext>
          </a:extLst>
        </xdr:cNvPr>
        <xdr:cNvPicPr>
          <a:picLocks noChangeAspect="1" noChangeArrowheads="1"/>
        </xdr:cNvPicPr>
      </xdr:nvPicPr>
      <xdr:blipFill>
        <a:blip xmlns:r="http://schemas.openxmlformats.org/officeDocument/2006/relationships" r:embed="rId3">
          <a:lum bright="-20000" contrast="40000"/>
          <a:extLst>
            <a:ext uri="{28A0092B-C50C-407E-A947-70E740481C1C}">
              <a14:useLocalDpi xmlns:a14="http://schemas.microsoft.com/office/drawing/2010/main" val="0"/>
            </a:ext>
          </a:extLst>
        </a:blip>
        <a:srcRect/>
        <a:stretch>
          <a:fillRect/>
        </a:stretch>
      </xdr:blipFill>
      <xdr:spPr bwMode="auto">
        <a:xfrm>
          <a:off x="762001" y="40767001"/>
          <a:ext cx="9715500" cy="32461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47625</xdr:colOff>
      <xdr:row>142</xdr:row>
      <xdr:rowOff>444500</xdr:rowOff>
    </xdr:from>
    <xdr:to>
      <xdr:col>2</xdr:col>
      <xdr:colOff>3254375</xdr:colOff>
      <xdr:row>142</xdr:row>
      <xdr:rowOff>444500</xdr:rowOff>
    </xdr:to>
    <xdr:cxnSp macro="">
      <xdr:nvCxnSpPr>
        <xdr:cNvPr id="3" name="Conector recto de flecha 2">
          <a:extLst>
            <a:ext uri="{FF2B5EF4-FFF2-40B4-BE49-F238E27FC236}">
              <a16:creationId xmlns:a16="http://schemas.microsoft.com/office/drawing/2014/main" id="{00000000-0008-0000-0600-000003000000}"/>
            </a:ext>
          </a:extLst>
        </xdr:cNvPr>
        <xdr:cNvCxnSpPr/>
      </xdr:nvCxnSpPr>
      <xdr:spPr>
        <a:xfrm>
          <a:off x="4587875" y="50688875"/>
          <a:ext cx="3206750" cy="0"/>
        </a:xfrm>
        <a:prstGeom prst="straightConnector1">
          <a:avLst/>
        </a:prstGeom>
        <a:ln w="57150">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2</xdr:col>
      <xdr:colOff>41275</xdr:colOff>
      <xdr:row>143</xdr:row>
      <xdr:rowOff>263525</xdr:rowOff>
    </xdr:from>
    <xdr:to>
      <xdr:col>2</xdr:col>
      <xdr:colOff>3248025</xdr:colOff>
      <xdr:row>143</xdr:row>
      <xdr:rowOff>263525</xdr:rowOff>
    </xdr:to>
    <xdr:cxnSp macro="">
      <xdr:nvCxnSpPr>
        <xdr:cNvPr id="8" name="Conector recto de flecha 7">
          <a:extLst>
            <a:ext uri="{FF2B5EF4-FFF2-40B4-BE49-F238E27FC236}">
              <a16:creationId xmlns:a16="http://schemas.microsoft.com/office/drawing/2014/main" id="{00000000-0008-0000-0600-000008000000}"/>
            </a:ext>
          </a:extLst>
        </xdr:cNvPr>
        <xdr:cNvCxnSpPr/>
      </xdr:nvCxnSpPr>
      <xdr:spPr>
        <a:xfrm>
          <a:off x="4581525" y="51523900"/>
          <a:ext cx="3206750" cy="0"/>
        </a:xfrm>
        <a:prstGeom prst="straightConnector1">
          <a:avLst/>
        </a:prstGeom>
        <a:ln w="57150">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2</xdr:col>
      <xdr:colOff>50800</xdr:colOff>
      <xdr:row>144</xdr:row>
      <xdr:rowOff>781050</xdr:rowOff>
    </xdr:from>
    <xdr:to>
      <xdr:col>2</xdr:col>
      <xdr:colOff>3257550</xdr:colOff>
      <xdr:row>144</xdr:row>
      <xdr:rowOff>781050</xdr:rowOff>
    </xdr:to>
    <xdr:cxnSp macro="">
      <xdr:nvCxnSpPr>
        <xdr:cNvPr id="9" name="Conector recto de flecha 8">
          <a:extLst>
            <a:ext uri="{FF2B5EF4-FFF2-40B4-BE49-F238E27FC236}">
              <a16:creationId xmlns:a16="http://schemas.microsoft.com/office/drawing/2014/main" id="{00000000-0008-0000-0600-000009000000}"/>
            </a:ext>
          </a:extLst>
        </xdr:cNvPr>
        <xdr:cNvCxnSpPr/>
      </xdr:nvCxnSpPr>
      <xdr:spPr>
        <a:xfrm>
          <a:off x="4591050" y="52597050"/>
          <a:ext cx="3206750" cy="0"/>
        </a:xfrm>
        <a:prstGeom prst="straightConnector1">
          <a:avLst/>
        </a:prstGeom>
        <a:ln w="57150">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2</xdr:col>
      <xdr:colOff>44450</xdr:colOff>
      <xdr:row>145</xdr:row>
      <xdr:rowOff>314325</xdr:rowOff>
    </xdr:from>
    <xdr:to>
      <xdr:col>2</xdr:col>
      <xdr:colOff>3251200</xdr:colOff>
      <xdr:row>145</xdr:row>
      <xdr:rowOff>314325</xdr:rowOff>
    </xdr:to>
    <xdr:cxnSp macro="">
      <xdr:nvCxnSpPr>
        <xdr:cNvPr id="11" name="Conector recto de flecha 10">
          <a:extLst>
            <a:ext uri="{FF2B5EF4-FFF2-40B4-BE49-F238E27FC236}">
              <a16:creationId xmlns:a16="http://schemas.microsoft.com/office/drawing/2014/main" id="{00000000-0008-0000-0600-00000B000000}"/>
            </a:ext>
          </a:extLst>
        </xdr:cNvPr>
        <xdr:cNvCxnSpPr/>
      </xdr:nvCxnSpPr>
      <xdr:spPr>
        <a:xfrm>
          <a:off x="4584700" y="53876575"/>
          <a:ext cx="3206750" cy="0"/>
        </a:xfrm>
        <a:prstGeom prst="straightConnector1">
          <a:avLst/>
        </a:prstGeom>
        <a:ln w="57150">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2</xdr:col>
      <xdr:colOff>53975</xdr:colOff>
      <xdr:row>146</xdr:row>
      <xdr:rowOff>339725</xdr:rowOff>
    </xdr:from>
    <xdr:to>
      <xdr:col>2</xdr:col>
      <xdr:colOff>3260725</xdr:colOff>
      <xdr:row>146</xdr:row>
      <xdr:rowOff>339725</xdr:rowOff>
    </xdr:to>
    <xdr:cxnSp macro="">
      <xdr:nvCxnSpPr>
        <xdr:cNvPr id="12" name="Conector recto de flecha 11">
          <a:extLst>
            <a:ext uri="{FF2B5EF4-FFF2-40B4-BE49-F238E27FC236}">
              <a16:creationId xmlns:a16="http://schemas.microsoft.com/office/drawing/2014/main" id="{00000000-0008-0000-0600-00000C000000}"/>
            </a:ext>
          </a:extLst>
        </xdr:cNvPr>
        <xdr:cNvCxnSpPr/>
      </xdr:nvCxnSpPr>
      <xdr:spPr>
        <a:xfrm>
          <a:off x="4594225" y="54632225"/>
          <a:ext cx="3206750" cy="0"/>
        </a:xfrm>
        <a:prstGeom prst="straightConnector1">
          <a:avLst/>
        </a:prstGeom>
        <a:ln w="57150">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2</xdr:col>
      <xdr:colOff>47625</xdr:colOff>
      <xdr:row>143</xdr:row>
      <xdr:rowOff>428625</xdr:rowOff>
    </xdr:from>
    <xdr:to>
      <xdr:col>2</xdr:col>
      <xdr:colOff>3270250</xdr:colOff>
      <xdr:row>146</xdr:row>
      <xdr:rowOff>238125</xdr:rowOff>
    </xdr:to>
    <xdr:cxnSp macro="">
      <xdr:nvCxnSpPr>
        <xdr:cNvPr id="13" name="Conector recto de flecha 12">
          <a:extLst>
            <a:ext uri="{FF2B5EF4-FFF2-40B4-BE49-F238E27FC236}">
              <a16:creationId xmlns:a16="http://schemas.microsoft.com/office/drawing/2014/main" id="{00000000-0008-0000-0600-00000D000000}"/>
            </a:ext>
          </a:extLst>
        </xdr:cNvPr>
        <xdr:cNvCxnSpPr/>
      </xdr:nvCxnSpPr>
      <xdr:spPr>
        <a:xfrm flipV="1">
          <a:off x="4587875" y="51689000"/>
          <a:ext cx="3222625" cy="2841625"/>
        </a:xfrm>
        <a:prstGeom prst="straightConnector1">
          <a:avLst/>
        </a:prstGeom>
        <a:ln w="57150">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2</xdr:col>
      <xdr:colOff>0</xdr:colOff>
      <xdr:row>147</xdr:row>
      <xdr:rowOff>349250</xdr:rowOff>
    </xdr:from>
    <xdr:to>
      <xdr:col>2</xdr:col>
      <xdr:colOff>3222625</xdr:colOff>
      <xdr:row>147</xdr:row>
      <xdr:rowOff>619125</xdr:rowOff>
    </xdr:to>
    <xdr:cxnSp macro="">
      <xdr:nvCxnSpPr>
        <xdr:cNvPr id="14" name="Conector recto de flecha 13">
          <a:extLst>
            <a:ext uri="{FF2B5EF4-FFF2-40B4-BE49-F238E27FC236}">
              <a16:creationId xmlns:a16="http://schemas.microsoft.com/office/drawing/2014/main" id="{00000000-0008-0000-0600-00000E000000}"/>
            </a:ext>
          </a:extLst>
        </xdr:cNvPr>
        <xdr:cNvCxnSpPr/>
      </xdr:nvCxnSpPr>
      <xdr:spPr>
        <a:xfrm>
          <a:off x="5032375" y="55022750"/>
          <a:ext cx="3222625" cy="269875"/>
        </a:xfrm>
        <a:prstGeom prst="straightConnector1">
          <a:avLst/>
        </a:prstGeom>
        <a:ln w="57150">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2</xdr:col>
      <xdr:colOff>15875</xdr:colOff>
      <xdr:row>148</xdr:row>
      <xdr:rowOff>15875</xdr:rowOff>
    </xdr:from>
    <xdr:to>
      <xdr:col>3</xdr:col>
      <xdr:colOff>31750</xdr:colOff>
      <xdr:row>148</xdr:row>
      <xdr:rowOff>396875</xdr:rowOff>
    </xdr:to>
    <xdr:cxnSp macro="">
      <xdr:nvCxnSpPr>
        <xdr:cNvPr id="16" name="Conector recto de flecha 15">
          <a:extLst>
            <a:ext uri="{FF2B5EF4-FFF2-40B4-BE49-F238E27FC236}">
              <a16:creationId xmlns:a16="http://schemas.microsoft.com/office/drawing/2014/main" id="{00000000-0008-0000-0600-000010000000}"/>
            </a:ext>
          </a:extLst>
        </xdr:cNvPr>
        <xdr:cNvCxnSpPr/>
      </xdr:nvCxnSpPr>
      <xdr:spPr>
        <a:xfrm flipV="1">
          <a:off x="4556125" y="55768875"/>
          <a:ext cx="3302000" cy="381000"/>
        </a:xfrm>
        <a:prstGeom prst="straightConnector1">
          <a:avLst/>
        </a:prstGeom>
        <a:ln w="57150">
          <a:tailEnd type="triangle"/>
        </a:ln>
      </xdr:spPr>
      <xdr:style>
        <a:lnRef idx="1">
          <a:schemeClr val="accent2"/>
        </a:lnRef>
        <a:fillRef idx="0">
          <a:schemeClr val="accent2"/>
        </a:fillRef>
        <a:effectRef idx="0">
          <a:schemeClr val="accent2"/>
        </a:effectRef>
        <a:fontRef idx="minor">
          <a:schemeClr val="tx1"/>
        </a:fontRef>
      </xdr:style>
    </xdr:cxn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19</xdr:row>
      <xdr:rowOff>28575</xdr:rowOff>
    </xdr:from>
    <xdr:to>
      <xdr:col>8</xdr:col>
      <xdr:colOff>656167</xdr:colOff>
      <xdr:row>39</xdr:row>
      <xdr:rowOff>134408</xdr:rowOff>
    </xdr:to>
    <xdr:sp macro="" textlink="">
      <xdr:nvSpPr>
        <xdr:cNvPr id="2" name="CuadroTexto">
          <a:extLst>
            <a:ext uri="{FF2B5EF4-FFF2-40B4-BE49-F238E27FC236}">
              <a16:creationId xmlns:a16="http://schemas.microsoft.com/office/drawing/2014/main" id="{00000000-0008-0000-0700-000002000000}"/>
            </a:ext>
          </a:extLst>
        </xdr:cNvPr>
        <xdr:cNvSpPr txBox="1"/>
      </xdr:nvSpPr>
      <xdr:spPr>
        <a:xfrm>
          <a:off x="0" y="3648075"/>
          <a:ext cx="6752167" cy="391583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1100" b="1" i="0" u="none" strike="noStrike">
              <a:solidFill>
                <a:schemeClr val="dk1"/>
              </a:solidFill>
              <a:effectLst/>
              <a:latin typeface="+mn-lt"/>
              <a:ea typeface="+mn-ea"/>
              <a:cs typeface="+mn-cs"/>
            </a:rPr>
            <a:t>CRITERIOS PARA CALIFICAR LA PROBABILIDAD </a:t>
          </a:r>
        </a:p>
        <a:p>
          <a:pPr algn="ctr"/>
          <a:endParaRPr lang="es-CO" sz="1100" b="1" i="0" u="none" strike="noStrike">
            <a:solidFill>
              <a:schemeClr val="dk1"/>
            </a:solidFill>
            <a:effectLst/>
            <a:latin typeface="+mn-lt"/>
            <a:ea typeface="+mn-ea"/>
            <a:cs typeface="+mn-cs"/>
          </a:endParaRPr>
        </a:p>
        <a:p>
          <a:r>
            <a:rPr lang="es-CO" sz="1100" b="1" i="0" u="none" strike="noStrike">
              <a:solidFill>
                <a:schemeClr val="dk1"/>
              </a:solidFill>
              <a:effectLst/>
              <a:latin typeface="+mn-lt"/>
              <a:ea typeface="+mn-ea"/>
              <a:cs typeface="+mn-cs"/>
            </a:rPr>
            <a:t>5</a:t>
          </a:r>
          <a:r>
            <a:rPr lang="es-CO" b="1"/>
            <a:t> </a:t>
          </a:r>
          <a:r>
            <a:rPr lang="es-CO" sz="1100" b="1" i="0" u="none" strike="noStrike">
              <a:solidFill>
                <a:schemeClr val="dk1"/>
              </a:solidFill>
              <a:effectLst/>
              <a:latin typeface="+mn-lt"/>
              <a:ea typeface="+mn-ea"/>
              <a:cs typeface="+mn-cs"/>
            </a:rPr>
            <a:t>CASI SEGURO</a:t>
          </a:r>
          <a:r>
            <a:rPr lang="es-CO"/>
            <a:t> </a:t>
          </a:r>
        </a:p>
        <a:p>
          <a:r>
            <a:rPr lang="es-CO" sz="1100" b="1" i="0" u="none" strike="noStrike">
              <a:solidFill>
                <a:schemeClr val="dk1"/>
              </a:solidFill>
              <a:effectLst/>
              <a:latin typeface="+mn-lt"/>
              <a:ea typeface="+mn-ea"/>
              <a:cs typeface="+mn-cs"/>
            </a:rPr>
            <a:t>	Descriptivo:</a:t>
          </a:r>
          <a:r>
            <a:rPr lang="es-CO" sz="1100" b="1" i="0" u="none" strike="noStrike" baseline="0">
              <a:solidFill>
                <a:schemeClr val="dk1"/>
              </a:solidFill>
              <a:effectLst/>
              <a:latin typeface="+mn-lt"/>
              <a:ea typeface="+mn-ea"/>
              <a:cs typeface="+mn-cs"/>
            </a:rPr>
            <a:t> </a:t>
          </a:r>
          <a:r>
            <a:rPr lang="es-CO" sz="1100" b="0" i="0" u="none" strike="noStrike">
              <a:solidFill>
                <a:schemeClr val="dk1"/>
              </a:solidFill>
              <a:effectLst/>
              <a:latin typeface="+mn-lt"/>
              <a:ea typeface="+mn-ea"/>
              <a:cs typeface="+mn-cs"/>
            </a:rPr>
            <a:t>Se espera que el evento ocurra en la mayoría de las circunstancias. </a:t>
          </a:r>
        </a:p>
        <a:p>
          <a:r>
            <a:rPr lang="es-CO" sz="1100" b="1" i="0" u="none" strike="noStrike">
              <a:solidFill>
                <a:schemeClr val="dk1"/>
              </a:solidFill>
              <a:effectLst/>
              <a:latin typeface="+mn-lt"/>
              <a:ea typeface="+mn-ea"/>
              <a:cs typeface="+mn-cs"/>
            </a:rPr>
            <a:t>	Por frecuencia:</a:t>
          </a:r>
          <a:r>
            <a:rPr lang="es-CO"/>
            <a:t> </a:t>
          </a:r>
          <a:r>
            <a:rPr lang="es-CO" sz="1100" b="0" i="0" u="none" strike="noStrike">
              <a:solidFill>
                <a:schemeClr val="dk1"/>
              </a:solidFill>
              <a:effectLst/>
              <a:latin typeface="+mn-lt"/>
              <a:ea typeface="+mn-ea"/>
              <a:cs typeface="+mn-cs"/>
            </a:rPr>
            <a:t>Más de 1 vez al año.</a:t>
          </a:r>
          <a:r>
            <a:rPr lang="es-CO"/>
            <a:t> </a:t>
          </a:r>
        </a:p>
        <a:p>
          <a:endParaRPr lang="es-CO"/>
        </a:p>
        <a:p>
          <a:r>
            <a:rPr lang="es-CO" sz="1100" b="1" i="0" u="none" strike="noStrike">
              <a:solidFill>
                <a:schemeClr val="dk1"/>
              </a:solidFill>
              <a:effectLst/>
              <a:latin typeface="+mn-lt"/>
              <a:ea typeface="+mn-ea"/>
              <a:cs typeface="+mn-cs"/>
            </a:rPr>
            <a:t>4</a:t>
          </a:r>
          <a:r>
            <a:rPr lang="es-CO" b="1"/>
            <a:t> </a:t>
          </a:r>
          <a:r>
            <a:rPr lang="es-CO" sz="1100" b="1" i="0" u="none" strike="noStrike">
              <a:solidFill>
                <a:schemeClr val="dk1"/>
              </a:solidFill>
              <a:effectLst/>
              <a:latin typeface="+mn-lt"/>
              <a:ea typeface="+mn-ea"/>
              <a:cs typeface="+mn-cs"/>
            </a:rPr>
            <a:t>PROBABLE</a:t>
          </a:r>
          <a:r>
            <a:rPr lang="es-CO"/>
            <a:t> </a:t>
          </a:r>
        </a:p>
        <a:p>
          <a:r>
            <a:rPr lang="es-CO" sz="1100" b="1" i="0">
              <a:solidFill>
                <a:schemeClr val="dk1"/>
              </a:solidFill>
              <a:effectLst/>
              <a:latin typeface="+mn-lt"/>
              <a:ea typeface="+mn-ea"/>
              <a:cs typeface="+mn-cs"/>
            </a:rPr>
            <a:t>	Descriptivo:</a:t>
          </a:r>
          <a:r>
            <a:rPr lang="es-CO" sz="1100" b="1" i="0" baseline="0">
              <a:solidFill>
                <a:schemeClr val="dk1"/>
              </a:solidFill>
              <a:effectLst/>
              <a:latin typeface="+mn-lt"/>
              <a:ea typeface="+mn-ea"/>
              <a:cs typeface="+mn-cs"/>
            </a:rPr>
            <a:t> </a:t>
          </a:r>
          <a:r>
            <a:rPr lang="es-CO" sz="1100" b="0" i="0" u="none" strike="noStrike">
              <a:solidFill>
                <a:schemeClr val="dk1"/>
              </a:solidFill>
              <a:effectLst/>
              <a:latin typeface="+mn-lt"/>
              <a:ea typeface="+mn-ea"/>
              <a:cs typeface="+mn-cs"/>
            </a:rPr>
            <a:t>Es viable que el evento ocurra en la mayoría de las 	circunstancias.</a:t>
          </a:r>
        </a:p>
        <a:p>
          <a:r>
            <a:rPr lang="es-CO" sz="1100" b="1" i="0">
              <a:solidFill>
                <a:schemeClr val="dk1"/>
              </a:solidFill>
              <a:effectLst/>
              <a:latin typeface="+mn-lt"/>
              <a:ea typeface="+mn-ea"/>
              <a:cs typeface="+mn-cs"/>
            </a:rPr>
            <a:t>	Por frecuencia:</a:t>
          </a:r>
          <a:r>
            <a:rPr lang="es-CO" sz="1100">
              <a:solidFill>
                <a:schemeClr val="dk1"/>
              </a:solidFill>
              <a:effectLst/>
              <a:latin typeface="+mn-lt"/>
              <a:ea typeface="+mn-ea"/>
              <a:cs typeface="+mn-cs"/>
            </a:rPr>
            <a:t> </a:t>
          </a:r>
          <a:r>
            <a:rPr lang="es-CO" sz="1100" b="0" i="0" u="none" strike="noStrike">
              <a:solidFill>
                <a:schemeClr val="dk1"/>
              </a:solidFill>
              <a:effectLst/>
              <a:latin typeface="+mn-lt"/>
              <a:ea typeface="+mn-ea"/>
              <a:cs typeface="+mn-cs"/>
            </a:rPr>
            <a:t> </a:t>
          </a:r>
          <a:r>
            <a:rPr lang="es-CO"/>
            <a:t> </a:t>
          </a:r>
          <a:r>
            <a:rPr lang="es-CO" sz="1100" b="0" i="0" u="none" strike="noStrike">
              <a:solidFill>
                <a:schemeClr val="dk1"/>
              </a:solidFill>
              <a:effectLst/>
              <a:latin typeface="+mn-lt"/>
              <a:ea typeface="+mn-ea"/>
              <a:cs typeface="+mn-cs"/>
            </a:rPr>
            <a:t>Al menos 1 vez en el último año. </a:t>
          </a:r>
          <a:r>
            <a:rPr lang="es-CO"/>
            <a:t> </a:t>
          </a:r>
        </a:p>
        <a:p>
          <a:endParaRPr lang="es-CO"/>
        </a:p>
        <a:p>
          <a:r>
            <a:rPr lang="es-CO" sz="1100" b="1" i="0" u="none" strike="noStrike">
              <a:solidFill>
                <a:schemeClr val="dk1"/>
              </a:solidFill>
              <a:effectLst/>
              <a:latin typeface="+mn-lt"/>
              <a:ea typeface="+mn-ea"/>
              <a:cs typeface="+mn-cs"/>
            </a:rPr>
            <a:t>3</a:t>
          </a:r>
          <a:r>
            <a:rPr lang="es-CO" b="1"/>
            <a:t> </a:t>
          </a:r>
          <a:r>
            <a:rPr lang="es-CO" sz="1100" b="1" i="0" u="none" strike="noStrike">
              <a:solidFill>
                <a:schemeClr val="dk1"/>
              </a:solidFill>
              <a:effectLst/>
              <a:latin typeface="+mn-lt"/>
              <a:ea typeface="+mn-ea"/>
              <a:cs typeface="+mn-cs"/>
            </a:rPr>
            <a:t>POSIBLE</a:t>
          </a:r>
          <a:r>
            <a:rPr lang="es-CO"/>
            <a:t> </a:t>
          </a:r>
        </a:p>
        <a:p>
          <a:r>
            <a:rPr lang="es-CO" sz="1100" b="1" i="0">
              <a:solidFill>
                <a:schemeClr val="dk1"/>
              </a:solidFill>
              <a:effectLst/>
              <a:latin typeface="+mn-lt"/>
              <a:ea typeface="+mn-ea"/>
              <a:cs typeface="+mn-cs"/>
            </a:rPr>
            <a:t>	Descriptivo:</a:t>
          </a:r>
          <a:r>
            <a:rPr lang="es-CO" sz="1100" b="1" i="0" baseline="0">
              <a:solidFill>
                <a:schemeClr val="dk1"/>
              </a:solidFill>
              <a:effectLst/>
              <a:latin typeface="+mn-lt"/>
              <a:ea typeface="+mn-ea"/>
              <a:cs typeface="+mn-cs"/>
            </a:rPr>
            <a:t> </a:t>
          </a:r>
          <a:r>
            <a:rPr lang="es-CO" sz="1100" b="0" i="0" u="none" strike="noStrike">
              <a:solidFill>
                <a:schemeClr val="dk1"/>
              </a:solidFill>
              <a:effectLst/>
              <a:latin typeface="+mn-lt"/>
              <a:ea typeface="+mn-ea"/>
              <a:cs typeface="+mn-cs"/>
            </a:rPr>
            <a:t>El evento podrá ocurrir en algún momento. </a:t>
          </a:r>
        </a:p>
        <a:p>
          <a:r>
            <a:rPr lang="es-CO" sz="1100" b="1" i="0">
              <a:solidFill>
                <a:schemeClr val="dk1"/>
              </a:solidFill>
              <a:effectLst/>
              <a:latin typeface="+mn-lt"/>
              <a:ea typeface="+mn-ea"/>
              <a:cs typeface="+mn-cs"/>
            </a:rPr>
            <a:t>	Por frecuencia:</a:t>
          </a:r>
          <a:r>
            <a:rPr lang="es-CO" sz="1100">
              <a:solidFill>
                <a:schemeClr val="dk1"/>
              </a:solidFill>
              <a:effectLst/>
              <a:latin typeface="+mn-lt"/>
              <a:ea typeface="+mn-ea"/>
              <a:cs typeface="+mn-cs"/>
            </a:rPr>
            <a:t> </a:t>
          </a:r>
          <a:r>
            <a:rPr lang="es-CO"/>
            <a:t> </a:t>
          </a:r>
          <a:r>
            <a:rPr lang="es-CO" sz="1100" b="0" i="0" u="none" strike="noStrike">
              <a:solidFill>
                <a:schemeClr val="dk1"/>
              </a:solidFill>
              <a:effectLst/>
              <a:latin typeface="+mn-lt"/>
              <a:ea typeface="+mn-ea"/>
              <a:cs typeface="+mn-cs"/>
            </a:rPr>
            <a:t>Al menos 1 vez en los últimos 2 años. </a:t>
          </a:r>
          <a:r>
            <a:rPr lang="es-CO"/>
            <a:t> </a:t>
          </a:r>
        </a:p>
        <a:p>
          <a:endParaRPr lang="es-CO"/>
        </a:p>
        <a:p>
          <a:r>
            <a:rPr lang="es-CO" sz="1100" b="1" i="0" u="none" strike="noStrike">
              <a:solidFill>
                <a:schemeClr val="dk1"/>
              </a:solidFill>
              <a:effectLst/>
              <a:latin typeface="+mn-lt"/>
              <a:ea typeface="+mn-ea"/>
              <a:cs typeface="+mn-cs"/>
            </a:rPr>
            <a:t>2</a:t>
          </a:r>
          <a:r>
            <a:rPr lang="es-CO" b="1"/>
            <a:t> </a:t>
          </a:r>
          <a:r>
            <a:rPr lang="es-CO" sz="1100" b="1" i="0" u="none" strike="noStrike">
              <a:solidFill>
                <a:schemeClr val="dk1"/>
              </a:solidFill>
              <a:effectLst/>
              <a:latin typeface="+mn-lt"/>
              <a:ea typeface="+mn-ea"/>
              <a:cs typeface="+mn-cs"/>
            </a:rPr>
            <a:t>IMPROBABLE</a:t>
          </a:r>
          <a:r>
            <a:rPr lang="es-CO"/>
            <a:t> </a:t>
          </a:r>
        </a:p>
        <a:p>
          <a:r>
            <a:rPr lang="es-CO" sz="1100" b="1" i="0">
              <a:solidFill>
                <a:schemeClr val="dk1"/>
              </a:solidFill>
              <a:effectLst/>
              <a:latin typeface="+mn-lt"/>
              <a:ea typeface="+mn-ea"/>
              <a:cs typeface="+mn-cs"/>
            </a:rPr>
            <a:t>	Descriptivo:</a:t>
          </a:r>
          <a:r>
            <a:rPr lang="es-CO" sz="1100" b="1" i="0" baseline="0">
              <a:solidFill>
                <a:schemeClr val="dk1"/>
              </a:solidFill>
              <a:effectLst/>
              <a:latin typeface="+mn-lt"/>
              <a:ea typeface="+mn-ea"/>
              <a:cs typeface="+mn-cs"/>
            </a:rPr>
            <a:t> </a:t>
          </a:r>
          <a:r>
            <a:rPr lang="es-CO" sz="1100" b="0" i="0" u="none" strike="noStrike">
              <a:solidFill>
                <a:schemeClr val="dk1"/>
              </a:solidFill>
              <a:effectLst/>
              <a:latin typeface="+mn-lt"/>
              <a:ea typeface="+mn-ea"/>
              <a:cs typeface="+mn-cs"/>
            </a:rPr>
            <a:t>El evento puede ocurrir en algún momento. </a:t>
          </a:r>
        </a:p>
        <a:p>
          <a:r>
            <a:rPr lang="es-CO" sz="1100" b="1" i="0">
              <a:solidFill>
                <a:schemeClr val="dk1"/>
              </a:solidFill>
              <a:effectLst/>
              <a:latin typeface="+mn-lt"/>
              <a:ea typeface="+mn-ea"/>
              <a:cs typeface="+mn-cs"/>
            </a:rPr>
            <a:t>	Por frecuencia:</a:t>
          </a:r>
          <a:r>
            <a:rPr lang="es-CO" sz="1100">
              <a:solidFill>
                <a:schemeClr val="dk1"/>
              </a:solidFill>
              <a:effectLst/>
              <a:latin typeface="+mn-lt"/>
              <a:ea typeface="+mn-ea"/>
              <a:cs typeface="+mn-cs"/>
            </a:rPr>
            <a:t> </a:t>
          </a:r>
          <a:r>
            <a:rPr lang="es-CO"/>
            <a:t> </a:t>
          </a:r>
          <a:r>
            <a:rPr lang="es-CO" sz="1100" b="0" i="0" u="none" strike="noStrike">
              <a:solidFill>
                <a:schemeClr val="dk1"/>
              </a:solidFill>
              <a:effectLst/>
              <a:latin typeface="+mn-lt"/>
              <a:ea typeface="+mn-ea"/>
              <a:cs typeface="+mn-cs"/>
            </a:rPr>
            <a:t>Al menos 1 vez en los últimos 5 años. </a:t>
          </a:r>
          <a:r>
            <a:rPr lang="es-CO"/>
            <a:t> </a:t>
          </a:r>
        </a:p>
        <a:p>
          <a:endParaRPr lang="es-CO"/>
        </a:p>
        <a:p>
          <a:r>
            <a:rPr lang="es-CO" sz="1100" b="1" i="0" u="none" strike="noStrike">
              <a:solidFill>
                <a:schemeClr val="dk1"/>
              </a:solidFill>
              <a:effectLst/>
              <a:latin typeface="+mn-lt"/>
              <a:ea typeface="+mn-ea"/>
              <a:cs typeface="+mn-cs"/>
            </a:rPr>
            <a:t>1</a:t>
          </a:r>
          <a:r>
            <a:rPr lang="es-CO" b="1"/>
            <a:t> </a:t>
          </a:r>
          <a:r>
            <a:rPr lang="es-CO" sz="1100" b="1" i="0" u="none" strike="noStrike">
              <a:solidFill>
                <a:schemeClr val="dk1"/>
              </a:solidFill>
              <a:effectLst/>
              <a:latin typeface="+mn-lt"/>
              <a:ea typeface="+mn-ea"/>
              <a:cs typeface="+mn-cs"/>
            </a:rPr>
            <a:t>RARA VEZ </a:t>
          </a:r>
          <a:r>
            <a:rPr lang="es-CO"/>
            <a:t> </a:t>
          </a:r>
        </a:p>
        <a:p>
          <a:r>
            <a:rPr lang="es-CO" sz="1100" b="1" i="0">
              <a:solidFill>
                <a:schemeClr val="dk1"/>
              </a:solidFill>
              <a:effectLst/>
              <a:latin typeface="+mn-lt"/>
              <a:ea typeface="+mn-ea"/>
              <a:cs typeface="+mn-cs"/>
            </a:rPr>
            <a:t>	Descriptivo:</a:t>
          </a:r>
          <a:r>
            <a:rPr lang="es-CO" sz="1100" b="1" i="0" baseline="0">
              <a:solidFill>
                <a:schemeClr val="dk1"/>
              </a:solidFill>
              <a:effectLst/>
              <a:latin typeface="+mn-lt"/>
              <a:ea typeface="+mn-ea"/>
              <a:cs typeface="+mn-cs"/>
            </a:rPr>
            <a:t> </a:t>
          </a:r>
          <a:r>
            <a:rPr lang="es-CO" sz="1100" b="0" i="0" u="none" strike="noStrike">
              <a:solidFill>
                <a:schemeClr val="dk1"/>
              </a:solidFill>
              <a:effectLst/>
              <a:latin typeface="+mn-lt"/>
              <a:ea typeface="+mn-ea"/>
              <a:cs typeface="+mn-cs"/>
            </a:rPr>
            <a:t>El evento puede ocurrir solo en circunstancias excepcionales (poco comunes o anormales). </a:t>
          </a:r>
        </a:p>
        <a:p>
          <a:r>
            <a:rPr lang="es-CO" sz="1100" b="1" i="0">
              <a:solidFill>
                <a:schemeClr val="dk1"/>
              </a:solidFill>
              <a:effectLst/>
              <a:latin typeface="+mn-lt"/>
              <a:ea typeface="+mn-ea"/>
              <a:cs typeface="+mn-cs"/>
            </a:rPr>
            <a:t>	Por frecuencia:</a:t>
          </a:r>
          <a:r>
            <a:rPr lang="es-CO" sz="1100">
              <a:solidFill>
                <a:schemeClr val="dk1"/>
              </a:solidFill>
              <a:effectLst/>
              <a:latin typeface="+mn-lt"/>
              <a:ea typeface="+mn-ea"/>
              <a:cs typeface="+mn-cs"/>
            </a:rPr>
            <a:t> </a:t>
          </a:r>
          <a:r>
            <a:rPr lang="es-CO"/>
            <a:t> </a:t>
          </a:r>
          <a:r>
            <a:rPr lang="es-CO" sz="1100" b="0" i="0" u="none" strike="noStrike">
              <a:solidFill>
                <a:schemeClr val="dk1"/>
              </a:solidFill>
              <a:effectLst/>
              <a:latin typeface="+mn-lt"/>
              <a:ea typeface="+mn-ea"/>
              <a:cs typeface="+mn-cs"/>
            </a:rPr>
            <a:t>No se ha presentado en los últimos 5 años.</a:t>
          </a:r>
        </a:p>
        <a:p>
          <a:r>
            <a:rPr lang="es-CO" sz="1100"/>
            <a:t>AYUDA</a:t>
          </a:r>
        </a:p>
      </xdr:txBody>
    </xdr:sp>
    <xdr:clientData/>
  </xdr:twoCellAnchor>
  <mc:AlternateContent xmlns:mc="http://schemas.openxmlformats.org/markup-compatibility/2006">
    <mc:Choice xmlns:a14="http://schemas.microsoft.com/office/drawing/2010/main" Requires="a14">
      <xdr:twoCellAnchor editAs="oneCell">
        <xdr:from>
          <xdr:col>6</xdr:col>
          <xdr:colOff>457200</xdr:colOff>
          <xdr:row>1</xdr:row>
          <xdr:rowOff>114300</xdr:rowOff>
        </xdr:from>
        <xdr:to>
          <xdr:col>14</xdr:col>
          <xdr:colOff>266700</xdr:colOff>
          <xdr:row>16</xdr:row>
          <xdr:rowOff>114300</xdr:rowOff>
        </xdr:to>
        <xdr:sp macro="" textlink="">
          <xdr:nvSpPr>
            <xdr:cNvPr id="12290" name="TextBox1" hidden="1">
              <a:extLst>
                <a:ext uri="{63B3BB69-23CF-44E3-9099-C40C66FF867C}">
                  <a14:compatExt spid="_x0000_s12290"/>
                </a:ext>
                <a:ext uri="{FF2B5EF4-FFF2-40B4-BE49-F238E27FC236}">
                  <a16:creationId xmlns:a16="http://schemas.microsoft.com/office/drawing/2014/main" id="{00000000-0008-0000-0700-000002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676275</xdr:colOff>
          <xdr:row>10</xdr:row>
          <xdr:rowOff>171450</xdr:rowOff>
        </xdr:from>
        <xdr:to>
          <xdr:col>5</xdr:col>
          <xdr:colOff>352425</xdr:colOff>
          <xdr:row>13</xdr:row>
          <xdr:rowOff>76200</xdr:rowOff>
        </xdr:to>
        <xdr:sp macro="" textlink="">
          <xdr:nvSpPr>
            <xdr:cNvPr id="12291" name="CommandButton2" hidden="1">
              <a:extLst>
                <a:ext uri="{63B3BB69-23CF-44E3-9099-C40C66FF867C}">
                  <a14:compatExt spid="_x0000_s12291"/>
                </a:ext>
                <a:ext uri="{FF2B5EF4-FFF2-40B4-BE49-F238E27FC236}">
                  <a16:creationId xmlns:a16="http://schemas.microsoft.com/office/drawing/2014/main" id="{00000000-0008-0000-0700-000003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xdr:twoCellAnchor>
    <xdr:from>
      <xdr:col>0</xdr:col>
      <xdr:colOff>52917</xdr:colOff>
      <xdr:row>4</xdr:row>
      <xdr:rowOff>50800</xdr:rowOff>
    </xdr:from>
    <xdr:to>
      <xdr:col>0</xdr:col>
      <xdr:colOff>455083</xdr:colOff>
      <xdr:row>5</xdr:row>
      <xdr:rowOff>148300</xdr:rowOff>
    </xdr:to>
    <xdr:sp macro="" textlink="">
      <xdr:nvSpPr>
        <xdr:cNvPr id="2" name="Flecha izquierda 1">
          <a:hlinkClick xmlns:r="http://schemas.openxmlformats.org/officeDocument/2006/relationships" r:id="rId1"/>
          <a:extLst>
            <a:ext uri="{FF2B5EF4-FFF2-40B4-BE49-F238E27FC236}">
              <a16:creationId xmlns:a16="http://schemas.microsoft.com/office/drawing/2014/main" id="{00000000-0008-0000-0800-000002000000}"/>
            </a:ext>
          </a:extLst>
        </xdr:cNvPr>
        <xdr:cNvSpPr/>
      </xdr:nvSpPr>
      <xdr:spPr>
        <a:xfrm>
          <a:off x="52917" y="50800"/>
          <a:ext cx="402166" cy="288000"/>
        </a:xfrm>
        <a:prstGeom prst="leftArrow">
          <a:avLst/>
        </a:prstGeom>
        <a:solidFill>
          <a:srgbClr val="FBE122"/>
        </a:solidFill>
        <a:ln>
          <a:solidFill>
            <a:srgbClr val="00482B"/>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editAs="oneCell">
    <xdr:from>
      <xdr:col>1</xdr:col>
      <xdr:colOff>1867889</xdr:colOff>
      <xdr:row>0</xdr:row>
      <xdr:rowOff>86255</xdr:rowOff>
    </xdr:from>
    <xdr:to>
      <xdr:col>1</xdr:col>
      <xdr:colOff>2511136</xdr:colOff>
      <xdr:row>3</xdr:row>
      <xdr:rowOff>199442</xdr:rowOff>
    </xdr:to>
    <xdr:pic>
      <xdr:nvPicPr>
        <xdr:cNvPr id="4" name="Imagen 3">
          <a:extLst>
            <a:ext uri="{FF2B5EF4-FFF2-40B4-BE49-F238E27FC236}">
              <a16:creationId xmlns:a16="http://schemas.microsoft.com/office/drawing/2014/main" id="{00000000-0008-0000-0800-000004000000}"/>
            </a:ext>
          </a:extLst>
        </xdr:cNvPr>
        <xdr:cNvPicPr>
          <a:picLocks noChangeAspect="1"/>
        </xdr:cNvPicPr>
      </xdr:nvPicPr>
      <xdr:blipFill>
        <a:blip xmlns:r="http://schemas.openxmlformats.org/officeDocument/2006/relationships" r:embed="rId2"/>
        <a:stretch>
          <a:fillRect/>
        </a:stretch>
      </xdr:blipFill>
      <xdr:spPr>
        <a:xfrm>
          <a:off x="3201389" y="86255"/>
          <a:ext cx="643247" cy="922812"/>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12</xdr:col>
          <xdr:colOff>180975</xdr:colOff>
          <xdr:row>6</xdr:row>
          <xdr:rowOff>638175</xdr:rowOff>
        </xdr:from>
        <xdr:to>
          <xdr:col>12</xdr:col>
          <xdr:colOff>1590675</xdr:colOff>
          <xdr:row>6</xdr:row>
          <xdr:rowOff>1066800</xdr:rowOff>
        </xdr:to>
        <xdr:sp macro="" textlink="">
          <xdr:nvSpPr>
            <xdr:cNvPr id="4171" name="CommandButton1" hidden="1">
              <a:extLst>
                <a:ext uri="{63B3BB69-23CF-44E3-9099-C40C66FF867C}">
                  <a14:compatExt spid="_x0000_s4171"/>
                </a:ext>
                <a:ext uri="{FF2B5EF4-FFF2-40B4-BE49-F238E27FC236}">
                  <a16:creationId xmlns:a16="http://schemas.microsoft.com/office/drawing/2014/main" id="{00000000-0008-0000-0900-00004B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3</xdr:col>
      <xdr:colOff>74839</xdr:colOff>
      <xdr:row>4</xdr:row>
      <xdr:rowOff>170090</xdr:rowOff>
    </xdr:from>
    <xdr:to>
      <xdr:col>3</xdr:col>
      <xdr:colOff>477005</xdr:colOff>
      <xdr:row>4</xdr:row>
      <xdr:rowOff>477006</xdr:rowOff>
    </xdr:to>
    <xdr:sp macro="" textlink="">
      <xdr:nvSpPr>
        <xdr:cNvPr id="4" name="Flecha izquierda 3">
          <a:hlinkClick xmlns:r="http://schemas.openxmlformats.org/officeDocument/2006/relationships" r:id="rId1"/>
          <a:extLst>
            <a:ext uri="{FF2B5EF4-FFF2-40B4-BE49-F238E27FC236}">
              <a16:creationId xmlns:a16="http://schemas.microsoft.com/office/drawing/2014/main" id="{00000000-0008-0000-0900-000004000000}"/>
            </a:ext>
          </a:extLst>
        </xdr:cNvPr>
        <xdr:cNvSpPr/>
      </xdr:nvSpPr>
      <xdr:spPr>
        <a:xfrm>
          <a:off x="74839" y="1694090"/>
          <a:ext cx="402166" cy="306916"/>
        </a:xfrm>
        <a:prstGeom prst="leftArrow">
          <a:avLst/>
        </a:prstGeom>
        <a:solidFill>
          <a:srgbClr val="FBE122"/>
        </a:solidFill>
        <a:ln>
          <a:solidFill>
            <a:srgbClr val="00482B"/>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mc:AlternateContent xmlns:mc="http://schemas.openxmlformats.org/markup-compatibility/2006">
    <mc:Choice xmlns:a14="http://schemas.microsoft.com/office/drawing/2010/main" Requires="a14">
      <xdr:twoCellAnchor editAs="oneCell">
        <xdr:from>
          <xdr:col>8</xdr:col>
          <xdr:colOff>247650</xdr:colOff>
          <xdr:row>6</xdr:row>
          <xdr:rowOff>704850</xdr:rowOff>
        </xdr:from>
        <xdr:to>
          <xdr:col>8</xdr:col>
          <xdr:colOff>1619250</xdr:colOff>
          <xdr:row>6</xdr:row>
          <xdr:rowOff>1104900</xdr:rowOff>
        </xdr:to>
        <xdr:sp macro="" textlink="">
          <xdr:nvSpPr>
            <xdr:cNvPr id="4180" name="CommandButton2" hidden="1">
              <a:extLst>
                <a:ext uri="{63B3BB69-23CF-44E3-9099-C40C66FF867C}">
                  <a14:compatExt spid="_x0000_s4180"/>
                </a:ext>
                <a:ext uri="{FF2B5EF4-FFF2-40B4-BE49-F238E27FC236}">
                  <a16:creationId xmlns:a16="http://schemas.microsoft.com/office/drawing/2014/main" id="{00000000-0008-0000-0900-000054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247650</xdr:colOff>
          <xdr:row>5</xdr:row>
          <xdr:rowOff>28575</xdr:rowOff>
        </xdr:from>
        <xdr:to>
          <xdr:col>8</xdr:col>
          <xdr:colOff>1619250</xdr:colOff>
          <xdr:row>5</xdr:row>
          <xdr:rowOff>409575</xdr:rowOff>
        </xdr:to>
        <xdr:sp macro="" textlink="">
          <xdr:nvSpPr>
            <xdr:cNvPr id="4184" name="CommandButton4" hidden="1">
              <a:extLst>
                <a:ext uri="{63B3BB69-23CF-44E3-9099-C40C66FF867C}">
                  <a14:compatExt spid="_x0000_s4184"/>
                </a:ext>
                <a:ext uri="{FF2B5EF4-FFF2-40B4-BE49-F238E27FC236}">
                  <a16:creationId xmlns:a16="http://schemas.microsoft.com/office/drawing/2014/main" id="{00000000-0008-0000-0900-000058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1743075</xdr:colOff>
          <xdr:row>6</xdr:row>
          <xdr:rowOff>628650</xdr:rowOff>
        </xdr:from>
        <xdr:to>
          <xdr:col>16</xdr:col>
          <xdr:colOff>3152775</xdr:colOff>
          <xdr:row>6</xdr:row>
          <xdr:rowOff>1066800</xdr:rowOff>
        </xdr:to>
        <xdr:sp macro="" textlink="">
          <xdr:nvSpPr>
            <xdr:cNvPr id="4188" name="CommandButton5" hidden="1">
              <a:extLst>
                <a:ext uri="{63B3BB69-23CF-44E3-9099-C40C66FF867C}">
                  <a14:compatExt spid="_x0000_s4188"/>
                </a:ext>
                <a:ext uri="{FF2B5EF4-FFF2-40B4-BE49-F238E27FC236}">
                  <a16:creationId xmlns:a16="http://schemas.microsoft.com/office/drawing/2014/main" id="{00000000-0008-0000-0900-00005C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180975</xdr:colOff>
          <xdr:row>6</xdr:row>
          <xdr:rowOff>609600</xdr:rowOff>
        </xdr:from>
        <xdr:to>
          <xdr:col>20</xdr:col>
          <xdr:colOff>1590675</xdr:colOff>
          <xdr:row>6</xdr:row>
          <xdr:rowOff>1047750</xdr:rowOff>
        </xdr:to>
        <xdr:sp macro="" textlink="">
          <xdr:nvSpPr>
            <xdr:cNvPr id="4189" name="CommandButton6" hidden="1">
              <a:extLst>
                <a:ext uri="{63B3BB69-23CF-44E3-9099-C40C66FF867C}">
                  <a14:compatExt spid="_x0000_s4189"/>
                </a:ext>
                <a:ext uri="{FF2B5EF4-FFF2-40B4-BE49-F238E27FC236}">
                  <a16:creationId xmlns:a16="http://schemas.microsoft.com/office/drawing/2014/main" id="{00000000-0008-0000-0900-00005D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381000</xdr:colOff>
          <xdr:row>6</xdr:row>
          <xdr:rowOff>600075</xdr:rowOff>
        </xdr:from>
        <xdr:to>
          <xdr:col>21</xdr:col>
          <xdr:colOff>1790700</xdr:colOff>
          <xdr:row>6</xdr:row>
          <xdr:rowOff>1038225</xdr:rowOff>
        </xdr:to>
        <xdr:sp macro="" textlink="">
          <xdr:nvSpPr>
            <xdr:cNvPr id="4196" name="CommandButton7" hidden="1">
              <a:extLst>
                <a:ext uri="{63B3BB69-23CF-44E3-9099-C40C66FF867C}">
                  <a14:compatExt spid="_x0000_s4196"/>
                </a:ext>
                <a:ext uri="{FF2B5EF4-FFF2-40B4-BE49-F238E27FC236}">
                  <a16:creationId xmlns:a16="http://schemas.microsoft.com/office/drawing/2014/main" id="{00000000-0008-0000-0900-000064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466725</xdr:colOff>
          <xdr:row>6</xdr:row>
          <xdr:rowOff>485775</xdr:rowOff>
        </xdr:from>
        <xdr:to>
          <xdr:col>5</xdr:col>
          <xdr:colOff>1847850</xdr:colOff>
          <xdr:row>6</xdr:row>
          <xdr:rowOff>895350</xdr:rowOff>
        </xdr:to>
        <xdr:sp macro="" textlink="">
          <xdr:nvSpPr>
            <xdr:cNvPr id="4209" name="CommandButton8" hidden="1">
              <a:extLst>
                <a:ext uri="{63B3BB69-23CF-44E3-9099-C40C66FF867C}">
                  <a14:compatExt spid="_x0000_s4209"/>
                </a:ext>
                <a:ext uri="{FF2B5EF4-FFF2-40B4-BE49-F238E27FC236}">
                  <a16:creationId xmlns:a16="http://schemas.microsoft.com/office/drawing/2014/main" id="{00000000-0008-0000-0900-000071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523875</xdr:colOff>
          <xdr:row>6</xdr:row>
          <xdr:rowOff>438150</xdr:rowOff>
        </xdr:from>
        <xdr:to>
          <xdr:col>7</xdr:col>
          <xdr:colOff>1895475</xdr:colOff>
          <xdr:row>6</xdr:row>
          <xdr:rowOff>838200</xdr:rowOff>
        </xdr:to>
        <xdr:sp macro="" textlink="">
          <xdr:nvSpPr>
            <xdr:cNvPr id="4212" name="CommandButton3" hidden="1">
              <a:extLst>
                <a:ext uri="{63B3BB69-23CF-44E3-9099-C40C66FF867C}">
                  <a14:compatExt spid="_x0000_s4212"/>
                </a:ext>
                <a:ext uri="{FF2B5EF4-FFF2-40B4-BE49-F238E27FC236}">
                  <a16:creationId xmlns:a16="http://schemas.microsoft.com/office/drawing/2014/main" id="{00000000-0008-0000-0900-000074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4</xdr:col>
      <xdr:colOff>1246906</xdr:colOff>
      <xdr:row>0</xdr:row>
      <xdr:rowOff>34636</xdr:rowOff>
    </xdr:from>
    <xdr:to>
      <xdr:col>4</xdr:col>
      <xdr:colOff>2112817</xdr:colOff>
      <xdr:row>4</xdr:row>
      <xdr:rowOff>390874</xdr:rowOff>
    </xdr:to>
    <xdr:pic>
      <xdr:nvPicPr>
        <xdr:cNvPr id="2" name="Imagen 1">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2"/>
        <a:stretch>
          <a:fillRect/>
        </a:stretch>
      </xdr:blipFill>
      <xdr:spPr>
        <a:xfrm>
          <a:off x="1558633" y="34636"/>
          <a:ext cx="865911" cy="122539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mailunicundiedu-my.sharepoint.com/Users/mherazo/AppData/Local/Microsoft/Windows/Temporary%20Internet%20Files/Content.Outlook/PETBW4X1/2%20%20Mapa%20Anticorrupcion%20Definitivo%2002-02-17.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mailunicundiedu-my.sharepoint.com/Users/ymaguirre/AppData/Local/Microsoft/Windows/Temporary%20Internet%20Files/Content.Outlook/DH5A0Q16/Mapa%20riesgos%20Plan%20Anticorrupcion%2020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o Estratégico"/>
      <sheetName val="Listas"/>
      <sheetName val="Gestión de riesgos"/>
      <sheetName val="Racionalización"/>
      <sheetName val="Rendición de cuentas"/>
      <sheetName val="Servicio al ciudadano"/>
      <sheetName val="Explicación de los campos"/>
      <sheetName val="Comprobación Riesgos Corrupción"/>
      <sheetName val="Hoja2"/>
      <sheetName val="ITEMS"/>
      <sheetName val="CRITERIOS"/>
    </sheetNames>
    <sheetDataSet>
      <sheetData sheetId="0"/>
      <sheetData sheetId="1"/>
      <sheetData sheetId="2"/>
      <sheetData sheetId="3"/>
      <sheetData sheetId="4"/>
      <sheetData sheetId="5"/>
      <sheetData sheetId="6">
        <row r="2">
          <cell r="B2" t="str">
            <v>Servidores públicos</v>
          </cell>
          <cell r="G2" t="str">
            <v>Estratégico</v>
          </cell>
        </row>
        <row r="3">
          <cell r="B3" t="str">
            <v>Método</v>
          </cell>
          <cell r="G3" t="str">
            <v>Imagen</v>
          </cell>
        </row>
        <row r="4">
          <cell r="B4" t="str">
            <v>Sistemas de información</v>
          </cell>
          <cell r="G4" t="str">
            <v>Operativo</v>
          </cell>
        </row>
        <row r="5">
          <cell r="B5" t="str">
            <v>Ambiente de trabajo</v>
          </cell>
          <cell r="G5" t="str">
            <v>Financiero</v>
          </cell>
        </row>
        <row r="6">
          <cell r="B6" t="str">
            <v>Información</v>
          </cell>
          <cell r="G6" t="str">
            <v>Cumplimiento</v>
          </cell>
        </row>
        <row r="7">
          <cell r="B7" t="str">
            <v>Recursos Financieros</v>
          </cell>
          <cell r="G7" t="str">
            <v>Tecnológico</v>
          </cell>
        </row>
        <row r="8">
          <cell r="B8" t="str">
            <v>Recursos Físicos</v>
          </cell>
          <cell r="G8" t="str">
            <v>Corrupción</v>
          </cell>
        </row>
        <row r="9">
          <cell r="B9" t="str">
            <v>Entorno</v>
          </cell>
        </row>
      </sheetData>
      <sheetData sheetId="7"/>
      <sheetData sheetId="8">
        <row r="3">
          <cell r="H3" t="str">
            <v>1-Raro</v>
          </cell>
          <cell r="AI3" t="str">
            <v>Preventivo</v>
          </cell>
          <cell r="AK3" t="str">
            <v>Si</v>
          </cell>
        </row>
        <row r="4">
          <cell r="H4" t="str">
            <v>2-Improbable</v>
          </cell>
          <cell r="AI4" t="str">
            <v>Correctivo</v>
          </cell>
          <cell r="AK4" t="str">
            <v>No</v>
          </cell>
        </row>
        <row r="5">
          <cell r="H5" t="str">
            <v>3-Posible</v>
          </cell>
          <cell r="AI5" t="str">
            <v>Detectivo</v>
          </cell>
        </row>
        <row r="6">
          <cell r="H6" t="str">
            <v>4-Probable</v>
          </cell>
          <cell r="AI6" t="str">
            <v>No hay control</v>
          </cell>
        </row>
        <row r="7">
          <cell r="H7" t="str">
            <v>5-Casi seguro</v>
          </cell>
        </row>
      </sheetData>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o Estratégico"/>
      <sheetName val="Mapa de Riesgos"/>
      <sheetName val="Explicación de los campos"/>
      <sheetName val="Comprobación Riesgos Corrupción"/>
      <sheetName val="Listas"/>
      <sheetName val="Hoja2"/>
    </sheetNames>
    <sheetDataSet>
      <sheetData sheetId="0"/>
      <sheetData sheetId="1"/>
      <sheetData sheetId="2">
        <row r="2">
          <cell r="B2" t="str">
            <v>Servidores públicos</v>
          </cell>
          <cell r="G2" t="str">
            <v>Estratégico</v>
          </cell>
        </row>
        <row r="3">
          <cell r="B3" t="str">
            <v>Método</v>
          </cell>
          <cell r="G3" t="str">
            <v>Imagen</v>
          </cell>
        </row>
        <row r="4">
          <cell r="B4" t="str">
            <v>Sistemas de información</v>
          </cell>
          <cell r="G4" t="str">
            <v>Operativo</v>
          </cell>
        </row>
        <row r="5">
          <cell r="B5" t="str">
            <v>Ambiente de trabajo</v>
          </cell>
          <cell r="G5" t="str">
            <v>Financiero</v>
          </cell>
        </row>
        <row r="6">
          <cell r="B6" t="str">
            <v>Información</v>
          </cell>
          <cell r="G6" t="str">
            <v>Cumplimiento</v>
          </cell>
        </row>
        <row r="7">
          <cell r="B7" t="str">
            <v>Recursos Financieros</v>
          </cell>
          <cell r="G7" t="str">
            <v>Tecnológico</v>
          </cell>
        </row>
        <row r="8">
          <cell r="B8" t="str">
            <v>Recursos Físicos</v>
          </cell>
          <cell r="G8" t="str">
            <v>Corrupción</v>
          </cell>
        </row>
        <row r="9">
          <cell r="B9" t="str">
            <v>Entorno</v>
          </cell>
        </row>
      </sheetData>
      <sheetData sheetId="3"/>
      <sheetData sheetId="4"/>
      <sheetData sheetId="5">
        <row r="3">
          <cell r="H3" t="str">
            <v>1-Raro</v>
          </cell>
          <cell r="AI3" t="str">
            <v>Preventivo</v>
          </cell>
          <cell r="AK3" t="str">
            <v>Si</v>
          </cell>
        </row>
        <row r="4">
          <cell r="H4" t="str">
            <v>2-Improbable</v>
          </cell>
          <cell r="AI4" t="str">
            <v>Correctivo</v>
          </cell>
          <cell r="AK4" t="str">
            <v>No</v>
          </cell>
        </row>
        <row r="5">
          <cell r="H5" t="str">
            <v>3-Posible</v>
          </cell>
          <cell r="AI5" t="str">
            <v>Detectivo</v>
          </cell>
        </row>
        <row r="6">
          <cell r="H6" t="str">
            <v>4-Probable</v>
          </cell>
          <cell r="AI6" t="str">
            <v>No hay control</v>
          </cell>
        </row>
        <row r="7">
          <cell r="H7" t="str">
            <v>5-Casi seguro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8" Type="http://schemas.openxmlformats.org/officeDocument/2006/relationships/image" Target="../media/image15.emf"/><Relationship Id="rId13" Type="http://schemas.openxmlformats.org/officeDocument/2006/relationships/control" Target="../activeX/activeX7.xml"/><Relationship Id="rId18" Type="http://schemas.openxmlformats.org/officeDocument/2006/relationships/control" Target="../activeX/activeX10.xml"/><Relationship Id="rId3" Type="http://schemas.openxmlformats.org/officeDocument/2006/relationships/drawing" Target="../drawings/drawing9.xml"/><Relationship Id="rId7" Type="http://schemas.openxmlformats.org/officeDocument/2006/relationships/control" Target="../activeX/activeX4.xml"/><Relationship Id="rId12" Type="http://schemas.openxmlformats.org/officeDocument/2006/relationships/image" Target="../media/image17.emf"/><Relationship Id="rId17" Type="http://schemas.openxmlformats.org/officeDocument/2006/relationships/image" Target="../media/image19.emf"/><Relationship Id="rId2" Type="http://schemas.openxmlformats.org/officeDocument/2006/relationships/printerSettings" Target="../printerSettings/printerSettings7.bin"/><Relationship Id="rId16" Type="http://schemas.openxmlformats.org/officeDocument/2006/relationships/control" Target="../activeX/activeX9.xml"/><Relationship Id="rId1" Type="http://schemas.openxmlformats.org/officeDocument/2006/relationships/hyperlink" Target="http://www.ucundinamarca.edu.co/selloeditorial/" TargetMode="External"/><Relationship Id="rId6" Type="http://schemas.openxmlformats.org/officeDocument/2006/relationships/image" Target="../media/image14.emf"/><Relationship Id="rId11" Type="http://schemas.openxmlformats.org/officeDocument/2006/relationships/control" Target="../activeX/activeX6.xml"/><Relationship Id="rId5" Type="http://schemas.openxmlformats.org/officeDocument/2006/relationships/control" Target="../activeX/activeX3.xml"/><Relationship Id="rId15" Type="http://schemas.openxmlformats.org/officeDocument/2006/relationships/control" Target="../activeX/activeX8.xml"/><Relationship Id="rId10" Type="http://schemas.openxmlformats.org/officeDocument/2006/relationships/image" Target="../media/image16.emf"/><Relationship Id="rId19" Type="http://schemas.openxmlformats.org/officeDocument/2006/relationships/comments" Target="../comments1.xml"/><Relationship Id="rId4" Type="http://schemas.openxmlformats.org/officeDocument/2006/relationships/vmlDrawing" Target="../drawings/vmlDrawing2.vml"/><Relationship Id="rId9" Type="http://schemas.openxmlformats.org/officeDocument/2006/relationships/control" Target="../activeX/activeX5.xml"/><Relationship Id="rId14" Type="http://schemas.openxmlformats.org/officeDocument/2006/relationships/image" Target="../media/image18.emf"/></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1.xml"/><Relationship Id="rId1" Type="http://schemas.openxmlformats.org/officeDocument/2006/relationships/printerSettings" Target="../printerSettings/printerSettings9.bin"/><Relationship Id="rId4" Type="http://schemas.openxmlformats.org/officeDocument/2006/relationships/comments" Target="../comments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3" Type="http://schemas.openxmlformats.org/officeDocument/2006/relationships/control" Target="../activeX/activeX1.xml"/><Relationship Id="rId2" Type="http://schemas.openxmlformats.org/officeDocument/2006/relationships/vmlDrawing" Target="../drawings/vmlDrawing1.vml"/><Relationship Id="rId1" Type="http://schemas.openxmlformats.org/officeDocument/2006/relationships/drawing" Target="../drawings/drawing7.xml"/><Relationship Id="rId6" Type="http://schemas.openxmlformats.org/officeDocument/2006/relationships/image" Target="../media/image13.emf"/><Relationship Id="rId5" Type="http://schemas.openxmlformats.org/officeDocument/2006/relationships/control" Target="../activeX/activeX2.xml"/><Relationship Id="rId4" Type="http://schemas.openxmlformats.org/officeDocument/2006/relationships/image" Target="../media/image12.emf"/></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8"/>
  <dimension ref="A1:W6"/>
  <sheetViews>
    <sheetView workbookViewId="0">
      <selection sqref="A1:XFD1048576"/>
    </sheetView>
  </sheetViews>
  <sheetFormatPr baseColWidth="10" defaultColWidth="11.42578125" defaultRowHeight="15" x14ac:dyDescent="0.25"/>
  <cols>
    <col min="9" max="9" width="48.140625" customWidth="1"/>
    <col min="12" max="12" width="12" customWidth="1"/>
    <col min="13" max="13" width="45.28515625" customWidth="1"/>
  </cols>
  <sheetData>
    <row r="1" spans="1:23" ht="120" x14ac:dyDescent="0.25">
      <c r="A1" t="s">
        <v>0</v>
      </c>
      <c r="D1" t="s">
        <v>1</v>
      </c>
      <c r="F1">
        <v>1</v>
      </c>
      <c r="I1" s="1" t="s">
        <v>2</v>
      </c>
      <c r="L1" t="s">
        <v>3</v>
      </c>
      <c r="M1" s="1" t="s">
        <v>4</v>
      </c>
      <c r="P1" t="s">
        <v>5</v>
      </c>
      <c r="R1">
        <v>0</v>
      </c>
      <c r="S1">
        <v>0</v>
      </c>
      <c r="T1">
        <v>0</v>
      </c>
      <c r="U1">
        <v>0</v>
      </c>
      <c r="V1">
        <v>0</v>
      </c>
      <c r="W1" t="s">
        <v>6</v>
      </c>
    </row>
    <row r="2" spans="1:23" ht="45" x14ac:dyDescent="0.25">
      <c r="A2" t="s">
        <v>7</v>
      </c>
      <c r="D2" t="s">
        <v>8</v>
      </c>
      <c r="F2">
        <v>2</v>
      </c>
      <c r="I2" s="1" t="s">
        <v>9</v>
      </c>
      <c r="L2" t="s">
        <v>10</v>
      </c>
      <c r="M2" s="1" t="s">
        <v>11</v>
      </c>
      <c r="P2" t="s">
        <v>12</v>
      </c>
      <c r="R2">
        <v>15</v>
      </c>
      <c r="S2">
        <v>30</v>
      </c>
      <c r="T2">
        <v>25</v>
      </c>
      <c r="U2">
        <v>10</v>
      </c>
      <c r="V2">
        <v>5</v>
      </c>
      <c r="W2" t="s">
        <v>13</v>
      </c>
    </row>
    <row r="3" spans="1:23" ht="90" x14ac:dyDescent="0.25">
      <c r="D3" t="s">
        <v>14</v>
      </c>
      <c r="F3">
        <v>3</v>
      </c>
      <c r="I3" s="1" t="s">
        <v>15</v>
      </c>
      <c r="M3" s="1" t="s">
        <v>16</v>
      </c>
      <c r="U3">
        <v>15</v>
      </c>
      <c r="V3">
        <v>10</v>
      </c>
      <c r="W3" t="s">
        <v>17</v>
      </c>
    </row>
    <row r="4" spans="1:23" ht="90" x14ac:dyDescent="0.25">
      <c r="F4">
        <v>4</v>
      </c>
      <c r="I4" s="1" t="s">
        <v>18</v>
      </c>
      <c r="M4" s="1" t="s">
        <v>19</v>
      </c>
    </row>
    <row r="5" spans="1:23" ht="75" x14ac:dyDescent="0.25">
      <c r="F5">
        <v>5</v>
      </c>
      <c r="I5" s="1" t="s">
        <v>20</v>
      </c>
      <c r="M5" s="1" t="s">
        <v>21</v>
      </c>
    </row>
    <row r="6" spans="1:23" ht="60" x14ac:dyDescent="0.25">
      <c r="I6" s="1" t="s">
        <v>22</v>
      </c>
      <c r="M6" s="1" t="s">
        <v>23</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
    <tabColor rgb="FFD5C93D"/>
  </sheetPr>
  <dimension ref="A1:BY64"/>
  <sheetViews>
    <sheetView zoomScale="60" zoomScaleNormal="60" zoomScaleSheetLayoutView="80" workbookViewId="0">
      <pane xSplit="5" ySplit="7" topLeftCell="F8" activePane="bottomRight" state="frozen"/>
      <selection pane="topRight" activeCell="F1" sqref="F1"/>
      <selection pane="bottomLeft" activeCell="D4" sqref="D4"/>
      <selection pane="bottomRight" activeCell="I8" sqref="I8:I10"/>
    </sheetView>
  </sheetViews>
  <sheetFormatPr baseColWidth="10" defaultColWidth="11.42578125" defaultRowHeight="15" x14ac:dyDescent="0.25"/>
  <cols>
    <col min="1" max="3" width="11.42578125" style="193" hidden="1" customWidth="1"/>
    <col min="4" max="4" width="8.42578125" style="194" customWidth="1"/>
    <col min="5" max="5" width="64.7109375" style="195" customWidth="1"/>
    <col min="6" max="6" width="33.7109375" style="195" customWidth="1"/>
    <col min="7" max="7" width="27.42578125" style="195" customWidth="1"/>
    <col min="8" max="8" width="36.85546875" style="195" customWidth="1"/>
    <col min="9" max="9" width="28.42578125" style="196" customWidth="1"/>
    <col min="10" max="10" width="21.7109375" style="195" customWidth="1"/>
    <col min="11" max="11" width="12.42578125" style="196" customWidth="1"/>
    <col min="12" max="12" width="7.85546875" style="196" customWidth="1"/>
    <col min="13" max="13" width="27.42578125" style="196" customWidth="1"/>
    <col min="14" max="14" width="13.140625" style="196" customWidth="1"/>
    <col min="15" max="15" width="9" style="196" customWidth="1"/>
    <col min="16" max="16" width="14.5703125" style="197" customWidth="1"/>
    <col min="17" max="17" width="72.7109375" style="195" customWidth="1"/>
    <col min="18" max="18" width="19.7109375" style="195" customWidth="1"/>
    <col min="19" max="19" width="41.140625" style="195" customWidth="1"/>
    <col min="20" max="20" width="35.28515625" style="195" customWidth="1"/>
    <col min="21" max="21" width="26.7109375" style="196" customWidth="1"/>
    <col min="22" max="22" width="32" style="196" customWidth="1"/>
    <col min="23" max="23" width="19.28515625" style="196" customWidth="1"/>
    <col min="24" max="24" width="22" style="195" customWidth="1"/>
    <col min="25" max="25" width="20.85546875" style="132" customWidth="1"/>
    <col min="26" max="28" width="20.85546875" style="195" customWidth="1"/>
    <col min="29" max="29" width="19.85546875" style="198" customWidth="1"/>
    <col min="30" max="30" width="19.85546875" style="198" hidden="1" customWidth="1"/>
    <col min="31" max="31" width="28.28515625" style="198" hidden="1" customWidth="1"/>
    <col min="32" max="32" width="19.85546875" style="198" hidden="1" customWidth="1"/>
    <col min="33" max="33" width="53.5703125" style="198" hidden="1" customWidth="1"/>
    <col min="34" max="34" width="19.85546875" style="198" hidden="1" customWidth="1"/>
    <col min="35" max="35" width="53.5703125" style="198" hidden="1" customWidth="1"/>
    <col min="36" max="36" width="18" style="198" customWidth="1"/>
    <col min="37" max="37" width="53.5703125" style="198" customWidth="1"/>
    <col min="38" max="38" width="24.28515625" style="198" customWidth="1"/>
    <col min="39" max="39" width="56" style="198" customWidth="1"/>
    <col min="40" max="40" width="24.28515625" style="198" customWidth="1"/>
    <col min="41" max="41" width="61.42578125" style="198" customWidth="1"/>
    <col min="42" max="42" width="27.5703125" style="198" customWidth="1"/>
    <col min="43" max="43" width="61.42578125" style="198" customWidth="1"/>
    <col min="44" max="45" width="23.42578125" style="195" customWidth="1"/>
    <col min="46" max="46" width="22.28515625" style="195" customWidth="1"/>
    <col min="47" max="47" width="23.42578125" style="195" customWidth="1"/>
    <col min="48" max="48" width="27.42578125" style="199" customWidth="1"/>
    <col min="49" max="49" width="17.140625" style="200" hidden="1" customWidth="1"/>
    <col min="50" max="50" width="41.42578125" style="195" hidden="1" customWidth="1"/>
    <col min="51" max="51" width="17.140625" style="200" hidden="1" customWidth="1"/>
    <col min="52" max="52" width="41.42578125" style="195" hidden="1" customWidth="1"/>
    <col min="53" max="53" width="17.140625" style="200" hidden="1" customWidth="1"/>
    <col min="54" max="54" width="41.42578125" style="195" hidden="1" customWidth="1"/>
    <col min="55" max="55" width="17.140625" style="200" hidden="1" customWidth="1"/>
    <col min="56" max="56" width="41.42578125" style="195" hidden="1" customWidth="1"/>
    <col min="57" max="57" width="25.42578125" style="200" customWidth="1"/>
    <col min="58" max="58" width="41.42578125" style="195" customWidth="1"/>
    <col min="59" max="59" width="23" style="200" customWidth="1"/>
    <col min="60" max="60" width="41.42578125" style="195" customWidth="1"/>
    <col min="61" max="61" width="27.5703125" style="201" customWidth="1"/>
    <col min="62" max="62" width="31" style="201" customWidth="1"/>
    <col min="63" max="63" width="25.7109375" style="201" customWidth="1"/>
    <col min="64" max="64" width="41.7109375" style="201" customWidth="1"/>
    <col min="65" max="65" width="24.28515625" style="201" customWidth="1"/>
    <col min="66" max="66" width="41.7109375" style="201" customWidth="1"/>
    <col min="67" max="67" width="23.42578125" style="201" customWidth="1"/>
    <col min="68" max="74" width="37.5703125" style="201" customWidth="1"/>
    <col min="75" max="75" width="22.28515625" style="201" customWidth="1"/>
    <col min="76" max="76" width="32.85546875" style="201" customWidth="1"/>
    <col min="77" max="77" width="11.42578125" style="272"/>
    <col min="78" max="16384" width="11.42578125" style="201"/>
  </cols>
  <sheetData>
    <row r="1" spans="1:77" s="161" customFormat="1" ht="20.25" customHeight="1" x14ac:dyDescent="0.25">
      <c r="A1" s="136"/>
      <c r="B1" s="606"/>
      <c r="C1" s="190"/>
      <c r="D1" s="475" t="s">
        <v>67</v>
      </c>
      <c r="E1" s="476"/>
      <c r="F1" s="471" t="s">
        <v>24</v>
      </c>
      <c r="G1" s="472"/>
      <c r="H1" s="472"/>
      <c r="I1" s="472"/>
      <c r="J1" s="472"/>
      <c r="K1" s="472"/>
      <c r="L1" s="472"/>
      <c r="M1" s="472"/>
      <c r="N1" s="472"/>
      <c r="O1" s="472"/>
      <c r="P1" s="472"/>
      <c r="Q1" s="472"/>
      <c r="R1" s="472"/>
      <c r="S1" s="472"/>
      <c r="T1" s="472"/>
      <c r="U1" s="472"/>
      <c r="V1" s="472"/>
      <c r="W1" s="472"/>
      <c r="X1" s="472"/>
      <c r="Y1" s="472"/>
      <c r="Z1" s="472"/>
      <c r="AA1" s="472"/>
      <c r="AB1" s="472"/>
      <c r="AC1" s="472"/>
      <c r="AD1" s="472"/>
      <c r="AE1" s="472"/>
      <c r="AF1" s="472"/>
      <c r="AG1" s="472"/>
      <c r="AH1" s="472"/>
      <c r="AI1" s="472"/>
      <c r="AJ1" s="472"/>
      <c r="AK1" s="472"/>
      <c r="AL1" s="472"/>
      <c r="AM1" s="472"/>
      <c r="AN1" s="472"/>
      <c r="AO1" s="472"/>
      <c r="AP1" s="472"/>
      <c r="AQ1" s="472"/>
      <c r="AR1" s="472"/>
      <c r="AS1" s="472"/>
      <c r="AT1" s="472"/>
      <c r="AU1" s="472"/>
      <c r="AV1" s="472"/>
      <c r="AW1" s="472"/>
      <c r="AX1" s="472"/>
      <c r="AY1" s="472"/>
      <c r="AZ1" s="472"/>
      <c r="BA1" s="472"/>
      <c r="BB1" s="472"/>
      <c r="BC1" s="472"/>
      <c r="BD1" s="472"/>
      <c r="BE1" s="472"/>
      <c r="BF1" s="472"/>
      <c r="BG1" s="472"/>
      <c r="BH1" s="472"/>
      <c r="BI1" s="472"/>
      <c r="BJ1" s="472"/>
      <c r="BK1" s="472"/>
      <c r="BL1" s="472"/>
      <c r="BM1" s="472"/>
      <c r="BN1" s="472"/>
      <c r="BO1" s="472"/>
      <c r="BP1" s="472"/>
      <c r="BQ1" s="472"/>
      <c r="BR1" s="472"/>
      <c r="BS1" s="472"/>
      <c r="BT1" s="472"/>
      <c r="BU1" s="472"/>
      <c r="BV1" s="473"/>
      <c r="BW1" s="454" t="s">
        <v>25</v>
      </c>
      <c r="BX1" s="454"/>
      <c r="BY1" s="308"/>
    </row>
    <row r="2" spans="1:77" s="161" customFormat="1" ht="21" customHeight="1" x14ac:dyDescent="0.25">
      <c r="A2" s="136"/>
      <c r="B2" s="607"/>
      <c r="C2" s="190"/>
      <c r="D2" s="609"/>
      <c r="E2" s="610"/>
      <c r="F2" s="471" t="s">
        <v>26</v>
      </c>
      <c r="G2" s="472"/>
      <c r="H2" s="472"/>
      <c r="I2" s="472"/>
      <c r="J2" s="472"/>
      <c r="K2" s="472"/>
      <c r="L2" s="472"/>
      <c r="M2" s="472"/>
      <c r="N2" s="472"/>
      <c r="O2" s="472"/>
      <c r="P2" s="472"/>
      <c r="Q2" s="472"/>
      <c r="R2" s="472"/>
      <c r="S2" s="472"/>
      <c r="T2" s="472"/>
      <c r="U2" s="472"/>
      <c r="V2" s="472"/>
      <c r="W2" s="472"/>
      <c r="X2" s="472"/>
      <c r="Y2" s="472"/>
      <c r="Z2" s="472"/>
      <c r="AA2" s="472"/>
      <c r="AB2" s="472"/>
      <c r="AC2" s="472"/>
      <c r="AD2" s="472"/>
      <c r="AE2" s="472"/>
      <c r="AF2" s="472"/>
      <c r="AG2" s="472"/>
      <c r="AH2" s="472"/>
      <c r="AI2" s="472"/>
      <c r="AJ2" s="472"/>
      <c r="AK2" s="472"/>
      <c r="AL2" s="472"/>
      <c r="AM2" s="472"/>
      <c r="AN2" s="472"/>
      <c r="AO2" s="472"/>
      <c r="AP2" s="472"/>
      <c r="AQ2" s="472"/>
      <c r="AR2" s="472"/>
      <c r="AS2" s="472"/>
      <c r="AT2" s="472"/>
      <c r="AU2" s="472"/>
      <c r="AV2" s="472"/>
      <c r="AW2" s="472"/>
      <c r="AX2" s="472"/>
      <c r="AY2" s="472"/>
      <c r="AZ2" s="472"/>
      <c r="BA2" s="472"/>
      <c r="BB2" s="472"/>
      <c r="BC2" s="472"/>
      <c r="BD2" s="472"/>
      <c r="BE2" s="472"/>
      <c r="BF2" s="472"/>
      <c r="BG2" s="472"/>
      <c r="BH2" s="472"/>
      <c r="BI2" s="472"/>
      <c r="BJ2" s="472"/>
      <c r="BK2" s="472"/>
      <c r="BL2" s="472"/>
      <c r="BM2" s="472"/>
      <c r="BN2" s="472"/>
      <c r="BO2" s="472"/>
      <c r="BP2" s="472"/>
      <c r="BQ2" s="472"/>
      <c r="BR2" s="472"/>
      <c r="BS2" s="472"/>
      <c r="BT2" s="472"/>
      <c r="BU2" s="472"/>
      <c r="BV2" s="473"/>
      <c r="BW2" s="471" t="s">
        <v>894</v>
      </c>
      <c r="BX2" s="473"/>
      <c r="BY2" s="308"/>
    </row>
    <row r="3" spans="1:77" s="161" customFormat="1" ht="14.25" customHeight="1" x14ac:dyDescent="0.25">
      <c r="A3" s="136"/>
      <c r="B3" s="607"/>
      <c r="C3" s="191"/>
      <c r="D3" s="609"/>
      <c r="E3" s="610"/>
      <c r="F3" s="474" t="s">
        <v>27</v>
      </c>
      <c r="G3" s="475"/>
      <c r="H3" s="475"/>
      <c r="I3" s="475"/>
      <c r="J3" s="475"/>
      <c r="K3" s="475"/>
      <c r="L3" s="475"/>
      <c r="M3" s="475"/>
      <c r="N3" s="475"/>
      <c r="O3" s="475"/>
      <c r="P3" s="475"/>
      <c r="Q3" s="475"/>
      <c r="R3" s="475"/>
      <c r="S3" s="475"/>
      <c r="T3" s="475"/>
      <c r="U3" s="475"/>
      <c r="V3" s="475"/>
      <c r="W3" s="475"/>
      <c r="X3" s="475"/>
      <c r="Y3" s="475"/>
      <c r="Z3" s="475"/>
      <c r="AA3" s="475"/>
      <c r="AB3" s="475"/>
      <c r="AC3" s="475"/>
      <c r="AD3" s="475"/>
      <c r="AE3" s="475"/>
      <c r="AF3" s="475"/>
      <c r="AG3" s="475"/>
      <c r="AH3" s="475"/>
      <c r="AI3" s="475"/>
      <c r="AJ3" s="475"/>
      <c r="AK3" s="475"/>
      <c r="AL3" s="475"/>
      <c r="AM3" s="475"/>
      <c r="AN3" s="475"/>
      <c r="AO3" s="475"/>
      <c r="AP3" s="475"/>
      <c r="AQ3" s="475"/>
      <c r="AR3" s="475"/>
      <c r="AS3" s="475"/>
      <c r="AT3" s="475"/>
      <c r="AU3" s="475"/>
      <c r="AV3" s="475"/>
      <c r="AW3" s="475"/>
      <c r="AX3" s="475"/>
      <c r="AY3" s="475"/>
      <c r="AZ3" s="475"/>
      <c r="BA3" s="475"/>
      <c r="BB3" s="475"/>
      <c r="BC3" s="475"/>
      <c r="BD3" s="475"/>
      <c r="BE3" s="475"/>
      <c r="BF3" s="475"/>
      <c r="BG3" s="475"/>
      <c r="BH3" s="475"/>
      <c r="BI3" s="475"/>
      <c r="BJ3" s="475"/>
      <c r="BK3" s="475"/>
      <c r="BL3" s="475"/>
      <c r="BM3" s="475"/>
      <c r="BN3" s="475"/>
      <c r="BO3" s="475"/>
      <c r="BP3" s="475"/>
      <c r="BQ3" s="475"/>
      <c r="BR3" s="475"/>
      <c r="BS3" s="475"/>
      <c r="BT3" s="475"/>
      <c r="BU3" s="475"/>
      <c r="BV3" s="476"/>
      <c r="BW3" s="471" t="s">
        <v>895</v>
      </c>
      <c r="BX3" s="473"/>
      <c r="BY3" s="308"/>
    </row>
    <row r="4" spans="1:77" s="161" customFormat="1" ht="15" customHeight="1" x14ac:dyDescent="0.25">
      <c r="A4" s="136"/>
      <c r="B4" s="608"/>
      <c r="C4" s="192"/>
      <c r="D4" s="478"/>
      <c r="E4" s="479"/>
      <c r="F4" s="477"/>
      <c r="G4" s="478"/>
      <c r="H4" s="478"/>
      <c r="I4" s="478"/>
      <c r="J4" s="478"/>
      <c r="K4" s="478"/>
      <c r="L4" s="478"/>
      <c r="M4" s="478"/>
      <c r="N4" s="478"/>
      <c r="O4" s="478"/>
      <c r="P4" s="478"/>
      <c r="Q4" s="478"/>
      <c r="R4" s="478"/>
      <c r="S4" s="478"/>
      <c r="T4" s="478"/>
      <c r="U4" s="478"/>
      <c r="V4" s="478"/>
      <c r="W4" s="478"/>
      <c r="X4" s="478"/>
      <c r="Y4" s="478"/>
      <c r="Z4" s="478"/>
      <c r="AA4" s="478"/>
      <c r="AB4" s="478"/>
      <c r="AC4" s="478"/>
      <c r="AD4" s="478"/>
      <c r="AE4" s="478"/>
      <c r="AF4" s="478"/>
      <c r="AG4" s="478"/>
      <c r="AH4" s="478"/>
      <c r="AI4" s="478"/>
      <c r="AJ4" s="478"/>
      <c r="AK4" s="478"/>
      <c r="AL4" s="478"/>
      <c r="AM4" s="478"/>
      <c r="AN4" s="478"/>
      <c r="AO4" s="478"/>
      <c r="AP4" s="478"/>
      <c r="AQ4" s="478"/>
      <c r="AR4" s="478"/>
      <c r="AS4" s="478"/>
      <c r="AT4" s="478"/>
      <c r="AU4" s="478"/>
      <c r="AV4" s="478"/>
      <c r="AW4" s="478"/>
      <c r="AX4" s="478"/>
      <c r="AY4" s="478"/>
      <c r="AZ4" s="478"/>
      <c r="BA4" s="478"/>
      <c r="BB4" s="478"/>
      <c r="BC4" s="478"/>
      <c r="BD4" s="478"/>
      <c r="BE4" s="478"/>
      <c r="BF4" s="478"/>
      <c r="BG4" s="478"/>
      <c r="BH4" s="478"/>
      <c r="BI4" s="478"/>
      <c r="BJ4" s="478"/>
      <c r="BK4" s="478"/>
      <c r="BL4" s="478"/>
      <c r="BM4" s="478"/>
      <c r="BN4" s="478"/>
      <c r="BO4" s="478"/>
      <c r="BP4" s="478"/>
      <c r="BQ4" s="478"/>
      <c r="BR4" s="478"/>
      <c r="BS4" s="478"/>
      <c r="BT4" s="478"/>
      <c r="BU4" s="478"/>
      <c r="BV4" s="479"/>
      <c r="BW4" s="471" t="s">
        <v>466</v>
      </c>
      <c r="BX4" s="473"/>
      <c r="BY4" s="308"/>
    </row>
    <row r="5" spans="1:77" ht="52.5" customHeight="1" x14ac:dyDescent="0.25">
      <c r="D5" s="299"/>
      <c r="E5" s="318" t="s">
        <v>37</v>
      </c>
      <c r="F5" s="277"/>
      <c r="G5" s="277"/>
      <c r="H5" s="277"/>
      <c r="I5" s="111"/>
      <c r="J5" s="277"/>
      <c r="K5" s="111"/>
      <c r="L5" s="111"/>
      <c r="M5" s="111"/>
      <c r="N5" s="111"/>
      <c r="O5" s="111"/>
      <c r="P5" s="319"/>
      <c r="Q5" s="277"/>
      <c r="R5" s="277"/>
      <c r="S5" s="277"/>
      <c r="T5" s="277"/>
      <c r="U5" s="111"/>
      <c r="V5" s="111"/>
      <c r="W5" s="111"/>
      <c r="X5" s="277"/>
      <c r="Y5" s="278"/>
      <c r="Z5" s="277"/>
      <c r="AA5" s="277"/>
      <c r="AB5" s="277"/>
      <c r="AC5" s="250"/>
      <c r="AD5" s="250"/>
      <c r="AE5" s="250"/>
      <c r="AF5" s="250"/>
      <c r="AG5" s="250"/>
      <c r="AH5" s="250"/>
      <c r="AI5" s="250"/>
      <c r="AJ5" s="250"/>
      <c r="AK5" s="250"/>
      <c r="AL5" s="250"/>
      <c r="AM5" s="277"/>
      <c r="AN5" s="277"/>
      <c r="AO5" s="277"/>
      <c r="AP5" s="277"/>
      <c r="AQ5" s="277"/>
      <c r="AR5" s="277"/>
      <c r="AS5" s="277"/>
      <c r="AT5" s="277"/>
      <c r="AU5" s="277"/>
      <c r="AV5" s="286"/>
      <c r="AW5" s="287"/>
      <c r="AX5" s="277"/>
      <c r="AY5" s="287"/>
      <c r="AZ5" s="277"/>
      <c r="BA5" s="287"/>
      <c r="BB5" s="277"/>
      <c r="BC5" s="287"/>
      <c r="BD5" s="277"/>
      <c r="BE5" s="287"/>
      <c r="BF5" s="277"/>
      <c r="BG5" s="287"/>
      <c r="BH5" s="277"/>
      <c r="BI5" s="272"/>
      <c r="BJ5" s="272"/>
      <c r="BK5" s="272"/>
      <c r="BL5" s="272"/>
      <c r="BM5" s="272"/>
      <c r="BN5" s="272"/>
      <c r="BO5" s="272"/>
      <c r="BP5" s="272"/>
      <c r="BQ5" s="272"/>
      <c r="BR5" s="272"/>
      <c r="BS5" s="272"/>
      <c r="BT5" s="272"/>
      <c r="BU5" s="272"/>
      <c r="BV5" s="272"/>
      <c r="BW5" s="272"/>
      <c r="BX5" s="272"/>
    </row>
    <row r="6" spans="1:77" s="203" customFormat="1" ht="39" customHeight="1" x14ac:dyDescent="0.25">
      <c r="A6" s="202"/>
      <c r="B6" s="202"/>
      <c r="C6" s="202"/>
      <c r="D6" s="593" t="s">
        <v>52</v>
      </c>
      <c r="E6" s="593"/>
      <c r="F6" s="593"/>
      <c r="G6" s="593"/>
      <c r="H6" s="593"/>
      <c r="I6" s="593" t="s">
        <v>467</v>
      </c>
      <c r="J6" s="593"/>
      <c r="K6" s="593"/>
      <c r="L6" s="593"/>
      <c r="M6" s="593"/>
      <c r="N6" s="593"/>
      <c r="O6" s="593"/>
      <c r="P6" s="593"/>
      <c r="Q6" s="593"/>
      <c r="R6" s="593"/>
      <c r="S6" s="593"/>
      <c r="T6" s="593"/>
      <c r="U6" s="592" t="s">
        <v>468</v>
      </c>
      <c r="V6" s="592"/>
      <c r="W6" s="592"/>
      <c r="X6" s="592" t="s">
        <v>469</v>
      </c>
      <c r="Y6" s="592"/>
      <c r="Z6" s="592"/>
      <c r="AA6" s="592"/>
      <c r="AB6" s="592"/>
      <c r="AC6" s="592"/>
      <c r="AD6" s="592"/>
      <c r="AE6" s="592"/>
      <c r="AF6" s="592"/>
      <c r="AG6" s="592"/>
      <c r="AH6" s="363"/>
      <c r="AI6" s="363"/>
      <c r="AJ6" s="363"/>
      <c r="AK6" s="363"/>
      <c r="AL6" s="363"/>
      <c r="AM6" s="363"/>
      <c r="AN6" s="363"/>
      <c r="AO6" s="363"/>
      <c r="AP6" s="419"/>
      <c r="AQ6" s="419"/>
      <c r="AR6" s="592" t="s">
        <v>469</v>
      </c>
      <c r="AS6" s="592"/>
      <c r="AT6" s="592"/>
      <c r="AU6" s="592"/>
      <c r="AV6" s="592"/>
      <c r="AW6" s="612" t="s">
        <v>470</v>
      </c>
      <c r="AX6" s="612"/>
      <c r="AY6" s="612"/>
      <c r="AZ6" s="612"/>
      <c r="BA6" s="612"/>
      <c r="BB6" s="612"/>
      <c r="BC6" s="612"/>
      <c r="BD6" s="612"/>
      <c r="BE6" s="612"/>
      <c r="BF6" s="612"/>
      <c r="BG6" s="612"/>
      <c r="BH6" s="612"/>
      <c r="BI6" s="612"/>
      <c r="BJ6" s="612"/>
      <c r="BK6" s="612"/>
      <c r="BL6" s="612"/>
      <c r="BM6" s="612"/>
      <c r="BN6" s="612"/>
      <c r="BO6" s="612"/>
      <c r="BP6" s="612"/>
      <c r="BQ6" s="612"/>
      <c r="BR6" s="612"/>
      <c r="BS6" s="612"/>
      <c r="BT6" s="612"/>
      <c r="BU6" s="612"/>
      <c r="BV6" s="612"/>
      <c r="BW6" s="612"/>
      <c r="BX6" s="612"/>
      <c r="BY6" s="320"/>
    </row>
    <row r="7" spans="1:77" s="203" customFormat="1" ht="101.25" customHeight="1" x14ac:dyDescent="0.25">
      <c r="A7" s="202" t="s">
        <v>471</v>
      </c>
      <c r="B7" s="202" t="s">
        <v>472</v>
      </c>
      <c r="C7" s="202" t="s">
        <v>473</v>
      </c>
      <c r="D7" s="364" t="s">
        <v>40</v>
      </c>
      <c r="E7" s="364" t="s">
        <v>474</v>
      </c>
      <c r="F7" s="365" t="s">
        <v>475</v>
      </c>
      <c r="G7" s="364" t="s">
        <v>58</v>
      </c>
      <c r="H7" s="365" t="s">
        <v>231</v>
      </c>
      <c r="I7" s="365" t="s">
        <v>476</v>
      </c>
      <c r="J7" s="364" t="s">
        <v>477</v>
      </c>
      <c r="K7" s="601" t="s">
        <v>478</v>
      </c>
      <c r="L7" s="601"/>
      <c r="M7" s="365" t="s">
        <v>479</v>
      </c>
      <c r="N7" s="601" t="s">
        <v>480</v>
      </c>
      <c r="O7" s="601"/>
      <c r="P7" s="364" t="s">
        <v>481</v>
      </c>
      <c r="Q7" s="365" t="s">
        <v>482</v>
      </c>
      <c r="R7" s="364" t="s">
        <v>483</v>
      </c>
      <c r="S7" s="364" t="s">
        <v>484</v>
      </c>
      <c r="T7" s="364" t="s">
        <v>485</v>
      </c>
      <c r="U7" s="366" t="s">
        <v>486</v>
      </c>
      <c r="V7" s="366" t="s">
        <v>487</v>
      </c>
      <c r="W7" s="367" t="s">
        <v>488</v>
      </c>
      <c r="X7" s="367" t="s">
        <v>489</v>
      </c>
      <c r="Y7" s="368" t="s">
        <v>490</v>
      </c>
      <c r="Z7" s="367" t="s">
        <v>491</v>
      </c>
      <c r="AA7" s="367" t="s">
        <v>492</v>
      </c>
      <c r="AB7" s="367" t="s">
        <v>493</v>
      </c>
      <c r="AC7" s="367" t="s">
        <v>494</v>
      </c>
      <c r="AD7" s="367" t="s">
        <v>495</v>
      </c>
      <c r="AE7" s="367" t="s">
        <v>496</v>
      </c>
      <c r="AF7" s="367" t="s">
        <v>495</v>
      </c>
      <c r="AG7" s="367" t="s">
        <v>496</v>
      </c>
      <c r="AH7" s="367" t="s">
        <v>495</v>
      </c>
      <c r="AI7" s="367" t="s">
        <v>496</v>
      </c>
      <c r="AJ7" s="367" t="s">
        <v>495</v>
      </c>
      <c r="AK7" s="367" t="s">
        <v>496</v>
      </c>
      <c r="AL7" s="367" t="s">
        <v>495</v>
      </c>
      <c r="AM7" s="367" t="s">
        <v>496</v>
      </c>
      <c r="AN7" s="367" t="s">
        <v>495</v>
      </c>
      <c r="AO7" s="367" t="s">
        <v>496</v>
      </c>
      <c r="AP7" s="367" t="s">
        <v>495</v>
      </c>
      <c r="AQ7" s="367" t="s">
        <v>496</v>
      </c>
      <c r="AR7" s="367" t="s">
        <v>497</v>
      </c>
      <c r="AS7" s="367" t="s">
        <v>497</v>
      </c>
      <c r="AT7" s="367" t="s">
        <v>479</v>
      </c>
      <c r="AU7" s="367" t="s">
        <v>498</v>
      </c>
      <c r="AV7" s="367" t="s">
        <v>44</v>
      </c>
      <c r="AW7" s="369" t="s">
        <v>495</v>
      </c>
      <c r="AX7" s="370" t="s">
        <v>499</v>
      </c>
      <c r="AY7" s="369" t="s">
        <v>495</v>
      </c>
      <c r="AZ7" s="370" t="s">
        <v>499</v>
      </c>
      <c r="BA7" s="369" t="s">
        <v>495</v>
      </c>
      <c r="BB7" s="370" t="s">
        <v>499</v>
      </c>
      <c r="BC7" s="369" t="s">
        <v>495</v>
      </c>
      <c r="BD7" s="370" t="s">
        <v>499</v>
      </c>
      <c r="BE7" s="369" t="s">
        <v>495</v>
      </c>
      <c r="BF7" s="370" t="s">
        <v>499</v>
      </c>
      <c r="BG7" s="369" t="s">
        <v>495</v>
      </c>
      <c r="BH7" s="370" t="s">
        <v>499</v>
      </c>
      <c r="BI7" s="369" t="s">
        <v>495</v>
      </c>
      <c r="BJ7" s="370" t="s">
        <v>499</v>
      </c>
      <c r="BK7" s="369" t="s">
        <v>495</v>
      </c>
      <c r="BL7" s="370" t="s">
        <v>499</v>
      </c>
      <c r="BM7" s="369" t="s">
        <v>495</v>
      </c>
      <c r="BN7" s="370" t="s">
        <v>499</v>
      </c>
      <c r="BO7" s="369" t="s">
        <v>495</v>
      </c>
      <c r="BP7" s="370" t="s">
        <v>499</v>
      </c>
      <c r="BQ7" s="369" t="s">
        <v>495</v>
      </c>
      <c r="BR7" s="370" t="s">
        <v>499</v>
      </c>
      <c r="BS7" s="369" t="s">
        <v>495</v>
      </c>
      <c r="BT7" s="370" t="s">
        <v>499</v>
      </c>
      <c r="BU7" s="369" t="s">
        <v>495</v>
      </c>
      <c r="BV7" s="370" t="s">
        <v>499</v>
      </c>
      <c r="BW7" s="369" t="s">
        <v>495</v>
      </c>
      <c r="BX7" s="370" t="s">
        <v>499</v>
      </c>
      <c r="BY7" s="320"/>
    </row>
    <row r="8" spans="1:77" ht="156.75" x14ac:dyDescent="0.25">
      <c r="D8" s="599">
        <v>1</v>
      </c>
      <c r="E8" s="371" t="s">
        <v>511</v>
      </c>
      <c r="F8" s="611" t="s">
        <v>925</v>
      </c>
      <c r="G8" s="559" t="s">
        <v>500</v>
      </c>
      <c r="H8" s="559" t="s">
        <v>501</v>
      </c>
      <c r="I8" s="600">
        <f>6+14+30</f>
        <v>50</v>
      </c>
      <c r="J8" s="611" t="s">
        <v>502</v>
      </c>
      <c r="K8" s="559" t="str">
        <f>IF(I8&lt;=0,"",IF(I8&lt;=2,"Muy Baja",IF(I8&lt;=10,"Baja",IF(I8&lt;=30,"Media",IF(I8&lt;=100,"Alta",IF(I8&gt;100,"Muy Alta"))))))</f>
        <v>Alta</v>
      </c>
      <c r="L8" s="588">
        <f>IF(K8="","",IF(K8="Muy Baja",0.2,IF(K8="Baja",0.4,IF(K8="Media",0.6,IF(K8="Alta",0.8,IF(K8="Muy Alta",1,))))))</f>
        <v>0.8</v>
      </c>
      <c r="M8" s="559" t="s">
        <v>302</v>
      </c>
      <c r="N8" s="559" t="str">
        <f>IF(OR(M8=CRITERIOS!$C$182,M8=CRITERIOS!$D$182),"Leve",IF(OR(M8=CRITERIOS!$C$183,M8=CRITERIOS!$D$183),"Menor",IF(OR(M8=CRITERIOS!$C$184,M8=CRITERIOS!$D$184),"Moderado",IF(OR(M8=CRITERIOS!$C$185,M8=CRITERIOS!$D$185),"Mayor",IF(OR(M8=CRITERIOS!$C$186,M8=CRITERIOS!$D$186),"Catastrófico","")))))</f>
        <v>Moderado</v>
      </c>
      <c r="O8" s="588">
        <f>IF(N8="","",IF(N8="Leve",0.2,IF(N8="Menor",0.4,IF(N8="Moderado",0.6,IF(N8="Mayor",0.8,IF(N8="Catastrófico",1,))))))</f>
        <v>0.6</v>
      </c>
      <c r="P8" s="589" t="str">
        <f>IF(OR(AND(K8="Muy Baja",N8="Leve"),AND(K8="Muy Baja",N8="Menor"),AND(K8="Baja",N8="Leve")),"BAJO",IF(OR(AND(K8="Muy baja",N8="Moderado"),AND(K8="Baja",N8="Menor"),AND(K8="Baja",N8="Moderado"),AND(K8="Media",N8="Leve"),AND(K8="Media",N8="Menor"),AND(K8="Media",N8="Moderado"),AND(K8="Alta",N8="Leve"),AND(K8="Alta",N8="Menor")),"MODERADO",IF(OR(AND(K8="Muy Baja",N8="Mayor"),AND(K8="Baja",N8="Mayor"),AND(K8="Media",N8="Mayor"),AND(K8="Alta",N8="Moderado"),AND(K8="Alta",N8="Mayor"),AND(K8="Muy Alta",N8="Leve"),AND(K8="Muy Alta",N8="Menor"),AND(K8="Muy Alta",N8="Moderado"),YL11="Muy Alta",N8="Mayor"),"ALTO",IF(OR(AND(K8="Muy Baja",N8="Catastrófico"),AND(K8="Baja",N8="Catastrófico"),AND(K8="Media",N8="Catastrófico"),AND(K8="Alta",N8="Catastrófico"),AND(K8="Muy Alta",N8="Catastrófico")),"EXTREMO",""))))</f>
        <v>ALTO</v>
      </c>
      <c r="Q8" s="372" t="s">
        <v>933</v>
      </c>
      <c r="R8" s="373" t="s">
        <v>362</v>
      </c>
      <c r="S8" s="374" t="s">
        <v>852</v>
      </c>
      <c r="T8" s="424" t="s">
        <v>945</v>
      </c>
      <c r="U8" s="375" t="s">
        <v>10</v>
      </c>
      <c r="V8" s="375" t="s">
        <v>326</v>
      </c>
      <c r="W8" s="375" t="str">
        <f>IF(OR(U8="PREVENTIVO",U8="DETECTIVO"),"PROBABILIDAD",IF(U8="CORRECTIVO","IMPACTO",""))</f>
        <v>PROBABILIDAD</v>
      </c>
      <c r="X8" s="373" t="str">
        <f>IF(AND(U8="PREVENTIVO",V8="AUTOMÁTICO"),"50%",IF(AND(U8="PREVENTIVO",V8="MANUAL"),"40%",IF(AND(U8="DETECTIVO",V8="AUTOMÁTICO"),"40%",IF(AND(U8="DETECTIVO",V8="MANUAL"),"30%",IF(AND(U8="CORRECTIVO",V8="AUTOMÁTICO"),"35%",IF(AND(U8="CORRECTIVO",V8="MANUAL"),"25%",""))))))</f>
        <v>40%</v>
      </c>
      <c r="Y8" s="376">
        <f>IFERROR(IF(W8="Probabilidad",(L8-(L8*X8)),IF(W8="Impacto",L8,"")),"")</f>
        <v>0.48</v>
      </c>
      <c r="Z8" s="376" t="str">
        <f>IFERROR(IF(Y8="","",IF(Y8&lt;=0.2,"MUY BAJA",IF(Y8&lt;=0.4,"BAJA",IF(Y8&lt;=0.6,"MEDIA",IF(Y8&lt;=0.8,"ALTA",IF(Y8=1,"MUY ALTA")))))),"")</f>
        <v>MEDIA</v>
      </c>
      <c r="AA8" s="376">
        <f>IFERROR(IF(W8="Impacto",(O8-(O8*X8)),IF(W8="Probabilidad",O8,"")),"")</f>
        <v>0.6</v>
      </c>
      <c r="AB8" s="376" t="str">
        <f t="shared" ref="AB8:AB23" si="0">IFERROR(IF(AA8="","",IF(AA8&lt;=0.2,"LEVE",IF(AA8&lt;=0.4,"MENOR",IF(AA8&lt;=0.6,"MODERADO",IF(AA8&lt;=0.8,"MAYOR",IF(AA8=1,"CATASTRÓFICO")))))),"")</f>
        <v>MODERADO</v>
      </c>
      <c r="AC8" s="377" t="str">
        <f t="shared" ref="AC8:AC23" si="1">IFERROR(IF(OR(AND(Z8="Muy Baja",AB8="Leve"),AND(Z8="Muy Baja",AB8="Menor"),AND(Z8="Baja",AB8="Leve")),"BAJO",IF(OR(AND(Z8="Muy baja",AB8="Moderado"),AND(Z8="Baja",AB8="Menor"),AND(Z8="Baja",AB8="Moderado"),AND(Z8="Media",AB8="Leve"),AND(Z8="Media",AB8="Menor"),AND(Z8="Media",AB8="Moderado"),AND(Z8="Alta",AB8="Leve"),AND(Z8="Alta",AB8="Menor")),"MODERADO",IF(OR(AND(Z8="Muy Baja",AB8="Mayor"),AND(Z8="Baja",AB8="Mayor"),AND(Z8="Media",AB8="Mayor"),AND(Z8="Alta",AB8="Moderado"),AND(Z8="Alta",AB8="Mayor"),AND(Z8="Muy Alta",AB8="Leve"),AND(Z8="Muy Alta",AB8="Menor"),AND(Z8="Muy Alta",AB8="Moderado"),AND(Z8="Muy Alta",AB8="Mayor")),"ALTO",IF(OR(AND(Z8="Muy Baja",AB8="Catastrófico"),AND(Z8="Baja",AB8="Catastrófico"),AND(Z8="Media",AB8="Catastrófico"),AND(Z8="Alta",AB8="Catastrófico"),AND(Z8="Muy Alta",AB8="Catastrófico")),"EXTREMO","")))),"")</f>
        <v>MODERADO</v>
      </c>
      <c r="AD8" s="378">
        <v>44511</v>
      </c>
      <c r="AE8" s="379" t="s">
        <v>504</v>
      </c>
      <c r="AF8" s="378">
        <v>44679</v>
      </c>
      <c r="AG8" s="374" t="s">
        <v>513</v>
      </c>
      <c r="AH8" s="380">
        <v>44910</v>
      </c>
      <c r="AI8" s="374" t="s">
        <v>514</v>
      </c>
      <c r="AJ8" s="380">
        <v>45069</v>
      </c>
      <c r="AK8" s="374" t="s">
        <v>515</v>
      </c>
      <c r="AL8" s="381">
        <v>45530</v>
      </c>
      <c r="AM8" s="374" t="s">
        <v>516</v>
      </c>
      <c r="AN8" s="381">
        <v>45715</v>
      </c>
      <c r="AO8" s="374" t="s">
        <v>872</v>
      </c>
      <c r="AP8" s="423">
        <v>46150</v>
      </c>
      <c r="AQ8" s="420" t="s">
        <v>954</v>
      </c>
      <c r="AR8" s="560"/>
      <c r="AS8" s="560"/>
      <c r="AT8" s="560"/>
      <c r="AU8" s="560"/>
      <c r="AV8" s="563"/>
      <c r="AW8" s="384"/>
      <c r="AX8" s="385"/>
      <c r="AY8" s="386"/>
      <c r="AZ8" s="385"/>
      <c r="BA8" s="386"/>
      <c r="BB8" s="385"/>
      <c r="BC8" s="386"/>
      <c r="BD8" s="385"/>
      <c r="BE8" s="566"/>
      <c r="BF8" s="569"/>
      <c r="BG8" s="572"/>
      <c r="BH8" s="575"/>
      <c r="BI8" s="572"/>
      <c r="BJ8" s="575"/>
      <c r="BK8" s="572"/>
      <c r="BL8" s="572"/>
      <c r="BM8" s="572"/>
      <c r="BN8" s="572"/>
      <c r="BO8" s="572"/>
      <c r="BP8" s="572"/>
      <c r="BQ8" s="572"/>
      <c r="BR8" s="578"/>
      <c r="BS8" s="578"/>
      <c r="BT8" s="578"/>
      <c r="BU8" s="555"/>
      <c r="BV8" s="555"/>
      <c r="BW8" s="555"/>
      <c r="BX8" s="555"/>
    </row>
    <row r="9" spans="1:77" ht="128.25" x14ac:dyDescent="0.25">
      <c r="D9" s="599"/>
      <c r="E9" s="371" t="s">
        <v>952</v>
      </c>
      <c r="F9" s="611"/>
      <c r="G9" s="559"/>
      <c r="H9" s="559"/>
      <c r="I9" s="600"/>
      <c r="J9" s="611"/>
      <c r="K9" s="559"/>
      <c r="L9" s="588"/>
      <c r="M9" s="559"/>
      <c r="N9" s="559"/>
      <c r="O9" s="588"/>
      <c r="P9" s="589"/>
      <c r="Q9" s="372" t="s">
        <v>934</v>
      </c>
      <c r="R9" s="375" t="s">
        <v>362</v>
      </c>
      <c r="S9" s="374" t="s">
        <v>517</v>
      </c>
      <c r="T9" s="424" t="s">
        <v>946</v>
      </c>
      <c r="U9" s="375" t="s">
        <v>10</v>
      </c>
      <c r="V9" s="375" t="s">
        <v>326</v>
      </c>
      <c r="W9" s="375" t="str">
        <f t="shared" ref="W9:W14" si="2">IF(OR(U9="PREVENTIVO",U9="DETECTIVO"),"PROBABILIDAD",IF(U9="CORRECTIVO","IMPACTO",""))</f>
        <v>PROBABILIDAD</v>
      </c>
      <c r="X9" s="373" t="str">
        <f t="shared" ref="X9:X19" si="3">IF(AND(U9="PREVENTIVO",V9="AUTOMÁTICO"),"50%",IF(AND(U9="PREVENTIVO",V9="MANUAL"),"40%",IF(AND(U9="DETECTIVO",V9="AUTOMÁTICO"),"40%",IF(AND(U9="DETECTIVO",V9="MANUAL"),"30%",IF(AND(U9="CORRECTIVO",V9="AUTOMÁTICO"),"35%",IF(AND(U9="CORRECTIVO",V9="MANUAL"),"25%",""))))))</f>
        <v>40%</v>
      </c>
      <c r="Y9" s="376">
        <f>IFERROR(IF(W9="Probabilidad",(Y8-(Y8*X9)),IF(W9="Impacto",Y8,"")),"")</f>
        <v>0.28799999999999998</v>
      </c>
      <c r="Z9" s="376" t="str">
        <f>IFERROR(IF(Y9="","",IF(Y9&lt;=0.2,"MUY BAJA",IF(Y9&lt;=0.4,"BAJA",IF(Y9&lt;=0.6,"MEDIA",IF(Y9&lt;=0.8,"ALTA",IF(Y9=1,"MUY ALTA")))))),"")</f>
        <v>BAJA</v>
      </c>
      <c r="AA9" s="376">
        <v>0.6</v>
      </c>
      <c r="AB9" s="376" t="str">
        <f t="shared" si="0"/>
        <v>MODERADO</v>
      </c>
      <c r="AC9" s="377" t="str">
        <f t="shared" si="1"/>
        <v>MODERADO</v>
      </c>
      <c r="AD9" s="378"/>
      <c r="AE9" s="379"/>
      <c r="AF9" s="378"/>
      <c r="AG9" s="374"/>
      <c r="AH9" s="380"/>
      <c r="AI9" s="374"/>
      <c r="AJ9" s="380"/>
      <c r="AK9" s="374"/>
      <c r="AL9" s="381">
        <v>45530</v>
      </c>
      <c r="AM9" s="374" t="s">
        <v>518</v>
      </c>
      <c r="AN9" s="380">
        <v>45715</v>
      </c>
      <c r="AO9" s="374" t="s">
        <v>873</v>
      </c>
      <c r="AP9" s="423">
        <v>46151</v>
      </c>
      <c r="AQ9" s="421" t="s">
        <v>955</v>
      </c>
      <c r="AR9" s="561"/>
      <c r="AS9" s="561"/>
      <c r="AT9" s="561"/>
      <c r="AU9" s="561"/>
      <c r="AV9" s="564"/>
      <c r="AW9" s="384"/>
      <c r="AX9" s="385"/>
      <c r="AY9" s="386"/>
      <c r="AZ9" s="385"/>
      <c r="BA9" s="386"/>
      <c r="BB9" s="385"/>
      <c r="BC9" s="386"/>
      <c r="BD9" s="385"/>
      <c r="BE9" s="567"/>
      <c r="BF9" s="570"/>
      <c r="BG9" s="573"/>
      <c r="BH9" s="576"/>
      <c r="BI9" s="573"/>
      <c r="BJ9" s="576"/>
      <c r="BK9" s="573"/>
      <c r="BL9" s="573"/>
      <c r="BM9" s="573"/>
      <c r="BN9" s="573"/>
      <c r="BO9" s="573"/>
      <c r="BP9" s="573"/>
      <c r="BQ9" s="573"/>
      <c r="BR9" s="579"/>
      <c r="BS9" s="579"/>
      <c r="BT9" s="579"/>
      <c r="BU9" s="556"/>
      <c r="BV9" s="556"/>
      <c r="BW9" s="556"/>
      <c r="BX9" s="556"/>
    </row>
    <row r="10" spans="1:77" ht="72" customHeight="1" x14ac:dyDescent="0.25">
      <c r="D10" s="599"/>
      <c r="E10" s="371" t="s">
        <v>403</v>
      </c>
      <c r="F10" s="611"/>
      <c r="G10" s="559"/>
      <c r="H10" s="559"/>
      <c r="I10" s="600"/>
      <c r="J10" s="611"/>
      <c r="K10" s="559"/>
      <c r="L10" s="588"/>
      <c r="M10" s="559"/>
      <c r="N10" s="559"/>
      <c r="O10" s="588"/>
      <c r="P10" s="589"/>
      <c r="Q10" s="372" t="s">
        <v>935</v>
      </c>
      <c r="R10" s="375" t="s">
        <v>362</v>
      </c>
      <c r="S10" s="374" t="s">
        <v>517</v>
      </c>
      <c r="T10" s="424" t="s">
        <v>853</v>
      </c>
      <c r="U10" s="375" t="s">
        <v>10</v>
      </c>
      <c r="V10" s="375" t="s">
        <v>326</v>
      </c>
      <c r="W10" s="375" t="str">
        <f t="shared" si="2"/>
        <v>PROBABILIDAD</v>
      </c>
      <c r="X10" s="373" t="str">
        <f t="shared" si="3"/>
        <v>40%</v>
      </c>
      <c r="Y10" s="376">
        <f>IFERROR(IF(W10="Probabilidad",(Y9-(Y9*X10)),IF(W10="Impacto",Y9,"")),"")</f>
        <v>0.17279999999999998</v>
      </c>
      <c r="Z10" s="376" t="str">
        <f>IFERROR(IF(Y10="","",IF(Y10&lt;=0.2,"MUY BAJA",IF(Y10&lt;=0.4,"BAJA",IF(Y10&lt;=0.6,"MEDIA",IF(Y10&lt;=0.8,"ALTA",IF(Y10=1,"MUY ALTA")))))),"")</f>
        <v>MUY BAJA</v>
      </c>
      <c r="AA10" s="376">
        <v>0.6</v>
      </c>
      <c r="AB10" s="376" t="str">
        <f t="shared" si="0"/>
        <v>MODERADO</v>
      </c>
      <c r="AC10" s="377" t="str">
        <f t="shared" si="1"/>
        <v>MODERADO</v>
      </c>
      <c r="AD10" s="378"/>
      <c r="AE10" s="379"/>
      <c r="AF10" s="378"/>
      <c r="AG10" s="374"/>
      <c r="AH10" s="380"/>
      <c r="AI10" s="374"/>
      <c r="AJ10" s="380"/>
      <c r="AK10" s="374"/>
      <c r="AL10" s="381">
        <v>45530</v>
      </c>
      <c r="AM10" s="374" t="s">
        <v>518</v>
      </c>
      <c r="AN10" s="381">
        <v>45715</v>
      </c>
      <c r="AO10" s="393" t="s">
        <v>874</v>
      </c>
      <c r="AP10" s="423">
        <v>46152</v>
      </c>
      <c r="AQ10" s="422" t="s">
        <v>957</v>
      </c>
      <c r="AR10" s="562"/>
      <c r="AS10" s="562"/>
      <c r="AT10" s="562"/>
      <c r="AU10" s="562"/>
      <c r="AV10" s="565"/>
      <c r="AW10" s="384"/>
      <c r="AX10" s="385"/>
      <c r="AY10" s="386"/>
      <c r="AZ10" s="385"/>
      <c r="BA10" s="386"/>
      <c r="BB10" s="385"/>
      <c r="BC10" s="386"/>
      <c r="BD10" s="385"/>
      <c r="BE10" s="568"/>
      <c r="BF10" s="571"/>
      <c r="BG10" s="574"/>
      <c r="BH10" s="577"/>
      <c r="BI10" s="574"/>
      <c r="BJ10" s="577"/>
      <c r="BK10" s="574"/>
      <c r="BL10" s="574"/>
      <c r="BM10" s="574"/>
      <c r="BN10" s="574"/>
      <c r="BO10" s="574"/>
      <c r="BP10" s="574"/>
      <c r="BQ10" s="574"/>
      <c r="BR10" s="580"/>
      <c r="BS10" s="580"/>
      <c r="BT10" s="580"/>
      <c r="BU10" s="557"/>
      <c r="BV10" s="557"/>
      <c r="BW10" s="557"/>
      <c r="BX10" s="557"/>
    </row>
    <row r="11" spans="1:77" s="207" customFormat="1" ht="81" hidden="1" customHeight="1" x14ac:dyDescent="0.25">
      <c r="A11" s="353">
        <f>IF(OR(AR11=0,AT11=0),"",IF(AND(AR11&lt;=0.2,AT11&lt;=0.2),1,IF(AND(AR11&lt;=0.2,AT11&lt;=0.4),2,IF(AND(AR11&lt;=0.2,AT11&lt;=0.6),3,IF(AND(AR11&lt;=0.2,AT11&lt;=0.8),4,IF(AND(AR11&lt;=0.2,AT11&lt;=1),5,IF(AND(AR11&lt;=0.4,AT11&lt;=0.2),6,IF(AND(AR11&lt;=0.4,AT11&lt;=0.4),7,IF(AND(AR11&lt;=0.4,AT11&lt;=0.6),8,IF(AND(AR11&lt;=0.4,AT11&lt;=0.8),9,IF(AND(AR11&lt;=0.4,AT11&lt;=1),10,IF(AND(AR11&lt;=0.6,AT11&lt;=0.2),11,IF(AND(AR11&lt;=0.6,AT11&lt;=0.4),12,IF(AND(AR11&lt;=0.6,AT11&lt;=0.6),13,IF(AND(AR11&lt;=0.6,AT11&lt;=0.8),14,IF(AND(AR11&lt;=0.6,AT11&lt;=1),15,IF(AND(AR11&lt;=0.8,AT11&lt;=0.2),16,IF(AND(AR11&lt;=0.8,AT11&lt;=0.4),17,IF(AND(AR11&lt;=0.8,AT11&lt;=0.6),18,IF(AND(AR11&lt;=0.8,AT11&lt;=0.8),19,IF(AND(AR11&lt;=0.8,AT11&lt;=1),20,IF(AND(AR11&lt;=1,AT11&lt;=0.2),21,IF(AND(AR11&lt;=1,AT11&lt;=0.4),22,IF(AND(AR11&lt;=1,AT11&lt;=0.6),23,IF(AND(AR11&lt;=1,AT11&lt;=0.8),24,IF(AND(AR11&lt;=1,AT11&lt;=1),25,""))))))))))))))))))))))))))</f>
        <v>8</v>
      </c>
      <c r="B11" s="353">
        <f>IF(A11="","",(COUNTIF($A$8:A11,A11))/100)</f>
        <v>0.01</v>
      </c>
      <c r="C11" s="353">
        <f>IFERROR(A11+B11,"")</f>
        <v>8.01</v>
      </c>
      <c r="D11" s="599">
        <v>3</v>
      </c>
      <c r="E11" s="394" t="s">
        <v>511</v>
      </c>
      <c r="F11" s="395" t="s">
        <v>947</v>
      </c>
      <c r="G11" s="390" t="s">
        <v>521</v>
      </c>
      <c r="H11" s="390" t="s">
        <v>501</v>
      </c>
      <c r="I11" s="396">
        <v>115</v>
      </c>
      <c r="J11" s="390" t="s">
        <v>851</v>
      </c>
      <c r="K11" s="390" t="str">
        <f>IF(I11&lt;=0,"",IF(I11&lt;=2,"Muy Baja",IF(I11&lt;=10,"Baja", IF(I11&lt;=30,"Media", IF(I11&lt;=100,"Alta",IF(I11&gt;100,"Muy Alta"))))))</f>
        <v>Muy Alta</v>
      </c>
      <c r="L11" s="397">
        <f>IF(K11="","",IF(K11="Muy Baja",0.2,IF(K11="Baja",0.4,IF(K11="Media",0.6,IF(K11="Alta",0.8,IF(K11="Muy Alta",1,))))))</f>
        <v>1</v>
      </c>
      <c r="M11" s="390" t="s">
        <v>302</v>
      </c>
      <c r="N11" s="390" t="str">
        <f>IF(OR(M11=CRITERIOS!$C$182,M11=CRITERIOS!$D$182),"Leve",IF(OR(M11=CRITERIOS!$C$183,M11=CRITERIOS!$D$183),"Menor",IF(OR(M11=CRITERIOS!$C$184,M11=CRITERIOS!$D$184),"Moderado",IF(OR(M11=CRITERIOS!$C$185,M11=CRITERIOS!$D$185),"Mayor",IF(OR(M11=CRITERIOS!$C$186,M11=CRITERIOS!$D$186),"Catastrófico","")))))</f>
        <v>Moderado</v>
      </c>
      <c r="O11" s="397">
        <f>IF(N11="","",IF(N11="Leve",0.2,IF(N11="Menor",0.4,IF(N11="Moderado",0.6,IF(N11="Mayor",0.8,IF(N11="Catastrófico",1,))))))</f>
        <v>0.6</v>
      </c>
      <c r="P11" s="383" t="str">
        <f>IF(OR(AND(K11="Muy Baja",N11="Leve"),AND(K11="Muy Baja",N11="Menor"),AND(K11="Baja",N11="Leve")),"BAJO",IF(OR(AND(K11="Muy baja",N11="Moderado"),AND(K11="Baja",N11="Menor"),AND(K11="Baja",N11="Moderado"),AND(K11="Media",N11="Leve"),AND(K11="Media",N11="Menor"),AND(K11="Media",N11="Moderado"),AND(K11="Alta",N11="Leve"),AND(K11="Alta",N11="Menor")),"MODERADO",IF(OR(AND(K11="Muy Baja",N11="Mayor"),AND(K11="Baja",N11="Mayor"),AND(K11="Media",N11="Mayor"),AND(K11="Alta",N11="Moderado"),AND(K11="Alta",N11="Mayor"),AND(K11="Muy Alta",N11="Leve"),AND(K11="Muy Alta",N11="Menor"),AND(K11="Muy Alta",N11="Moderado"),YL11="Muy Alta",N11="Mayor"),"ALTO",IF(OR(AND(K11="Muy Baja",N11="Catastrófico"),AND(K11="Baja",N11="Catastrófico"),AND(K11="Media",N11="Catastrófico"),AND(K11="Alta",N11="Catastrófico"),AND(K11="Muy Alta",N11="Catastrófico")),"EXTREMO",""))))</f>
        <v>ALTO</v>
      </c>
      <c r="Q11" s="398" t="s">
        <v>936</v>
      </c>
      <c r="R11" s="399" t="s">
        <v>362</v>
      </c>
      <c r="S11" s="398" t="s">
        <v>512</v>
      </c>
      <c r="T11" s="424" t="s">
        <v>854</v>
      </c>
      <c r="U11" s="399" t="s">
        <v>10</v>
      </c>
      <c r="V11" s="399" t="s">
        <v>326</v>
      </c>
      <c r="W11" s="399" t="str">
        <f t="shared" si="2"/>
        <v>PROBABILIDAD</v>
      </c>
      <c r="X11" s="399" t="str">
        <f t="shared" si="3"/>
        <v>40%</v>
      </c>
      <c r="Y11" s="400">
        <f>IFERROR(IF(W11="Probabilidad",(L11-(L11*X11)),IF(W11="Impacto",L11,"")),"")</f>
        <v>0.6</v>
      </c>
      <c r="Z11" s="400" t="str">
        <f t="shared" ref="Z11:Z16" si="4">IFERROR(IF(Y11="","",IF(Y11&lt;=0.2,"MUY BAJA",IF(Y11&lt;=0.4,"BAJA",IF(Y11&lt;=0.6,"MEDIA",IF(Y11&lt;=0.8,"ALTA",IF(Y11=1,"MUY ALTA")))))),"")</f>
        <v>MEDIA</v>
      </c>
      <c r="AA11" s="400">
        <f>IFERROR(IF(W11="Impacto",(O11-(O11*X11)),IF(W11="Probabilidad",O11,"")),"")</f>
        <v>0.6</v>
      </c>
      <c r="AB11" s="400" t="str">
        <f t="shared" si="0"/>
        <v>MODERADO</v>
      </c>
      <c r="AC11" s="401" t="str">
        <f t="shared" si="1"/>
        <v>MODERADO</v>
      </c>
      <c r="AD11" s="402">
        <v>44511</v>
      </c>
      <c r="AE11" s="403" t="s">
        <v>504</v>
      </c>
      <c r="AF11" s="402">
        <v>44679</v>
      </c>
      <c r="AG11" s="404" t="s">
        <v>513</v>
      </c>
      <c r="AH11" s="405">
        <v>44910</v>
      </c>
      <c r="AI11" s="404" t="s">
        <v>514</v>
      </c>
      <c r="AJ11" s="405">
        <v>45069</v>
      </c>
      <c r="AK11" s="404" t="s">
        <v>515</v>
      </c>
      <c r="AL11" s="406">
        <v>45530</v>
      </c>
      <c r="AM11" s="404" t="s">
        <v>522</v>
      </c>
      <c r="AN11" s="406">
        <v>45715</v>
      </c>
      <c r="AO11" s="404" t="s">
        <v>875</v>
      </c>
      <c r="AP11" s="423">
        <v>46153</v>
      </c>
      <c r="AQ11" s="404"/>
      <c r="AR11" s="382">
        <f>IF(Y11="","",MIN(Y11:Y14))</f>
        <v>0.216</v>
      </c>
      <c r="AS11" s="382" t="str">
        <f>IFERROR(IF(AR11="","",IF(AR11&lt;=0.2,"MUY BAJA",IF(AR11&lt;=0.4,"BAJA",IF(AR11&lt;=0.6,"MEDIA",IF(AR11&lt;=0.8,"ALTA",IF(AR11=1,"MUY ALTA")))))),"")</f>
        <v>BAJA</v>
      </c>
      <c r="AT11" s="382">
        <f>IF(AA11="","",MIN(AA11:AA14))</f>
        <v>0.6</v>
      </c>
      <c r="AU11" s="382" t="str">
        <f>IFERROR(IF(AT11="","",IF(AT11&lt;=0.2,"LEVE",IF(AT11&lt;=0.4,"MENOR",IF(AT11&lt;=0.6,"MODERADO",IF(AT11&lt;=0.8,"MAYOR",IF(AT11=1,"CATASTRÓFICO")))))),"")</f>
        <v>MODERADO</v>
      </c>
      <c r="AV11" s="383" t="str">
        <f>IFERROR(IF(OR(AND(AS11="Muy Baja",AU11="Leve"),AND(AS11="Muy Baja",AU11="Menor"),AND(AS11="Baja",AU11="Leve")),"BAJO",IF(OR(AND(AS11="Muy baja",AU11="Moderado"),AND(AS11="Baja",AU11="Menor"),AND(AS11="Baja",AU11="Moderado"),AND(AS11="Media",AU11="Leve"),AND(AS11="Media",AU11="Menor"),AND(AS11="Media",AU11="Moderado"),AND(AS11="Alta",AU11="Leve"),AND(AS11="Alta",AU11="Menor")),"MODERADO",IF(OR(AND(AS11="Muy Baja",AU11="Mayor"),AND(AS11="Baja",AU11="Mayor"),AND(AS11="Media",AU11="Mayor"),AND(AS11="Alta",AU11="Moderado"),AND(AS11="Alta",AU11="Mayor"),AND(AS11="Muy Alta",AU11="Leve"),AND(AS11="Muy Alta",AU11="Menor"),AND(AS11="Muy Alta",AU11="Moderado"),AND(AS11="Muy Alta",AU11="Mayor")),"ALTO",IF(OR(AND(AS11="Muy Baja",AU11="Catastrófico"),AND(AS11="Baja",AU11="Catastrófico"),AND(AS11="Media",AU11="Catastrófico"),AND(AS11="Alta",AU11="Catastrófico"),AND(AS11="Muy Alta",AU11="Catastrófico")),"EXTREMO","")))),"")</f>
        <v>MODERADO</v>
      </c>
      <c r="AW11" s="613">
        <v>44796</v>
      </c>
      <c r="AX11" s="604" t="s">
        <v>523</v>
      </c>
      <c r="AY11" s="604" t="s">
        <v>506</v>
      </c>
      <c r="AZ11" s="604" t="s">
        <v>507</v>
      </c>
      <c r="BA11" s="604">
        <v>44068</v>
      </c>
      <c r="BB11" s="604" t="s">
        <v>524</v>
      </c>
      <c r="BC11" s="604">
        <v>44266</v>
      </c>
      <c r="BD11" s="604" t="s">
        <v>525</v>
      </c>
      <c r="BE11" s="387"/>
      <c r="BF11" s="388"/>
      <c r="BG11" s="389"/>
      <c r="BH11" s="390"/>
      <c r="BI11" s="389"/>
      <c r="BJ11" s="390"/>
      <c r="BK11" s="389"/>
      <c r="BL11" s="390"/>
      <c r="BM11" s="389"/>
      <c r="BN11" s="390"/>
      <c r="BO11" s="389"/>
      <c r="BP11" s="390"/>
      <c r="BQ11" s="389"/>
      <c r="BR11" s="407"/>
      <c r="BS11" s="391"/>
      <c r="BT11" s="407"/>
      <c r="BU11" s="408"/>
      <c r="BV11" s="409"/>
      <c r="BW11" s="392"/>
      <c r="BX11" s="410"/>
      <c r="BY11" s="321"/>
    </row>
    <row r="12" spans="1:77" s="207" customFormat="1" ht="81" customHeight="1" x14ac:dyDescent="0.25">
      <c r="A12" s="353"/>
      <c r="B12" s="353"/>
      <c r="C12" s="353"/>
      <c r="D12" s="599"/>
      <c r="E12" s="411" t="s">
        <v>415</v>
      </c>
      <c r="F12" s="559" t="s">
        <v>947</v>
      </c>
      <c r="G12" s="559" t="s">
        <v>521</v>
      </c>
      <c r="H12" s="559" t="s">
        <v>501</v>
      </c>
      <c r="I12" s="591">
        <v>115</v>
      </c>
      <c r="J12" s="559" t="s">
        <v>949</v>
      </c>
      <c r="K12" s="559" t="str">
        <f>IF(I12&lt;=0,"",IF(I12&lt;=2,"Muy Baja",IF(I12&lt;=10,"Baja", IF(I12&lt;=30,"Media", IF(I12&lt;=100,"Alta",IF(I12&gt;100,"Muy Alta"))))))</f>
        <v>Muy Alta</v>
      </c>
      <c r="L12" s="588">
        <f>IF(K12="","",IF(K12="Muy Baja",0.2,IF(K12="Baja",0.4,IF(K12="Media",0.6,IF(K12="Alta",0.8,IF(K12="Muy Alta",1,))))))</f>
        <v>1</v>
      </c>
      <c r="M12" s="559" t="s">
        <v>302</v>
      </c>
      <c r="N12" s="559" t="str">
        <f>IF(OR(M12=CRITERIOS!$C$182,M12=CRITERIOS!$D$182),"Leve",IF(OR(M12=CRITERIOS!$C$183,M12=CRITERIOS!$D$183),"Menor",IF(OR(M12=CRITERIOS!$C$184,M12=CRITERIOS!$D$184),"Moderado",IF(OR(M12=CRITERIOS!$C$185,M12=CRITERIOS!$D$185),"Mayor",IF(OR(M12=CRITERIOS!$C$186,M12=CRITERIOS!$D$186),"Catastrófico","")))))</f>
        <v>Moderado</v>
      </c>
      <c r="O12" s="588">
        <f>IF(N12="","",IF(N12="Leve",0.2,IF(N12="Menor",0.4,IF(N12="Moderado",0.6,IF(N12="Mayor",0.8,IF(N12="Catastrófico",1,))))))</f>
        <v>0.6</v>
      </c>
      <c r="P12" s="589" t="str">
        <f>IF(OR(AND(K12="Muy Baja",N12="Leve"),AND(K12="Muy Baja",N12="Menor"),AND(K12="Baja",N12="Leve")),"BAJO",IF(OR(AND(K12="Muy baja",N12="Moderado"),AND(K12="Baja",N12="Menor"),AND(K12="Baja",N12="Moderado"),AND(K12="Media",N12="Leve"),AND(K12="Media",N12="Menor"),AND(K12="Media",N12="Moderado"),AND(K12="Alta",N12="Leve"),AND(K12="Alta",N12="Menor")),"MODERADO",IF(OR(AND(K12="Muy Baja",N12="Mayor"),AND(K12="Baja",N12="Mayor"),AND(K12="Media",N12="Mayor"),AND(K12="Alta",N12="Moderado"),AND(K12="Alta",N12="Mayor"),AND(K12="Muy Alta",N12="Leve"),AND(K12="Muy Alta",N12="Menor"),AND(K12="Muy Alta",N12="Moderado"),YL12="Muy Alta",N12="Mayor"),"ALTO",IF(OR(AND(K12="Muy Baja",N12="Catastrófico"),AND(K12="Baja",N12="Catastrófico"),AND(K12="Media",N12="Catastrófico"),AND(K12="Alta",N12="Catastrófico"),AND(K12="Muy Alta",N12="Catastrófico")),"EXTREMO",""))))</f>
        <v>ALTO</v>
      </c>
      <c r="Q12" s="372" t="s">
        <v>529</v>
      </c>
      <c r="R12" s="375" t="s">
        <v>362</v>
      </c>
      <c r="S12" s="372" t="s">
        <v>530</v>
      </c>
      <c r="T12" s="424" t="s">
        <v>531</v>
      </c>
      <c r="U12" s="375" t="s">
        <v>10</v>
      </c>
      <c r="V12" s="375" t="s">
        <v>326</v>
      </c>
      <c r="W12" s="375" t="str">
        <f t="shared" si="2"/>
        <v>PROBABILIDAD</v>
      </c>
      <c r="X12" s="373" t="str">
        <f>IF(AND(U12="PREVENTIVO",V12="AUTOMÁTICO"),"50%",IF(AND(U12="PREVENTIVO",V12="MANUAL"),"40%",IF(AND(U12="DETECTIVO",V12="AUTOMÁTICO"),"40%",IF(AND(U12="DETECTIVO",V12="MANUAL"),"30%",IF(AND(U12="CORRECTIVO",V12="AUTOMÁTICO"),"35%",IF(AND(U12="CORRECTIVO",V12="MANUAL"),"25%",""))))))</f>
        <v>40%</v>
      </c>
      <c r="Y12" s="376">
        <f>IFERROR(IF(W12="Probabilidad",(L12-(L12*X12)),IF(W12="Impacto",L12,"")),"")</f>
        <v>0.6</v>
      </c>
      <c r="Z12" s="412" t="str">
        <f t="shared" si="4"/>
        <v>MEDIA</v>
      </c>
      <c r="AA12" s="376">
        <f>IFERROR(IF(AND(W11="Impacto",W12="Impacto"),(AA11-(AA11*X12)),IF(W12="Impacto",(O11-(+O11*X12)),IF(W12="Probabilidad",AA11,""))),"")</f>
        <v>0.6</v>
      </c>
      <c r="AB12" s="412" t="str">
        <f t="shared" si="0"/>
        <v>MODERADO</v>
      </c>
      <c r="AC12" s="377" t="str">
        <f t="shared" si="1"/>
        <v>MODERADO</v>
      </c>
      <c r="AD12" s="413">
        <v>44511</v>
      </c>
      <c r="AE12" s="379" t="s">
        <v>504</v>
      </c>
      <c r="AF12" s="413">
        <v>44679</v>
      </c>
      <c r="AG12" s="374" t="s">
        <v>513</v>
      </c>
      <c r="AH12" s="380">
        <v>44910</v>
      </c>
      <c r="AI12" s="374" t="s">
        <v>520</v>
      </c>
      <c r="AJ12" s="380">
        <v>45069</v>
      </c>
      <c r="AK12" s="374" t="s">
        <v>532</v>
      </c>
      <c r="AL12" s="381">
        <v>45530</v>
      </c>
      <c r="AM12" s="374" t="s">
        <v>533</v>
      </c>
      <c r="AN12" s="381">
        <v>45715</v>
      </c>
      <c r="AO12" s="374" t="s">
        <v>876</v>
      </c>
      <c r="AP12" s="423">
        <v>46154</v>
      </c>
      <c r="AQ12" s="374" t="s">
        <v>956</v>
      </c>
      <c r="AR12" s="590">
        <f>IF(Y12="","",MIN(Y12:Y15))</f>
        <v>0.216</v>
      </c>
      <c r="AS12" s="590" t="str">
        <f>IFERROR(IF(AR12="","",IF(AR12&lt;=0.2,"MUY BAJA",IF(AR12&lt;=0.4,"BAJA",IF(AR12&lt;=0.6,"MEDIA",IF(AR12&lt;=0.8,"ALTA",IF(AR12=1,"MUY ALTA")))))),"")</f>
        <v>BAJA</v>
      </c>
      <c r="AT12" s="590">
        <f>IF(AA12="","",MIN(AA12:AA15))</f>
        <v>0.6</v>
      </c>
      <c r="AU12" s="590" t="str">
        <f>IFERROR(IF(AT12="","",IF(AT12&lt;=0.2,"LEVE",IF(AT12&lt;=0.4,"MENOR",IF(AT12&lt;=0.6,"MODERADO",IF(AT12&lt;=0.8,"MAYOR",IF(AT12=1,"CATASTRÓFICO")))))),"")</f>
        <v>MODERADO</v>
      </c>
      <c r="AV12" s="589" t="str">
        <f>IFERROR(IF(OR(AND(AS12="Muy Baja",AU12="Leve"),AND(AS12="Muy Baja",AU12="Menor"),AND(AS12="Baja",AU12="Leve")),"BAJO",IF(OR(AND(AS12="Muy baja",AU12="Moderado"),AND(AS12="Baja",AU12="Menor"),AND(AS12="Baja",AU12="Moderado"),AND(AS12="Media",AU12="Leve"),AND(AS12="Media",AU12="Menor"),AND(AS12="Media",AU12="Moderado"),AND(AS12="Alta",AU12="Leve"),AND(AS12="Alta",AU12="Menor")),"MODERADO",IF(OR(AND(AS12="Muy Baja",AU12="Mayor"),AND(AS12="Baja",AU12="Mayor"),AND(AS12="Media",AU12="Mayor"),AND(AS12="Alta",AU12="Moderado"),AND(AS12="Alta",AU12="Mayor"),AND(AS12="Muy Alta",AU12="Leve"),AND(AS12="Muy Alta",AU12="Menor"),AND(AS12="Muy Alta",AU12="Moderado"),AND(AS12="Muy Alta",AU12="Mayor")),"ALTO",IF(OR(AND(AS12="Muy Baja",AU12="Catastrófico"),AND(AS12="Baja",AU12="Catastrófico"),AND(AS12="Media",AU12="Catastrófico"),AND(AS12="Alta",AU12="Catastrófico"),AND(AS12="Muy Alta",AU12="Catastrófico")),"EXTREMO","")))),"")</f>
        <v>MODERADO</v>
      </c>
      <c r="AW12" s="613"/>
      <c r="AX12" s="604"/>
      <c r="AY12" s="604"/>
      <c r="AZ12" s="604"/>
      <c r="BA12" s="604"/>
      <c r="BB12" s="604"/>
      <c r="BC12" s="604"/>
      <c r="BD12" s="604"/>
      <c r="BE12" s="605">
        <v>44588</v>
      </c>
      <c r="BF12" s="586" t="s">
        <v>508</v>
      </c>
      <c r="BG12" s="581">
        <v>44797</v>
      </c>
      <c r="BH12" s="559" t="s">
        <v>508</v>
      </c>
      <c r="BI12" s="581">
        <v>44961</v>
      </c>
      <c r="BJ12" s="559" t="s">
        <v>526</v>
      </c>
      <c r="BK12" s="581">
        <v>45139</v>
      </c>
      <c r="BL12" s="559" t="s">
        <v>508</v>
      </c>
      <c r="BM12" s="581" t="s">
        <v>950</v>
      </c>
      <c r="BN12" s="559" t="s">
        <v>509</v>
      </c>
      <c r="BO12" s="581" t="s">
        <v>951</v>
      </c>
      <c r="BP12" s="559" t="s">
        <v>528</v>
      </c>
      <c r="BQ12" s="581">
        <v>45751</v>
      </c>
      <c r="BR12" s="582" t="s">
        <v>870</v>
      </c>
      <c r="BS12" s="583">
        <v>45903</v>
      </c>
      <c r="BT12" s="582" t="s">
        <v>909</v>
      </c>
      <c r="BU12" s="584"/>
      <c r="BV12" s="558"/>
      <c r="BW12" s="585"/>
      <c r="BX12" s="558"/>
      <c r="BY12" s="321"/>
    </row>
    <row r="13" spans="1:77" ht="81" customHeight="1" x14ac:dyDescent="0.25">
      <c r="A13" s="354"/>
      <c r="B13" s="354"/>
      <c r="C13" s="354"/>
      <c r="D13" s="599"/>
      <c r="E13" s="411" t="s">
        <v>411</v>
      </c>
      <c r="F13" s="559"/>
      <c r="G13" s="559"/>
      <c r="H13" s="559"/>
      <c r="I13" s="591"/>
      <c r="J13" s="559"/>
      <c r="K13" s="559"/>
      <c r="L13" s="588"/>
      <c r="M13" s="559"/>
      <c r="N13" s="559"/>
      <c r="O13" s="588"/>
      <c r="P13" s="589"/>
      <c r="Q13" s="372" t="s">
        <v>534</v>
      </c>
      <c r="R13" s="375" t="s">
        <v>362</v>
      </c>
      <c r="S13" s="372" t="s">
        <v>535</v>
      </c>
      <c r="T13" s="424" t="s">
        <v>855</v>
      </c>
      <c r="U13" s="375" t="s">
        <v>10</v>
      </c>
      <c r="V13" s="375" t="s">
        <v>326</v>
      </c>
      <c r="W13" s="375" t="str">
        <f t="shared" si="2"/>
        <v>PROBABILIDAD</v>
      </c>
      <c r="X13" s="373" t="str">
        <f t="shared" si="3"/>
        <v>40%</v>
      </c>
      <c r="Y13" s="376">
        <f>IFERROR(IF(AND(W12="Probabilidad",W13="Probabilidad"),(Y12-(Y12*X13)),IF(AND(W12="Impacto",W13="Probabilidad"),(Y11-(Y11*X13)),IF(W13="Impacto",Y12,""))),"")</f>
        <v>0.36</v>
      </c>
      <c r="Z13" s="376" t="str">
        <f t="shared" si="4"/>
        <v>BAJA</v>
      </c>
      <c r="AA13" s="376">
        <f>IFERROR(IF(AND(W12="Impacto",W13="Impacto"),(AA12-(AA12*X13)),IF(AND(W12="Probabilidad",W13="Impacto"),(AA11-(AA11*X13)),IF(W13="Probabilidad",AA12,""))),"")</f>
        <v>0.6</v>
      </c>
      <c r="AB13" s="376" t="str">
        <f t="shared" si="0"/>
        <v>MODERADO</v>
      </c>
      <c r="AC13" s="377" t="str">
        <f t="shared" si="1"/>
        <v>MODERADO</v>
      </c>
      <c r="AD13" s="378">
        <v>44511</v>
      </c>
      <c r="AE13" s="379" t="s">
        <v>504</v>
      </c>
      <c r="AF13" s="378">
        <v>44679</v>
      </c>
      <c r="AG13" s="374" t="s">
        <v>513</v>
      </c>
      <c r="AH13" s="380">
        <v>44910</v>
      </c>
      <c r="AI13" s="374" t="s">
        <v>536</v>
      </c>
      <c r="AJ13" s="380">
        <v>45069</v>
      </c>
      <c r="AK13" s="374" t="s">
        <v>537</v>
      </c>
      <c r="AL13" s="381">
        <v>45530</v>
      </c>
      <c r="AM13" s="374" t="s">
        <v>538</v>
      </c>
      <c r="AN13" s="381">
        <v>45715</v>
      </c>
      <c r="AO13" s="374" t="s">
        <v>877</v>
      </c>
      <c r="AP13" s="423">
        <v>46155</v>
      </c>
      <c r="AQ13" s="418" t="s">
        <v>960</v>
      </c>
      <c r="AR13" s="590"/>
      <c r="AS13" s="590"/>
      <c r="AT13" s="590"/>
      <c r="AU13" s="590"/>
      <c r="AV13" s="589"/>
      <c r="AW13" s="613"/>
      <c r="AX13" s="604"/>
      <c r="AY13" s="604"/>
      <c r="AZ13" s="604"/>
      <c r="BA13" s="604"/>
      <c r="BB13" s="604"/>
      <c r="BC13" s="604"/>
      <c r="BD13" s="604"/>
      <c r="BE13" s="605"/>
      <c r="BF13" s="586"/>
      <c r="BG13" s="581"/>
      <c r="BH13" s="559"/>
      <c r="BI13" s="581"/>
      <c r="BJ13" s="559"/>
      <c r="BK13" s="581"/>
      <c r="BL13" s="559"/>
      <c r="BM13" s="581"/>
      <c r="BN13" s="559"/>
      <c r="BO13" s="581"/>
      <c r="BP13" s="559"/>
      <c r="BQ13" s="581"/>
      <c r="BR13" s="582"/>
      <c r="BS13" s="583"/>
      <c r="BT13" s="582"/>
      <c r="BU13" s="584"/>
      <c r="BV13" s="558"/>
      <c r="BW13" s="585"/>
      <c r="BX13" s="558"/>
    </row>
    <row r="14" spans="1:77" ht="114" x14ac:dyDescent="0.25">
      <c r="A14" s="354"/>
      <c r="B14" s="354"/>
      <c r="C14" s="354"/>
      <c r="D14" s="599"/>
      <c r="E14" s="411" t="s">
        <v>924</v>
      </c>
      <c r="F14" s="559"/>
      <c r="G14" s="559"/>
      <c r="H14" s="559"/>
      <c r="I14" s="591"/>
      <c r="J14" s="559"/>
      <c r="K14" s="559"/>
      <c r="L14" s="588"/>
      <c r="M14" s="559"/>
      <c r="N14" s="559"/>
      <c r="O14" s="588"/>
      <c r="P14" s="589"/>
      <c r="Q14" s="372" t="s">
        <v>937</v>
      </c>
      <c r="R14" s="373" t="s">
        <v>362</v>
      </c>
      <c r="S14" s="372" t="s">
        <v>539</v>
      </c>
      <c r="T14" s="424" t="s">
        <v>540</v>
      </c>
      <c r="U14" s="375" t="s">
        <v>10</v>
      </c>
      <c r="V14" s="375" t="s">
        <v>326</v>
      </c>
      <c r="W14" s="375" t="str">
        <f t="shared" si="2"/>
        <v>PROBABILIDAD</v>
      </c>
      <c r="X14" s="373" t="str">
        <f t="shared" si="3"/>
        <v>40%</v>
      </c>
      <c r="Y14" s="376">
        <f>IFERROR(IF(AND(W13="Probabilidad",W14="Probabilidad"),(Y13-(Y13*X14)),IF(AND(W13="Impacto",W14="Probabilidad"),(Y12-(Y12*X14)),IF(W14="Impacto",Y13,""))),"")</f>
        <v>0.216</v>
      </c>
      <c r="Z14" s="376" t="str">
        <f t="shared" si="4"/>
        <v>BAJA</v>
      </c>
      <c r="AA14" s="376">
        <f>IFERROR(IF(AND(W13="Impacto",W14="Impacto"),(AA13-(AA13*X14)),IF(AND(W13="Probabilidad",W14="Impacto"),(AA12-(AA12*X14)),IF(W14="Probabilidad",AA13,""))),"")</f>
        <v>0.6</v>
      </c>
      <c r="AB14" s="376" t="str">
        <f t="shared" si="0"/>
        <v>MODERADO</v>
      </c>
      <c r="AC14" s="377" t="str">
        <f t="shared" si="1"/>
        <v>MODERADO</v>
      </c>
      <c r="AD14" s="378">
        <v>44511</v>
      </c>
      <c r="AE14" s="379" t="s">
        <v>504</v>
      </c>
      <c r="AF14" s="378">
        <v>44679</v>
      </c>
      <c r="AG14" s="374" t="s">
        <v>513</v>
      </c>
      <c r="AH14" s="380">
        <v>44910</v>
      </c>
      <c r="AI14" s="374" t="s">
        <v>541</v>
      </c>
      <c r="AJ14" s="380">
        <v>45069</v>
      </c>
      <c r="AK14" s="374" t="s">
        <v>542</v>
      </c>
      <c r="AL14" s="381">
        <v>45530</v>
      </c>
      <c r="AM14" s="374" t="s">
        <v>543</v>
      </c>
      <c r="AN14" s="381">
        <v>45715</v>
      </c>
      <c r="AO14" s="393" t="s">
        <v>878</v>
      </c>
      <c r="AP14" s="423">
        <v>46156</v>
      </c>
      <c r="AQ14" s="424" t="s">
        <v>970</v>
      </c>
      <c r="AR14" s="590"/>
      <c r="AS14" s="590"/>
      <c r="AT14" s="590"/>
      <c r="AU14" s="590"/>
      <c r="AV14" s="589"/>
      <c r="AW14" s="613"/>
      <c r="AX14" s="604"/>
      <c r="AY14" s="604"/>
      <c r="AZ14" s="604"/>
      <c r="BA14" s="604"/>
      <c r="BB14" s="604"/>
      <c r="BC14" s="604"/>
      <c r="BD14" s="604"/>
      <c r="BE14" s="605"/>
      <c r="BF14" s="586"/>
      <c r="BG14" s="581"/>
      <c r="BH14" s="559"/>
      <c r="BI14" s="581"/>
      <c r="BJ14" s="559"/>
      <c r="BK14" s="581"/>
      <c r="BL14" s="559"/>
      <c r="BM14" s="581"/>
      <c r="BN14" s="559"/>
      <c r="BO14" s="581"/>
      <c r="BP14" s="559"/>
      <c r="BQ14" s="581"/>
      <c r="BR14" s="582"/>
      <c r="BS14" s="583"/>
      <c r="BT14" s="582"/>
      <c r="BU14" s="584"/>
      <c r="BV14" s="558"/>
      <c r="BW14" s="585"/>
      <c r="BX14" s="558"/>
    </row>
    <row r="15" spans="1:77" ht="169.5" customHeight="1" x14ac:dyDescent="0.25">
      <c r="A15" s="207">
        <f>IF(OR(AR15=0,AT15=0),"",IF(AND(AR15&lt;=0.2,AT15&lt;=0.2),1,IF(AND(AR15&lt;=0.2,AT15&lt;=0.4),2,IF(AND(AR15&lt;=0.2,AT15&lt;=0.6),3,IF(AND(AR15&lt;=0.2,AT15&lt;=0.8),4,IF(AND(AR15&lt;=0.2,AT15&lt;=1),5,IF(AND(AR15&lt;=0.4,AT15&lt;=0.2),6,IF(AND(AR15&lt;=0.4,AT15&lt;=0.4),7,IF(AND(AR15&lt;=0.4,AT15&lt;=0.6),8,IF(AND(AR15&lt;=0.4,AT15&lt;=0.8),9,IF(AND(AR15&lt;=0.4,AT15&lt;=1),10,IF(AND(AR15&lt;=0.6,AT15&lt;=0.2),11,IF(AND(AR15&lt;=0.6,AT15&lt;=0.4),12,IF(AND(AR15&lt;=0.6,AT15&lt;=0.6),13,IF(AND(AR15&lt;=0.6,AT15&lt;=0.8),14,IF(AND(AR15&lt;=0.6,AT15&lt;=1),15,IF(AND(AR15&lt;=0.8,AT15&lt;=0.2),16,IF(AND(AR15&lt;=0.8,AT15&lt;=0.4),17,IF(AND(AR15&lt;=0.8,AT15&lt;=0.6),18,IF(AND(AR15&lt;=0.8,AT15&lt;=0.8),19,IF(AND(AR15&lt;=0.8,AT15&lt;=1),20,IF(AND(AR15&lt;=1,AT15&lt;=0.2),21,IF(AND(AR15&lt;=1,AT15&lt;=0.4),22,IF(AND(AR15&lt;=1,AT15&lt;=0.6),23,IF(AND(AR15&lt;=1,AT15&lt;=0.8),24,IF(AND(AR15&lt;=1,AT15&lt;=1),25,""))))))))))))))))))))))))))</f>
        <v>8</v>
      </c>
      <c r="B15" s="207">
        <f>IF(A15="","",(COUNTIF($A$8:A15,A15))/100)</f>
        <v>0.02</v>
      </c>
      <c r="C15" s="207">
        <f>IFERROR(A15+B15,"")</f>
        <v>8.02</v>
      </c>
      <c r="D15" s="599">
        <v>4</v>
      </c>
      <c r="E15" s="414" t="s">
        <v>417</v>
      </c>
      <c r="F15" s="597" t="s">
        <v>926</v>
      </c>
      <c r="G15" s="597" t="s">
        <v>521</v>
      </c>
      <c r="H15" s="597" t="s">
        <v>501</v>
      </c>
      <c r="I15" s="600">
        <v>60</v>
      </c>
      <c r="J15" s="602" t="s">
        <v>850</v>
      </c>
      <c r="K15" s="559" t="str">
        <f>IF(I15&lt;=0,"",IF(I15&lt;=2,"Muy Baja",IF(I15&lt;=10,"Baja",IF(I15&lt;=30,"Media",IF(I15&lt;=100,"Alta",IF(I15&gt;100,"Muy Alta"))))))</f>
        <v>Alta</v>
      </c>
      <c r="L15" s="588">
        <f>IF(K15="","",IF(K15="Muy Baja",0.2,IF(K15="Baja",0.4,IF(K15="Media",0.6,IF(K15="Alta",0.8,IF(K15="Muy Alta",1,))))))</f>
        <v>0.8</v>
      </c>
      <c r="M15" s="597" t="s">
        <v>302</v>
      </c>
      <c r="N15" s="559" t="str">
        <f>IF(OR(M15=CRITERIOS!$C$182,M15=CRITERIOS!$D$182),"Leve",IF(OR(M15=CRITERIOS!$C$183,M15=CRITERIOS!$D$183),"Menor",IF(OR(M15=CRITERIOS!$C$184,M15=CRITERIOS!$D$184),"Moderado",IF(OR(M15=CRITERIOS!$C$185,M15=CRITERIOS!$D$185),"Mayor",IF(OR(M15=CRITERIOS!$C$186,M15=CRITERIOS!$D$186),"Catastrófico","")))))</f>
        <v>Moderado</v>
      </c>
      <c r="O15" s="588">
        <f>IF(N15="","",IF(N15="Leve",0.2,IF(N15="Menor",0.4,IF(N15="Moderado",0.6,IF(N15="Mayor",0.8,IF(N15="Catastrófico",1,))))))</f>
        <v>0.6</v>
      </c>
      <c r="P15" s="589" t="str">
        <f>IF(OR(AND(K15="Muy Baja",N15="Leve"),AND(K15="Muy Baja",N15="Menor"),AND(K15="Baja",N15="Leve")),"BAJO",IF(OR(AND(K15="Muy baja",N15="Moderado"),AND(K15="Baja",N15="Menor"),AND(K15="Baja",N15="Moderado"),AND(K15="Media",N15="Leve"),AND(K15="Media",N15="Menor"),AND(K15="Media",N15="Moderado"),AND(K15="Alta",N15="Leve"),AND(K15="Alta",N15="Menor")),"MODERADO",IF(OR(AND(K15="Muy Baja",N15="Mayor"),AND(K15="Baja",N15="Mayor"),AND(K15="Media",N15="Mayor"),AND(K15="Alta",N15="Moderado"),AND(K15="Alta",N15="Mayor"),AND(K15="Muy Alta",N15="Leve"),AND(K15="Muy Alta",N15="Menor"),AND(K15="Muy Alta",N15="Moderado"),YL15="Muy Alta",N15="Mayor"),"ALTO",IF(OR(AND(K15="Muy Baja",N15="Catastrófico"),AND(K15="Baja",N15="Catastrófico"),AND(K15="Media",N15="Catastrófico"),AND(K15="Alta",N15="Catastrófico"),AND(K15="Muy Alta",N15="Catastrófico")),"EXTREMO",""))))</f>
        <v>ALTO</v>
      </c>
      <c r="Q15" s="372" t="s">
        <v>938</v>
      </c>
      <c r="R15" s="375" t="s">
        <v>362</v>
      </c>
      <c r="S15" s="372" t="s">
        <v>856</v>
      </c>
      <c r="T15" s="726" t="s">
        <v>544</v>
      </c>
      <c r="U15" s="375" t="s">
        <v>10</v>
      </c>
      <c r="V15" s="375" t="s">
        <v>326</v>
      </c>
      <c r="W15" s="375" t="str">
        <f t="shared" ref="W15:W23" si="5">IF(OR(U15="PREVENTIVO",U15="DETECTIVO"),"PROBABILIDAD",IF(U15="CORRECTIVO","IMPACTO",""))</f>
        <v>PROBABILIDAD</v>
      </c>
      <c r="X15" s="373" t="str">
        <f t="shared" si="3"/>
        <v>40%</v>
      </c>
      <c r="Y15" s="376">
        <f>IFERROR(IF(W15="Probabilidad",(L15-(L15*X15)),IF(W15="Impacto",L15,"")),"")</f>
        <v>0.48</v>
      </c>
      <c r="Z15" s="376" t="str">
        <f>IFERROR(IF(Y15="","",IF(Y15&lt;=0.2,"MUY BAJA",IF(Y15&lt;=0.4,"BAJA",IF(Y15&lt;=0.6,"MEDIA",IF(Y15&lt;=0.8,"ALTA",IF(Y15=1,"MUY ALTA")))))),"")</f>
        <v>MEDIA</v>
      </c>
      <c r="AA15" s="376">
        <f>IFERROR(IF(W15="Impacto",(O15-(O15*X15)),IF(W15="Probabilidad",O15,"")),"")</f>
        <v>0.6</v>
      </c>
      <c r="AB15" s="376" t="str">
        <f t="shared" si="0"/>
        <v>MODERADO</v>
      </c>
      <c r="AC15" s="377" t="str">
        <f t="shared" si="1"/>
        <v>MODERADO</v>
      </c>
      <c r="AD15" s="415">
        <v>44511</v>
      </c>
      <c r="AE15" s="377" t="s">
        <v>504</v>
      </c>
      <c r="AF15" s="381">
        <v>44679</v>
      </c>
      <c r="AG15" s="372" t="s">
        <v>513</v>
      </c>
      <c r="AH15" s="380">
        <v>44910</v>
      </c>
      <c r="AI15" s="372" t="s">
        <v>545</v>
      </c>
      <c r="AJ15" s="381">
        <v>45069</v>
      </c>
      <c r="AK15" s="372" t="s">
        <v>546</v>
      </c>
      <c r="AL15" s="381">
        <v>45530</v>
      </c>
      <c r="AM15" s="372" t="s">
        <v>547</v>
      </c>
      <c r="AN15" s="381">
        <v>45715</v>
      </c>
      <c r="AO15" s="372" t="s">
        <v>879</v>
      </c>
      <c r="AP15" s="423">
        <v>46157</v>
      </c>
      <c r="AQ15" s="418" t="s">
        <v>958</v>
      </c>
      <c r="AR15" s="590">
        <f>IF(Y15="","",MIN(Y15:Y16))</f>
        <v>0.28799999999999998</v>
      </c>
      <c r="AS15" s="590" t="str">
        <f>IFERROR(IF(AR15="","",IF(AR15&lt;=0.2,"MUY BAJA",IF(AR15&lt;=0.4,"BAJA",IF(AR15&lt;=0.6,"MEDIA",IF(AR15&lt;=0.8,"ALTA",IF(AR15=1,"MUY ALTA")))))),"")</f>
        <v>BAJA</v>
      </c>
      <c r="AT15" s="590">
        <f>IF(AA15="","",MIN(AA15:AA16))</f>
        <v>0.6</v>
      </c>
      <c r="AU15" s="590" t="str">
        <f>IFERROR(IF(AT15="","",IF(AT15&lt;=0.2,"LEVE",IF(AT15&lt;=0.4,"MENOR",IF(AT15&lt;=0.6,"MODERADO",IF(AT15&lt;=0.8,"MAYOR",IF(AT15=1,"CATASTRÓFICO")))))),"")</f>
        <v>MODERADO</v>
      </c>
      <c r="AV15" s="589" t="str">
        <f>IFERROR(IF(OR(AND(AS15="Muy Baja",AU15="Leve"),AND(AS15="Muy Baja",AU15="Menor"),AND(AS15="Baja",AU15="Leve")),"BAJO",IF(OR(AND(AS15="Muy baja",AU15="Moderado"),AND(AS15="Baja",AU15="Menor"),AND(AS15="Baja",AU15="Moderado"),AND(AS15="Media",AU15="Leve"),AND(AS15="Media",AU15="Menor"),AND(AS15="Media",AU15="Moderado"),AND(AS15="Alta",AU15="Leve"),AND(AS15="Alta",AU15="Menor")),"MODERADO",IF(OR(AND(AS15="Muy Baja",AU15="Mayor"),AND(AS15="Baja",AU15="Mayor"),AND(AS15="Media",AU15="Mayor"),AND(AS15="Alta",AU15="Moderado"),AND(AS15="Alta",AU15="Mayor"),AND(AS15="Muy Alta",AU15="Leve"),AND(AS15="Muy Alta",AU15="Menor"),AND(AS15="Muy Alta",AU15="Moderado"),AND(AS15="Muy Alta",AU15="Mayor")),"ALTO",IF(OR(AND(AS15="Muy Baja",AU15="Catastrófico"),AND(AS15="Baja",AU15="Catastrófico"),AND(AS15="Media",AU15="Catastrófico"),AND(AS15="Alta",AU15="Catastrófico"),AND(AS15="Muy Alta",AU15="Catastrófico")),"EXTREMO","")))),"")</f>
        <v>MODERADO</v>
      </c>
      <c r="AW15" s="596"/>
      <c r="AX15" s="559"/>
      <c r="AY15" s="581"/>
      <c r="AZ15" s="559"/>
      <c r="BA15" s="581"/>
      <c r="BB15" s="559"/>
      <c r="BC15" s="581">
        <v>44266</v>
      </c>
      <c r="BD15" s="597" t="s">
        <v>548</v>
      </c>
      <c r="BE15" s="581">
        <v>44587</v>
      </c>
      <c r="BF15" s="597" t="s">
        <v>508</v>
      </c>
      <c r="BG15" s="581">
        <v>44796</v>
      </c>
      <c r="BH15" s="597" t="s">
        <v>508</v>
      </c>
      <c r="BI15" s="581">
        <v>44960</v>
      </c>
      <c r="BJ15" s="597" t="s">
        <v>508</v>
      </c>
      <c r="BK15" s="581">
        <v>45138</v>
      </c>
      <c r="BL15" s="597" t="s">
        <v>508</v>
      </c>
      <c r="BM15" s="581" t="s">
        <v>527</v>
      </c>
      <c r="BN15" s="597" t="s">
        <v>509</v>
      </c>
      <c r="BO15" s="581" t="s">
        <v>510</v>
      </c>
      <c r="BP15" s="597" t="s">
        <v>549</v>
      </c>
      <c r="BQ15" s="581">
        <v>45750</v>
      </c>
      <c r="BR15" s="587" t="s">
        <v>870</v>
      </c>
      <c r="BS15" s="583">
        <v>45902</v>
      </c>
      <c r="BT15" s="587" t="s">
        <v>909</v>
      </c>
      <c r="BU15" s="555"/>
      <c r="BV15" s="614"/>
      <c r="BW15" s="585"/>
      <c r="BX15" s="614"/>
    </row>
    <row r="16" spans="1:77" ht="118.5" customHeight="1" x14ac:dyDescent="0.25">
      <c r="D16" s="599"/>
      <c r="E16" s="414" t="s">
        <v>550</v>
      </c>
      <c r="F16" s="597"/>
      <c r="G16" s="597"/>
      <c r="H16" s="597"/>
      <c r="I16" s="600"/>
      <c r="J16" s="602"/>
      <c r="K16" s="559"/>
      <c r="L16" s="588"/>
      <c r="M16" s="597"/>
      <c r="N16" s="559"/>
      <c r="O16" s="588"/>
      <c r="P16" s="589"/>
      <c r="Q16" s="372" t="s">
        <v>939</v>
      </c>
      <c r="R16" s="375" t="s">
        <v>362</v>
      </c>
      <c r="S16" s="372" t="s">
        <v>519</v>
      </c>
      <c r="T16" s="424" t="s">
        <v>551</v>
      </c>
      <c r="U16" s="375" t="s">
        <v>10</v>
      </c>
      <c r="V16" s="375" t="s">
        <v>326</v>
      </c>
      <c r="W16" s="375" t="str">
        <f t="shared" si="5"/>
        <v>PROBABILIDAD</v>
      </c>
      <c r="X16" s="373" t="str">
        <f t="shared" si="3"/>
        <v>40%</v>
      </c>
      <c r="Y16" s="376">
        <f>IFERROR(IF(AND(W15="Probabilidad",W16="Probabilidad"),(Y15-(Y15*X16)),IF(W16="Probabilidad",(L15-(L15*X16)),IF(W16="Impacto",Y15,""))),"")</f>
        <v>0.28799999999999998</v>
      </c>
      <c r="Z16" s="376" t="str">
        <f t="shared" si="4"/>
        <v>BAJA</v>
      </c>
      <c r="AA16" s="376">
        <f>IFERROR(IF(AND(W15="Impacto",W16="Impacto"),(AA15-(AA15*X16)),IF(W16="Impacto",(O15-(+O15*X16)),IF(W16="Probabilidad",AA15,""))),"")</f>
        <v>0.6</v>
      </c>
      <c r="AB16" s="376" t="str">
        <f t="shared" si="0"/>
        <v>MODERADO</v>
      </c>
      <c r="AC16" s="377" t="str">
        <f t="shared" si="1"/>
        <v>MODERADO</v>
      </c>
      <c r="AD16" s="415">
        <v>44511</v>
      </c>
      <c r="AE16" s="377" t="s">
        <v>504</v>
      </c>
      <c r="AF16" s="381">
        <v>44679</v>
      </c>
      <c r="AG16" s="372" t="s">
        <v>513</v>
      </c>
      <c r="AH16" s="380">
        <v>44910</v>
      </c>
      <c r="AI16" s="372" t="s">
        <v>552</v>
      </c>
      <c r="AJ16" s="381">
        <v>45069</v>
      </c>
      <c r="AK16" s="372" t="s">
        <v>553</v>
      </c>
      <c r="AL16" s="381">
        <v>45530</v>
      </c>
      <c r="AM16" s="372" t="s">
        <v>554</v>
      </c>
      <c r="AN16" s="381">
        <v>45715</v>
      </c>
      <c r="AO16" s="372" t="s">
        <v>880</v>
      </c>
      <c r="AP16" s="423">
        <v>46158</v>
      </c>
      <c r="AQ16" s="418" t="s">
        <v>959</v>
      </c>
      <c r="AR16" s="559"/>
      <c r="AS16" s="559"/>
      <c r="AT16" s="559"/>
      <c r="AU16" s="559"/>
      <c r="AV16" s="589"/>
      <c r="AW16" s="596"/>
      <c r="AX16" s="559"/>
      <c r="AY16" s="581"/>
      <c r="AZ16" s="559"/>
      <c r="BA16" s="581"/>
      <c r="BB16" s="559"/>
      <c r="BC16" s="581"/>
      <c r="BD16" s="597"/>
      <c r="BE16" s="581"/>
      <c r="BF16" s="597"/>
      <c r="BG16" s="581"/>
      <c r="BH16" s="597"/>
      <c r="BI16" s="581"/>
      <c r="BJ16" s="597"/>
      <c r="BK16" s="581"/>
      <c r="BL16" s="597"/>
      <c r="BM16" s="581"/>
      <c r="BN16" s="597"/>
      <c r="BO16" s="581"/>
      <c r="BP16" s="597"/>
      <c r="BQ16" s="581"/>
      <c r="BR16" s="587"/>
      <c r="BS16" s="583"/>
      <c r="BT16" s="587"/>
      <c r="BU16" s="557"/>
      <c r="BV16" s="614"/>
      <c r="BW16" s="585"/>
      <c r="BX16" s="614"/>
    </row>
    <row r="17" spans="1:76" ht="156.75" x14ac:dyDescent="0.25">
      <c r="A17" s="207">
        <f>IF(OR(AR17=0,AT17=0),"",IF(AND(AR17&lt;=0.2,AT17&lt;=0.2),1,IF(AND(AR17&lt;=0.2,AT17&lt;=0.4),2,IF(AND(AR17&lt;=0.2,AT17&lt;=0.6),3,IF(AND(AR17&lt;=0.2,AT17&lt;=0.8),4,IF(AND(AR17&lt;=0.2,AT17&lt;=1),5,IF(AND(AR17&lt;=0.4,AT17&lt;=0.2),6,IF(AND(AR17&lt;=0.4,AT17&lt;=0.4),7,IF(AND(AR17&lt;=0.4,AT17&lt;=0.6),8,IF(AND(AR17&lt;=0.4,AT17&lt;=0.8),9,IF(AND(AR17&lt;=0.4,AT17&lt;=1),10,IF(AND(AR17&lt;=0.6,AT17&lt;=0.2),11,IF(AND(AR17&lt;=0.6,AT17&lt;=0.4),12,IF(AND(AR17&lt;=0.6,AT17&lt;=0.6),13,IF(AND(AR17&lt;=0.6,AT17&lt;=0.8),14,IF(AND(AR17&lt;=0.6,AT17&lt;=1),15,IF(AND(AR17&lt;=0.8,AT17&lt;=0.2),16,IF(AND(AR17&lt;=0.8,AT17&lt;=0.4),17,IF(AND(AR17&lt;=0.8,AT17&lt;=0.6),18,IF(AND(AR17&lt;=0.8,AT17&lt;=0.8),19,IF(AND(AR17&lt;=0.8,AT17&lt;=1),20,IF(AND(AR17&lt;=1,AT17&lt;=0.2),21,IF(AND(AR17&lt;=1,AT17&lt;=0.4),22,IF(AND(AR17&lt;=1,AT17&lt;=0.6),23,IF(AND(AR17&lt;=1,AT17&lt;=0.8),24,IF(AND(AR17&lt;=1,AT17&lt;=1),25,""))))))))))))))))))))))))))</f>
        <v>4</v>
      </c>
      <c r="B17" s="207">
        <f>IF(A17="","",1/100)</f>
        <v>0.01</v>
      </c>
      <c r="C17" s="207">
        <f>IFERROR(A17+B17,"")</f>
        <v>4.01</v>
      </c>
      <c r="D17" s="599">
        <v>5</v>
      </c>
      <c r="E17" s="603" t="s">
        <v>511</v>
      </c>
      <c r="F17" s="611" t="s">
        <v>953</v>
      </c>
      <c r="G17" s="559" t="s">
        <v>555</v>
      </c>
      <c r="H17" s="559" t="s">
        <v>556</v>
      </c>
      <c r="I17" s="591">
        <v>115</v>
      </c>
      <c r="J17" s="559" t="s">
        <v>851</v>
      </c>
      <c r="K17" s="559" t="str">
        <f>IF(I17&lt;=0,"",IF(I17&lt;=2,"Muy Baja",IF(I17&lt;=10,"Baja",IF(I17&lt;=30,"Media",IF(I17&lt;=100,"Alta",IF(I17&gt;100,"Muy Alta"))))))</f>
        <v>Muy Alta</v>
      </c>
      <c r="L17" s="588">
        <f>IF(K17="","",IF(K17="Muy Baja",0.2,IF(K17="Baja",0.4,IF(K17="Media",0.6,IF(K17="Alta",0.8,IF(K17="Muy Alta",1,))))))</f>
        <v>1</v>
      </c>
      <c r="M17" s="559" t="s">
        <v>307</v>
      </c>
      <c r="N17" s="559" t="str">
        <f>IF(OR(M17=CRITERIOS!$C$182,M17=CRITERIOS!$D$182),"Leve",IF(OR(M17=CRITERIOS!$C$183,M17=CRITERIOS!$D$183),"Menor",IF(OR(M17=CRITERIOS!$C$184,M17=CRITERIOS!$D$184),"Moderado",IF(OR(M17=CRITERIOS!$C$185,M17=CRITERIOS!$D$185),"Mayor",IF(OR(M17=CRITERIOS!$C$186,M17=CRITERIOS!$D$186),"Catastrófico","")))))</f>
        <v>Mayor</v>
      </c>
      <c r="O17" s="588">
        <f>IF(N17="","",IF(N17="Leve",0.2,IF(N17="Menor",0.4,IF(N17="Moderado",0.6,IF(N17="Mayor",0.8,IF(N17="Catastrófico",1,))))))</f>
        <v>0.8</v>
      </c>
      <c r="P17" s="589" t="str">
        <f>IF(OR(AND(K17="Muy Baja",N17="Leve"),AND(K17="Muy Baja",N17="Menor"),AND(K17="Baja",N17="Leve")),"BAJO",IF(OR(AND(K17="Muy baja",N17="Moderado"),AND(K17="Baja",N17="Menor"),AND(K17="Baja",N17="Moderado"),AND(K17="Media",N17="Leve"),AND(K17="Media",N17="Menor"),AND(K17="Media",N17="Moderado"),AND(K17="Alta",N17="Leve"),AND(K17="Alta",N17="Menor")),"MODERADO",IF(OR(AND(K17="Muy Baja",N17="Mayor"),AND(K17="Baja",N17="Mayor"),AND(K17="Media",N17="Mayor"),AND(K17="Alta",N17="Moderado"),AND(K17="Alta",N17="Mayor"),AND(K17="Muy Alta",N17="Leve"),AND(K17="Muy Alta",N17="Menor"),AND(K17="Muy Alta",N17="Moderado"),YL17="Muy Alta",N17="Mayor"),"ALTO",IF(OR(AND(K17="Muy Baja",N17="Catastrófico"),AND(K17="Baja",N17="Catastrófico"),AND(K17="Media",N17="Catastrófico"),AND(K17="Alta",N17="Catastrófico"),AND(K17="Muy Alta",N17="Catastrófico")),"EXTREMO",""))))</f>
        <v>ALTO</v>
      </c>
      <c r="Q17" s="372" t="s">
        <v>933</v>
      </c>
      <c r="R17" s="375" t="s">
        <v>362</v>
      </c>
      <c r="S17" s="372" t="s">
        <v>852</v>
      </c>
      <c r="T17" s="424" t="s">
        <v>945</v>
      </c>
      <c r="U17" s="375" t="s">
        <v>303</v>
      </c>
      <c r="V17" s="375" t="s">
        <v>326</v>
      </c>
      <c r="W17" s="375" t="str">
        <f t="shared" si="5"/>
        <v>PROBABILIDAD</v>
      </c>
      <c r="X17" s="375" t="str">
        <f t="shared" si="3"/>
        <v>30%</v>
      </c>
      <c r="Y17" s="376">
        <f>IFERROR(IF(W17="Probabilidad",(L17-(L17*X17)),IF(W17="Impacto",L17,"")),"")</f>
        <v>0.7</v>
      </c>
      <c r="Z17" s="376" t="str">
        <f>IFERROR(IF(Y17="","",IF(Y17&lt;=0.2,"MUY BAJA",IF(Y17&lt;=0.4,"BAJA",IF(Y17&lt;=0.6,"MEDIA",IF(Y17&lt;=0.8,"ALTA",IF(Y17=1,"MUY ALTA")))))),"")</f>
        <v>ALTA</v>
      </c>
      <c r="AA17" s="376">
        <f>IFERROR(IF(W17="Impacto",(O17-(O17*X17)),IF(W17="Probabilidad",O17,"")),"")</f>
        <v>0.8</v>
      </c>
      <c r="AB17" s="376" t="str">
        <f t="shared" si="0"/>
        <v>MAYOR</v>
      </c>
      <c r="AC17" s="377" t="str">
        <f t="shared" si="1"/>
        <v>ALTO</v>
      </c>
      <c r="AD17" s="377"/>
      <c r="AE17" s="377"/>
      <c r="AF17" s="377"/>
      <c r="AG17" s="377"/>
      <c r="AH17" s="377" t="s">
        <v>557</v>
      </c>
      <c r="AI17" s="377" t="s">
        <v>557</v>
      </c>
      <c r="AJ17" s="381">
        <v>45069</v>
      </c>
      <c r="AK17" s="374" t="s">
        <v>515</v>
      </c>
      <c r="AL17" s="381">
        <v>45530</v>
      </c>
      <c r="AM17" s="374" t="s">
        <v>558</v>
      </c>
      <c r="AN17" s="381">
        <v>45715</v>
      </c>
      <c r="AO17" s="374" t="s">
        <v>881</v>
      </c>
      <c r="AP17" s="423">
        <v>46159</v>
      </c>
      <c r="AQ17" s="418" t="s">
        <v>969</v>
      </c>
      <c r="AR17" s="590">
        <f>IF(Y17="","",MIN(Y17:Y25))</f>
        <v>3.8102399999999995E-2</v>
      </c>
      <c r="AS17" s="590" t="str">
        <f>IFERROR(IF(AR17="","",IF(AR17&lt;=0.2,"MUY BAJA",IF(AR17&lt;=0.4,"BAJA",IF(AR17&lt;=0.6,"MEDIA",IF(AR17&lt;=0.8,"ALTA",IF(AR17=1,"MUY ALTA")))))),"")</f>
        <v>MUY BAJA</v>
      </c>
      <c r="AT17" s="590">
        <f>IF(AA17="","",MIN(AA17:AA23))</f>
        <v>0.8</v>
      </c>
      <c r="AU17" s="590" t="str">
        <f>IFERROR(IF(AT17="","",IF(AT17&lt;=0.2,"LEVE",IF(AT17&lt;=0.4,"MENOR",IF(AT17&lt;=0.6,"MODERADO",IF(AT17&lt;=0.8,"MAYOR",IF(AT17=1,"CATASTRÓFICO")))))),"")</f>
        <v>MAYOR</v>
      </c>
      <c r="AV17" s="589" t="str">
        <f>IFERROR(IF(OR(AND(AS17="Muy Baja",AU17="Leve"),AND(AS17="Muy Baja",AU17="Menor"),AND(AS17="Baja",AU17="Leve")),"BAJO",IF(OR(AND(AS17="Muy baja",AU17="Moderado"),AND(AS17="Baja",AU17="Menor"),AND(AS17="Baja",AU17="Moderado"),AND(AS17="Media",AU17="Leve"),AND(AS17="Media",AU17="Menor"),AND(AS17="Media",AU17="Moderado"),AND(AS17="Alta",AU17="Leve"),AND(AS17="Alta",AU17="Menor")),"MODERADO",IF(OR(AND(AS17="Muy Baja",AU17="Mayor"),AND(AS17="Baja",AU17="Mayor"),AND(AS17="Media",AU17="Mayor"),AND(AS17="Alta",AU17="Moderado"),AND(AS17="Alta",AU17="Mayor"),AND(AS17="Muy Alta",AU17="Leve"),AND(AS17="Muy Alta",AU17="Menor"),AND(AS17="Muy Alta",AU17="Moderado"),AND(AS17="Muy Alta",AU17="Mayor")),"ALTO",IF(OR(AND(AS17="Muy Baja",AU17="Catastrófico"),AND(AS17="Baja",AU17="Catastrófico"),AND(AS17="Media",AU17="Catastrófico"),AND(AS17="Alta",AU17="Catastrófico"),AND(AS17="Muy Alta",AU17="Catastrófico")),"EXTREMO","")))),"")</f>
        <v>ALTO</v>
      </c>
      <c r="AW17" s="596"/>
      <c r="AX17" s="559"/>
      <c r="AY17" s="581"/>
      <c r="AZ17" s="559"/>
      <c r="BA17" s="581"/>
      <c r="BB17" s="559"/>
      <c r="BC17" s="581"/>
      <c r="BD17" s="559"/>
      <c r="BE17" s="581"/>
      <c r="BF17" s="559"/>
      <c r="BG17" s="581"/>
      <c r="BH17" s="559"/>
      <c r="BI17" s="581"/>
      <c r="BJ17" s="559"/>
      <c r="BK17" s="581">
        <v>45138</v>
      </c>
      <c r="BL17" s="559" t="s">
        <v>559</v>
      </c>
      <c r="BM17" s="581" t="s">
        <v>527</v>
      </c>
      <c r="BN17" s="559" t="s">
        <v>509</v>
      </c>
      <c r="BO17" s="581" t="s">
        <v>510</v>
      </c>
      <c r="BP17" s="597" t="s">
        <v>560</v>
      </c>
      <c r="BQ17" s="581">
        <v>45750</v>
      </c>
      <c r="BR17" s="582" t="s">
        <v>871</v>
      </c>
      <c r="BS17" s="583">
        <v>45902</v>
      </c>
      <c r="BT17" s="587" t="s">
        <v>910</v>
      </c>
      <c r="BU17" s="555"/>
      <c r="BV17" s="614"/>
      <c r="BW17" s="585"/>
      <c r="BX17" s="614"/>
    </row>
    <row r="18" spans="1:76" ht="86.25" customHeight="1" x14ac:dyDescent="0.25">
      <c r="A18" s="207"/>
      <c r="B18" s="207"/>
      <c r="C18" s="207"/>
      <c r="D18" s="599"/>
      <c r="E18" s="603"/>
      <c r="F18" s="611"/>
      <c r="G18" s="559"/>
      <c r="H18" s="559"/>
      <c r="I18" s="591"/>
      <c r="J18" s="559"/>
      <c r="K18" s="559"/>
      <c r="L18" s="588"/>
      <c r="M18" s="559"/>
      <c r="N18" s="559"/>
      <c r="O18" s="588"/>
      <c r="P18" s="589"/>
      <c r="Q18" s="372" t="s">
        <v>940</v>
      </c>
      <c r="R18" s="375" t="s">
        <v>362</v>
      </c>
      <c r="S18" s="372" t="s">
        <v>927</v>
      </c>
      <c r="T18" s="424" t="s">
        <v>857</v>
      </c>
      <c r="U18" s="375" t="s">
        <v>10</v>
      </c>
      <c r="V18" s="375" t="s">
        <v>326</v>
      </c>
      <c r="W18" s="373" t="str">
        <f t="shared" si="5"/>
        <v>PROBABILIDAD</v>
      </c>
      <c r="X18" s="373" t="str">
        <f t="shared" si="3"/>
        <v>40%</v>
      </c>
      <c r="Y18" s="376">
        <f>IFERROR(IF(AND(W17="Probabilidad",W18="Probabilidad"),(Y17-(Y17*X18)),IF(W18="Probabilidad",(L17-(L17*X18)),IF(W18="Impacto",Y17,""))),"")</f>
        <v>0.42</v>
      </c>
      <c r="Z18" s="376" t="str">
        <f>IFERROR(IF(Y18="","",IF(Y18&lt;=0.2,"MUY BAJA",IF(Y18&lt;=0.4,"BAJA",IF(Y18&lt;=0.6,"MEDIA",IF(Y18&lt;=0.8,"ALTA",IF(Y18=1,"MUY ALTA")))))),"")</f>
        <v>MEDIA</v>
      </c>
      <c r="AA18" s="376">
        <f>IFERROR(IF(AND(W17="Impacto",W18="Impacto"),(AA17-(AA17*X18)),IF(W18="Impacto",(O17-(+O17*X18)),IF(W18="Probabilidad",AA17,""))),"")</f>
        <v>0.8</v>
      </c>
      <c r="AB18" s="376" t="str">
        <f t="shared" si="0"/>
        <v>MAYOR</v>
      </c>
      <c r="AC18" s="377" t="str">
        <f t="shared" si="1"/>
        <v>ALTO</v>
      </c>
      <c r="AD18" s="377"/>
      <c r="AE18" s="377"/>
      <c r="AF18" s="377"/>
      <c r="AG18" s="377"/>
      <c r="AH18" s="377"/>
      <c r="AI18" s="377"/>
      <c r="AJ18" s="381"/>
      <c r="AK18" s="374"/>
      <c r="AL18" s="381"/>
      <c r="AM18" s="374"/>
      <c r="AN18" s="381">
        <v>45852</v>
      </c>
      <c r="AO18" s="374" t="s">
        <v>908</v>
      </c>
      <c r="AP18" s="423">
        <v>46160</v>
      </c>
      <c r="AQ18" s="374" t="s">
        <v>961</v>
      </c>
      <c r="AR18" s="590"/>
      <c r="AS18" s="590"/>
      <c r="AT18" s="590"/>
      <c r="AU18" s="590"/>
      <c r="AV18" s="589"/>
      <c r="AW18" s="596"/>
      <c r="AX18" s="559"/>
      <c r="AY18" s="581"/>
      <c r="AZ18" s="559"/>
      <c r="BA18" s="581"/>
      <c r="BB18" s="559"/>
      <c r="BC18" s="581"/>
      <c r="BD18" s="559"/>
      <c r="BE18" s="581"/>
      <c r="BF18" s="559"/>
      <c r="BG18" s="581"/>
      <c r="BH18" s="559"/>
      <c r="BI18" s="581"/>
      <c r="BJ18" s="559"/>
      <c r="BK18" s="581"/>
      <c r="BL18" s="559"/>
      <c r="BM18" s="581"/>
      <c r="BN18" s="559"/>
      <c r="BO18" s="581"/>
      <c r="BP18" s="597"/>
      <c r="BQ18" s="581"/>
      <c r="BR18" s="582"/>
      <c r="BS18" s="583"/>
      <c r="BT18" s="587"/>
      <c r="BU18" s="556"/>
      <c r="BV18" s="614"/>
      <c r="BW18" s="585"/>
      <c r="BX18" s="614"/>
    </row>
    <row r="19" spans="1:76" ht="102" customHeight="1" x14ac:dyDescent="0.25">
      <c r="A19" s="207"/>
      <c r="B19" s="207"/>
      <c r="C19" s="207"/>
      <c r="D19" s="599"/>
      <c r="E19" s="603"/>
      <c r="F19" s="611"/>
      <c r="G19" s="559"/>
      <c r="H19" s="559"/>
      <c r="I19" s="591"/>
      <c r="J19" s="559"/>
      <c r="K19" s="559"/>
      <c r="L19" s="588"/>
      <c r="M19" s="559"/>
      <c r="N19" s="559"/>
      <c r="O19" s="588"/>
      <c r="P19" s="589"/>
      <c r="Q19" s="372" t="s">
        <v>941</v>
      </c>
      <c r="R19" s="375" t="s">
        <v>362</v>
      </c>
      <c r="S19" s="372" t="s">
        <v>928</v>
      </c>
      <c r="T19" s="424" t="s">
        <v>945</v>
      </c>
      <c r="U19" s="375" t="s">
        <v>303</v>
      </c>
      <c r="V19" s="375" t="s">
        <v>324</v>
      </c>
      <c r="W19" s="373" t="str">
        <f t="shared" si="5"/>
        <v>PROBABILIDAD</v>
      </c>
      <c r="X19" s="375" t="str">
        <f t="shared" si="3"/>
        <v>40%</v>
      </c>
      <c r="Y19" s="376">
        <f>IFERROR(IF(AND(W18="Probabilidad",W19="Probabilidad"),(Y18-(Y18*X19)),IF(AND(W18="Impacto",W19="Probabilidad"),(Y17-(Y17*X19)),IF(W19="Impacto",Y18,""))),"")</f>
        <v>0.252</v>
      </c>
      <c r="Z19" s="376" t="str">
        <f>IFERROR(IF(Y19="","",IF(Y19&lt;=0.2,"MUY BAJA",IF(Y19&lt;=0.4,"BAJA",IF(Y19&lt;=0.6,"MEDIA",IF(Y19&lt;=0.8,"ALTA",IF(Y19=1,"MUY ALTA")))))),"")</f>
        <v>BAJA</v>
      </c>
      <c r="AA19" s="376">
        <f>IFERROR(IF(AND(W18="Impacto",W19="Impacto"),(AA18-(AA18*X19)),IF(AND(W18="Probabilidad",W19="Impacto"),(AA17-(AA17*X19)),IF(W19="Probabilidad",AA18,""))),"")</f>
        <v>0.8</v>
      </c>
      <c r="AB19" s="376" t="str">
        <f t="shared" si="0"/>
        <v>MAYOR</v>
      </c>
      <c r="AC19" s="377" t="str">
        <f t="shared" si="1"/>
        <v>ALTO</v>
      </c>
      <c r="AD19" s="377"/>
      <c r="AE19" s="377"/>
      <c r="AF19" s="377"/>
      <c r="AG19" s="377"/>
      <c r="AH19" s="377"/>
      <c r="AI19" s="377"/>
      <c r="AJ19" s="381"/>
      <c r="AK19" s="374"/>
      <c r="AL19" s="381"/>
      <c r="AM19" s="374"/>
      <c r="AN19" s="381">
        <v>45852</v>
      </c>
      <c r="AO19" s="374" t="s">
        <v>908</v>
      </c>
      <c r="AP19" s="423">
        <v>46161</v>
      </c>
      <c r="AQ19" s="374" t="s">
        <v>962</v>
      </c>
      <c r="AR19" s="590"/>
      <c r="AS19" s="590"/>
      <c r="AT19" s="590"/>
      <c r="AU19" s="590"/>
      <c r="AV19" s="589"/>
      <c r="AW19" s="596"/>
      <c r="AX19" s="559"/>
      <c r="AY19" s="581"/>
      <c r="AZ19" s="559"/>
      <c r="BA19" s="581"/>
      <c r="BB19" s="559"/>
      <c r="BC19" s="581"/>
      <c r="BD19" s="559"/>
      <c r="BE19" s="581"/>
      <c r="BF19" s="559"/>
      <c r="BG19" s="581"/>
      <c r="BH19" s="559"/>
      <c r="BI19" s="581"/>
      <c r="BJ19" s="559"/>
      <c r="BK19" s="581"/>
      <c r="BL19" s="559"/>
      <c r="BM19" s="581"/>
      <c r="BN19" s="559"/>
      <c r="BO19" s="581"/>
      <c r="BP19" s="597"/>
      <c r="BQ19" s="581"/>
      <c r="BR19" s="582"/>
      <c r="BS19" s="583"/>
      <c r="BT19" s="587"/>
      <c r="BU19" s="556"/>
      <c r="BV19" s="614"/>
      <c r="BW19" s="585"/>
      <c r="BX19" s="614"/>
    </row>
    <row r="20" spans="1:76" ht="61.5" customHeight="1" x14ac:dyDescent="0.25">
      <c r="A20" s="207"/>
      <c r="B20" s="207"/>
      <c r="C20" s="207"/>
      <c r="D20" s="599"/>
      <c r="E20" s="414" t="s">
        <v>849</v>
      </c>
      <c r="F20" s="611"/>
      <c r="G20" s="559"/>
      <c r="H20" s="559"/>
      <c r="I20" s="591"/>
      <c r="J20" s="559"/>
      <c r="K20" s="559"/>
      <c r="L20" s="588"/>
      <c r="M20" s="559"/>
      <c r="N20" s="559"/>
      <c r="O20" s="588"/>
      <c r="P20" s="589"/>
      <c r="Q20" s="372" t="s">
        <v>942</v>
      </c>
      <c r="R20" s="375" t="s">
        <v>360</v>
      </c>
      <c r="S20" s="372" t="s">
        <v>948</v>
      </c>
      <c r="T20" s="424" t="s">
        <v>561</v>
      </c>
      <c r="U20" s="375" t="s">
        <v>10</v>
      </c>
      <c r="V20" s="375" t="s">
        <v>326</v>
      </c>
      <c r="W20" s="373" t="str">
        <f t="shared" si="5"/>
        <v>PROBABILIDAD</v>
      </c>
      <c r="X20" s="373" t="str">
        <f>IF(AND(U20="PREVENTIVO",V20="AUTOMÁTICO"),"50%",IF(AND(U20="PREVENTIVO",V20="MANUAL"),"40%",IF(AND(U20="DETECTIVO",V20="AUTOMÁTICO"),"40%",IF(AND(U20="DETECTIVO",V20="MANUAL"),"30%",IF(AND(U20="CORRECTIVO",V20="AUTOMÁTICO"),"35%",IF(AND(U20="CORRECTIVO",V20="MANUAL"),"25%",""))))))</f>
        <v>40%</v>
      </c>
      <c r="Y20" s="376">
        <f>IFERROR(IF(AND(W19="Probabilidad",W20="Probabilidad"),(Y19-(Y19*X20)),IF(AND(W19="Impacto",W20="Probabilidad"),(Y18-(Y18*X20)),IF(W20="Impacto",Y19,""))),"")</f>
        <v>0.1512</v>
      </c>
      <c r="Z20" s="376" t="str">
        <f t="shared" ref="Z20:Z21" si="6">IFERROR(IF(Y20="","",IF(Y20&lt;=0.2,"MUY BAJA",IF(Y20&lt;=0.4,"BAJA",IF(Y20&lt;=0.6,"MEDIA",IF(Y20&lt;=0.8,"ALTA",IF(Y20=1,"MUY ALTA")))))),"")</f>
        <v>MUY BAJA</v>
      </c>
      <c r="AA20" s="376">
        <f>IFERROR(IF(AND(W19="Impacto",W20="Impacto"),(AA19-(AA19*X20)),IF(AND(W19="Probabilidad",W20="Impacto"),(AA18-(AA18*X20)),IF(W20="Probabilidad",AA19,""))),"")</f>
        <v>0.8</v>
      </c>
      <c r="AB20" s="376" t="str">
        <f t="shared" si="0"/>
        <v>MAYOR</v>
      </c>
      <c r="AC20" s="377" t="str">
        <f t="shared" si="1"/>
        <v>ALTO</v>
      </c>
      <c r="AD20" s="377"/>
      <c r="AE20" s="377"/>
      <c r="AF20" s="377"/>
      <c r="AG20" s="377"/>
      <c r="AH20" s="377"/>
      <c r="AI20" s="377"/>
      <c r="AJ20" s="381"/>
      <c r="AK20" s="374"/>
      <c r="AL20" s="381">
        <v>45530</v>
      </c>
      <c r="AM20" s="374" t="s">
        <v>518</v>
      </c>
      <c r="AN20" s="381">
        <v>45715</v>
      </c>
      <c r="AO20" s="393" t="s">
        <v>884</v>
      </c>
      <c r="AP20" s="423">
        <v>46162</v>
      </c>
      <c r="AQ20" s="393" t="s">
        <v>963</v>
      </c>
      <c r="AR20" s="590"/>
      <c r="AS20" s="590"/>
      <c r="AT20" s="590"/>
      <c r="AU20" s="590"/>
      <c r="AV20" s="589"/>
      <c r="AW20" s="596"/>
      <c r="AX20" s="559"/>
      <c r="AY20" s="581"/>
      <c r="AZ20" s="559"/>
      <c r="BA20" s="581"/>
      <c r="BB20" s="559"/>
      <c r="BC20" s="581"/>
      <c r="BD20" s="559"/>
      <c r="BE20" s="581"/>
      <c r="BF20" s="559"/>
      <c r="BG20" s="581"/>
      <c r="BH20" s="559"/>
      <c r="BI20" s="581"/>
      <c r="BJ20" s="559"/>
      <c r="BK20" s="581"/>
      <c r="BL20" s="559"/>
      <c r="BM20" s="581"/>
      <c r="BN20" s="559"/>
      <c r="BO20" s="581"/>
      <c r="BP20" s="597"/>
      <c r="BQ20" s="581"/>
      <c r="BR20" s="582"/>
      <c r="BS20" s="583"/>
      <c r="BT20" s="587"/>
      <c r="BU20" s="556"/>
      <c r="BV20" s="614"/>
      <c r="BW20" s="585"/>
      <c r="BX20" s="614"/>
    </row>
    <row r="21" spans="1:76" ht="115.5" customHeight="1" x14ac:dyDescent="0.25">
      <c r="A21" s="208"/>
      <c r="B21" s="208"/>
      <c r="C21" s="288"/>
      <c r="D21" s="599"/>
      <c r="E21" s="598" t="s">
        <v>848</v>
      </c>
      <c r="F21" s="611"/>
      <c r="G21" s="559"/>
      <c r="H21" s="559"/>
      <c r="I21" s="591"/>
      <c r="J21" s="559"/>
      <c r="K21" s="559"/>
      <c r="L21" s="588"/>
      <c r="M21" s="559"/>
      <c r="N21" s="559"/>
      <c r="O21" s="588"/>
      <c r="P21" s="589"/>
      <c r="Q21" s="372" t="s">
        <v>932</v>
      </c>
      <c r="R21" s="375" t="s">
        <v>362</v>
      </c>
      <c r="S21" s="372" t="s">
        <v>929</v>
      </c>
      <c r="T21" s="424" t="s">
        <v>930</v>
      </c>
      <c r="U21" s="375" t="s">
        <v>10</v>
      </c>
      <c r="V21" s="375" t="s">
        <v>326</v>
      </c>
      <c r="W21" s="373" t="s">
        <v>5</v>
      </c>
      <c r="X21" s="375" t="str">
        <f>IF(AND(U21="PREVENTIVO",V21="AUTOMÁTICO"),"50%",IF(AND(U21="PREVENTIVO",V21="MANUAL"),"40%",IF(AND(U21="DETECTIVO",V21="AUTOMÁTICO"),"40%",IF(AND(U21="DETECTIVO",V21="MANUAL"),"30%",IF(AND(U21="CORRECTIVO",V21="AUTOMÁTICO"),"35%",IF(AND(U21="CORRECTIVO",V21="MANUAL"),"25%",""))))))</f>
        <v>40%</v>
      </c>
      <c r="Y21" s="376">
        <f>IFERROR(IF(AND(W20="Probabilidad",W21="Probabilidad"),(Y20-(Y20*X21)),IF(AND(W20="Impacto",W21="Probabilidad"),(Y19-(Y19*X21)),IF(W21="Impacto",Y20,""))),"")</f>
        <v>9.0719999999999995E-2</v>
      </c>
      <c r="Z21" s="376" t="str">
        <f t="shared" si="6"/>
        <v>MUY BAJA</v>
      </c>
      <c r="AA21" s="376">
        <f>IFERROR(IF(AND(W20="Impacto",W21="Impacto"),(AA20-(AA20*X21)),IF(AND(W20="Probabilidad",W21="Impacto"),(AA19-(AA19*X21)),IF(W21="Probabilidad",AA20,""))),"")</f>
        <v>0.8</v>
      </c>
      <c r="AB21" s="376" t="str">
        <f t="shared" si="0"/>
        <v>MAYOR</v>
      </c>
      <c r="AC21" s="377" t="str">
        <f t="shared" si="1"/>
        <v>ALTO</v>
      </c>
      <c r="AD21" s="377"/>
      <c r="AE21" s="377"/>
      <c r="AF21" s="377"/>
      <c r="AG21" s="377"/>
      <c r="AH21" s="377"/>
      <c r="AI21" s="377"/>
      <c r="AJ21" s="381"/>
      <c r="AK21" s="374"/>
      <c r="AL21" s="381">
        <v>45530</v>
      </c>
      <c r="AM21" s="374" t="s">
        <v>518</v>
      </c>
      <c r="AN21" s="381">
        <v>45715</v>
      </c>
      <c r="AO21" s="374" t="s">
        <v>882</v>
      </c>
      <c r="AP21" s="423">
        <v>46163</v>
      </c>
      <c r="AQ21" s="418" t="s">
        <v>964</v>
      </c>
      <c r="AR21" s="590"/>
      <c r="AS21" s="590"/>
      <c r="AT21" s="590"/>
      <c r="AU21" s="590"/>
      <c r="AV21" s="589"/>
      <c r="AW21" s="596"/>
      <c r="AX21" s="559"/>
      <c r="AY21" s="581"/>
      <c r="AZ21" s="559"/>
      <c r="BA21" s="581"/>
      <c r="BB21" s="559"/>
      <c r="BC21" s="581"/>
      <c r="BD21" s="559"/>
      <c r="BE21" s="581"/>
      <c r="BF21" s="559"/>
      <c r="BG21" s="581"/>
      <c r="BH21" s="559"/>
      <c r="BI21" s="581"/>
      <c r="BJ21" s="559"/>
      <c r="BK21" s="581"/>
      <c r="BL21" s="559"/>
      <c r="BM21" s="581"/>
      <c r="BN21" s="559"/>
      <c r="BO21" s="581"/>
      <c r="BP21" s="597"/>
      <c r="BQ21" s="581"/>
      <c r="BR21" s="582"/>
      <c r="BS21" s="583"/>
      <c r="BT21" s="587"/>
      <c r="BU21" s="556"/>
      <c r="BV21" s="614"/>
      <c r="BW21" s="585"/>
      <c r="BX21" s="614"/>
    </row>
    <row r="22" spans="1:76" ht="185.25" x14ac:dyDescent="0.25">
      <c r="A22" s="208"/>
      <c r="B22" s="208"/>
      <c r="C22" s="288"/>
      <c r="D22" s="599"/>
      <c r="E22" s="598"/>
      <c r="F22" s="611"/>
      <c r="G22" s="559"/>
      <c r="H22" s="559"/>
      <c r="I22" s="591"/>
      <c r="J22" s="559"/>
      <c r="K22" s="559"/>
      <c r="L22" s="588"/>
      <c r="M22" s="559"/>
      <c r="N22" s="559"/>
      <c r="O22" s="588"/>
      <c r="P22" s="589"/>
      <c r="Q22" s="372" t="s">
        <v>943</v>
      </c>
      <c r="R22" s="375" t="s">
        <v>362</v>
      </c>
      <c r="S22" s="372" t="s">
        <v>931</v>
      </c>
      <c r="T22" s="424" t="s">
        <v>858</v>
      </c>
      <c r="U22" s="375" t="s">
        <v>10</v>
      </c>
      <c r="V22" s="375" t="s">
        <v>326</v>
      </c>
      <c r="W22" s="373" t="s">
        <v>5</v>
      </c>
      <c r="X22" s="375" t="str">
        <f>IF(AND(U22="PREVENTIVO",V22="AUTOMÁTICO"),"50%",IF(AND(U22="PREVENTIVO",V22="MANUAL"),"40%",IF(AND(U22="DETECTIVO",V22="AUTOMÁTICO"),"40%",IF(AND(U22="DETECTIVO",V22="MANUAL"),"30%",IF(AND(U22="CORRECTIVO",V22="AUTOMÁTICO"),"35%",IF(AND(U22="CORRECTIVO",V22="MANUAL"),"25%",""))))))</f>
        <v>40%</v>
      </c>
      <c r="Y22" s="376">
        <f>IFERROR(IF(AND(W21="Probabilidad",W22="Probabilidad"),(Y21-(Y21*X22)),IF(AND(W21="Impacto",W22="Probabilidad"),(Y20-(Y20*X22)),IF(W22="Impacto",Y21,""))),"")</f>
        <v>5.4431999999999994E-2</v>
      </c>
      <c r="Z22" s="376" t="str">
        <f>IFERROR(IF(Y22="","",IF(Y22&lt;=0.2,"MUY BAJA",IF(Y22&lt;=0.4,"BAJA",IF(Y22&lt;=0.6,"MEDIA",IF(Y22&lt;=0.8,"ALTA",IF(Y22=1,"MUY ALTA")))))),"")</f>
        <v>MUY BAJA</v>
      </c>
      <c r="AA22" s="376">
        <f>IFERROR(IF(AND(W21="Impacto",W22="Impacto"),(AA21-(AA21*X22)),IF(AND(W21="Probabilidad",W22="Impacto"),(AA20-(AA20*X22)),IF(W22="Probabilidad",AA21,""))),"")</f>
        <v>0.8</v>
      </c>
      <c r="AB22" s="376" t="str">
        <f t="shared" si="0"/>
        <v>MAYOR</v>
      </c>
      <c r="AC22" s="377" t="str">
        <f t="shared" si="1"/>
        <v>ALTO</v>
      </c>
      <c r="AD22" s="377"/>
      <c r="AE22" s="377"/>
      <c r="AF22" s="377"/>
      <c r="AG22" s="377"/>
      <c r="AH22" s="377"/>
      <c r="AI22" s="377"/>
      <c r="AJ22" s="381"/>
      <c r="AK22" s="374"/>
      <c r="AL22" s="381"/>
      <c r="AM22" s="374"/>
      <c r="AN22" s="381">
        <v>45715</v>
      </c>
      <c r="AO22" s="393" t="s">
        <v>883</v>
      </c>
      <c r="AP22" s="423">
        <v>46164</v>
      </c>
      <c r="AQ22" s="424" t="s">
        <v>971</v>
      </c>
      <c r="AR22" s="590"/>
      <c r="AS22" s="590"/>
      <c r="AT22" s="590"/>
      <c r="AU22" s="590"/>
      <c r="AV22" s="589"/>
      <c r="AW22" s="596"/>
      <c r="AX22" s="559"/>
      <c r="AY22" s="581"/>
      <c r="AZ22" s="559"/>
      <c r="BA22" s="581"/>
      <c r="BB22" s="559"/>
      <c r="BC22" s="581"/>
      <c r="BD22" s="559"/>
      <c r="BE22" s="581"/>
      <c r="BF22" s="559"/>
      <c r="BG22" s="581"/>
      <c r="BH22" s="559"/>
      <c r="BI22" s="581"/>
      <c r="BJ22" s="559"/>
      <c r="BK22" s="581"/>
      <c r="BL22" s="559"/>
      <c r="BM22" s="581"/>
      <c r="BN22" s="559"/>
      <c r="BO22" s="581"/>
      <c r="BP22" s="597"/>
      <c r="BQ22" s="581"/>
      <c r="BR22" s="582"/>
      <c r="BS22" s="583"/>
      <c r="BT22" s="587"/>
      <c r="BU22" s="556"/>
      <c r="BV22" s="614"/>
      <c r="BW22" s="585"/>
      <c r="BX22" s="614"/>
    </row>
    <row r="23" spans="1:76" ht="103.5" customHeight="1" x14ac:dyDescent="0.25">
      <c r="D23" s="599"/>
      <c r="E23" s="598"/>
      <c r="F23" s="727"/>
      <c r="G23" s="559"/>
      <c r="H23" s="559"/>
      <c r="I23" s="591"/>
      <c r="J23" s="559"/>
      <c r="K23" s="559"/>
      <c r="L23" s="588"/>
      <c r="M23" s="559"/>
      <c r="N23" s="559"/>
      <c r="O23" s="588"/>
      <c r="P23" s="589"/>
      <c r="Q23" s="372" t="s">
        <v>944</v>
      </c>
      <c r="R23" s="375" t="s">
        <v>362</v>
      </c>
      <c r="S23" s="374" t="s">
        <v>503</v>
      </c>
      <c r="T23" s="424" t="s">
        <v>972</v>
      </c>
      <c r="U23" s="375" t="s">
        <v>303</v>
      </c>
      <c r="V23" s="375" t="s">
        <v>326</v>
      </c>
      <c r="W23" s="375" t="str">
        <f t="shared" si="5"/>
        <v>PROBABILIDAD</v>
      </c>
      <c r="X23" s="375" t="str">
        <f>IF(AND(U23="PREVENTIVO",V23="AUTOMÁTICO"),"50%",IF(AND(U23="PREVENTIVO",V23="MANUAL"),"40%",IF(AND(U23="DETECTIVO",V23="AUTOMÁTICO"),"40%",IF(AND(U23="DETECTIVO",V23="MANUAL"),"30%",IF(AND(U23="CORRECTIVO",V23="AUTOMÁTICO"),"35%",IF(AND(U23="CORRECTIVO",V23="MANUAL"),"25%",""))))))</f>
        <v>30%</v>
      </c>
      <c r="Y23" s="376">
        <f>IFERROR(IF(AND(W22="Probabilidad",W23="Probabilidad"),(Y22-(Y22*X23)),IF(AND(W22="Impacto",W23="Probabilidad"),(Y21-(Y21*X23)),IF(W23="Impacto",Y22,""))),"")</f>
        <v>3.8102399999999995E-2</v>
      </c>
      <c r="Z23" s="376" t="str">
        <f>IFERROR(IF(Y23="","",IF(Y23&lt;=0.2,"MUY BAJA",IF(Y23&lt;=0.4,"BAJA",IF(Y23&lt;=0.6,"MEDIA",IF(Y23&lt;=0.8,"ALTA",IF(Y23=1,"MUY ALTA")))))),"")</f>
        <v>MUY BAJA</v>
      </c>
      <c r="AA23" s="376">
        <f>IFERROR(IF(AND(W22="Impacto",W23="Impacto"),(AA22-(AA22*X23)),IF(AND(W22="Probabilidad",W23="Impacto"),(AA21-(AA21*X23)),IF(W23="Probabilidad",AA22,""))),"")</f>
        <v>0.8</v>
      </c>
      <c r="AB23" s="376" t="str">
        <f t="shared" si="0"/>
        <v>MAYOR</v>
      </c>
      <c r="AC23" s="377" t="str">
        <f t="shared" si="1"/>
        <v>ALTO</v>
      </c>
      <c r="AD23" s="377"/>
      <c r="AE23" s="377"/>
      <c r="AF23" s="377"/>
      <c r="AG23" s="377"/>
      <c r="AH23" s="377" t="s">
        <v>557</v>
      </c>
      <c r="AI23" s="377" t="s">
        <v>557</v>
      </c>
      <c r="AJ23" s="381">
        <v>45069</v>
      </c>
      <c r="AK23" s="374" t="s">
        <v>505</v>
      </c>
      <c r="AL23" s="381">
        <v>45530</v>
      </c>
      <c r="AM23" s="374" t="s">
        <v>562</v>
      </c>
      <c r="AN23" s="381">
        <v>45715</v>
      </c>
      <c r="AO23" s="393" t="s">
        <v>884</v>
      </c>
      <c r="AP23" s="423">
        <v>46165</v>
      </c>
      <c r="AQ23" s="393" t="s">
        <v>965</v>
      </c>
      <c r="AR23" s="590"/>
      <c r="AS23" s="590"/>
      <c r="AT23" s="590"/>
      <c r="AU23" s="590"/>
      <c r="AV23" s="589"/>
      <c r="AW23" s="596"/>
      <c r="AX23" s="559"/>
      <c r="AY23" s="581"/>
      <c r="AZ23" s="559"/>
      <c r="BA23" s="581"/>
      <c r="BB23" s="559"/>
      <c r="BC23" s="581"/>
      <c r="BD23" s="559"/>
      <c r="BE23" s="581"/>
      <c r="BF23" s="559"/>
      <c r="BG23" s="581"/>
      <c r="BH23" s="559"/>
      <c r="BI23" s="581"/>
      <c r="BJ23" s="559"/>
      <c r="BK23" s="581"/>
      <c r="BL23" s="559"/>
      <c r="BM23" s="581"/>
      <c r="BN23" s="559"/>
      <c r="BO23" s="581"/>
      <c r="BP23" s="597"/>
      <c r="BQ23" s="581"/>
      <c r="BR23" s="582"/>
      <c r="BS23" s="583"/>
      <c r="BT23" s="587"/>
      <c r="BU23" s="557"/>
      <c r="BV23" s="614"/>
      <c r="BW23" s="585"/>
      <c r="BX23" s="614"/>
    </row>
    <row r="24" spans="1:76" ht="60" customHeight="1" x14ac:dyDescent="0.25">
      <c r="A24" s="271"/>
      <c r="B24" s="271"/>
      <c r="C24" s="271"/>
      <c r="D24" s="594" t="s">
        <v>896</v>
      </c>
      <c r="E24" s="594"/>
      <c r="F24" s="594"/>
      <c r="G24" s="594"/>
      <c r="H24" s="594"/>
      <c r="I24" s="594"/>
      <c r="J24" s="594"/>
      <c r="K24" s="594"/>
      <c r="L24" s="594"/>
      <c r="M24" s="594"/>
      <c r="N24" s="594"/>
      <c r="O24" s="594"/>
      <c r="P24" s="594"/>
      <c r="Q24" s="594"/>
      <c r="R24" s="594"/>
      <c r="S24" s="594"/>
      <c r="T24" s="594"/>
      <c r="U24" s="594"/>
      <c r="V24" s="594"/>
      <c r="W24" s="594"/>
      <c r="X24" s="594"/>
      <c r="Y24" s="594"/>
      <c r="Z24" s="594"/>
      <c r="AA24" s="594"/>
      <c r="AB24" s="594"/>
      <c r="AC24" s="594"/>
      <c r="AD24" s="594"/>
      <c r="AE24" s="594"/>
      <c r="AF24" s="594"/>
      <c r="AG24" s="594"/>
      <c r="AH24" s="594"/>
      <c r="AI24" s="594"/>
      <c r="AJ24" s="594"/>
      <c r="AK24" s="594"/>
      <c r="AL24" s="594"/>
      <c r="AM24" s="594"/>
      <c r="AN24" s="594"/>
      <c r="AO24" s="594"/>
      <c r="AP24" s="594"/>
      <c r="AQ24" s="594"/>
      <c r="AR24" s="594"/>
      <c r="AS24" s="594"/>
      <c r="AT24" s="594"/>
      <c r="AU24" s="594"/>
      <c r="AV24" s="594"/>
      <c r="AW24" s="594"/>
      <c r="AX24" s="594"/>
      <c r="AY24" s="594"/>
      <c r="AZ24" s="594"/>
      <c r="BA24" s="594"/>
      <c r="BB24" s="594"/>
      <c r="BC24" s="594"/>
      <c r="BD24" s="594"/>
      <c r="BE24" s="594"/>
      <c r="BF24" s="594"/>
      <c r="BG24" s="594"/>
      <c r="BH24" s="594"/>
      <c r="BI24" s="594"/>
      <c r="BJ24" s="594"/>
      <c r="BK24" s="594"/>
      <c r="BL24" s="594"/>
      <c r="BM24" s="594"/>
      <c r="BN24" s="594"/>
      <c r="BO24" s="594"/>
      <c r="BP24" s="594"/>
      <c r="BQ24" s="594"/>
      <c r="BR24" s="594"/>
      <c r="BS24" s="594"/>
      <c r="BT24" s="594"/>
      <c r="BU24" s="594"/>
      <c r="BV24" s="594"/>
      <c r="BW24" s="594"/>
      <c r="BX24" s="594"/>
    </row>
    <row r="25" spans="1:76" x14ac:dyDescent="0.25">
      <c r="A25" s="271"/>
      <c r="B25" s="271"/>
      <c r="C25" s="271"/>
      <c r="D25" s="299"/>
      <c r="E25" s="272"/>
      <c r="F25" s="273"/>
      <c r="G25" s="274"/>
      <c r="H25" s="275"/>
      <c r="I25" s="273"/>
      <c r="J25" s="276"/>
      <c r="K25" s="276"/>
      <c r="L25" s="276"/>
      <c r="M25" s="276"/>
      <c r="N25" s="276"/>
      <c r="O25" s="276"/>
      <c r="P25" s="276"/>
      <c r="Q25" s="276"/>
      <c r="R25" s="276"/>
      <c r="S25" s="276"/>
      <c r="T25" s="276"/>
      <c r="U25" s="276"/>
      <c r="V25" s="111"/>
      <c r="W25" s="111"/>
      <c r="X25" s="277"/>
      <c r="Y25" s="278"/>
      <c r="Z25" s="277"/>
      <c r="AA25" s="277"/>
      <c r="AB25" s="277"/>
      <c r="AC25" s="250"/>
      <c r="AD25" s="250"/>
      <c r="AE25" s="250"/>
      <c r="AF25" s="250"/>
      <c r="AG25" s="250"/>
      <c r="AH25" s="250"/>
      <c r="AI25" s="250"/>
      <c r="AJ25" s="250"/>
      <c r="AK25" s="250"/>
      <c r="AL25" s="250"/>
      <c r="AM25" s="250"/>
      <c r="AN25" s="250"/>
      <c r="AO25" s="250"/>
      <c r="AP25" s="250"/>
      <c r="AQ25" s="250"/>
      <c r="AR25" s="250"/>
      <c r="AS25" s="250"/>
      <c r="AT25" s="250"/>
      <c r="AU25" s="250"/>
      <c r="AV25" s="279"/>
      <c r="AW25" s="250"/>
      <c r="AX25" s="250"/>
      <c r="AY25" s="250"/>
      <c r="AZ25" s="277"/>
      <c r="BA25" s="277"/>
      <c r="BB25" s="277"/>
      <c r="BC25" s="277"/>
      <c r="BD25" s="286"/>
      <c r="BE25" s="287"/>
      <c r="BF25" s="277"/>
      <c r="BG25" s="287"/>
      <c r="BH25" s="277"/>
      <c r="BI25" s="287"/>
      <c r="BJ25" s="277"/>
      <c r="BK25" s="287"/>
      <c r="BL25" s="277"/>
      <c r="BM25" s="287"/>
      <c r="BN25" s="277"/>
      <c r="BO25" s="287"/>
      <c r="BP25" s="277"/>
      <c r="BQ25" s="277"/>
      <c r="BR25" s="277"/>
      <c r="BS25" s="277"/>
      <c r="BT25" s="277"/>
      <c r="BU25" s="277"/>
      <c r="BV25" s="277"/>
      <c r="BW25" s="272"/>
      <c r="BX25" s="272"/>
    </row>
    <row r="26" spans="1:76" ht="25.5" customHeight="1" x14ac:dyDescent="0.25">
      <c r="A26" s="271"/>
      <c r="B26" s="271"/>
      <c r="C26" s="271"/>
      <c r="D26" s="595" t="s">
        <v>904</v>
      </c>
      <c r="E26" s="595"/>
      <c r="F26" s="595"/>
      <c r="G26" s="595"/>
      <c r="H26" s="595"/>
      <c r="I26" s="595"/>
      <c r="J26" s="595"/>
      <c r="K26" s="595"/>
      <c r="L26" s="595"/>
      <c r="M26" s="595"/>
      <c r="N26" s="595"/>
      <c r="O26" s="595"/>
      <c r="P26" s="595"/>
      <c r="Q26" s="595"/>
      <c r="R26" s="595"/>
      <c r="S26" s="595"/>
      <c r="T26" s="595"/>
      <c r="U26" s="595"/>
      <c r="V26" s="595"/>
      <c r="W26" s="595"/>
      <c r="X26" s="595"/>
      <c r="Y26" s="595"/>
      <c r="Z26" s="595"/>
      <c r="AA26" s="595"/>
      <c r="AB26" s="595"/>
      <c r="AC26" s="595"/>
      <c r="AD26" s="595"/>
      <c r="AE26" s="595"/>
      <c r="AF26" s="595"/>
      <c r="AG26" s="595"/>
      <c r="AH26" s="595"/>
      <c r="AI26" s="595"/>
      <c r="AJ26" s="595"/>
      <c r="AK26" s="595"/>
      <c r="AL26" s="595"/>
      <c r="AM26" s="595"/>
      <c r="AN26" s="595"/>
      <c r="AO26" s="595"/>
      <c r="AP26" s="595"/>
      <c r="AQ26" s="595"/>
      <c r="AR26" s="595"/>
      <c r="AS26" s="595"/>
      <c r="AT26" s="595"/>
      <c r="AU26" s="595"/>
      <c r="AV26" s="595"/>
      <c r="AW26" s="595"/>
      <c r="AX26" s="595"/>
      <c r="AY26" s="595"/>
      <c r="AZ26" s="595"/>
      <c r="BA26" s="595"/>
      <c r="BB26" s="595"/>
      <c r="BC26" s="595"/>
      <c r="BD26" s="595"/>
      <c r="BE26" s="595"/>
      <c r="BF26" s="595"/>
      <c r="BG26" s="595"/>
      <c r="BH26" s="595"/>
      <c r="BI26" s="595"/>
      <c r="BJ26" s="595"/>
      <c r="BK26" s="595"/>
      <c r="BL26" s="595"/>
      <c r="BM26" s="595"/>
      <c r="BN26" s="595"/>
      <c r="BO26" s="595"/>
      <c r="BP26" s="595"/>
      <c r="BQ26" s="595"/>
      <c r="BR26" s="595"/>
      <c r="BS26" s="595"/>
      <c r="BT26" s="595"/>
      <c r="BU26" s="595"/>
      <c r="BV26" s="595"/>
      <c r="BW26" s="595"/>
      <c r="BX26" s="595"/>
    </row>
    <row r="27" spans="1:76" x14ac:dyDescent="0.25">
      <c r="D27" s="299"/>
      <c r="E27" s="277"/>
      <c r="F27" s="277"/>
      <c r="G27" s="277"/>
      <c r="H27" s="277"/>
      <c r="I27" s="111"/>
      <c r="J27" s="277"/>
      <c r="K27" s="111"/>
      <c r="L27" s="111"/>
      <c r="M27" s="111"/>
      <c r="N27" s="111"/>
      <c r="O27" s="111"/>
      <c r="P27" s="319"/>
      <c r="Q27" s="277"/>
      <c r="R27" s="277"/>
      <c r="S27" s="277"/>
      <c r="T27" s="277"/>
      <c r="U27" s="111"/>
      <c r="V27" s="111"/>
      <c r="W27" s="111"/>
      <c r="X27" s="277"/>
      <c r="Y27" s="278" t="str">
        <f>IFERROR(IF(AND(W26="Probabilidad",W27="Probabilidad"),(Y26-(Y26*X27)),IF(AND(W26="Impacto",W27="Probabilidad"),(Y25-(Y25*X27)),IF(W27="Impacto",Y26,""))),"")</f>
        <v/>
      </c>
      <c r="Z27" s="277" t="str">
        <f t="shared" ref="Z27:Z28" si="7">IFERROR(IF(Y27="","",IF(Y27&lt;=0.2,"MUY BAJA",IF(Y27&lt;=0.4,"BAJA",IF(Y27&lt;=0.6,"MEDIA",IF(Y27&lt;=0.8,"ALTA",IF(Y27=1,"MUY ALTA")))))),"")</f>
        <v/>
      </c>
      <c r="AA27" s="277" t="str">
        <f>IFERROR(IF(AND(W26="Impacto",W27="Impacto"),(AA26-(AA26*X27)),IF(AND(W26="Probabilidad",W27="Impacto"),(AA25-(AA25*X27)),IF(W27="Probabilidad",AA26,""))),"")</f>
        <v/>
      </c>
      <c r="AB27" s="277"/>
      <c r="AC27" s="250"/>
      <c r="AD27" s="250"/>
      <c r="AE27" s="250"/>
      <c r="AF27" s="250"/>
      <c r="AG27" s="250"/>
      <c r="AH27" s="250"/>
      <c r="AI27" s="250"/>
      <c r="AJ27" s="250"/>
      <c r="AK27" s="250"/>
      <c r="AL27" s="250"/>
      <c r="AM27" s="277"/>
      <c r="AN27" s="277"/>
      <c r="AO27" s="277"/>
      <c r="AP27" s="277"/>
      <c r="AQ27" s="277"/>
      <c r="AR27" s="277"/>
      <c r="AS27" s="277"/>
      <c r="AT27" s="277"/>
      <c r="AU27" s="277"/>
      <c r="AV27" s="286"/>
      <c r="AW27" s="287"/>
      <c r="AX27" s="277"/>
      <c r="AY27" s="287"/>
      <c r="AZ27" s="277"/>
      <c r="BA27" s="287"/>
      <c r="BB27" s="277"/>
      <c r="BC27" s="287"/>
      <c r="BD27" s="277"/>
      <c r="BE27" s="287"/>
      <c r="BF27" s="277"/>
      <c r="BG27" s="287"/>
      <c r="BH27" s="277"/>
      <c r="BI27" s="272"/>
      <c r="BJ27" s="272"/>
      <c r="BK27" s="272"/>
      <c r="BL27" s="272"/>
      <c r="BM27" s="272"/>
      <c r="BN27" s="272"/>
      <c r="BO27" s="272"/>
      <c r="BP27" s="272"/>
      <c r="BQ27" s="272"/>
      <c r="BR27" s="272"/>
      <c r="BS27" s="272"/>
      <c r="BT27" s="272"/>
      <c r="BU27" s="272"/>
      <c r="BV27" s="272"/>
      <c r="BW27" s="272"/>
      <c r="BX27" s="272"/>
    </row>
    <row r="28" spans="1:76" x14ac:dyDescent="0.25">
      <c r="D28" s="299"/>
      <c r="E28" s="277"/>
      <c r="F28" s="277"/>
      <c r="G28" s="277"/>
      <c r="H28" s="277"/>
      <c r="I28" s="111"/>
      <c r="J28" s="277"/>
      <c r="K28" s="111"/>
      <c r="L28" s="111"/>
      <c r="M28" s="111"/>
      <c r="N28" s="111"/>
      <c r="O28" s="111"/>
      <c r="P28" s="319"/>
      <c r="Q28" s="277"/>
      <c r="R28" s="277"/>
      <c r="S28" s="277"/>
      <c r="T28" s="277"/>
      <c r="U28" s="111"/>
      <c r="V28" s="111"/>
      <c r="W28" s="111"/>
      <c r="X28" s="277"/>
      <c r="Y28" s="278" t="str">
        <f>IFERROR(IF(AND(W27="Probabilidad",W28="Probabilidad"),(Y27-(Y27*X28)),IF(AND(W27="Impacto",W28="Probabilidad"),(Y26-(Y26*X28)),IF(W28="Impacto",Y27,""))),"")</f>
        <v/>
      </c>
      <c r="Z28" s="277" t="str">
        <f t="shared" si="7"/>
        <v/>
      </c>
      <c r="AA28" s="277" t="str">
        <f>IFERROR(IF(AND(W27="Impacto",W28="Impacto"),(AA27-(AA27*X28)),IF(AND(W27="Probabilidad",W28="Impacto"),(AA26-(AA26*X28)),IF(W28="Probabilidad",AA27,""))),"")</f>
        <v/>
      </c>
      <c r="AB28" s="277"/>
      <c r="AC28" s="250"/>
      <c r="AD28" s="250"/>
      <c r="AE28" s="250"/>
      <c r="AF28" s="250"/>
      <c r="AG28" s="250"/>
      <c r="AH28" s="250"/>
      <c r="AI28" s="250"/>
      <c r="AJ28" s="250"/>
      <c r="AK28" s="250"/>
      <c r="AL28" s="250"/>
      <c r="AM28" s="277"/>
      <c r="AN28" s="277"/>
      <c r="AO28" s="277"/>
      <c r="AP28" s="277"/>
      <c r="AQ28" s="277"/>
      <c r="AR28" s="277"/>
      <c r="AS28" s="277"/>
      <c r="AT28" s="277"/>
      <c r="AU28" s="277"/>
      <c r="AV28" s="286"/>
      <c r="AW28" s="287"/>
      <c r="AX28" s="277"/>
      <c r="AY28" s="287"/>
      <c r="AZ28" s="277"/>
      <c r="BA28" s="287"/>
      <c r="BB28" s="277"/>
      <c r="BC28" s="287"/>
      <c r="BD28" s="277"/>
      <c r="BE28" s="287"/>
      <c r="BF28" s="277"/>
      <c r="BG28" s="287"/>
      <c r="BH28" s="277"/>
      <c r="BI28" s="272"/>
      <c r="BJ28" s="272"/>
      <c r="BK28" s="272"/>
      <c r="BL28" s="272"/>
      <c r="BM28" s="272"/>
      <c r="BN28" s="272"/>
      <c r="BO28" s="272"/>
      <c r="BP28" s="272"/>
      <c r="BQ28" s="272"/>
      <c r="BR28" s="272"/>
      <c r="BS28" s="272"/>
      <c r="BT28" s="272"/>
      <c r="BU28" s="272"/>
      <c r="BV28" s="272"/>
      <c r="BW28" s="272"/>
      <c r="BX28" s="272"/>
    </row>
    <row r="29" spans="1:76" x14ac:dyDescent="0.25">
      <c r="D29" s="299"/>
      <c r="E29" s="277"/>
      <c r="F29" s="277"/>
      <c r="G29" s="277"/>
      <c r="H29" s="277"/>
      <c r="I29" s="111"/>
      <c r="J29" s="277"/>
      <c r="K29" s="111"/>
      <c r="L29" s="111"/>
      <c r="M29" s="111"/>
      <c r="N29" s="111"/>
      <c r="O29" s="111"/>
      <c r="P29" s="319"/>
      <c r="Q29" s="277"/>
      <c r="R29" s="277"/>
      <c r="S29" s="277"/>
      <c r="T29" s="277"/>
      <c r="U29" s="111"/>
      <c r="V29" s="111"/>
      <c r="W29" s="111"/>
      <c r="X29" s="277"/>
      <c r="Y29" s="278"/>
      <c r="Z29" s="277"/>
      <c r="AA29" s="277"/>
      <c r="AB29" s="277"/>
      <c r="AC29" s="250"/>
      <c r="AD29" s="250"/>
      <c r="AE29" s="250"/>
      <c r="AF29" s="250"/>
      <c r="AG29" s="250"/>
      <c r="AH29" s="250"/>
      <c r="AI29" s="250"/>
      <c r="AJ29" s="250"/>
      <c r="AK29" s="250"/>
      <c r="AL29" s="250"/>
      <c r="AM29" s="277"/>
      <c r="AN29" s="277"/>
      <c r="AO29" s="277"/>
      <c r="AP29" s="277"/>
      <c r="AQ29" s="277"/>
      <c r="AR29" s="277"/>
      <c r="AS29" s="277"/>
      <c r="AT29" s="277"/>
      <c r="AU29" s="277"/>
      <c r="AV29" s="286"/>
      <c r="AW29" s="287"/>
      <c r="AX29" s="277"/>
      <c r="AY29" s="287"/>
      <c r="AZ29" s="277"/>
      <c r="BA29" s="287"/>
      <c r="BB29" s="277"/>
      <c r="BC29" s="287"/>
      <c r="BD29" s="277"/>
      <c r="BE29" s="287"/>
      <c r="BF29" s="277"/>
      <c r="BG29" s="287"/>
      <c r="BH29" s="277"/>
      <c r="BI29" s="272"/>
      <c r="BJ29" s="272"/>
      <c r="BK29" s="272"/>
      <c r="BL29" s="272"/>
      <c r="BM29" s="272"/>
      <c r="BN29" s="272"/>
      <c r="BO29" s="272"/>
      <c r="BP29" s="272"/>
      <c r="BQ29" s="272"/>
      <c r="BR29" s="272"/>
      <c r="BS29" s="272"/>
      <c r="BT29" s="272"/>
      <c r="BU29" s="272"/>
      <c r="BV29" s="272"/>
      <c r="BW29" s="272"/>
      <c r="BX29" s="272"/>
    </row>
    <row r="30" spans="1:76" x14ac:dyDescent="0.25">
      <c r="D30" s="299"/>
      <c r="E30" s="277"/>
      <c r="F30" s="277"/>
      <c r="G30" s="277"/>
      <c r="H30" s="277"/>
      <c r="I30" s="111"/>
      <c r="J30" s="277"/>
      <c r="K30" s="111"/>
      <c r="L30" s="111"/>
      <c r="M30" s="111"/>
      <c r="N30" s="111"/>
      <c r="O30" s="111"/>
      <c r="P30" s="319"/>
      <c r="Q30" s="277"/>
      <c r="R30" s="277"/>
      <c r="S30" s="277"/>
      <c r="T30" s="277"/>
      <c r="U30" s="111"/>
      <c r="V30" s="111"/>
      <c r="W30" s="111"/>
      <c r="X30" s="277"/>
      <c r="Y30" s="278"/>
      <c r="Z30" s="277"/>
      <c r="AA30" s="277"/>
      <c r="AB30" s="277"/>
      <c r="AC30" s="250"/>
      <c r="AD30" s="250"/>
      <c r="AE30" s="250"/>
      <c r="AF30" s="250"/>
      <c r="AG30" s="250"/>
      <c r="AH30" s="250"/>
      <c r="AI30" s="250"/>
      <c r="AJ30" s="250"/>
      <c r="AK30" s="250"/>
      <c r="AL30" s="250"/>
      <c r="AM30" s="277"/>
      <c r="AN30" s="277"/>
      <c r="AO30" s="277"/>
      <c r="AP30" s="277"/>
      <c r="AQ30" s="277"/>
      <c r="AR30" s="277"/>
      <c r="AS30" s="277"/>
      <c r="AT30" s="277"/>
      <c r="AU30" s="277"/>
      <c r="AV30" s="286"/>
      <c r="AW30" s="287"/>
      <c r="AX30" s="277"/>
      <c r="AY30" s="287"/>
      <c r="AZ30" s="277"/>
      <c r="BA30" s="287"/>
      <c r="BB30" s="277"/>
      <c r="BC30" s="287"/>
      <c r="BD30" s="277"/>
      <c r="BE30" s="287"/>
      <c r="BF30" s="277"/>
      <c r="BG30" s="287"/>
      <c r="BH30" s="277"/>
      <c r="BI30" s="272"/>
      <c r="BJ30" s="272"/>
      <c r="BK30" s="272"/>
      <c r="BL30" s="272"/>
      <c r="BM30" s="272"/>
      <c r="BN30" s="272"/>
      <c r="BO30" s="272"/>
      <c r="BP30" s="272"/>
      <c r="BQ30" s="272"/>
      <c r="BR30" s="272"/>
      <c r="BS30" s="272"/>
      <c r="BT30" s="272"/>
      <c r="BU30" s="272"/>
      <c r="BV30" s="272"/>
      <c r="BW30" s="272"/>
      <c r="BX30" s="272"/>
    </row>
    <row r="31" spans="1:76" x14ac:dyDescent="0.25">
      <c r="D31" s="299"/>
      <c r="E31" s="277"/>
      <c r="F31" s="277"/>
      <c r="G31" s="277"/>
      <c r="H31" s="277"/>
      <c r="I31" s="111"/>
      <c r="J31" s="277"/>
      <c r="K31" s="111"/>
      <c r="L31" s="111"/>
      <c r="M31" s="111"/>
      <c r="N31" s="111"/>
      <c r="O31" s="111"/>
      <c r="P31" s="319"/>
      <c r="Q31" s="277"/>
      <c r="R31" s="277"/>
      <c r="S31" s="277"/>
      <c r="T31" s="277"/>
      <c r="U31" s="111"/>
      <c r="V31" s="111"/>
      <c r="W31" s="111"/>
      <c r="X31" s="277"/>
      <c r="Y31" s="278"/>
      <c r="Z31" s="277"/>
      <c r="AA31" s="277"/>
      <c r="AB31" s="277"/>
      <c r="AC31" s="250"/>
      <c r="AD31" s="250"/>
      <c r="AE31" s="250"/>
      <c r="AF31" s="250"/>
      <c r="AG31" s="250"/>
      <c r="AH31" s="250"/>
      <c r="AI31" s="250"/>
      <c r="AJ31" s="250"/>
      <c r="AK31" s="250"/>
      <c r="AL31" s="250"/>
      <c r="AM31" s="277"/>
      <c r="AN31" s="277"/>
      <c r="AO31" s="277"/>
      <c r="AP31" s="277"/>
      <c r="AQ31" s="277"/>
      <c r="AR31" s="277"/>
      <c r="AS31" s="277"/>
      <c r="AT31" s="277"/>
      <c r="AU31" s="277"/>
      <c r="AV31" s="286"/>
      <c r="AW31" s="287"/>
      <c r="AX31" s="277"/>
      <c r="AY31" s="287"/>
      <c r="AZ31" s="277"/>
      <c r="BA31" s="287"/>
      <c r="BB31" s="277"/>
      <c r="BC31" s="287"/>
      <c r="BD31" s="277"/>
      <c r="BE31" s="287"/>
      <c r="BF31" s="277"/>
      <c r="BG31" s="287"/>
      <c r="BH31" s="277"/>
      <c r="BI31" s="272"/>
      <c r="BJ31" s="272"/>
      <c r="BK31" s="272"/>
      <c r="BL31" s="272"/>
      <c r="BM31" s="272"/>
      <c r="BN31" s="272"/>
      <c r="BO31" s="272"/>
      <c r="BP31" s="272"/>
      <c r="BQ31" s="272"/>
      <c r="BR31" s="272"/>
      <c r="BS31" s="272"/>
      <c r="BT31" s="272"/>
      <c r="BU31" s="272"/>
      <c r="BV31" s="272"/>
      <c r="BW31" s="272"/>
      <c r="BX31" s="272"/>
    </row>
    <row r="32" spans="1:76" x14ac:dyDescent="0.25">
      <c r="D32" s="299"/>
      <c r="E32" s="277"/>
      <c r="F32" s="277"/>
      <c r="G32" s="277"/>
      <c r="H32" s="277"/>
      <c r="I32" s="111"/>
      <c r="J32" s="277"/>
      <c r="K32" s="111"/>
      <c r="L32" s="111"/>
      <c r="M32" s="111"/>
      <c r="N32" s="111"/>
      <c r="O32" s="111"/>
      <c r="P32" s="319"/>
      <c r="Q32" s="277"/>
      <c r="R32" s="277"/>
      <c r="S32" s="277"/>
      <c r="T32" s="277"/>
      <c r="U32" s="111"/>
      <c r="V32" s="111"/>
      <c r="W32" s="111"/>
      <c r="X32" s="277"/>
      <c r="Y32" s="278"/>
      <c r="Z32" s="277"/>
      <c r="AA32" s="277"/>
      <c r="AB32" s="277"/>
      <c r="AC32" s="250"/>
      <c r="AD32" s="250"/>
      <c r="AE32" s="250"/>
      <c r="AF32" s="250"/>
      <c r="AG32" s="250"/>
      <c r="AH32" s="250"/>
      <c r="AI32" s="250"/>
      <c r="AJ32" s="250"/>
      <c r="AK32" s="250"/>
      <c r="AL32" s="250"/>
      <c r="AM32" s="277"/>
      <c r="AN32" s="277"/>
      <c r="AO32" s="277"/>
      <c r="AP32" s="277"/>
      <c r="AQ32" s="277"/>
      <c r="AR32" s="277"/>
      <c r="AS32" s="277"/>
      <c r="AT32" s="277"/>
      <c r="AU32" s="277"/>
      <c r="AV32" s="286"/>
      <c r="AW32" s="287"/>
      <c r="AX32" s="277"/>
      <c r="AY32" s="287"/>
      <c r="AZ32" s="277"/>
      <c r="BA32" s="287"/>
      <c r="BB32" s="277"/>
      <c r="BC32" s="287"/>
      <c r="BD32" s="277"/>
      <c r="BE32" s="287"/>
      <c r="BF32" s="277"/>
      <c r="BG32" s="287"/>
      <c r="BH32" s="277"/>
      <c r="BI32" s="272"/>
      <c r="BJ32" s="272"/>
      <c r="BK32" s="272"/>
      <c r="BL32" s="272"/>
      <c r="BM32" s="272"/>
      <c r="BN32" s="272"/>
      <c r="BO32" s="272"/>
      <c r="BP32" s="272"/>
      <c r="BQ32" s="272"/>
      <c r="BR32" s="272"/>
      <c r="BS32" s="272"/>
      <c r="BT32" s="272"/>
      <c r="BU32" s="272"/>
      <c r="BV32" s="272"/>
      <c r="BW32" s="272"/>
      <c r="BX32" s="272"/>
    </row>
    <row r="33" spans="4:76" x14ac:dyDescent="0.25">
      <c r="D33" s="299"/>
      <c r="E33" s="277"/>
      <c r="F33" s="277"/>
      <c r="G33" s="277"/>
      <c r="H33" s="277"/>
      <c r="I33" s="111"/>
      <c r="J33" s="277"/>
      <c r="K33" s="111"/>
      <c r="L33" s="111"/>
      <c r="M33" s="111"/>
      <c r="N33" s="111"/>
      <c r="O33" s="111"/>
      <c r="P33" s="319"/>
      <c r="Q33" s="277"/>
      <c r="R33" s="277"/>
      <c r="S33" s="277"/>
      <c r="T33" s="277"/>
      <c r="U33" s="111"/>
      <c r="V33" s="111"/>
      <c r="W33" s="111"/>
      <c r="X33" s="277"/>
      <c r="Y33" s="278"/>
      <c r="Z33" s="277"/>
      <c r="AA33" s="277"/>
      <c r="AB33" s="277"/>
      <c r="AC33" s="250"/>
      <c r="AD33" s="250"/>
      <c r="AE33" s="250"/>
      <c r="AF33" s="250"/>
      <c r="AG33" s="250"/>
      <c r="AH33" s="250"/>
      <c r="AI33" s="250"/>
      <c r="AJ33" s="250"/>
      <c r="AK33" s="250"/>
      <c r="AL33" s="250"/>
      <c r="AM33" s="277"/>
      <c r="AN33" s="277"/>
      <c r="AO33" s="277"/>
      <c r="AP33" s="277"/>
      <c r="AQ33" s="277"/>
      <c r="AR33" s="277"/>
      <c r="AS33" s="277"/>
      <c r="AT33" s="277"/>
      <c r="AU33" s="277"/>
      <c r="AV33" s="286"/>
      <c r="AW33" s="287"/>
      <c r="AX33" s="277"/>
      <c r="AY33" s="287"/>
      <c r="AZ33" s="277"/>
      <c r="BA33" s="287"/>
      <c r="BB33" s="277"/>
      <c r="BC33" s="287"/>
      <c r="BD33" s="277"/>
      <c r="BE33" s="287"/>
      <c r="BF33" s="277"/>
      <c r="BG33" s="287"/>
      <c r="BH33" s="277"/>
      <c r="BI33" s="272"/>
      <c r="BJ33" s="272"/>
      <c r="BK33" s="272"/>
      <c r="BL33" s="272"/>
      <c r="BM33" s="272"/>
      <c r="BN33" s="272"/>
      <c r="BO33" s="272"/>
      <c r="BP33" s="272"/>
      <c r="BQ33" s="272"/>
      <c r="BR33" s="272"/>
      <c r="BS33" s="272"/>
      <c r="BT33" s="272"/>
      <c r="BU33" s="272"/>
      <c r="BV33" s="272"/>
      <c r="BW33" s="272"/>
      <c r="BX33" s="272"/>
    </row>
    <row r="34" spans="4:76" x14ac:dyDescent="0.25">
      <c r="D34" s="299"/>
      <c r="E34" s="277"/>
      <c r="F34" s="277"/>
      <c r="G34" s="277"/>
      <c r="H34" s="277"/>
      <c r="I34" s="111"/>
      <c r="J34" s="277"/>
      <c r="K34" s="111"/>
      <c r="L34" s="111"/>
      <c r="M34" s="111"/>
      <c r="N34" s="111"/>
      <c r="O34" s="111"/>
      <c r="P34" s="319"/>
      <c r="Q34" s="277"/>
      <c r="R34" s="277"/>
      <c r="S34" s="277"/>
      <c r="T34" s="277"/>
      <c r="U34" s="111"/>
      <c r="V34" s="111"/>
      <c r="W34" s="111"/>
      <c r="X34" s="277"/>
      <c r="Y34" s="278"/>
      <c r="Z34" s="277"/>
      <c r="AA34" s="277"/>
      <c r="AB34" s="277"/>
      <c r="AC34" s="250"/>
      <c r="AD34" s="250"/>
      <c r="AE34" s="250"/>
      <c r="AF34" s="250"/>
      <c r="AG34" s="250"/>
      <c r="AH34" s="250"/>
      <c r="AI34" s="250"/>
      <c r="AJ34" s="250"/>
      <c r="AK34" s="250"/>
      <c r="AL34" s="250"/>
      <c r="AM34" s="277"/>
      <c r="AN34" s="277"/>
      <c r="AO34" s="277"/>
      <c r="AP34" s="277"/>
      <c r="AQ34" s="277"/>
      <c r="AR34" s="277"/>
      <c r="AS34" s="277"/>
      <c r="AT34" s="277"/>
      <c r="AU34" s="277"/>
      <c r="AV34" s="286"/>
      <c r="AW34" s="287"/>
      <c r="AX34" s="277"/>
      <c r="AY34" s="287"/>
      <c r="AZ34" s="277"/>
      <c r="BA34" s="287"/>
      <c r="BB34" s="277"/>
      <c r="BC34" s="287"/>
      <c r="BD34" s="277"/>
      <c r="BE34" s="287"/>
      <c r="BF34" s="277"/>
      <c r="BG34" s="287"/>
      <c r="BH34" s="277"/>
      <c r="BI34" s="272"/>
      <c r="BJ34" s="272"/>
      <c r="BK34" s="272"/>
      <c r="BL34" s="272"/>
      <c r="BM34" s="272"/>
      <c r="BN34" s="272"/>
      <c r="BO34" s="272"/>
      <c r="BP34" s="272"/>
      <c r="BQ34" s="272"/>
      <c r="BR34" s="272"/>
      <c r="BS34" s="272"/>
      <c r="BT34" s="272"/>
      <c r="BU34" s="272"/>
      <c r="BV34" s="272"/>
      <c r="BW34" s="272"/>
      <c r="BX34" s="272"/>
    </row>
    <row r="35" spans="4:76" x14ac:dyDescent="0.25">
      <c r="D35" s="299"/>
      <c r="E35" s="277"/>
      <c r="F35" s="277"/>
      <c r="G35" s="277"/>
      <c r="H35" s="277"/>
      <c r="I35" s="111"/>
      <c r="J35" s="277"/>
      <c r="K35" s="111"/>
      <c r="L35" s="111"/>
      <c r="M35" s="111"/>
      <c r="N35" s="111"/>
      <c r="O35" s="111"/>
      <c r="P35" s="319"/>
      <c r="Q35" s="277"/>
      <c r="R35" s="277"/>
      <c r="S35" s="277"/>
      <c r="T35" s="277"/>
      <c r="U35" s="111"/>
      <c r="V35" s="111"/>
      <c r="W35" s="111"/>
      <c r="X35" s="277"/>
      <c r="Y35" s="278"/>
      <c r="Z35" s="277"/>
      <c r="AA35" s="277"/>
      <c r="AB35" s="277"/>
      <c r="AC35" s="250"/>
      <c r="AD35" s="250"/>
      <c r="AE35" s="250"/>
      <c r="AF35" s="250"/>
      <c r="AG35" s="250"/>
      <c r="AH35" s="250"/>
      <c r="AI35" s="250"/>
      <c r="AJ35" s="250"/>
      <c r="AK35" s="250"/>
      <c r="AL35" s="250"/>
      <c r="AM35" s="277"/>
      <c r="AN35" s="277"/>
      <c r="AO35" s="277"/>
      <c r="AP35" s="277"/>
      <c r="AQ35" s="277"/>
      <c r="AR35" s="277"/>
      <c r="AS35" s="277"/>
      <c r="AT35" s="277"/>
      <c r="AU35" s="277"/>
      <c r="AV35" s="286"/>
      <c r="AW35" s="287"/>
      <c r="AX35" s="277"/>
      <c r="AY35" s="287"/>
      <c r="AZ35" s="277"/>
      <c r="BA35" s="287"/>
      <c r="BB35" s="277"/>
      <c r="BC35" s="287"/>
      <c r="BD35" s="277"/>
      <c r="BE35" s="287"/>
      <c r="BF35" s="277"/>
      <c r="BG35" s="287"/>
      <c r="BH35" s="277"/>
      <c r="BI35" s="272"/>
      <c r="BJ35" s="272"/>
      <c r="BK35" s="272"/>
      <c r="BL35" s="272"/>
      <c r="BM35" s="272"/>
      <c r="BN35" s="272"/>
      <c r="BO35" s="272"/>
      <c r="BP35" s="272"/>
      <c r="BQ35" s="272"/>
      <c r="BR35" s="272"/>
      <c r="BS35" s="272"/>
      <c r="BT35" s="272"/>
      <c r="BU35" s="272"/>
      <c r="BV35" s="272"/>
      <c r="BW35" s="272"/>
      <c r="BX35" s="272"/>
    </row>
    <row r="36" spans="4:76" x14ac:dyDescent="0.25">
      <c r="D36" s="299"/>
      <c r="E36" s="277"/>
      <c r="F36" s="277"/>
      <c r="G36" s="277"/>
      <c r="H36" s="277"/>
      <c r="I36" s="111"/>
      <c r="J36" s="277"/>
      <c r="K36" s="111"/>
      <c r="L36" s="111"/>
      <c r="M36" s="111"/>
      <c r="N36" s="111"/>
      <c r="O36" s="111"/>
      <c r="P36" s="319"/>
      <c r="Q36" s="277"/>
      <c r="R36" s="277"/>
      <c r="S36" s="277"/>
      <c r="T36" s="277"/>
      <c r="U36" s="111"/>
      <c r="V36" s="111"/>
      <c r="W36" s="111"/>
      <c r="X36" s="277"/>
      <c r="Y36" s="278"/>
      <c r="Z36" s="277"/>
      <c r="AA36" s="277"/>
      <c r="AB36" s="277"/>
      <c r="AC36" s="250"/>
      <c r="AD36" s="250"/>
      <c r="AE36" s="250"/>
      <c r="AF36" s="250"/>
      <c r="AG36" s="250"/>
      <c r="AH36" s="250"/>
      <c r="AI36" s="250"/>
      <c r="AJ36" s="250"/>
      <c r="AK36" s="250"/>
      <c r="AL36" s="250"/>
      <c r="AM36" s="277"/>
      <c r="AN36" s="277"/>
      <c r="AO36" s="277"/>
      <c r="AP36" s="277"/>
      <c r="AQ36" s="277"/>
      <c r="AR36" s="277"/>
      <c r="AS36" s="277"/>
      <c r="AT36" s="277"/>
      <c r="AU36" s="277"/>
      <c r="AV36" s="286"/>
      <c r="AW36" s="287"/>
      <c r="AX36" s="277"/>
      <c r="AY36" s="287"/>
      <c r="AZ36" s="277"/>
      <c r="BA36" s="287"/>
      <c r="BB36" s="277"/>
      <c r="BC36" s="287"/>
      <c r="BD36" s="277"/>
      <c r="BE36" s="287"/>
      <c r="BF36" s="277"/>
      <c r="BG36" s="287"/>
      <c r="BH36" s="277"/>
      <c r="BI36" s="272"/>
      <c r="BJ36" s="272"/>
      <c r="BK36" s="272"/>
      <c r="BL36" s="272"/>
      <c r="BM36" s="272"/>
      <c r="BN36" s="272"/>
      <c r="BO36" s="272"/>
      <c r="BP36" s="272"/>
      <c r="BQ36" s="272"/>
      <c r="BR36" s="272"/>
      <c r="BS36" s="272"/>
      <c r="BT36" s="272"/>
      <c r="BU36" s="272"/>
      <c r="BV36" s="272"/>
      <c r="BW36" s="272"/>
      <c r="BX36" s="272"/>
    </row>
    <row r="37" spans="4:76" x14ac:dyDescent="0.25">
      <c r="D37" s="299"/>
      <c r="E37" s="277"/>
      <c r="F37" s="277"/>
      <c r="G37" s="277"/>
      <c r="H37" s="277"/>
      <c r="I37" s="111"/>
      <c r="J37" s="277"/>
      <c r="K37" s="111"/>
      <c r="L37" s="111"/>
      <c r="M37" s="111"/>
      <c r="N37" s="111"/>
      <c r="O37" s="111"/>
      <c r="P37" s="319"/>
      <c r="Q37" s="277"/>
      <c r="R37" s="277"/>
      <c r="S37" s="277"/>
      <c r="T37" s="277"/>
      <c r="U37" s="111"/>
      <c r="V37" s="111"/>
      <c r="W37" s="111"/>
      <c r="X37" s="277"/>
      <c r="Y37" s="278"/>
      <c r="Z37" s="277"/>
      <c r="AA37" s="277"/>
      <c r="AB37" s="277"/>
      <c r="AC37" s="250"/>
      <c r="AD37" s="250"/>
      <c r="AE37" s="250"/>
      <c r="AF37" s="250"/>
      <c r="AG37" s="250"/>
      <c r="AH37" s="250"/>
      <c r="AI37" s="250"/>
      <c r="AJ37" s="250"/>
      <c r="AK37" s="250"/>
      <c r="AL37" s="250"/>
      <c r="AM37" s="277"/>
      <c r="AN37" s="277"/>
      <c r="AO37" s="277"/>
      <c r="AP37" s="277"/>
      <c r="AQ37" s="277"/>
      <c r="AR37" s="277"/>
      <c r="AS37" s="277"/>
      <c r="AT37" s="277"/>
      <c r="AU37" s="277"/>
      <c r="AV37" s="286"/>
      <c r="AW37" s="287"/>
      <c r="AX37" s="277"/>
      <c r="AY37" s="287"/>
      <c r="AZ37" s="277"/>
      <c r="BA37" s="287"/>
      <c r="BB37" s="277"/>
      <c r="BC37" s="287"/>
      <c r="BD37" s="277"/>
      <c r="BE37" s="287"/>
      <c r="BF37" s="277"/>
      <c r="BG37" s="287"/>
      <c r="BH37" s="277"/>
      <c r="BI37" s="272"/>
      <c r="BJ37" s="272"/>
      <c r="BK37" s="272"/>
      <c r="BL37" s="272"/>
      <c r="BM37" s="272"/>
      <c r="BN37" s="272"/>
      <c r="BO37" s="272"/>
      <c r="BP37" s="272"/>
      <c r="BQ37" s="272"/>
      <c r="BR37" s="272"/>
      <c r="BS37" s="272"/>
      <c r="BT37" s="272"/>
      <c r="BU37" s="272"/>
      <c r="BV37" s="272"/>
      <c r="BW37" s="272"/>
      <c r="BX37" s="272"/>
    </row>
    <row r="38" spans="4:76" x14ac:dyDescent="0.25">
      <c r="D38" s="299"/>
      <c r="E38" s="277"/>
      <c r="F38" s="277"/>
      <c r="G38" s="277"/>
      <c r="H38" s="277"/>
      <c r="I38" s="111"/>
      <c r="J38" s="277"/>
      <c r="K38" s="111"/>
      <c r="L38" s="111"/>
      <c r="M38" s="111"/>
      <c r="N38" s="111"/>
      <c r="O38" s="111"/>
      <c r="P38" s="319"/>
      <c r="Q38" s="277"/>
      <c r="R38" s="277"/>
      <c r="S38" s="277"/>
      <c r="T38" s="277"/>
      <c r="U38" s="111"/>
      <c r="V38" s="111"/>
      <c r="W38" s="111"/>
      <c r="X38" s="277"/>
      <c r="Y38" s="278"/>
      <c r="Z38" s="277"/>
      <c r="AA38" s="277"/>
      <c r="AB38" s="277"/>
      <c r="AC38" s="250"/>
      <c r="AD38" s="250"/>
      <c r="AE38" s="250"/>
      <c r="AF38" s="250"/>
      <c r="AG38" s="250"/>
      <c r="AH38" s="250"/>
      <c r="AI38" s="250"/>
      <c r="AJ38" s="250"/>
      <c r="AK38" s="250"/>
      <c r="AL38" s="250"/>
      <c r="AM38" s="250"/>
      <c r="AN38" s="250"/>
      <c r="AO38" s="250"/>
      <c r="AP38" s="250"/>
      <c r="AQ38" s="250"/>
      <c r="AR38" s="250"/>
      <c r="AS38" s="250"/>
      <c r="AT38" s="250"/>
      <c r="AU38" s="250"/>
      <c r="AV38" s="286"/>
      <c r="AW38" s="287"/>
      <c r="AX38" s="277"/>
      <c r="AY38" s="287"/>
      <c r="AZ38" s="277"/>
      <c r="BA38" s="287"/>
      <c r="BB38" s="277"/>
      <c r="BC38" s="287"/>
      <c r="BD38" s="277"/>
      <c r="BE38" s="287"/>
      <c r="BF38" s="277"/>
      <c r="BG38" s="287"/>
      <c r="BH38" s="277"/>
      <c r="BI38" s="272"/>
      <c r="BJ38" s="272"/>
      <c r="BK38" s="272"/>
      <c r="BL38" s="272"/>
      <c r="BM38" s="272"/>
      <c r="BN38" s="272"/>
      <c r="BO38" s="272"/>
      <c r="BP38" s="272"/>
      <c r="BQ38" s="272"/>
      <c r="BR38" s="272"/>
      <c r="BS38" s="272"/>
      <c r="BT38" s="272"/>
      <c r="BU38" s="272"/>
      <c r="BV38" s="272"/>
      <c r="BW38" s="272"/>
      <c r="BX38" s="272"/>
    </row>
    <row r="39" spans="4:76" x14ac:dyDescent="0.25">
      <c r="D39" s="299"/>
      <c r="E39" s="277"/>
      <c r="F39" s="277"/>
      <c r="G39" s="277"/>
      <c r="H39" s="277"/>
      <c r="I39" s="111"/>
      <c r="J39" s="277"/>
      <c r="K39" s="111"/>
      <c r="L39" s="111"/>
      <c r="M39" s="111"/>
      <c r="N39" s="111"/>
      <c r="O39" s="111"/>
      <c r="P39" s="319"/>
      <c r="Q39" s="277"/>
      <c r="R39" s="277"/>
      <c r="S39" s="277"/>
      <c r="T39" s="277"/>
      <c r="U39" s="111"/>
      <c r="V39" s="111"/>
      <c r="W39" s="111"/>
      <c r="X39" s="277"/>
      <c r="Y39" s="278"/>
      <c r="Z39" s="277"/>
      <c r="AA39" s="277"/>
      <c r="AB39" s="277"/>
      <c r="AC39" s="250"/>
      <c r="AD39" s="250"/>
      <c r="AE39" s="250"/>
      <c r="AF39" s="250"/>
      <c r="AG39" s="250"/>
      <c r="AH39" s="250"/>
      <c r="AI39" s="250"/>
      <c r="AJ39" s="250"/>
      <c r="AK39" s="250"/>
      <c r="AL39" s="250"/>
      <c r="AM39" s="250"/>
      <c r="AN39" s="250"/>
      <c r="AO39" s="250"/>
      <c r="AP39" s="250"/>
      <c r="AQ39" s="250"/>
      <c r="AR39" s="250"/>
      <c r="AS39" s="250"/>
      <c r="AT39" s="250"/>
      <c r="AU39" s="250"/>
      <c r="AV39" s="286"/>
      <c r="AW39" s="287"/>
      <c r="AX39" s="277"/>
      <c r="AY39" s="287"/>
      <c r="AZ39" s="277"/>
      <c r="BA39" s="287"/>
      <c r="BB39" s="277"/>
      <c r="BC39" s="287"/>
      <c r="BD39" s="277"/>
      <c r="BE39" s="287"/>
      <c r="BF39" s="277"/>
      <c r="BG39" s="287"/>
      <c r="BH39" s="277"/>
      <c r="BI39" s="272"/>
      <c r="BJ39" s="272"/>
      <c r="BK39" s="272"/>
      <c r="BL39" s="272"/>
      <c r="BM39" s="272"/>
      <c r="BN39" s="272"/>
      <c r="BO39" s="272"/>
      <c r="BP39" s="272"/>
      <c r="BQ39" s="272"/>
      <c r="BR39" s="272"/>
      <c r="BS39" s="272"/>
      <c r="BT39" s="272"/>
      <c r="BU39" s="272"/>
      <c r="BV39" s="272"/>
      <c r="BW39" s="272"/>
      <c r="BX39" s="272"/>
    </row>
    <row r="40" spans="4:76" x14ac:dyDescent="0.25">
      <c r="D40" s="299"/>
      <c r="E40" s="277"/>
      <c r="F40" s="277"/>
      <c r="G40" s="277"/>
      <c r="H40" s="277"/>
      <c r="I40" s="111"/>
      <c r="J40" s="277"/>
      <c r="K40" s="111"/>
      <c r="L40" s="111"/>
      <c r="M40" s="111"/>
      <c r="N40" s="111"/>
      <c r="O40" s="111"/>
      <c r="P40" s="319"/>
      <c r="Q40" s="277"/>
      <c r="R40" s="277"/>
      <c r="S40" s="277"/>
      <c r="T40" s="277"/>
      <c r="U40" s="111"/>
      <c r="V40" s="111"/>
      <c r="W40" s="111"/>
      <c r="X40" s="277"/>
      <c r="Y40" s="278"/>
      <c r="Z40" s="277"/>
      <c r="AA40" s="277"/>
      <c r="AB40" s="277"/>
      <c r="AC40" s="250"/>
      <c r="AD40" s="250"/>
      <c r="AE40" s="250"/>
      <c r="AF40" s="250"/>
      <c r="AG40" s="250"/>
      <c r="AH40" s="250"/>
      <c r="AI40" s="250"/>
      <c r="AJ40" s="250"/>
      <c r="AK40" s="250"/>
      <c r="AL40" s="250"/>
      <c r="AM40" s="250"/>
      <c r="AN40" s="250"/>
      <c r="AO40" s="250"/>
      <c r="AP40" s="250"/>
      <c r="AQ40" s="250"/>
      <c r="AR40" s="250"/>
      <c r="AS40" s="250"/>
      <c r="AT40" s="250"/>
      <c r="AU40" s="250"/>
      <c r="AV40" s="286"/>
      <c r="AW40" s="287"/>
      <c r="AX40" s="277"/>
      <c r="AY40" s="287"/>
      <c r="AZ40" s="277"/>
      <c r="BA40" s="287"/>
      <c r="BB40" s="277"/>
      <c r="BC40" s="287"/>
      <c r="BD40" s="277"/>
      <c r="BE40" s="287"/>
      <c r="BF40" s="277"/>
      <c r="BG40" s="287"/>
      <c r="BH40" s="277"/>
      <c r="BI40" s="272"/>
      <c r="BJ40" s="272"/>
      <c r="BK40" s="272"/>
      <c r="BL40" s="272"/>
      <c r="BM40" s="272"/>
      <c r="BN40" s="272"/>
      <c r="BO40" s="272"/>
      <c r="BP40" s="272"/>
      <c r="BQ40" s="272"/>
      <c r="BR40" s="272"/>
      <c r="BS40" s="272"/>
      <c r="BT40" s="272"/>
      <c r="BU40" s="272"/>
      <c r="BV40" s="272"/>
      <c r="BW40" s="272"/>
      <c r="BX40" s="272"/>
    </row>
    <row r="41" spans="4:76" x14ac:dyDescent="0.25">
      <c r="D41" s="299"/>
      <c r="E41" s="277"/>
      <c r="F41" s="277"/>
      <c r="G41" s="277"/>
      <c r="H41" s="277"/>
      <c r="I41" s="111"/>
      <c r="J41" s="277"/>
      <c r="K41" s="111"/>
      <c r="L41" s="111"/>
      <c r="M41" s="111"/>
      <c r="N41" s="111"/>
      <c r="O41" s="111"/>
      <c r="P41" s="319"/>
      <c r="Q41" s="277"/>
      <c r="R41" s="277"/>
      <c r="S41" s="277"/>
      <c r="T41" s="277"/>
      <c r="U41" s="111"/>
      <c r="V41" s="111"/>
      <c r="W41" s="111"/>
      <c r="X41" s="277"/>
      <c r="Y41" s="278"/>
      <c r="Z41" s="277"/>
      <c r="AA41" s="277"/>
      <c r="AB41" s="277"/>
      <c r="AC41" s="250"/>
      <c r="AD41" s="250"/>
      <c r="AE41" s="250"/>
      <c r="AF41" s="250"/>
      <c r="AG41" s="250"/>
      <c r="AH41" s="250"/>
      <c r="AI41" s="250"/>
      <c r="AJ41" s="250"/>
      <c r="AK41" s="250"/>
      <c r="AL41" s="250"/>
      <c r="AM41" s="250"/>
      <c r="AN41" s="250"/>
      <c r="AO41" s="250"/>
      <c r="AP41" s="250"/>
      <c r="AQ41" s="250"/>
      <c r="AR41" s="250"/>
      <c r="AS41" s="250"/>
      <c r="AT41" s="250"/>
      <c r="AU41" s="250"/>
      <c r="AV41" s="286"/>
      <c r="AW41" s="287"/>
      <c r="AX41" s="277"/>
      <c r="AY41" s="287"/>
      <c r="AZ41" s="277"/>
      <c r="BA41" s="287"/>
      <c r="BB41" s="277"/>
      <c r="BC41" s="287"/>
      <c r="BD41" s="277"/>
      <c r="BE41" s="287"/>
      <c r="BF41" s="277"/>
      <c r="BG41" s="287"/>
      <c r="BH41" s="277"/>
      <c r="BI41" s="272"/>
      <c r="BJ41" s="272"/>
      <c r="BK41" s="272"/>
      <c r="BL41" s="272"/>
      <c r="BM41" s="272"/>
      <c r="BN41" s="272"/>
      <c r="BO41" s="272"/>
      <c r="BP41" s="272"/>
      <c r="BQ41" s="272"/>
      <c r="BR41" s="272"/>
      <c r="BS41" s="272"/>
      <c r="BT41" s="272"/>
      <c r="BU41" s="272"/>
      <c r="BV41" s="272"/>
      <c r="BW41" s="272"/>
      <c r="BX41" s="272"/>
    </row>
    <row r="42" spans="4:76" x14ac:dyDescent="0.25">
      <c r="D42" s="299"/>
      <c r="E42" s="277"/>
      <c r="F42" s="277"/>
      <c r="G42" s="277"/>
      <c r="H42" s="277"/>
      <c r="I42" s="111"/>
      <c r="J42" s="277"/>
      <c r="K42" s="111"/>
      <c r="L42" s="111"/>
      <c r="M42" s="111"/>
      <c r="N42" s="111"/>
      <c r="O42" s="111"/>
      <c r="P42" s="319"/>
      <c r="Q42" s="277"/>
      <c r="R42" s="277"/>
      <c r="S42" s="277"/>
      <c r="T42" s="277"/>
      <c r="U42" s="111"/>
      <c r="V42" s="111"/>
      <c r="W42" s="111"/>
      <c r="X42" s="277"/>
      <c r="Y42" s="278"/>
      <c r="Z42" s="277"/>
      <c r="AA42" s="277"/>
      <c r="AB42" s="277"/>
      <c r="AC42" s="250"/>
      <c r="AD42" s="250"/>
      <c r="AE42" s="250"/>
      <c r="AF42" s="250"/>
      <c r="AG42" s="250"/>
      <c r="AH42" s="250"/>
      <c r="AI42" s="250"/>
      <c r="AJ42" s="250"/>
      <c r="AK42" s="250"/>
      <c r="AL42" s="250"/>
      <c r="AM42" s="250"/>
      <c r="AN42" s="250"/>
      <c r="AO42" s="250"/>
      <c r="AP42" s="250"/>
      <c r="AQ42" s="250"/>
      <c r="AR42" s="250"/>
      <c r="AS42" s="250"/>
      <c r="AT42" s="250"/>
      <c r="AU42" s="250"/>
      <c r="AV42" s="286"/>
      <c r="AW42" s="287"/>
      <c r="AX42" s="277"/>
      <c r="AY42" s="287"/>
      <c r="AZ42" s="277"/>
      <c r="BA42" s="287"/>
      <c r="BB42" s="277"/>
      <c r="BC42" s="287"/>
      <c r="BD42" s="277"/>
      <c r="BE42" s="287"/>
      <c r="BF42" s="277"/>
      <c r="BG42" s="287"/>
      <c r="BH42" s="277"/>
      <c r="BI42" s="272"/>
      <c r="BJ42" s="272"/>
      <c r="BK42" s="272"/>
      <c r="BL42" s="272"/>
      <c r="BM42" s="272"/>
      <c r="BN42" s="272"/>
      <c r="BO42" s="272"/>
      <c r="BP42" s="272"/>
      <c r="BQ42" s="272"/>
      <c r="BR42" s="272"/>
      <c r="BS42" s="272"/>
      <c r="BT42" s="272"/>
      <c r="BU42" s="272"/>
      <c r="BV42" s="272"/>
      <c r="BW42" s="272"/>
      <c r="BX42" s="272"/>
    </row>
    <row r="43" spans="4:76" x14ac:dyDescent="0.25">
      <c r="D43" s="299"/>
      <c r="E43" s="277"/>
      <c r="F43" s="277"/>
      <c r="G43" s="277"/>
      <c r="H43" s="277"/>
      <c r="I43" s="111"/>
      <c r="J43" s="277"/>
      <c r="K43" s="111"/>
      <c r="L43" s="111"/>
      <c r="M43" s="111"/>
      <c r="N43" s="111"/>
      <c r="O43" s="111"/>
      <c r="P43" s="319"/>
      <c r="Q43" s="277"/>
      <c r="R43" s="277"/>
      <c r="S43" s="277"/>
      <c r="T43" s="277"/>
      <c r="U43" s="111"/>
      <c r="V43" s="111"/>
      <c r="W43" s="111"/>
      <c r="X43" s="277"/>
      <c r="Y43" s="278"/>
      <c r="Z43" s="277"/>
      <c r="AA43" s="277"/>
      <c r="AB43" s="277"/>
      <c r="AC43" s="250"/>
      <c r="AD43" s="250"/>
      <c r="AE43" s="250"/>
      <c r="AF43" s="250"/>
      <c r="AG43" s="250"/>
      <c r="AH43" s="250"/>
      <c r="AI43" s="250"/>
      <c r="AJ43" s="250"/>
      <c r="AK43" s="250"/>
      <c r="AL43" s="250"/>
      <c r="AM43" s="250"/>
      <c r="AN43" s="250"/>
      <c r="AO43" s="250"/>
      <c r="AP43" s="250"/>
      <c r="AQ43" s="250"/>
      <c r="AR43" s="250"/>
      <c r="AS43" s="250"/>
      <c r="AT43" s="250"/>
      <c r="AU43" s="250"/>
      <c r="AV43" s="286"/>
      <c r="AW43" s="287"/>
      <c r="AX43" s="277"/>
      <c r="AY43" s="287"/>
      <c r="AZ43" s="277"/>
      <c r="BA43" s="287"/>
      <c r="BB43" s="277"/>
      <c r="BC43" s="287"/>
      <c r="BD43" s="277"/>
      <c r="BE43" s="287"/>
      <c r="BF43" s="277"/>
      <c r="BG43" s="287"/>
      <c r="BH43" s="277"/>
      <c r="BI43" s="272"/>
      <c r="BJ43" s="272"/>
      <c r="BK43" s="272"/>
      <c r="BL43" s="272"/>
      <c r="BM43" s="272"/>
      <c r="BN43" s="272"/>
      <c r="BO43" s="272"/>
      <c r="BP43" s="272"/>
      <c r="BQ43" s="272"/>
      <c r="BR43" s="272"/>
      <c r="BS43" s="272"/>
      <c r="BT43" s="272"/>
      <c r="BU43" s="272"/>
      <c r="BV43" s="272"/>
      <c r="BW43" s="272"/>
      <c r="BX43" s="272"/>
    </row>
    <row r="44" spans="4:76" x14ac:dyDescent="0.25">
      <c r="D44" s="299"/>
      <c r="E44" s="277"/>
      <c r="F44" s="277"/>
      <c r="G44" s="277"/>
      <c r="H44" s="277"/>
      <c r="I44" s="111"/>
      <c r="J44" s="277"/>
      <c r="K44" s="111"/>
      <c r="L44" s="111"/>
      <c r="M44" s="111"/>
      <c r="N44" s="111"/>
      <c r="O44" s="111"/>
      <c r="P44" s="319"/>
      <c r="Q44" s="277"/>
      <c r="R44" s="277"/>
      <c r="S44" s="277"/>
      <c r="T44" s="277"/>
      <c r="U44" s="111"/>
      <c r="V44" s="111"/>
      <c r="W44" s="111"/>
      <c r="X44" s="277"/>
      <c r="Y44" s="278"/>
      <c r="Z44" s="277"/>
      <c r="AA44" s="277"/>
      <c r="AB44" s="277"/>
      <c r="AC44" s="250"/>
      <c r="AD44" s="250"/>
      <c r="AE44" s="250"/>
      <c r="AF44" s="250"/>
      <c r="AG44" s="250"/>
      <c r="AH44" s="250"/>
      <c r="AI44" s="250"/>
      <c r="AJ44" s="250"/>
      <c r="AK44" s="250"/>
      <c r="AL44" s="250"/>
      <c r="AM44" s="250"/>
      <c r="AN44" s="250"/>
      <c r="AO44" s="250"/>
      <c r="AP44" s="250"/>
      <c r="AQ44" s="250"/>
      <c r="AR44" s="250"/>
      <c r="AS44" s="250"/>
      <c r="AT44" s="250"/>
      <c r="AU44" s="250"/>
      <c r="AV44" s="286"/>
      <c r="AW44" s="287"/>
      <c r="AX44" s="277"/>
      <c r="AY44" s="287"/>
      <c r="AZ44" s="277"/>
      <c r="BA44" s="287"/>
      <c r="BB44" s="277"/>
      <c r="BC44" s="287"/>
      <c r="BD44" s="277"/>
      <c r="BE44" s="287"/>
      <c r="BF44" s="277"/>
      <c r="BG44" s="287"/>
      <c r="BH44" s="277"/>
      <c r="BI44" s="272"/>
      <c r="BJ44" s="272"/>
      <c r="BK44" s="272"/>
      <c r="BL44" s="272"/>
      <c r="BM44" s="272"/>
      <c r="BN44" s="272"/>
      <c r="BO44" s="272"/>
      <c r="BP44" s="272"/>
      <c r="BQ44" s="272"/>
      <c r="BR44" s="272"/>
      <c r="BS44" s="272"/>
      <c r="BT44" s="272"/>
      <c r="BU44" s="272"/>
      <c r="BV44" s="272"/>
      <c r="BW44" s="272"/>
      <c r="BX44" s="272"/>
    </row>
    <row r="45" spans="4:76" x14ac:dyDescent="0.25">
      <c r="D45" s="299"/>
      <c r="E45" s="277"/>
      <c r="F45" s="277"/>
      <c r="G45" s="277"/>
      <c r="H45" s="277"/>
      <c r="I45" s="111"/>
      <c r="J45" s="277"/>
      <c r="K45" s="111"/>
      <c r="L45" s="111"/>
      <c r="M45" s="111"/>
      <c r="N45" s="111"/>
      <c r="O45" s="111"/>
      <c r="P45" s="319"/>
      <c r="Q45" s="277"/>
      <c r="R45" s="277"/>
      <c r="S45" s="277"/>
      <c r="T45" s="277"/>
      <c r="U45" s="111"/>
      <c r="V45" s="111"/>
      <c r="W45" s="111"/>
      <c r="X45" s="277"/>
      <c r="Y45" s="278"/>
      <c r="Z45" s="277"/>
      <c r="AA45" s="277"/>
      <c r="AB45" s="277"/>
      <c r="AC45" s="250"/>
      <c r="AD45" s="250"/>
      <c r="AE45" s="250"/>
      <c r="AF45" s="250"/>
      <c r="AG45" s="250"/>
      <c r="AH45" s="250"/>
      <c r="AI45" s="250"/>
      <c r="AJ45" s="250"/>
      <c r="AK45" s="250"/>
      <c r="AL45" s="250"/>
      <c r="AM45" s="250"/>
      <c r="AN45" s="250"/>
      <c r="AO45" s="250"/>
      <c r="AP45" s="250"/>
      <c r="AQ45" s="250"/>
      <c r="AR45" s="250"/>
      <c r="AS45" s="250"/>
      <c r="AT45" s="250"/>
      <c r="AU45" s="250"/>
      <c r="AV45" s="286"/>
      <c r="AW45" s="287"/>
      <c r="AX45" s="277"/>
      <c r="AY45" s="287"/>
      <c r="AZ45" s="277"/>
      <c r="BA45" s="287"/>
      <c r="BB45" s="277"/>
      <c r="BC45" s="287"/>
      <c r="BD45" s="277"/>
      <c r="BE45" s="287"/>
      <c r="BF45" s="277"/>
      <c r="BG45" s="287"/>
      <c r="BH45" s="277"/>
      <c r="BI45" s="272"/>
      <c r="BJ45" s="272"/>
      <c r="BK45" s="272"/>
      <c r="BL45" s="272"/>
      <c r="BM45" s="272"/>
      <c r="BN45" s="272"/>
      <c r="BO45" s="272"/>
      <c r="BP45" s="272"/>
      <c r="BQ45" s="272"/>
      <c r="BR45" s="272"/>
      <c r="BS45" s="272"/>
      <c r="BT45" s="272"/>
      <c r="BU45" s="272"/>
      <c r="BV45" s="272"/>
      <c r="BW45" s="272"/>
      <c r="BX45" s="272"/>
    </row>
    <row r="46" spans="4:76" x14ac:dyDescent="0.25">
      <c r="D46" s="299"/>
      <c r="E46" s="277"/>
      <c r="F46" s="277"/>
      <c r="G46" s="277"/>
      <c r="H46" s="277"/>
      <c r="I46" s="111"/>
      <c r="J46" s="277"/>
      <c r="K46" s="111"/>
      <c r="L46" s="111"/>
      <c r="M46" s="111"/>
      <c r="N46" s="111"/>
      <c r="O46" s="111"/>
      <c r="P46" s="319"/>
      <c r="Q46" s="277"/>
      <c r="R46" s="277"/>
      <c r="S46" s="277"/>
      <c r="T46" s="277"/>
      <c r="U46" s="111"/>
      <c r="V46" s="111"/>
      <c r="W46" s="111"/>
      <c r="X46" s="277"/>
      <c r="Y46" s="278"/>
      <c r="Z46" s="277"/>
      <c r="AA46" s="277"/>
      <c r="AB46" s="277"/>
      <c r="AC46" s="250"/>
      <c r="AD46" s="250"/>
      <c r="AE46" s="250"/>
      <c r="AF46" s="250"/>
      <c r="AG46" s="250"/>
      <c r="AH46" s="250"/>
      <c r="AI46" s="250"/>
      <c r="AJ46" s="250"/>
      <c r="AK46" s="250"/>
      <c r="AL46" s="250"/>
      <c r="AM46" s="250"/>
      <c r="AN46" s="250"/>
      <c r="AO46" s="250"/>
      <c r="AP46" s="250"/>
      <c r="AQ46" s="250"/>
      <c r="AR46" s="250"/>
      <c r="AS46" s="250"/>
      <c r="AT46" s="250"/>
      <c r="AU46" s="250"/>
      <c r="AV46" s="286"/>
      <c r="AW46" s="287"/>
      <c r="AX46" s="277"/>
      <c r="AY46" s="287"/>
      <c r="AZ46" s="277"/>
      <c r="BA46" s="287"/>
      <c r="BB46" s="277"/>
      <c r="BC46" s="287"/>
      <c r="BD46" s="277"/>
      <c r="BE46" s="287"/>
      <c r="BF46" s="277"/>
      <c r="BG46" s="287"/>
      <c r="BH46" s="277"/>
      <c r="BI46" s="272"/>
      <c r="BJ46" s="272"/>
      <c r="BK46" s="272"/>
      <c r="BL46" s="272"/>
      <c r="BM46" s="272"/>
      <c r="BN46" s="272"/>
      <c r="BO46" s="272"/>
      <c r="BP46" s="272"/>
      <c r="BQ46" s="272"/>
      <c r="BR46" s="272"/>
      <c r="BS46" s="272"/>
      <c r="BT46" s="272"/>
      <c r="BU46" s="272"/>
      <c r="BV46" s="272"/>
      <c r="BW46" s="272"/>
      <c r="BX46" s="272"/>
    </row>
    <row r="47" spans="4:76" x14ac:dyDescent="0.25">
      <c r="D47" s="299"/>
      <c r="E47" s="277"/>
      <c r="F47" s="277"/>
      <c r="G47" s="277"/>
      <c r="H47" s="277"/>
      <c r="I47" s="111"/>
      <c r="J47" s="277"/>
      <c r="K47" s="111"/>
      <c r="L47" s="111"/>
      <c r="M47" s="111"/>
      <c r="N47" s="111"/>
      <c r="O47" s="111"/>
      <c r="P47" s="319"/>
      <c r="Q47" s="277"/>
      <c r="R47" s="277"/>
      <c r="S47" s="277"/>
      <c r="T47" s="277"/>
      <c r="U47" s="111"/>
      <c r="V47" s="111"/>
      <c r="W47" s="111"/>
      <c r="X47" s="277"/>
      <c r="Y47" s="278"/>
      <c r="Z47" s="277"/>
      <c r="AA47" s="277"/>
      <c r="AB47" s="277"/>
      <c r="AC47" s="250"/>
      <c r="AD47" s="250"/>
      <c r="AE47" s="250"/>
      <c r="AF47" s="250"/>
      <c r="AG47" s="250"/>
      <c r="AH47" s="250"/>
      <c r="AI47" s="250"/>
      <c r="AJ47" s="250"/>
      <c r="AK47" s="250"/>
      <c r="AL47" s="250"/>
      <c r="AM47" s="250"/>
      <c r="AN47" s="250"/>
      <c r="AO47" s="250"/>
      <c r="AP47" s="250"/>
      <c r="AQ47" s="250"/>
      <c r="AR47" s="250"/>
      <c r="AS47" s="250"/>
      <c r="AT47" s="250"/>
      <c r="AU47" s="250"/>
      <c r="AV47" s="286"/>
      <c r="AW47" s="287"/>
      <c r="AX47" s="277"/>
      <c r="AY47" s="287"/>
      <c r="AZ47" s="277"/>
      <c r="BA47" s="287"/>
      <c r="BB47" s="277"/>
      <c r="BC47" s="287"/>
      <c r="BD47" s="277"/>
      <c r="BE47" s="287"/>
      <c r="BF47" s="277"/>
      <c r="BG47" s="287"/>
      <c r="BH47" s="277"/>
      <c r="BI47" s="272"/>
      <c r="BJ47" s="272"/>
      <c r="BK47" s="272"/>
      <c r="BL47" s="272"/>
      <c r="BM47" s="272"/>
      <c r="BN47" s="272"/>
      <c r="BO47" s="272"/>
      <c r="BP47" s="272"/>
      <c r="BQ47" s="272"/>
      <c r="BR47" s="272"/>
      <c r="BS47" s="272"/>
      <c r="BT47" s="272"/>
      <c r="BU47" s="272"/>
      <c r="BV47" s="272"/>
      <c r="BW47" s="272"/>
      <c r="BX47" s="272"/>
    </row>
    <row r="48" spans="4:76" x14ac:dyDescent="0.25">
      <c r="D48" s="299"/>
      <c r="E48" s="277"/>
      <c r="F48" s="277"/>
      <c r="G48" s="277"/>
      <c r="H48" s="277"/>
      <c r="I48" s="111"/>
      <c r="J48" s="277"/>
      <c r="K48" s="111"/>
      <c r="L48" s="111"/>
      <c r="M48" s="111"/>
      <c r="N48" s="111"/>
      <c r="O48" s="111"/>
      <c r="P48" s="319"/>
      <c r="Q48" s="277"/>
      <c r="R48" s="277"/>
      <c r="S48" s="277"/>
      <c r="T48" s="277"/>
      <c r="U48" s="111"/>
      <c r="V48" s="111"/>
      <c r="W48" s="111"/>
      <c r="X48" s="277"/>
      <c r="Y48" s="278"/>
      <c r="Z48" s="277"/>
      <c r="AA48" s="277"/>
      <c r="AB48" s="277"/>
      <c r="AC48" s="250"/>
      <c r="AD48" s="250"/>
      <c r="AE48" s="250"/>
      <c r="AF48" s="250"/>
      <c r="AG48" s="250"/>
      <c r="AH48" s="250"/>
      <c r="AI48" s="250"/>
      <c r="AJ48" s="250"/>
      <c r="AK48" s="250"/>
      <c r="AL48" s="250"/>
      <c r="AM48" s="250"/>
      <c r="AN48" s="250"/>
      <c r="AO48" s="250"/>
      <c r="AP48" s="250"/>
      <c r="AQ48" s="250"/>
      <c r="AR48" s="250"/>
      <c r="AS48" s="250"/>
      <c r="AT48" s="250"/>
      <c r="AU48" s="250"/>
      <c r="AV48" s="286"/>
      <c r="AW48" s="287"/>
      <c r="AX48" s="277"/>
      <c r="AY48" s="287"/>
      <c r="AZ48" s="277"/>
      <c r="BA48" s="287"/>
      <c r="BB48" s="277"/>
      <c r="BC48" s="287"/>
      <c r="BD48" s="277"/>
      <c r="BE48" s="287"/>
      <c r="BF48" s="277"/>
      <c r="BG48" s="287"/>
      <c r="BH48" s="277"/>
      <c r="BI48" s="272"/>
      <c r="BJ48" s="272"/>
      <c r="BK48" s="272"/>
      <c r="BL48" s="272"/>
      <c r="BM48" s="272"/>
      <c r="BN48" s="272"/>
      <c r="BO48" s="272"/>
      <c r="BP48" s="272"/>
      <c r="BQ48" s="272"/>
      <c r="BR48" s="272"/>
      <c r="BS48" s="272"/>
      <c r="BT48" s="272"/>
      <c r="BU48" s="272"/>
      <c r="BV48" s="272"/>
      <c r="BW48" s="272"/>
      <c r="BX48" s="272"/>
    </row>
    <row r="49" spans="4:76" x14ac:dyDescent="0.25">
      <c r="D49" s="299"/>
      <c r="E49" s="277"/>
      <c r="F49" s="277"/>
      <c r="G49" s="277"/>
      <c r="H49" s="277"/>
      <c r="I49" s="111"/>
      <c r="J49" s="277"/>
      <c r="K49" s="111"/>
      <c r="L49" s="111"/>
      <c r="M49" s="111"/>
      <c r="N49" s="111"/>
      <c r="O49" s="111"/>
      <c r="P49" s="319"/>
      <c r="Q49" s="277"/>
      <c r="R49" s="277"/>
      <c r="S49" s="277"/>
      <c r="T49" s="277"/>
      <c r="U49" s="111"/>
      <c r="V49" s="111"/>
      <c r="W49" s="111"/>
      <c r="X49" s="277"/>
      <c r="Y49" s="278"/>
      <c r="Z49" s="277"/>
      <c r="AA49" s="277"/>
      <c r="AB49" s="277"/>
      <c r="AC49" s="250"/>
      <c r="AD49" s="250"/>
      <c r="AE49" s="250"/>
      <c r="AF49" s="250"/>
      <c r="AG49" s="250"/>
      <c r="AH49" s="250"/>
      <c r="AI49" s="250"/>
      <c r="AJ49" s="250"/>
      <c r="AK49" s="250"/>
      <c r="AL49" s="250"/>
      <c r="AM49" s="250"/>
      <c r="AN49" s="250"/>
      <c r="AO49" s="250"/>
      <c r="AP49" s="250"/>
      <c r="AQ49" s="250"/>
      <c r="AR49" s="250"/>
      <c r="AS49" s="250"/>
      <c r="AT49" s="250"/>
      <c r="AU49" s="250"/>
      <c r="AV49" s="286"/>
      <c r="AW49" s="287"/>
      <c r="AX49" s="277"/>
      <c r="AY49" s="287"/>
      <c r="AZ49" s="277"/>
      <c r="BA49" s="287"/>
      <c r="BB49" s="277"/>
      <c r="BC49" s="287"/>
      <c r="BD49" s="277"/>
      <c r="BE49" s="287"/>
      <c r="BF49" s="277"/>
      <c r="BG49" s="287"/>
      <c r="BH49" s="277"/>
      <c r="BI49" s="272"/>
      <c r="BJ49" s="272"/>
      <c r="BK49" s="272"/>
      <c r="BL49" s="272"/>
      <c r="BM49" s="272"/>
      <c r="BN49" s="272"/>
      <c r="BO49" s="272"/>
      <c r="BP49" s="272"/>
      <c r="BQ49" s="272"/>
      <c r="BR49" s="272"/>
      <c r="BS49" s="272"/>
      <c r="BT49" s="272"/>
      <c r="BU49" s="272"/>
      <c r="BV49" s="272"/>
      <c r="BW49" s="272"/>
      <c r="BX49" s="272"/>
    </row>
    <row r="50" spans="4:76" x14ac:dyDescent="0.25">
      <c r="D50" s="299"/>
      <c r="E50" s="277"/>
      <c r="F50" s="277"/>
      <c r="G50" s="277"/>
      <c r="H50" s="277"/>
      <c r="I50" s="111"/>
      <c r="J50" s="277"/>
      <c r="K50" s="111"/>
      <c r="L50" s="111"/>
      <c r="M50" s="111"/>
      <c r="N50" s="111"/>
      <c r="O50" s="111"/>
      <c r="P50" s="319"/>
      <c r="Q50" s="277"/>
      <c r="R50" s="277"/>
      <c r="S50" s="277"/>
      <c r="T50" s="277"/>
      <c r="U50" s="111"/>
      <c r="V50" s="111"/>
      <c r="W50" s="111"/>
      <c r="X50" s="277"/>
      <c r="Y50" s="278"/>
      <c r="Z50" s="277"/>
      <c r="AA50" s="277"/>
      <c r="AB50" s="277"/>
      <c r="AC50" s="250"/>
      <c r="AD50" s="250"/>
      <c r="AE50" s="250"/>
      <c r="AF50" s="250"/>
      <c r="AG50" s="250"/>
      <c r="AH50" s="250"/>
      <c r="AI50" s="250"/>
      <c r="AJ50" s="250"/>
      <c r="AK50" s="250"/>
      <c r="AL50" s="250"/>
      <c r="AM50" s="250"/>
      <c r="AN50" s="250"/>
      <c r="AO50" s="250"/>
      <c r="AP50" s="250"/>
      <c r="AQ50" s="250"/>
      <c r="AR50" s="250"/>
      <c r="AS50" s="250"/>
      <c r="AT50" s="250"/>
      <c r="AU50" s="250"/>
      <c r="AV50" s="286"/>
      <c r="AW50" s="287"/>
      <c r="AX50" s="277"/>
      <c r="AY50" s="287"/>
      <c r="AZ50" s="277"/>
      <c r="BA50" s="287"/>
      <c r="BB50" s="277"/>
      <c r="BC50" s="287"/>
      <c r="BD50" s="277"/>
      <c r="BE50" s="287"/>
      <c r="BF50" s="277"/>
      <c r="BG50" s="287"/>
      <c r="BH50" s="277"/>
      <c r="BI50" s="272"/>
      <c r="BJ50" s="272"/>
      <c r="BK50" s="272"/>
      <c r="BL50" s="272"/>
      <c r="BM50" s="272"/>
      <c r="BN50" s="272"/>
      <c r="BO50" s="272"/>
      <c r="BP50" s="272"/>
      <c r="BQ50" s="272"/>
      <c r="BR50" s="272"/>
      <c r="BS50" s="272"/>
      <c r="BT50" s="272"/>
      <c r="BU50" s="272"/>
      <c r="BV50" s="272"/>
      <c r="BW50" s="272"/>
      <c r="BX50" s="272"/>
    </row>
    <row r="51" spans="4:76" x14ac:dyDescent="0.25">
      <c r="D51" s="299"/>
      <c r="E51" s="277"/>
      <c r="F51" s="277"/>
      <c r="G51" s="277"/>
      <c r="H51" s="277"/>
      <c r="I51" s="111"/>
      <c r="J51" s="277"/>
      <c r="K51" s="111"/>
      <c r="L51" s="111"/>
      <c r="M51" s="111"/>
      <c r="N51" s="111"/>
      <c r="O51" s="111"/>
      <c r="P51" s="319"/>
      <c r="Q51" s="277"/>
      <c r="R51" s="277"/>
      <c r="S51" s="277"/>
      <c r="T51" s="277"/>
      <c r="U51" s="111"/>
      <c r="V51" s="111"/>
      <c r="W51" s="111"/>
      <c r="X51" s="277"/>
      <c r="Y51" s="278"/>
      <c r="Z51" s="277"/>
      <c r="AA51" s="277"/>
      <c r="AB51" s="277"/>
      <c r="AC51" s="250"/>
      <c r="AD51" s="250"/>
      <c r="AE51" s="250"/>
      <c r="AF51" s="250"/>
      <c r="AG51" s="250"/>
      <c r="AH51" s="250"/>
      <c r="AI51" s="250"/>
      <c r="AJ51" s="250"/>
      <c r="AK51" s="250"/>
      <c r="AL51" s="250"/>
      <c r="AM51" s="250"/>
      <c r="AN51" s="250"/>
      <c r="AO51" s="250"/>
      <c r="AP51" s="250"/>
      <c r="AQ51" s="250"/>
      <c r="AR51" s="250"/>
      <c r="AS51" s="250"/>
      <c r="AT51" s="250"/>
      <c r="AU51" s="250"/>
      <c r="AV51" s="286"/>
      <c r="AW51" s="287"/>
      <c r="AX51" s="277"/>
      <c r="AY51" s="287"/>
      <c r="AZ51" s="277"/>
      <c r="BA51" s="287"/>
      <c r="BB51" s="277"/>
      <c r="BC51" s="287"/>
      <c r="BD51" s="277"/>
      <c r="BE51" s="287"/>
      <c r="BF51" s="277"/>
      <c r="BG51" s="287"/>
      <c r="BH51" s="277"/>
      <c r="BI51" s="272"/>
      <c r="BJ51" s="272"/>
      <c r="BK51" s="272"/>
      <c r="BL51" s="272"/>
      <c r="BM51" s="272"/>
      <c r="BN51" s="272"/>
      <c r="BO51" s="272"/>
      <c r="BP51" s="272"/>
      <c r="BQ51" s="272"/>
      <c r="BR51" s="272"/>
      <c r="BS51" s="272"/>
      <c r="BT51" s="272"/>
      <c r="BU51" s="272"/>
      <c r="BV51" s="272"/>
      <c r="BW51" s="272"/>
      <c r="BX51" s="272"/>
    </row>
    <row r="52" spans="4:76" x14ac:dyDescent="0.25">
      <c r="D52" s="299"/>
      <c r="E52" s="277"/>
      <c r="F52" s="277"/>
      <c r="G52" s="277"/>
      <c r="H52" s="277"/>
      <c r="I52" s="111"/>
      <c r="J52" s="277"/>
      <c r="K52" s="111"/>
      <c r="L52" s="111"/>
      <c r="M52" s="111"/>
      <c r="N52" s="111"/>
      <c r="O52" s="111"/>
      <c r="P52" s="319"/>
      <c r="Q52" s="277"/>
      <c r="R52" s="277"/>
      <c r="S52" s="277"/>
      <c r="T52" s="277"/>
      <c r="U52" s="111"/>
      <c r="V52" s="111"/>
      <c r="W52" s="111"/>
      <c r="X52" s="277"/>
      <c r="Y52" s="278"/>
      <c r="Z52" s="277"/>
      <c r="AA52" s="277"/>
      <c r="AB52" s="277"/>
      <c r="AC52" s="250"/>
      <c r="AD52" s="250"/>
      <c r="AE52" s="250"/>
      <c r="AF52" s="250"/>
      <c r="AG52" s="250"/>
      <c r="AH52" s="250"/>
      <c r="AI52" s="250"/>
      <c r="AJ52" s="250"/>
      <c r="AK52" s="250"/>
      <c r="AL52" s="250"/>
      <c r="AM52" s="250"/>
      <c r="AN52" s="250"/>
      <c r="AO52" s="250"/>
      <c r="AP52" s="250"/>
      <c r="AQ52" s="250"/>
      <c r="AR52" s="250"/>
      <c r="AS52" s="250"/>
      <c r="AT52" s="250"/>
      <c r="AU52" s="250"/>
      <c r="AV52" s="286"/>
      <c r="AW52" s="287"/>
      <c r="AX52" s="277"/>
      <c r="AY52" s="287"/>
      <c r="AZ52" s="277"/>
      <c r="BA52" s="287"/>
      <c r="BB52" s="277"/>
      <c r="BC52" s="287"/>
      <c r="BD52" s="277"/>
      <c r="BE52" s="287"/>
      <c r="BF52" s="277"/>
      <c r="BG52" s="287"/>
      <c r="BH52" s="277"/>
      <c r="BI52" s="272"/>
      <c r="BJ52" s="272"/>
      <c r="BK52" s="272"/>
      <c r="BL52" s="272"/>
      <c r="BM52" s="272"/>
      <c r="BN52" s="272"/>
      <c r="BO52" s="272"/>
      <c r="BP52" s="272"/>
      <c r="BQ52" s="272"/>
      <c r="BR52" s="272"/>
      <c r="BS52" s="272"/>
      <c r="BT52" s="272"/>
      <c r="BU52" s="272"/>
      <c r="BV52" s="272"/>
      <c r="BW52" s="272"/>
      <c r="BX52" s="272"/>
    </row>
    <row r="53" spans="4:76" x14ac:dyDescent="0.25">
      <c r="D53" s="299"/>
      <c r="E53" s="277"/>
      <c r="F53" s="277"/>
      <c r="G53" s="277"/>
      <c r="H53" s="277"/>
      <c r="I53" s="111"/>
      <c r="J53" s="277"/>
      <c r="K53" s="111"/>
      <c r="L53" s="111"/>
      <c r="M53" s="111"/>
      <c r="N53" s="111"/>
      <c r="O53" s="111"/>
      <c r="P53" s="319"/>
      <c r="Q53" s="277"/>
      <c r="R53" s="277"/>
      <c r="S53" s="277"/>
      <c r="T53" s="277"/>
      <c r="U53" s="111"/>
      <c r="V53" s="111"/>
      <c r="W53" s="111"/>
      <c r="X53" s="277"/>
      <c r="Y53" s="278"/>
      <c r="Z53" s="277"/>
      <c r="AA53" s="277"/>
      <c r="AB53" s="277"/>
      <c r="AC53" s="250"/>
      <c r="AD53" s="250"/>
      <c r="AE53" s="250"/>
      <c r="AF53" s="250"/>
      <c r="AG53" s="250"/>
      <c r="AH53" s="250"/>
      <c r="AI53" s="250"/>
      <c r="AJ53" s="250"/>
      <c r="AK53" s="250"/>
      <c r="AL53" s="250"/>
      <c r="AM53" s="250"/>
      <c r="AN53" s="250"/>
      <c r="AO53" s="250"/>
      <c r="AP53" s="250"/>
      <c r="AQ53" s="250"/>
      <c r="AR53" s="250"/>
      <c r="AS53" s="250"/>
      <c r="AT53" s="250"/>
      <c r="AU53" s="250"/>
      <c r="AV53" s="286"/>
      <c r="AW53" s="287"/>
      <c r="AX53" s="277"/>
      <c r="AY53" s="287"/>
      <c r="AZ53" s="277"/>
      <c r="BA53" s="287"/>
      <c r="BB53" s="277"/>
      <c r="BC53" s="287"/>
      <c r="BD53" s="277"/>
      <c r="BE53" s="287"/>
      <c r="BF53" s="277"/>
      <c r="BG53" s="287"/>
      <c r="BH53" s="277"/>
      <c r="BI53" s="272"/>
      <c r="BJ53" s="272"/>
      <c r="BK53" s="272"/>
      <c r="BL53" s="272"/>
      <c r="BM53" s="272"/>
      <c r="BN53" s="272"/>
      <c r="BO53" s="272"/>
      <c r="BP53" s="272"/>
      <c r="BQ53" s="272"/>
      <c r="BR53" s="272"/>
      <c r="BS53" s="272"/>
      <c r="BT53" s="272"/>
      <c r="BU53" s="272"/>
      <c r="BV53" s="272"/>
      <c r="BW53" s="272"/>
      <c r="BX53" s="272"/>
    </row>
    <row r="54" spans="4:76" x14ac:dyDescent="0.25">
      <c r="D54" s="299"/>
      <c r="E54" s="277"/>
      <c r="F54" s="277"/>
      <c r="G54" s="277"/>
      <c r="H54" s="277"/>
      <c r="I54" s="111"/>
      <c r="J54" s="277"/>
      <c r="K54" s="111"/>
      <c r="L54" s="111"/>
      <c r="M54" s="111"/>
      <c r="N54" s="111"/>
      <c r="O54" s="111"/>
      <c r="P54" s="319"/>
      <c r="Q54" s="277"/>
      <c r="R54" s="277"/>
      <c r="S54" s="277"/>
      <c r="T54" s="277"/>
      <c r="U54" s="111"/>
      <c r="V54" s="111"/>
      <c r="W54" s="111"/>
      <c r="X54" s="277"/>
      <c r="Y54" s="278"/>
      <c r="Z54" s="277"/>
      <c r="AA54" s="277"/>
      <c r="AB54" s="277"/>
      <c r="AC54" s="250"/>
      <c r="AD54" s="250"/>
      <c r="AE54" s="250"/>
      <c r="AF54" s="250"/>
      <c r="AG54" s="250"/>
      <c r="AH54" s="250"/>
      <c r="AI54" s="250"/>
      <c r="AJ54" s="250"/>
      <c r="AK54" s="250"/>
      <c r="AL54" s="250"/>
      <c r="AM54" s="250"/>
      <c r="AN54" s="250"/>
      <c r="AO54" s="250"/>
      <c r="AP54" s="250"/>
      <c r="AQ54" s="250"/>
      <c r="AR54" s="250"/>
      <c r="AS54" s="250"/>
      <c r="AT54" s="250"/>
      <c r="AU54" s="250"/>
      <c r="AV54" s="286"/>
      <c r="AW54" s="287"/>
      <c r="AX54" s="277"/>
      <c r="AY54" s="287"/>
      <c r="AZ54" s="277"/>
      <c r="BA54" s="287"/>
      <c r="BB54" s="277"/>
      <c r="BC54" s="287"/>
      <c r="BD54" s="277"/>
      <c r="BE54" s="287"/>
      <c r="BF54" s="277"/>
      <c r="BG54" s="287"/>
      <c r="BH54" s="277"/>
      <c r="BI54" s="272"/>
      <c r="BJ54" s="272"/>
      <c r="BK54" s="272"/>
      <c r="BL54" s="272"/>
      <c r="BM54" s="272"/>
      <c r="BN54" s="272"/>
      <c r="BO54" s="272"/>
      <c r="BP54" s="272"/>
      <c r="BQ54" s="272"/>
      <c r="BR54" s="272"/>
      <c r="BS54" s="272"/>
      <c r="BT54" s="272"/>
      <c r="BU54" s="272"/>
      <c r="BV54" s="272"/>
      <c r="BW54" s="272"/>
      <c r="BX54" s="272"/>
    </row>
    <row r="55" spans="4:76" x14ac:dyDescent="0.25">
      <c r="D55" s="299"/>
      <c r="E55" s="277"/>
      <c r="F55" s="277"/>
      <c r="G55" s="277"/>
      <c r="H55" s="277"/>
      <c r="I55" s="111"/>
      <c r="J55" s="277"/>
      <c r="K55" s="111"/>
      <c r="L55" s="111"/>
      <c r="M55" s="111"/>
      <c r="N55" s="111"/>
      <c r="O55" s="111"/>
      <c r="P55" s="319"/>
      <c r="Q55" s="277"/>
      <c r="R55" s="277"/>
      <c r="S55" s="277"/>
      <c r="T55" s="277"/>
      <c r="U55" s="111"/>
      <c r="V55" s="111"/>
      <c r="W55" s="111"/>
      <c r="X55" s="277"/>
      <c r="Y55" s="278"/>
      <c r="Z55" s="277"/>
      <c r="AA55" s="277"/>
      <c r="AB55" s="277"/>
      <c r="AC55" s="250"/>
      <c r="AD55" s="250"/>
      <c r="AE55" s="250"/>
      <c r="AF55" s="250"/>
      <c r="AG55" s="250"/>
      <c r="AH55" s="250"/>
      <c r="AI55" s="250"/>
      <c r="AJ55" s="250"/>
      <c r="AK55" s="250"/>
      <c r="AL55" s="250"/>
      <c r="AM55" s="250"/>
      <c r="AN55" s="250"/>
      <c r="AO55" s="250"/>
      <c r="AP55" s="250"/>
      <c r="AQ55" s="250"/>
      <c r="AR55" s="250"/>
      <c r="AS55" s="250"/>
      <c r="AT55" s="250"/>
      <c r="AU55" s="250"/>
      <c r="AV55" s="286"/>
      <c r="AW55" s="287"/>
      <c r="AX55" s="277"/>
      <c r="AY55" s="287"/>
      <c r="AZ55" s="277"/>
      <c r="BA55" s="287"/>
      <c r="BB55" s="277"/>
      <c r="BC55" s="287"/>
      <c r="BD55" s="277"/>
      <c r="BE55" s="287"/>
      <c r="BF55" s="277"/>
      <c r="BG55" s="287"/>
      <c r="BH55" s="277"/>
      <c r="BI55" s="272"/>
      <c r="BJ55" s="272"/>
      <c r="BK55" s="272"/>
      <c r="BL55" s="272"/>
      <c r="BM55" s="272"/>
      <c r="BN55" s="272"/>
      <c r="BO55" s="272"/>
      <c r="BP55" s="272"/>
      <c r="BQ55" s="272"/>
      <c r="BR55" s="272"/>
      <c r="BS55" s="272"/>
      <c r="BT55" s="272"/>
      <c r="BU55" s="272"/>
      <c r="BV55" s="272"/>
      <c r="BW55" s="272"/>
      <c r="BX55" s="272"/>
    </row>
    <row r="56" spans="4:76" x14ac:dyDescent="0.25">
      <c r="D56" s="299"/>
      <c r="E56" s="277"/>
      <c r="F56" s="277"/>
      <c r="G56" s="277"/>
      <c r="H56" s="277"/>
      <c r="I56" s="111"/>
      <c r="J56" s="277"/>
      <c r="K56" s="111"/>
      <c r="L56" s="111"/>
      <c r="M56" s="111"/>
      <c r="N56" s="111"/>
      <c r="O56" s="111"/>
      <c r="P56" s="319"/>
      <c r="Q56" s="277"/>
      <c r="R56" s="277"/>
      <c r="S56" s="277"/>
      <c r="T56" s="277"/>
      <c r="U56" s="111"/>
      <c r="V56" s="111"/>
      <c r="W56" s="111"/>
      <c r="X56" s="277"/>
      <c r="Y56" s="278"/>
      <c r="Z56" s="277"/>
      <c r="AA56" s="277"/>
      <c r="AB56" s="277"/>
      <c r="AC56" s="250"/>
      <c r="AD56" s="250"/>
      <c r="AE56" s="250"/>
      <c r="AF56" s="250"/>
      <c r="AG56" s="250"/>
      <c r="AH56" s="250"/>
      <c r="AI56" s="250"/>
      <c r="AJ56" s="250"/>
      <c r="AK56" s="250"/>
      <c r="AL56" s="250"/>
      <c r="AM56" s="250"/>
      <c r="AN56" s="250"/>
      <c r="AO56" s="250"/>
      <c r="AP56" s="250"/>
      <c r="AQ56" s="250"/>
      <c r="AR56" s="250"/>
      <c r="AS56" s="250"/>
      <c r="AT56" s="250"/>
      <c r="AU56" s="250"/>
      <c r="AV56" s="286"/>
      <c r="AW56" s="287"/>
      <c r="AX56" s="277"/>
      <c r="AY56" s="287"/>
      <c r="AZ56" s="277"/>
      <c r="BA56" s="287"/>
      <c r="BB56" s="277"/>
      <c r="BC56" s="287"/>
      <c r="BD56" s="277"/>
      <c r="BE56" s="287"/>
      <c r="BF56" s="277"/>
      <c r="BG56" s="287"/>
      <c r="BH56" s="277"/>
      <c r="BI56" s="272"/>
      <c r="BJ56" s="272"/>
      <c r="BK56" s="272"/>
      <c r="BL56" s="272"/>
      <c r="BM56" s="272"/>
      <c r="BN56" s="272"/>
      <c r="BO56" s="272"/>
      <c r="BP56" s="272"/>
      <c r="BQ56" s="272"/>
      <c r="BR56" s="272"/>
      <c r="BS56" s="272"/>
      <c r="BT56" s="272"/>
      <c r="BU56" s="272"/>
      <c r="BV56" s="272"/>
      <c r="BW56" s="272"/>
      <c r="BX56" s="272"/>
    </row>
    <row r="57" spans="4:76" x14ac:dyDescent="0.25">
      <c r="D57" s="299"/>
      <c r="E57" s="277"/>
      <c r="F57" s="277"/>
      <c r="G57" s="277"/>
      <c r="H57" s="277"/>
      <c r="I57" s="111"/>
      <c r="J57" s="277"/>
      <c r="K57" s="111"/>
      <c r="L57" s="111"/>
      <c r="M57" s="111"/>
      <c r="N57" s="111"/>
      <c r="O57" s="111"/>
      <c r="P57" s="319"/>
      <c r="Q57" s="277"/>
      <c r="R57" s="277"/>
      <c r="S57" s="277"/>
      <c r="T57" s="277"/>
      <c r="U57" s="111"/>
      <c r="V57" s="111"/>
      <c r="W57" s="111"/>
      <c r="X57" s="277"/>
      <c r="Y57" s="278"/>
      <c r="Z57" s="277"/>
      <c r="AA57" s="277"/>
      <c r="AB57" s="277"/>
      <c r="AC57" s="250"/>
      <c r="AD57" s="250"/>
      <c r="AE57" s="250"/>
      <c r="AF57" s="250"/>
      <c r="AG57" s="250"/>
      <c r="AH57" s="250"/>
      <c r="AI57" s="250"/>
      <c r="AJ57" s="250"/>
      <c r="AK57" s="250"/>
      <c r="AL57" s="250"/>
      <c r="AM57" s="250"/>
      <c r="AN57" s="250"/>
      <c r="AO57" s="250"/>
      <c r="AP57" s="250"/>
      <c r="AQ57" s="250"/>
      <c r="AR57" s="250"/>
      <c r="AS57" s="250"/>
      <c r="AT57" s="250"/>
      <c r="AU57" s="250"/>
      <c r="AV57" s="286"/>
      <c r="AW57" s="287"/>
      <c r="AX57" s="277"/>
      <c r="AY57" s="287"/>
      <c r="AZ57" s="277"/>
      <c r="BA57" s="287"/>
      <c r="BB57" s="277"/>
      <c r="BC57" s="287"/>
      <c r="BD57" s="277"/>
      <c r="BE57" s="287"/>
      <c r="BF57" s="277"/>
      <c r="BG57" s="287"/>
      <c r="BH57" s="277"/>
      <c r="BI57" s="272"/>
      <c r="BJ57" s="272"/>
      <c r="BK57" s="272"/>
      <c r="BL57" s="272"/>
      <c r="BM57" s="272"/>
      <c r="BN57" s="272"/>
      <c r="BO57" s="272"/>
      <c r="BP57" s="272"/>
      <c r="BQ57" s="272"/>
      <c r="BR57" s="272"/>
      <c r="BS57" s="272"/>
      <c r="BT57" s="272"/>
      <c r="BU57" s="272"/>
      <c r="BV57" s="272"/>
      <c r="BW57" s="272"/>
      <c r="BX57" s="272"/>
    </row>
    <row r="58" spans="4:76" x14ac:dyDescent="0.25">
      <c r="D58" s="299"/>
      <c r="E58" s="277"/>
      <c r="F58" s="277"/>
      <c r="G58" s="277"/>
      <c r="H58" s="277"/>
      <c r="I58" s="111"/>
      <c r="J58" s="277"/>
      <c r="K58" s="111"/>
      <c r="L58" s="111"/>
      <c r="M58" s="111"/>
      <c r="N58" s="111"/>
      <c r="O58" s="111"/>
      <c r="P58" s="319"/>
      <c r="Q58" s="277"/>
      <c r="R58" s="277"/>
      <c r="S58" s="277"/>
      <c r="T58" s="277"/>
      <c r="U58" s="111"/>
      <c r="V58" s="111"/>
      <c r="W58" s="111"/>
      <c r="X58" s="277"/>
      <c r="Y58" s="278"/>
      <c r="Z58" s="277"/>
      <c r="AA58" s="277"/>
      <c r="AB58" s="277"/>
      <c r="AC58" s="250"/>
      <c r="AD58" s="250"/>
      <c r="AE58" s="250"/>
      <c r="AF58" s="250"/>
      <c r="AG58" s="250"/>
      <c r="AH58" s="250"/>
      <c r="AI58" s="250"/>
      <c r="AJ58" s="250"/>
      <c r="AK58" s="250"/>
      <c r="AL58" s="250"/>
      <c r="AM58" s="250"/>
      <c r="AN58" s="250"/>
      <c r="AO58" s="250"/>
      <c r="AP58" s="250"/>
      <c r="AQ58" s="250"/>
      <c r="AR58" s="250"/>
      <c r="AS58" s="250"/>
      <c r="AT58" s="250"/>
      <c r="AU58" s="250"/>
      <c r="AV58" s="286"/>
      <c r="AW58" s="287"/>
      <c r="AX58" s="277"/>
      <c r="AY58" s="287"/>
      <c r="AZ58" s="277"/>
      <c r="BA58" s="287"/>
      <c r="BB58" s="277"/>
      <c r="BC58" s="287"/>
      <c r="BD58" s="277"/>
      <c r="BE58" s="287"/>
      <c r="BF58" s="277"/>
      <c r="BG58" s="287"/>
      <c r="BH58" s="277"/>
      <c r="BI58" s="272"/>
      <c r="BJ58" s="272"/>
      <c r="BK58" s="272"/>
      <c r="BL58" s="272"/>
      <c r="BM58" s="272"/>
      <c r="BN58" s="272"/>
      <c r="BO58" s="272"/>
      <c r="BP58" s="272"/>
      <c r="BQ58" s="272"/>
      <c r="BR58" s="272"/>
      <c r="BS58" s="272"/>
      <c r="BT58" s="272"/>
      <c r="BU58" s="272"/>
      <c r="BV58" s="272"/>
      <c r="BW58" s="272"/>
      <c r="BX58" s="272"/>
    </row>
    <row r="59" spans="4:76" x14ac:dyDescent="0.25">
      <c r="D59" s="299"/>
      <c r="E59" s="277"/>
      <c r="F59" s="277"/>
      <c r="G59" s="277"/>
      <c r="H59" s="277"/>
      <c r="I59" s="111"/>
      <c r="J59" s="277"/>
      <c r="K59" s="111"/>
      <c r="L59" s="111"/>
      <c r="M59" s="111"/>
      <c r="N59" s="111"/>
      <c r="O59" s="111"/>
      <c r="P59" s="319"/>
      <c r="Q59" s="277"/>
      <c r="R59" s="277"/>
      <c r="S59" s="277"/>
      <c r="T59" s="277"/>
      <c r="U59" s="111"/>
      <c r="V59" s="111"/>
      <c r="W59" s="111"/>
      <c r="X59" s="277"/>
      <c r="Y59" s="278"/>
      <c r="Z59" s="277"/>
      <c r="AA59" s="277"/>
      <c r="AB59" s="277"/>
      <c r="AC59" s="250"/>
      <c r="AD59" s="250"/>
      <c r="AE59" s="250"/>
      <c r="AF59" s="250"/>
      <c r="AG59" s="250"/>
      <c r="AH59" s="250"/>
      <c r="AI59" s="250"/>
      <c r="AJ59" s="250"/>
      <c r="AK59" s="250"/>
      <c r="AL59" s="250"/>
      <c r="AM59" s="250"/>
      <c r="AN59" s="250"/>
      <c r="AO59" s="250"/>
      <c r="AP59" s="250"/>
      <c r="AQ59" s="250"/>
      <c r="AR59" s="250"/>
      <c r="AS59" s="250"/>
      <c r="AT59" s="250"/>
      <c r="AU59" s="250"/>
      <c r="AV59" s="286"/>
      <c r="AW59" s="287"/>
      <c r="AX59" s="277"/>
      <c r="AY59" s="287"/>
      <c r="AZ59" s="277"/>
      <c r="BA59" s="287"/>
      <c r="BB59" s="277"/>
      <c r="BC59" s="287"/>
      <c r="BD59" s="277"/>
      <c r="BE59" s="287"/>
      <c r="BF59" s="277"/>
      <c r="BG59" s="287"/>
      <c r="BH59" s="277"/>
      <c r="BI59" s="272"/>
      <c r="BJ59" s="272"/>
      <c r="BK59" s="272"/>
      <c r="BL59" s="272"/>
      <c r="BM59" s="272"/>
      <c r="BN59" s="272"/>
      <c r="BO59" s="272"/>
      <c r="BP59" s="272"/>
      <c r="BQ59" s="272"/>
      <c r="BR59" s="272"/>
      <c r="BS59" s="272"/>
      <c r="BT59" s="272"/>
      <c r="BU59" s="272"/>
      <c r="BV59" s="272"/>
      <c r="BW59" s="272"/>
      <c r="BX59" s="272"/>
    </row>
    <row r="60" spans="4:76" x14ac:dyDescent="0.25">
      <c r="D60" s="299"/>
      <c r="E60" s="277"/>
      <c r="F60" s="277"/>
      <c r="G60" s="277"/>
      <c r="H60" s="277"/>
      <c r="I60" s="111"/>
      <c r="J60" s="277"/>
      <c r="K60" s="111"/>
      <c r="L60" s="111"/>
      <c r="M60" s="111"/>
      <c r="N60" s="111"/>
      <c r="O60" s="111"/>
      <c r="P60" s="319"/>
      <c r="Q60" s="277"/>
      <c r="R60" s="277"/>
      <c r="S60" s="277"/>
      <c r="T60" s="277"/>
      <c r="U60" s="111"/>
      <c r="V60" s="111"/>
      <c r="W60" s="111"/>
      <c r="X60" s="277"/>
      <c r="Y60" s="278"/>
      <c r="Z60" s="277"/>
      <c r="AA60" s="277"/>
      <c r="AB60" s="277"/>
      <c r="AC60" s="250"/>
      <c r="AD60" s="250"/>
      <c r="AE60" s="250"/>
      <c r="AF60" s="250"/>
      <c r="AG60" s="250"/>
      <c r="AH60" s="250"/>
      <c r="AI60" s="250"/>
      <c r="AJ60" s="250"/>
      <c r="AK60" s="250"/>
      <c r="AL60" s="250"/>
      <c r="AM60" s="250"/>
      <c r="AN60" s="250"/>
      <c r="AO60" s="250"/>
      <c r="AP60" s="250"/>
      <c r="AQ60" s="250"/>
      <c r="AR60" s="250"/>
      <c r="AS60" s="250"/>
      <c r="AT60" s="250"/>
      <c r="AU60" s="250"/>
      <c r="AV60" s="286"/>
      <c r="AW60" s="287"/>
      <c r="AX60" s="277"/>
      <c r="AY60" s="287"/>
      <c r="AZ60" s="277"/>
      <c r="BA60" s="287"/>
      <c r="BB60" s="277"/>
      <c r="BC60" s="287"/>
      <c r="BD60" s="277"/>
      <c r="BE60" s="287"/>
      <c r="BF60" s="277"/>
      <c r="BG60" s="287"/>
      <c r="BH60" s="277"/>
      <c r="BI60" s="272"/>
      <c r="BJ60" s="272"/>
      <c r="BK60" s="272"/>
      <c r="BL60" s="272"/>
      <c r="BM60" s="272"/>
      <c r="BN60" s="272"/>
      <c r="BO60" s="272"/>
      <c r="BP60" s="272"/>
      <c r="BQ60" s="272"/>
      <c r="BR60" s="272"/>
      <c r="BS60" s="272"/>
      <c r="BT60" s="272"/>
      <c r="BU60" s="272"/>
      <c r="BV60" s="272"/>
      <c r="BW60" s="272"/>
      <c r="BX60" s="272"/>
    </row>
    <row r="61" spans="4:76" x14ac:dyDescent="0.25">
      <c r="D61" s="299"/>
      <c r="E61" s="277"/>
      <c r="F61" s="277"/>
      <c r="G61" s="277"/>
      <c r="H61" s="277"/>
      <c r="I61" s="111"/>
      <c r="J61" s="277"/>
      <c r="K61" s="111"/>
      <c r="L61" s="111"/>
      <c r="M61" s="111"/>
      <c r="N61" s="111"/>
      <c r="O61" s="111"/>
      <c r="P61" s="319"/>
      <c r="Q61" s="277"/>
      <c r="R61" s="277"/>
      <c r="S61" s="277"/>
      <c r="T61" s="277"/>
      <c r="U61" s="111"/>
      <c r="V61" s="111"/>
      <c r="W61" s="111"/>
      <c r="X61" s="277"/>
      <c r="Y61" s="278"/>
      <c r="Z61" s="277"/>
      <c r="AA61" s="277"/>
      <c r="AB61" s="277"/>
      <c r="AC61" s="250"/>
      <c r="AD61" s="250"/>
      <c r="AE61" s="250"/>
      <c r="AF61" s="250"/>
      <c r="AG61" s="250"/>
      <c r="AH61" s="250"/>
      <c r="AI61" s="250"/>
      <c r="AJ61" s="250"/>
      <c r="AK61" s="250"/>
      <c r="AL61" s="250"/>
      <c r="AM61" s="250"/>
      <c r="AN61" s="250"/>
      <c r="AO61" s="250"/>
      <c r="AP61" s="250"/>
      <c r="AQ61" s="250"/>
      <c r="AR61" s="250"/>
      <c r="AS61" s="250"/>
      <c r="AT61" s="250"/>
      <c r="AU61" s="250"/>
      <c r="AV61" s="286"/>
      <c r="AW61" s="287"/>
      <c r="AX61" s="277"/>
      <c r="AY61" s="287"/>
      <c r="AZ61" s="277"/>
      <c r="BA61" s="287"/>
      <c r="BB61" s="277"/>
      <c r="BC61" s="287"/>
      <c r="BD61" s="277"/>
      <c r="BE61" s="287"/>
      <c r="BF61" s="277"/>
      <c r="BG61" s="287"/>
      <c r="BH61" s="277"/>
      <c r="BI61" s="272"/>
      <c r="BJ61" s="272"/>
      <c r="BK61" s="272"/>
      <c r="BL61" s="272"/>
      <c r="BM61" s="272"/>
      <c r="BN61" s="272"/>
      <c r="BO61" s="272"/>
      <c r="BP61" s="272"/>
      <c r="BQ61" s="272"/>
      <c r="BR61" s="272"/>
      <c r="BS61" s="272"/>
      <c r="BT61" s="272"/>
      <c r="BU61" s="272"/>
      <c r="BV61" s="272"/>
      <c r="BW61" s="272"/>
      <c r="BX61" s="272"/>
    </row>
    <row r="62" spans="4:76" x14ac:dyDescent="0.25">
      <c r="D62" s="299"/>
      <c r="E62" s="277"/>
      <c r="F62" s="277"/>
      <c r="G62" s="277"/>
      <c r="H62" s="277"/>
      <c r="I62" s="111"/>
      <c r="J62" s="277"/>
      <c r="K62" s="111"/>
      <c r="L62" s="111"/>
      <c r="M62" s="111"/>
      <c r="N62" s="111"/>
      <c r="O62" s="111"/>
      <c r="P62" s="319"/>
      <c r="Q62" s="277"/>
      <c r="R62" s="277"/>
      <c r="S62" s="277"/>
      <c r="T62" s="277"/>
      <c r="U62" s="111"/>
      <c r="V62" s="111"/>
      <c r="W62" s="111"/>
      <c r="X62" s="277"/>
      <c r="Y62" s="278"/>
      <c r="Z62" s="277"/>
      <c r="AA62" s="277"/>
      <c r="AB62" s="277"/>
      <c r="AC62" s="250"/>
      <c r="AD62" s="250"/>
      <c r="AE62" s="250"/>
      <c r="AF62" s="250"/>
      <c r="AG62" s="250"/>
      <c r="AH62" s="250"/>
      <c r="AI62" s="250"/>
      <c r="AJ62" s="250"/>
      <c r="AK62" s="250"/>
      <c r="AL62" s="250"/>
      <c r="AM62" s="250"/>
      <c r="AN62" s="250"/>
      <c r="AO62" s="250"/>
      <c r="AP62" s="250"/>
      <c r="AQ62" s="250"/>
      <c r="AR62" s="250"/>
      <c r="AS62" s="250"/>
      <c r="AT62" s="250"/>
      <c r="AU62" s="250"/>
      <c r="AV62" s="286"/>
      <c r="AW62" s="287"/>
      <c r="AX62" s="277"/>
      <c r="AY62" s="287"/>
      <c r="AZ62" s="277"/>
      <c r="BA62" s="287"/>
      <c r="BB62" s="277"/>
      <c r="BC62" s="287"/>
      <c r="BD62" s="277"/>
      <c r="BE62" s="287"/>
      <c r="BF62" s="277"/>
      <c r="BG62" s="287"/>
      <c r="BH62" s="277"/>
      <c r="BI62" s="272"/>
      <c r="BJ62" s="272"/>
      <c r="BK62" s="272"/>
      <c r="BL62" s="272"/>
      <c r="BM62" s="272"/>
      <c r="BN62" s="272"/>
      <c r="BO62" s="272"/>
      <c r="BP62" s="272"/>
      <c r="BQ62" s="272"/>
      <c r="BR62" s="272"/>
      <c r="BS62" s="272"/>
      <c r="BT62" s="272"/>
      <c r="BU62" s="272"/>
      <c r="BV62" s="272"/>
      <c r="BW62" s="272"/>
      <c r="BX62" s="272"/>
    </row>
    <row r="63" spans="4:76" x14ac:dyDescent="0.25">
      <c r="D63" s="299"/>
      <c r="E63" s="277"/>
      <c r="F63" s="277"/>
      <c r="G63" s="277"/>
      <c r="H63" s="277"/>
      <c r="I63" s="111"/>
      <c r="J63" s="277"/>
      <c r="K63" s="111"/>
      <c r="L63" s="111"/>
      <c r="M63" s="111"/>
      <c r="N63" s="111"/>
      <c r="O63" s="111"/>
      <c r="P63" s="319"/>
      <c r="Q63" s="277"/>
      <c r="R63" s="277"/>
      <c r="S63" s="277"/>
      <c r="T63" s="277"/>
      <c r="U63" s="111"/>
      <c r="V63" s="111"/>
      <c r="W63" s="111"/>
      <c r="X63" s="277"/>
      <c r="Y63" s="278"/>
      <c r="Z63" s="277"/>
      <c r="AA63" s="277"/>
      <c r="AB63" s="277"/>
      <c r="AC63" s="250"/>
      <c r="AD63" s="250"/>
      <c r="AE63" s="250"/>
      <c r="AF63" s="250"/>
      <c r="AG63" s="250"/>
      <c r="AH63" s="250"/>
      <c r="AI63" s="250"/>
      <c r="AJ63" s="250"/>
      <c r="AK63" s="250"/>
      <c r="AL63" s="250"/>
      <c r="AM63" s="250"/>
      <c r="AN63" s="250"/>
      <c r="AO63" s="250"/>
      <c r="AP63" s="250"/>
      <c r="AQ63" s="250"/>
      <c r="AR63" s="250"/>
      <c r="AS63" s="250"/>
      <c r="AT63" s="250"/>
      <c r="AU63" s="250"/>
      <c r="AV63" s="286"/>
      <c r="AW63" s="287"/>
      <c r="AX63" s="277"/>
      <c r="AY63" s="287"/>
      <c r="AZ63" s="277"/>
      <c r="BA63" s="287"/>
      <c r="BB63" s="277"/>
      <c r="BC63" s="287"/>
      <c r="BD63" s="277"/>
      <c r="BE63" s="287"/>
      <c r="BF63" s="277"/>
      <c r="BG63" s="287"/>
      <c r="BH63" s="277"/>
      <c r="BI63" s="272"/>
      <c r="BJ63" s="272"/>
      <c r="BK63" s="272"/>
      <c r="BL63" s="272"/>
      <c r="BM63" s="272"/>
      <c r="BN63" s="272"/>
      <c r="BO63" s="272"/>
      <c r="BP63" s="272"/>
      <c r="BQ63" s="272"/>
      <c r="BR63" s="272"/>
      <c r="BS63" s="272"/>
      <c r="BT63" s="272"/>
      <c r="BU63" s="272"/>
      <c r="BV63" s="272"/>
      <c r="BW63" s="272"/>
      <c r="BX63" s="272"/>
    </row>
    <row r="64" spans="4:76" x14ac:dyDescent="0.25">
      <c r="D64" s="299"/>
      <c r="E64" s="277"/>
      <c r="F64" s="277"/>
      <c r="G64" s="277"/>
      <c r="H64" s="277"/>
      <c r="I64" s="111"/>
      <c r="J64" s="277"/>
      <c r="K64" s="111"/>
      <c r="L64" s="111"/>
      <c r="M64" s="111"/>
      <c r="N64" s="111"/>
      <c r="O64" s="111"/>
      <c r="P64" s="319"/>
      <c r="Q64" s="277"/>
      <c r="R64" s="277"/>
      <c r="S64" s="277"/>
      <c r="T64" s="277"/>
      <c r="U64" s="111"/>
      <c r="V64" s="111"/>
      <c r="W64" s="111"/>
      <c r="X64" s="277"/>
      <c r="Y64" s="278"/>
      <c r="Z64" s="277"/>
      <c r="AA64" s="277"/>
      <c r="AB64" s="277"/>
      <c r="AC64" s="250"/>
      <c r="AD64" s="250"/>
      <c r="AE64" s="250"/>
      <c r="AF64" s="250"/>
      <c r="AG64" s="250"/>
      <c r="AH64" s="250"/>
      <c r="AI64" s="250"/>
      <c r="AJ64" s="250"/>
      <c r="AK64" s="250"/>
      <c r="AL64" s="250"/>
      <c r="AM64" s="250"/>
      <c r="AN64" s="250"/>
      <c r="AO64" s="250"/>
      <c r="AP64" s="250"/>
      <c r="AQ64" s="250"/>
      <c r="AR64" s="277"/>
      <c r="AS64" s="277"/>
      <c r="AT64" s="277"/>
      <c r="AU64" s="277"/>
      <c r="AV64" s="286"/>
      <c r="AW64" s="287"/>
      <c r="AX64" s="277"/>
      <c r="AY64" s="287"/>
      <c r="AZ64" s="277"/>
      <c r="BA64" s="287"/>
      <c r="BB64" s="277"/>
      <c r="BC64" s="287"/>
      <c r="BD64" s="277"/>
      <c r="BE64" s="287"/>
      <c r="BF64" s="277"/>
      <c r="BG64" s="287"/>
      <c r="BH64" s="277"/>
      <c r="BI64" s="272"/>
      <c r="BJ64" s="272"/>
      <c r="BK64" s="272"/>
      <c r="BL64" s="272"/>
      <c r="BM64" s="272"/>
      <c r="BN64" s="272"/>
      <c r="BO64" s="272"/>
      <c r="BP64" s="272"/>
      <c r="BQ64" s="272"/>
      <c r="BR64" s="272"/>
      <c r="BS64" s="272"/>
      <c r="BT64" s="272"/>
      <c r="BU64" s="272"/>
      <c r="BV64" s="272"/>
      <c r="BW64" s="272"/>
      <c r="BX64" s="272"/>
    </row>
  </sheetData>
  <sheetProtection algorithmName="SHA-512" hashValue="qmqcY9Cvwmqu+jlmvphMtlgg6x0jL3RN9CfnhDR+FGz6E1q2259Z5iUQ4TyNDbaetXYQ2XFG32UVeU7YkDgtpg==" saltValue="KFNQiDNIT679xdkIiU96/g==" spinCount="100000" sheet="1" formatCells="0" formatColumns="0" formatRows="0"/>
  <mergeCells count="193">
    <mergeCell ref="AU17:AU23"/>
    <mergeCell ref="AR17:AR23"/>
    <mergeCell ref="AW15:AW16"/>
    <mergeCell ref="BQ17:BQ23"/>
    <mergeCell ref="BR17:BR23"/>
    <mergeCell ref="BB11:BB14"/>
    <mergeCell ref="BA11:BA14"/>
    <mergeCell ref="BK15:BK16"/>
    <mergeCell ref="BC11:BC14"/>
    <mergeCell ref="BW17:BW23"/>
    <mergeCell ref="AY15:AY16"/>
    <mergeCell ref="BM15:BM16"/>
    <mergeCell ref="BO15:BO16"/>
    <mergeCell ref="BW15:BW16"/>
    <mergeCell ref="BM17:BM23"/>
    <mergeCell ref="BD15:BD16"/>
    <mergeCell ref="BL17:BL23"/>
    <mergeCell ref="BD17:BD23"/>
    <mergeCell ref="BN15:BN16"/>
    <mergeCell ref="BS15:BS16"/>
    <mergeCell ref="BV15:BV16"/>
    <mergeCell ref="BS17:BS23"/>
    <mergeCell ref="BV17:BV23"/>
    <mergeCell ref="BI15:BI16"/>
    <mergeCell ref="BE15:BE16"/>
    <mergeCell ref="BF15:BF16"/>
    <mergeCell ref="BL15:BL16"/>
    <mergeCell ref="B1:B4"/>
    <mergeCell ref="D1:E4"/>
    <mergeCell ref="BO17:BO23"/>
    <mergeCell ref="J8:J10"/>
    <mergeCell ref="I8:I10"/>
    <mergeCell ref="H8:H10"/>
    <mergeCell ref="G8:G10"/>
    <mergeCell ref="F8:F10"/>
    <mergeCell ref="H17:H23"/>
    <mergeCell ref="H15:H16"/>
    <mergeCell ref="F15:F16"/>
    <mergeCell ref="K15:K16"/>
    <mergeCell ref="L17:L23"/>
    <mergeCell ref="M17:M23"/>
    <mergeCell ref="M15:M16"/>
    <mergeCell ref="AW6:BX6"/>
    <mergeCell ref="BP15:BP16"/>
    <mergeCell ref="AX11:AX14"/>
    <mergeCell ref="AW11:AW14"/>
    <mergeCell ref="BQ15:BQ16"/>
    <mergeCell ref="BR15:BR16"/>
    <mergeCell ref="BX15:BX16"/>
    <mergeCell ref="BX17:BX23"/>
    <mergeCell ref="P8:P10"/>
    <mergeCell ref="P17:P23"/>
    <mergeCell ref="AV17:AV23"/>
    <mergeCell ref="AU15:AU16"/>
    <mergeCell ref="AT15:AT16"/>
    <mergeCell ref="AZ11:AZ14"/>
    <mergeCell ref="AY11:AY14"/>
    <mergeCell ref="BI17:BI23"/>
    <mergeCell ref="BJ17:BJ23"/>
    <mergeCell ref="AY17:AY23"/>
    <mergeCell ref="AZ17:AZ23"/>
    <mergeCell ref="BA17:BA23"/>
    <mergeCell ref="BD11:BD14"/>
    <mergeCell ref="AZ15:AZ16"/>
    <mergeCell ref="BB17:BB23"/>
    <mergeCell ref="BC17:BC23"/>
    <mergeCell ref="BH17:BH23"/>
    <mergeCell ref="BJ15:BJ16"/>
    <mergeCell ref="AR12:AR14"/>
    <mergeCell ref="AS12:AS14"/>
    <mergeCell ref="AT12:AT14"/>
    <mergeCell ref="AU12:AU14"/>
    <mergeCell ref="AV12:AV14"/>
    <mergeCell ref="BE12:BE14"/>
    <mergeCell ref="AT17:AT23"/>
    <mergeCell ref="J17:J23"/>
    <mergeCell ref="N7:O7"/>
    <mergeCell ref="K7:L7"/>
    <mergeCell ref="J15:J16"/>
    <mergeCell ref="L15:L16"/>
    <mergeCell ref="D6:H6"/>
    <mergeCell ref="D17:D23"/>
    <mergeCell ref="N17:N23"/>
    <mergeCell ref="O17:O23"/>
    <mergeCell ref="O8:O10"/>
    <mergeCell ref="N8:N10"/>
    <mergeCell ref="M8:M10"/>
    <mergeCell ref="L8:L10"/>
    <mergeCell ref="K8:K10"/>
    <mergeCell ref="D8:D10"/>
    <mergeCell ref="E17:E19"/>
    <mergeCell ref="D11:D14"/>
    <mergeCell ref="L12:L14"/>
    <mergeCell ref="K12:K14"/>
    <mergeCell ref="J12:J14"/>
    <mergeCell ref="I12:I14"/>
    <mergeCell ref="H12:H14"/>
    <mergeCell ref="G12:G14"/>
    <mergeCell ref="D24:BX24"/>
    <mergeCell ref="D26:BX26"/>
    <mergeCell ref="BK17:BK23"/>
    <mergeCell ref="BN17:BN23"/>
    <mergeCell ref="AX15:AX16"/>
    <mergeCell ref="AW17:AW23"/>
    <mergeCell ref="AX17:AX23"/>
    <mergeCell ref="AS15:AS16"/>
    <mergeCell ref="BP17:BP23"/>
    <mergeCell ref="BA15:BA16"/>
    <mergeCell ref="BB15:BB16"/>
    <mergeCell ref="BC15:BC16"/>
    <mergeCell ref="F17:F23"/>
    <mergeCell ref="G17:G23"/>
    <mergeCell ref="BG15:BG16"/>
    <mergeCell ref="BH15:BH16"/>
    <mergeCell ref="BE17:BE23"/>
    <mergeCell ref="BF17:BF23"/>
    <mergeCell ref="BG17:BG23"/>
    <mergeCell ref="E21:E23"/>
    <mergeCell ref="D15:D16"/>
    <mergeCell ref="I15:I16"/>
    <mergeCell ref="G15:G16"/>
    <mergeCell ref="K17:K23"/>
    <mergeCell ref="BW1:BX1"/>
    <mergeCell ref="BW2:BX2"/>
    <mergeCell ref="BW3:BX3"/>
    <mergeCell ref="BW4:BX4"/>
    <mergeCell ref="BT15:BT16"/>
    <mergeCell ref="BT17:BT23"/>
    <mergeCell ref="F1:BV1"/>
    <mergeCell ref="F2:BV2"/>
    <mergeCell ref="F3:BV4"/>
    <mergeCell ref="N15:N16"/>
    <mergeCell ref="O15:O16"/>
    <mergeCell ref="P15:P16"/>
    <mergeCell ref="AR15:AR16"/>
    <mergeCell ref="AV15:AV16"/>
    <mergeCell ref="AS17:AS23"/>
    <mergeCell ref="I17:I23"/>
    <mergeCell ref="P12:P14"/>
    <mergeCell ref="AR6:AV6"/>
    <mergeCell ref="I6:T6"/>
    <mergeCell ref="U6:W6"/>
    <mergeCell ref="X6:AG6"/>
    <mergeCell ref="O12:O14"/>
    <mergeCell ref="N12:N14"/>
    <mergeCell ref="M12:M14"/>
    <mergeCell ref="BU12:BU14"/>
    <mergeCell ref="BV12:BV14"/>
    <mergeCell ref="BW12:BW14"/>
    <mergeCell ref="BF12:BF14"/>
    <mergeCell ref="BG12:BG14"/>
    <mergeCell ref="BH12:BH14"/>
    <mergeCell ref="BI12:BI14"/>
    <mergeCell ref="BJ12:BJ14"/>
    <mergeCell ref="BK12:BK14"/>
    <mergeCell ref="BL12:BL14"/>
    <mergeCell ref="BM12:BM14"/>
    <mergeCell ref="BN12:BN14"/>
    <mergeCell ref="BP8:BP10"/>
    <mergeCell ref="BQ8:BQ10"/>
    <mergeCell ref="BR8:BR10"/>
    <mergeCell ref="BS8:BS10"/>
    <mergeCell ref="BT8:BT10"/>
    <mergeCell ref="BO12:BO14"/>
    <mergeCell ref="BP12:BP14"/>
    <mergeCell ref="BQ12:BQ14"/>
    <mergeCell ref="BR12:BR14"/>
    <mergeCell ref="BS12:BS14"/>
    <mergeCell ref="BT12:BT14"/>
    <mergeCell ref="BU8:BU10"/>
    <mergeCell ref="BV8:BV10"/>
    <mergeCell ref="BW8:BW10"/>
    <mergeCell ref="BX8:BX10"/>
    <mergeCell ref="BU17:BU23"/>
    <mergeCell ref="BU15:BU16"/>
    <mergeCell ref="BX12:BX14"/>
    <mergeCell ref="F12:F14"/>
    <mergeCell ref="AR8:AR10"/>
    <mergeCell ref="AS8:AS10"/>
    <mergeCell ref="AT8:AT10"/>
    <mergeCell ref="AU8:AU10"/>
    <mergeCell ref="AV8:AV10"/>
    <mergeCell ref="BE8:BE10"/>
    <mergeCell ref="BF8:BF10"/>
    <mergeCell ref="BG8:BG10"/>
    <mergeCell ref="BH8:BH10"/>
    <mergeCell ref="BI8:BI10"/>
    <mergeCell ref="BJ8:BJ10"/>
    <mergeCell ref="BK8:BK10"/>
    <mergeCell ref="BL8:BL10"/>
    <mergeCell ref="BM8:BM10"/>
    <mergeCell ref="BN8:BN10"/>
    <mergeCell ref="BO8:BO10"/>
  </mergeCells>
  <phoneticPr fontId="72" type="noConversion"/>
  <conditionalFormatting sqref="K15:K22">
    <cfRule type="cellIs" dxfId="204" priority="1574" operator="equal">
      <formula>"Muy Alta"</formula>
    </cfRule>
    <cfRule type="cellIs" dxfId="203" priority="1575" operator="equal">
      <formula>"Alta"</formula>
    </cfRule>
    <cfRule type="cellIs" dxfId="202" priority="1576" operator="equal">
      <formula>"Media"</formula>
    </cfRule>
    <cfRule type="cellIs" dxfId="201" priority="1577" operator="equal">
      <formula>"Baja"</formula>
    </cfRule>
    <cfRule type="cellIs" dxfId="200" priority="1578" operator="equal">
      <formula>"Muy Baja"</formula>
    </cfRule>
  </conditionalFormatting>
  <conditionalFormatting sqref="N15:N22">
    <cfRule type="cellIs" dxfId="199" priority="1569" operator="equal">
      <formula>"Catastrófico"</formula>
    </cfRule>
    <cfRule type="cellIs" dxfId="198" priority="1570" operator="equal">
      <formula>"Mayor"</formula>
    </cfRule>
    <cfRule type="cellIs" dxfId="197" priority="1571" operator="equal">
      <formula>"Moderado"</formula>
    </cfRule>
    <cfRule type="cellIs" dxfId="196" priority="1572" operator="equal">
      <formula>"Menor"</formula>
    </cfRule>
    <cfRule type="cellIs" dxfId="195" priority="1573" operator="equal">
      <formula>"Leve"</formula>
    </cfRule>
  </conditionalFormatting>
  <conditionalFormatting sqref="AC15:AG16 AI15:AJ16 AC8 P15:P22 AC11:AC14">
    <cfRule type="cellIs" dxfId="194" priority="1565" operator="equal">
      <formula>"EXTREMO"</formula>
    </cfRule>
    <cfRule type="cellIs" dxfId="193" priority="1566" operator="equal">
      <formula>"ALTO"</formula>
    </cfRule>
    <cfRule type="cellIs" dxfId="192" priority="1567" operator="equal">
      <formula>"MODERADO"</formula>
    </cfRule>
    <cfRule type="cellIs" dxfId="191" priority="1568" operator="equal">
      <formula>"BAJO"</formula>
    </cfRule>
  </conditionalFormatting>
  <conditionalFormatting sqref="Z8:Z16">
    <cfRule type="cellIs" dxfId="190" priority="1561" operator="equal">
      <formula>"MUY ALTA"</formula>
    </cfRule>
    <cfRule type="cellIs" dxfId="189" priority="1562" operator="equal">
      <formula>"ALTA"</formula>
    </cfRule>
    <cfRule type="cellIs" dxfId="188" priority="1563" operator="equal">
      <formula>"BAJA"</formula>
    </cfRule>
    <cfRule type="cellIs" dxfId="187" priority="1564" operator="equal">
      <formula>"MUY BAJA"</formula>
    </cfRule>
  </conditionalFormatting>
  <conditionalFormatting sqref="AB8 AB11:AB16">
    <cfRule type="cellIs" dxfId="186" priority="1556" operator="equal">
      <formula>"CATASTRÓFICO"</formula>
    </cfRule>
    <cfRule type="cellIs" dxfId="185" priority="1557" operator="equal">
      <formula>"MAYOR"</formula>
    </cfRule>
    <cfRule type="cellIs" dxfId="184" priority="1558" operator="equal">
      <formula>"MODERADO"</formula>
    </cfRule>
    <cfRule type="cellIs" dxfId="183" priority="1559" operator="equal">
      <formula>"MENOR"</formula>
    </cfRule>
    <cfRule type="cellIs" dxfId="182" priority="1560" operator="equal">
      <formula>"LEVE"</formula>
    </cfRule>
  </conditionalFormatting>
  <conditionalFormatting sqref="AS15:AS22">
    <cfRule type="cellIs" dxfId="181" priority="1547" operator="equal">
      <formula>"MUY ALTA"</formula>
    </cfRule>
    <cfRule type="cellIs" dxfId="180" priority="1548" operator="equal">
      <formula>"ALTA"</formula>
    </cfRule>
    <cfRule type="cellIs" dxfId="179" priority="1549" operator="equal">
      <formula>"MEDIA"</formula>
    </cfRule>
    <cfRule type="cellIs" dxfId="178" priority="1550" operator="equal">
      <formula>"BAJA"</formula>
    </cfRule>
    <cfRule type="cellIs" dxfId="177" priority="1551" operator="equal">
      <formula>"MUY BAJA"</formula>
    </cfRule>
  </conditionalFormatting>
  <conditionalFormatting sqref="AU15:AU16">
    <cfRule type="cellIs" dxfId="176" priority="1543" operator="equal">
      <formula>"CATASTRÓFICO"</formula>
    </cfRule>
    <cfRule type="cellIs" dxfId="175" priority="1544" operator="equal">
      <formula>"MAYOR"</formula>
    </cfRule>
    <cfRule type="cellIs" dxfId="174" priority="1545" operator="equal">
      <formula>"MODERADO"</formula>
    </cfRule>
    <cfRule type="cellIs" dxfId="173" priority="1546" operator="equal">
      <formula>"MENOR"</formula>
    </cfRule>
  </conditionalFormatting>
  <conditionalFormatting sqref="Z8:Z16">
    <cfRule type="cellIs" dxfId="172" priority="1542" operator="equal">
      <formula>"MEDIA"</formula>
    </cfRule>
  </conditionalFormatting>
  <conditionalFormatting sqref="AU15:AU16">
    <cfRule type="cellIs" dxfId="171" priority="1541" operator="equal">
      <formula>"LEVE"</formula>
    </cfRule>
  </conditionalFormatting>
  <conditionalFormatting sqref="AV15">
    <cfRule type="cellIs" dxfId="170" priority="865" operator="equal">
      <formula>"EXTREMO"</formula>
    </cfRule>
    <cfRule type="cellIs" dxfId="169" priority="866" operator="equal">
      <formula>"ALTO"</formula>
    </cfRule>
    <cfRule type="cellIs" dxfId="168" priority="867" operator="equal">
      <formula>"MODERADO"</formula>
    </cfRule>
    <cfRule type="cellIs" dxfId="167" priority="868" operator="equal">
      <formula>"BAJO"</formula>
    </cfRule>
  </conditionalFormatting>
  <conditionalFormatting sqref="AV17:AV19">
    <cfRule type="cellIs" dxfId="166" priority="823" operator="equal">
      <formula>"EXTREMO"</formula>
    </cfRule>
    <cfRule type="cellIs" dxfId="165" priority="824" operator="equal">
      <formula>"ALTO"</formula>
    </cfRule>
    <cfRule type="cellIs" dxfId="164" priority="825" operator="equal">
      <formula>"MODERADO"</formula>
    </cfRule>
    <cfRule type="cellIs" dxfId="163" priority="826" operator="equal">
      <formula>"BAJO"</formula>
    </cfRule>
  </conditionalFormatting>
  <conditionalFormatting sqref="Z17">
    <cfRule type="cellIs" dxfId="162" priority="805" operator="equal">
      <formula>"MUY ALTA"</formula>
    </cfRule>
    <cfRule type="cellIs" dxfId="161" priority="806" operator="equal">
      <formula>"ALTA"</formula>
    </cfRule>
    <cfRule type="cellIs" dxfId="160" priority="807" operator="equal">
      <formula>"BAJA"</formula>
    </cfRule>
    <cfRule type="cellIs" dxfId="159" priority="808" operator="equal">
      <formula>"MUY BAJA"</formula>
    </cfRule>
  </conditionalFormatting>
  <conditionalFormatting sqref="AB17 AB20:AB23">
    <cfRule type="cellIs" dxfId="158" priority="800" operator="equal">
      <formula>"CATASTRÓFICO"</formula>
    </cfRule>
    <cfRule type="cellIs" dxfId="157" priority="801" operator="equal">
      <formula>"MAYOR"</formula>
    </cfRule>
    <cfRule type="cellIs" dxfId="156" priority="802" operator="equal">
      <formula>"MODERADO"</formula>
    </cfRule>
    <cfRule type="cellIs" dxfId="155" priority="803" operator="equal">
      <formula>"MENOR"</formula>
    </cfRule>
    <cfRule type="cellIs" dxfId="154" priority="804" operator="equal">
      <formula>"LEVE"</formula>
    </cfRule>
  </conditionalFormatting>
  <conditionalFormatting sqref="AC17:AI17 AD18:AI19 AC20:AI23">
    <cfRule type="cellIs" dxfId="153" priority="796" operator="equal">
      <formula>"EXTREMO"</formula>
    </cfRule>
    <cfRule type="cellIs" dxfId="152" priority="797" operator="equal">
      <formula>"ALTO"</formula>
    </cfRule>
    <cfRule type="cellIs" dxfId="151" priority="798" operator="equal">
      <formula>"MODERADO"</formula>
    </cfRule>
    <cfRule type="cellIs" dxfId="150" priority="799" operator="equal">
      <formula>"BAJO"</formula>
    </cfRule>
  </conditionalFormatting>
  <conditionalFormatting sqref="AU17:AU19">
    <cfRule type="cellIs" dxfId="149" priority="787" operator="equal">
      <formula>"CATASTRÓFICO"</formula>
    </cfRule>
    <cfRule type="cellIs" dxfId="148" priority="788" operator="equal">
      <formula>"MAYOR"</formula>
    </cfRule>
    <cfRule type="cellIs" dxfId="147" priority="789" operator="equal">
      <formula>"MODERADO"</formula>
    </cfRule>
    <cfRule type="cellIs" dxfId="146" priority="790" operator="equal">
      <formula>"MENOR"</formula>
    </cfRule>
  </conditionalFormatting>
  <conditionalFormatting sqref="Z17">
    <cfRule type="cellIs" dxfId="145" priority="786" operator="equal">
      <formula>"MEDIA"</formula>
    </cfRule>
  </conditionalFormatting>
  <conditionalFormatting sqref="AU17:AU19">
    <cfRule type="cellIs" dxfId="144" priority="785" operator="equal">
      <formula>"LEVE"</formula>
    </cfRule>
  </conditionalFormatting>
  <conditionalFormatting sqref="AF10:AF14 AD8:AD14">
    <cfRule type="cellIs" dxfId="143" priority="364" operator="equal">
      <formula>0</formula>
    </cfRule>
  </conditionalFormatting>
  <conditionalFormatting sqref="AF10:AF14 AD8:AD14">
    <cfRule type="cellIs" dxfId="142" priority="363" operator="equal">
      <formula>0</formula>
    </cfRule>
  </conditionalFormatting>
  <conditionalFormatting sqref="AF8:AF9">
    <cfRule type="cellIs" dxfId="141" priority="360" operator="equal">
      <formula>0</formula>
    </cfRule>
  </conditionalFormatting>
  <conditionalFormatting sqref="AF8:AF9">
    <cfRule type="cellIs" dxfId="140" priority="359" operator="equal">
      <formula>0</formula>
    </cfRule>
  </conditionalFormatting>
  <conditionalFormatting sqref="N11:N12">
    <cfRule type="cellIs" dxfId="139" priority="176" operator="equal">
      <formula>"Catastrófico"</formula>
    </cfRule>
    <cfRule type="cellIs" dxfId="138" priority="177" operator="equal">
      <formula>"Mayor"</formula>
    </cfRule>
    <cfRule type="cellIs" dxfId="137" priority="178" operator="equal">
      <formula>"Moderado"</formula>
    </cfRule>
    <cfRule type="cellIs" dxfId="136" priority="179" operator="equal">
      <formula>"Menor"</formula>
    </cfRule>
    <cfRule type="cellIs" dxfId="135" priority="180" operator="equal">
      <formula>"Leve"</formula>
    </cfRule>
  </conditionalFormatting>
  <conditionalFormatting sqref="K11:K12">
    <cfRule type="cellIs" dxfId="134" priority="171" operator="equal">
      <formula>"Muy Alta"</formula>
    </cfRule>
    <cfRule type="cellIs" dxfId="133" priority="172" operator="equal">
      <formula>"Alta"</formula>
    </cfRule>
    <cfRule type="cellIs" dxfId="132" priority="173" operator="equal">
      <formula>"Media"</formula>
    </cfRule>
    <cfRule type="cellIs" dxfId="131" priority="174" operator="equal">
      <formula>"Baja"</formula>
    </cfRule>
    <cfRule type="cellIs" dxfId="130" priority="175" operator="equal">
      <formula>"Muy Baja"</formula>
    </cfRule>
  </conditionalFormatting>
  <conditionalFormatting sqref="K8">
    <cfRule type="cellIs" dxfId="129" priority="166" operator="equal">
      <formula>"Muy Alta"</formula>
    </cfRule>
    <cfRule type="cellIs" dxfId="128" priority="167" operator="equal">
      <formula>"Alta"</formula>
    </cfRule>
    <cfRule type="cellIs" dxfId="127" priority="168" operator="equal">
      <formula>"Media"</formula>
    </cfRule>
    <cfRule type="cellIs" dxfId="126" priority="169" operator="equal">
      <formula>"Baja"</formula>
    </cfRule>
    <cfRule type="cellIs" dxfId="125" priority="170" operator="equal">
      <formula>"Muy Baja"</formula>
    </cfRule>
  </conditionalFormatting>
  <conditionalFormatting sqref="N8">
    <cfRule type="cellIs" dxfId="124" priority="161" operator="equal">
      <formula>"Catastrófico"</formula>
    </cfRule>
    <cfRule type="cellIs" dxfId="123" priority="162" operator="equal">
      <formula>"Mayor"</formula>
    </cfRule>
    <cfRule type="cellIs" dxfId="122" priority="163" operator="equal">
      <formula>"Moderado"</formula>
    </cfRule>
    <cfRule type="cellIs" dxfId="121" priority="164" operator="equal">
      <formula>"Menor"</formula>
    </cfRule>
    <cfRule type="cellIs" dxfId="120" priority="165" operator="equal">
      <formula>"Leve"</formula>
    </cfRule>
  </conditionalFormatting>
  <conditionalFormatting sqref="P8">
    <cfRule type="cellIs" dxfId="119" priority="157" operator="equal">
      <formula>"EXTREMO"</formula>
    </cfRule>
    <cfRule type="cellIs" dxfId="118" priority="158" operator="equal">
      <formula>"ALTO"</formula>
    </cfRule>
    <cfRule type="cellIs" dxfId="117" priority="159" operator="equal">
      <formula>"MODERADO"</formula>
    </cfRule>
    <cfRule type="cellIs" dxfId="116" priority="160" operator="equal">
      <formula>"BAJO"</formula>
    </cfRule>
  </conditionalFormatting>
  <conditionalFormatting sqref="P11:P12">
    <cfRule type="cellIs" dxfId="115" priority="153" operator="equal">
      <formula>"EXTREMO"</formula>
    </cfRule>
    <cfRule type="cellIs" dxfId="114" priority="154" operator="equal">
      <formula>"ALTO"</formula>
    </cfRule>
    <cfRule type="cellIs" dxfId="113" priority="155" operator="equal">
      <formula>"MODERADO"</formula>
    </cfRule>
    <cfRule type="cellIs" dxfId="112" priority="156" operator="equal">
      <formula>"BAJO"</formula>
    </cfRule>
  </conditionalFormatting>
  <conditionalFormatting sqref="AB9">
    <cfRule type="cellIs" dxfId="111" priority="148" operator="equal">
      <formula>"CATASTRÓFICO"</formula>
    </cfRule>
    <cfRule type="cellIs" dxfId="110" priority="149" operator="equal">
      <formula>"MAYOR"</formula>
    </cfRule>
    <cfRule type="cellIs" dxfId="109" priority="150" operator="equal">
      <formula>"MODERADO"</formula>
    </cfRule>
    <cfRule type="cellIs" dxfId="108" priority="151" operator="equal">
      <formula>"MENOR"</formula>
    </cfRule>
    <cfRule type="cellIs" dxfId="107" priority="152" operator="equal">
      <formula>"LEVE"</formula>
    </cfRule>
  </conditionalFormatting>
  <conditionalFormatting sqref="AB10">
    <cfRule type="cellIs" dxfId="106" priority="143" operator="equal">
      <formula>"CATASTRÓFICO"</formula>
    </cfRule>
    <cfRule type="cellIs" dxfId="105" priority="144" operator="equal">
      <formula>"MAYOR"</formula>
    </cfRule>
    <cfRule type="cellIs" dxfId="104" priority="145" operator="equal">
      <formula>"MODERADO"</formula>
    </cfRule>
    <cfRule type="cellIs" dxfId="103" priority="146" operator="equal">
      <formula>"MENOR"</formula>
    </cfRule>
    <cfRule type="cellIs" dxfId="102" priority="147" operator="equal">
      <formula>"LEVE"</formula>
    </cfRule>
  </conditionalFormatting>
  <conditionalFormatting sqref="AC9:AC10">
    <cfRule type="cellIs" dxfId="101" priority="139" operator="equal">
      <formula>"EXTREMO"</formula>
    </cfRule>
    <cfRule type="cellIs" dxfId="100" priority="140" operator="equal">
      <formula>"ALTO"</formula>
    </cfRule>
    <cfRule type="cellIs" dxfId="99" priority="141" operator="equal">
      <formula>"MODERADO"</formula>
    </cfRule>
    <cfRule type="cellIs" dxfId="98" priority="142" operator="equal">
      <formula>"BAJO"</formula>
    </cfRule>
  </conditionalFormatting>
  <conditionalFormatting sqref="AS11:AS12">
    <cfRule type="cellIs" dxfId="97" priority="96" operator="equal">
      <formula>"MUY ALTA"</formula>
    </cfRule>
    <cfRule type="cellIs" dxfId="96" priority="97" operator="equal">
      <formula>"ALTA"</formula>
    </cfRule>
    <cfRule type="cellIs" dxfId="95" priority="98" operator="equal">
      <formula>"MEDIA"</formula>
    </cfRule>
    <cfRule type="cellIs" dxfId="94" priority="99" operator="equal">
      <formula>"BAJA"</formula>
    </cfRule>
    <cfRule type="cellIs" dxfId="93" priority="100" operator="equal">
      <formula>"MUY BAJA"</formula>
    </cfRule>
  </conditionalFormatting>
  <conditionalFormatting sqref="AU11:AU12">
    <cfRule type="cellIs" dxfId="92" priority="92" operator="equal">
      <formula>"CATASTRÓFICO"</formula>
    </cfRule>
    <cfRule type="cellIs" dxfId="91" priority="93" operator="equal">
      <formula>"MAYOR"</formula>
    </cfRule>
    <cfRule type="cellIs" dxfId="90" priority="94" operator="equal">
      <formula>"MODERADO"</formula>
    </cfRule>
    <cfRule type="cellIs" dxfId="89" priority="95" operator="equal">
      <formula>"MENOR"</formula>
    </cfRule>
  </conditionalFormatting>
  <conditionalFormatting sqref="AU11:AU12">
    <cfRule type="cellIs" dxfId="88" priority="91" operator="equal">
      <formula>"LEVE"</formula>
    </cfRule>
  </conditionalFormatting>
  <conditionalFormatting sqref="AV11:AV12">
    <cfRule type="cellIs" dxfId="87" priority="87" operator="equal">
      <formula>"EXTREMO"</formula>
    </cfRule>
    <cfRule type="cellIs" dxfId="86" priority="88" operator="equal">
      <formula>"ALTO"</formula>
    </cfRule>
    <cfRule type="cellIs" dxfId="85" priority="89" operator="equal">
      <formula>"MODERADO"</formula>
    </cfRule>
    <cfRule type="cellIs" dxfId="84" priority="90" operator="equal">
      <formula>"BAJO"</formula>
    </cfRule>
  </conditionalFormatting>
  <conditionalFormatting sqref="Z18">
    <cfRule type="cellIs" dxfId="83" priority="83" operator="equal">
      <formula>"MUY ALTA"</formula>
    </cfRule>
    <cfRule type="cellIs" dxfId="82" priority="84" operator="equal">
      <formula>"ALTA"</formula>
    </cfRule>
    <cfRule type="cellIs" dxfId="81" priority="85" operator="equal">
      <formula>"BAJA"</formula>
    </cfRule>
    <cfRule type="cellIs" dxfId="80" priority="86" operator="equal">
      <formula>"MUY BAJA"</formula>
    </cfRule>
  </conditionalFormatting>
  <conditionalFormatting sqref="Z18">
    <cfRule type="cellIs" dxfId="79" priority="82" operator="equal">
      <formula>"MEDIA"</formula>
    </cfRule>
  </conditionalFormatting>
  <conditionalFormatting sqref="Z19:Z23">
    <cfRule type="cellIs" dxfId="78" priority="78" operator="equal">
      <formula>"MUY ALTA"</formula>
    </cfRule>
    <cfRule type="cellIs" dxfId="77" priority="79" operator="equal">
      <formula>"ALTA"</formula>
    </cfRule>
    <cfRule type="cellIs" dxfId="76" priority="80" operator="equal">
      <formula>"BAJA"</formula>
    </cfRule>
    <cfRule type="cellIs" dxfId="75" priority="81" operator="equal">
      <formula>"MUY BAJA"</formula>
    </cfRule>
  </conditionalFormatting>
  <conditionalFormatting sqref="Z19:Z23">
    <cfRule type="cellIs" dxfId="74" priority="77" operator="equal">
      <formula>"MEDIA"</formula>
    </cfRule>
  </conditionalFormatting>
  <conditionalFormatting sqref="AB18">
    <cfRule type="cellIs" dxfId="73" priority="67" operator="equal">
      <formula>"CATASTRÓFICO"</formula>
    </cfRule>
    <cfRule type="cellIs" dxfId="72" priority="68" operator="equal">
      <formula>"MAYOR"</formula>
    </cfRule>
    <cfRule type="cellIs" dxfId="71" priority="69" operator="equal">
      <formula>"MODERADO"</formula>
    </cfRule>
    <cfRule type="cellIs" dxfId="70" priority="70" operator="equal">
      <formula>"MENOR"</formula>
    </cfRule>
    <cfRule type="cellIs" dxfId="69" priority="71" operator="equal">
      <formula>"LEVE"</formula>
    </cfRule>
  </conditionalFormatting>
  <conditionalFormatting sqref="AB19">
    <cfRule type="cellIs" dxfId="68" priority="62" operator="equal">
      <formula>"CATASTRÓFICO"</formula>
    </cfRule>
    <cfRule type="cellIs" dxfId="67" priority="63" operator="equal">
      <formula>"MAYOR"</formula>
    </cfRule>
    <cfRule type="cellIs" dxfId="66" priority="64" operator="equal">
      <formula>"MODERADO"</formula>
    </cfRule>
    <cfRule type="cellIs" dxfId="65" priority="65" operator="equal">
      <formula>"MENOR"</formula>
    </cfRule>
    <cfRule type="cellIs" dxfId="64" priority="66" operator="equal">
      <formula>"LEVE"</formula>
    </cfRule>
  </conditionalFormatting>
  <conditionalFormatting sqref="AC18">
    <cfRule type="cellIs" dxfId="63" priority="53" operator="equal">
      <formula>"EXTREMO"</formula>
    </cfRule>
    <cfRule type="cellIs" dxfId="62" priority="54" operator="equal">
      <formula>"ALTO"</formula>
    </cfRule>
    <cfRule type="cellIs" dxfId="61" priority="55" operator="equal">
      <formula>"MODERADO"</formula>
    </cfRule>
    <cfRule type="cellIs" dxfId="60" priority="56" operator="equal">
      <formula>"BAJO"</formula>
    </cfRule>
  </conditionalFormatting>
  <conditionalFormatting sqref="AC19">
    <cfRule type="cellIs" dxfId="59" priority="49" operator="equal">
      <formula>"EXTREMO"</formula>
    </cfRule>
    <cfRule type="cellIs" dxfId="58" priority="50" operator="equal">
      <formula>"ALTO"</formula>
    </cfRule>
    <cfRule type="cellIs" dxfId="57" priority="51" operator="equal">
      <formula>"MODERADO"</formula>
    </cfRule>
    <cfRule type="cellIs" dxfId="56" priority="52" operator="equal">
      <formula>"BAJO"</formula>
    </cfRule>
  </conditionalFormatting>
  <conditionalFormatting sqref="AM15:AM16">
    <cfRule type="cellIs" dxfId="55" priority="41" operator="equal">
      <formula>"EXTREMO"</formula>
    </cfRule>
    <cfRule type="cellIs" dxfId="54" priority="42" operator="equal">
      <formula>"ALTO"</formula>
    </cfRule>
    <cfRule type="cellIs" dxfId="53" priority="43" operator="equal">
      <formula>"MODERADO"</formula>
    </cfRule>
    <cfRule type="cellIs" dxfId="52" priority="44" operator="equal">
      <formula>"BAJO"</formula>
    </cfRule>
  </conditionalFormatting>
  <conditionalFormatting sqref="AO16 AQ16">
    <cfRule type="cellIs" dxfId="51" priority="33" operator="equal">
      <formula>"EXTREMO"</formula>
    </cfRule>
    <cfRule type="cellIs" dxfId="50" priority="34" operator="equal">
      <formula>"ALTO"</formula>
    </cfRule>
    <cfRule type="cellIs" dxfId="49" priority="35" operator="equal">
      <formula>"MODERADO"</formula>
    </cfRule>
    <cfRule type="cellIs" dxfId="48" priority="36" operator="equal">
      <formula>"BAJO"</formula>
    </cfRule>
  </conditionalFormatting>
  <conditionalFormatting sqref="AO15 AQ15">
    <cfRule type="cellIs" dxfId="47" priority="25" operator="equal">
      <formula>"EXTREMO"</formula>
    </cfRule>
    <cfRule type="cellIs" dxfId="46" priority="26" operator="equal">
      <formula>"ALTO"</formula>
    </cfRule>
    <cfRule type="cellIs" dxfId="45" priority="27" operator="equal">
      <formula>"MODERADO"</formula>
    </cfRule>
    <cfRule type="cellIs" dxfId="44" priority="28" operator="equal">
      <formula>"BAJO"</formula>
    </cfRule>
  </conditionalFormatting>
  <dataValidations xWindow="1041" yWindow="386" count="14">
    <dataValidation errorStyle="warning" allowBlank="1" errorTitle="VALOR INCORRECTO" error="Por favor califique el impacto segun los valores de la lista desplegable." promptTitle="ESCALA DE IMPACTO" prompt="1-INSIGNIFICANTE-No representa afectación a la UdeC_x000a_2-MENOR-Los efectos son leves y reversibles_x000a_3-MODERADO-Los efectos son considerables pero reversibles_x000a_4-MAYOR-Los efectos son graves pero reversibles_x000a_5-CATASTRÓFICO-Los efectos son graves e irreversibles" sqref="N15:P15 AV15 AV11:AV12 AV17:AV19 N17:P22 N11:O12" xr:uid="{00000000-0002-0000-0900-000000000000}"/>
    <dataValidation errorStyle="warning" allowBlank="1" errorTitle="VALOR INCORRECTO" error="Por favor califique la probabilidad segun los valores de la lista desplegable." promptTitle="ESCALA DE PROBABILIDAD" prompt="1-IMPROBABLE- Nunca se ha presentado._x000a_2-RARO- 1 evento en los últimos 5 años._x000a_3-POSIBLE- Más de 1 evento en los últimos 5 años._x000a_4-PROBABLE- 1 o más eventos en los últimos 2 años._x000a_5-INMINENTE- 1 o más eventos en el último año." sqref="K15:L15 K17:L22" xr:uid="{00000000-0002-0000-0900-000001000000}"/>
    <dataValidation errorStyle="warning" allowBlank="1" sqref="AR15:AU15 AU11:AU12 AU17:AU19 AR17:AT22" xr:uid="{00000000-0002-0000-0900-000002000000}"/>
    <dataValidation allowBlank="1" showInputMessage="1" showErrorMessage="1" promptTitle="RIESGO" prompt="Son eventos potenciales que hacen referencia a la posibilidad de incurrir en pérdidas por deficiencias, fallas o inadecuaciones, en el TTHH, procesos, tecnología, infraestructura o por la ocurrencia de acontecimientos externos (Guía riesgos-DAFP,2020)." sqref="F7" xr:uid="{00000000-0002-0000-0900-000003000000}"/>
    <dataValidation allowBlank="1" showInputMessage="1" showErrorMessage="1" promptTitle="CAUSAS" prompt="Todos aquellos factores internos y externos que solos o en combinación con otros, pueden producir la materialización de un riesgo (Guía riesgos-DAFP,2020)." sqref="E7" xr:uid="{00000000-0002-0000-0900-000004000000}"/>
    <dataValidation allowBlank="1" showInputMessage="1" showErrorMessage="1" promptTitle="CONSECUENCIA" prompt="Los efectos o situaciones resultantes de la materialización del riesgo (evento) que impactan en el proceso, la entidad, sus grupos de valor y demás partes interesadas (Guía riesgos-DAFP,2020)." sqref="G7 J7" xr:uid="{00000000-0002-0000-0900-000005000000}"/>
    <dataValidation allowBlank="1" showInputMessage="1" showErrorMessage="1" promptTitle="PROBABILIDAD" prompt="Se entiende la posibilidad de ocurrencia del riesgo. Estará asociada a la exposición al riesgo del proceso o actividad que se esté analizando (Guía riesgos-DAFP, 2020)." sqref="I7" xr:uid="{00000000-0002-0000-0900-000006000000}"/>
    <dataValidation allowBlank="1" showInputMessage="1" showErrorMessage="1" promptTitle="IMPACTO" prompt="Son las consecuencias que puede ocasionar a la organización la materialización del riesgo; pueden ser &quot;Reputacional o Económico&quot;. (Guía riesgos-DAFP,2020)." sqref="M7" xr:uid="{00000000-0002-0000-0900-000007000000}"/>
    <dataValidation allowBlank="1" showInputMessage="1" showErrorMessage="1" promptTitle="PROBABILIDAD" prompt="Se entiende como la posibilidad de ocurrencia del riesgo. Estará asociada a la exposición al riesgo del proceso o actividad que se esté analizando. Ej: número de veces que se pasa por el punto de riesgo en el periodo de 1 año. (Guía riesgos-DAFP, 2020)." sqref="K7" xr:uid="{00000000-0002-0000-0900-000008000000}"/>
    <dataValidation allowBlank="1" showInputMessage="1" showErrorMessage="1" promptTitle="CONTROL" prompt="Un control se define como la medida que permite reducir o mitigar el riesgo mediante una acción, disposición, normatividad o intervención. (Guía riesgos-DAFP, 2020)." sqref="Q7:R7" xr:uid="{00000000-0002-0000-0900-000009000000}"/>
    <dataValidation allowBlank="1" showInputMessage="1" showErrorMessage="1" promptTitle="RIESGO INHERENTE" prompt="Nivel de riesgo propio de la actividad. El resultado de combinar la probabilidad con el impacto, nos permite determinar el nivel del riesgo (Guía riesgos-DAFP,2020)." sqref="I6" xr:uid="{00000000-0002-0000-0900-00000A000000}"/>
    <dataValidation allowBlank="1" showInputMessage="1" showErrorMessage="1" promptTitle="RIESGO RESIDUAL" prompt="Es el resultado de aplicar la efectividad de los controles al riesgo inherente (Guía riesgos - DAFP)." sqref="AR6:AV6" xr:uid="{00000000-0002-0000-0900-00000B000000}"/>
    <dataValidation allowBlank="1" showInputMessage="1" showErrorMessage="1" prompt="Por política de control interno y lineamientos de MIPG, los controles previamente definidos, deben estar documentados (procedimiento, manual, instructivo, etc)" sqref="S7" xr:uid="{00000000-0002-0000-0900-00000C000000}"/>
    <dataValidation allowBlank="1" promptTitle="EJECUCIÓN DEL CONTROL" prompt="FUERTE = El control se ejecuta de manera consistente por parte del responsable._x000a_MODERADO = El control se ejecuta algunas veces por parte del responsable._x000a_DÉBIL = El control no se ejecuta por parte del responsable." sqref="AD8:AD14 AF8:AF14" xr:uid="{00000000-0002-0000-0900-00000D000000}"/>
  </dataValidations>
  <hyperlinks>
    <hyperlink ref="E5" location="'IDENTIFICACIÓN DOFA'!A1" display="REGRESAR" xr:uid="{00000000-0004-0000-0900-000000000000}"/>
    <hyperlink ref="T15" r:id="rId1" display="www.ucundinamarca.edu.co/selloeditorial/" xr:uid="{00000000-0004-0000-0900-000001000000}"/>
  </hyperlinks>
  <pageMargins left="0.7" right="0.7" top="0.75" bottom="0.75" header="0.3" footer="0.3"/>
  <pageSetup paperSize="9" scale="10" orientation="portrait" r:id="rId2"/>
  <ignoredErrors>
    <ignoredError sqref="AS16" formula="1"/>
  </ignoredErrors>
  <drawing r:id="rId3"/>
  <legacyDrawing r:id="rId4"/>
  <controls>
    <mc:AlternateContent xmlns:mc="http://schemas.openxmlformats.org/markup-compatibility/2006">
      <mc:Choice Requires="x14">
        <control shapeId="4171" r:id="rId5" name="CommandButton1">
          <controlPr defaultSize="0" autoLine="0" r:id="rId6">
            <anchor moveWithCells="1">
              <from>
                <xdr:col>12</xdr:col>
                <xdr:colOff>180975</xdr:colOff>
                <xdr:row>6</xdr:row>
                <xdr:rowOff>638175</xdr:rowOff>
              </from>
              <to>
                <xdr:col>12</xdr:col>
                <xdr:colOff>1590675</xdr:colOff>
                <xdr:row>6</xdr:row>
                <xdr:rowOff>1066800</xdr:rowOff>
              </to>
            </anchor>
          </controlPr>
        </control>
      </mc:Choice>
      <mc:Fallback>
        <control shapeId="4171" r:id="rId5" name="CommandButton1"/>
      </mc:Fallback>
    </mc:AlternateContent>
    <mc:AlternateContent xmlns:mc="http://schemas.openxmlformats.org/markup-compatibility/2006">
      <mc:Choice Requires="x14">
        <control shapeId="4180" r:id="rId7" name="CommandButton2">
          <controlPr defaultSize="0" autoLine="0" r:id="rId8">
            <anchor moveWithCells="1">
              <from>
                <xdr:col>8</xdr:col>
                <xdr:colOff>247650</xdr:colOff>
                <xdr:row>6</xdr:row>
                <xdr:rowOff>704850</xdr:rowOff>
              </from>
              <to>
                <xdr:col>8</xdr:col>
                <xdr:colOff>1619250</xdr:colOff>
                <xdr:row>6</xdr:row>
                <xdr:rowOff>1104900</xdr:rowOff>
              </to>
            </anchor>
          </controlPr>
        </control>
      </mc:Choice>
      <mc:Fallback>
        <control shapeId="4180" r:id="rId7" name="CommandButton2"/>
      </mc:Fallback>
    </mc:AlternateContent>
    <mc:AlternateContent xmlns:mc="http://schemas.openxmlformats.org/markup-compatibility/2006">
      <mc:Choice Requires="x14">
        <control shapeId="4184" r:id="rId9" name="CommandButton4">
          <controlPr defaultSize="0" autoLine="0" r:id="rId10">
            <anchor moveWithCells="1">
              <from>
                <xdr:col>8</xdr:col>
                <xdr:colOff>247650</xdr:colOff>
                <xdr:row>5</xdr:row>
                <xdr:rowOff>28575</xdr:rowOff>
              </from>
              <to>
                <xdr:col>8</xdr:col>
                <xdr:colOff>1619250</xdr:colOff>
                <xdr:row>5</xdr:row>
                <xdr:rowOff>409575</xdr:rowOff>
              </to>
            </anchor>
          </controlPr>
        </control>
      </mc:Choice>
      <mc:Fallback>
        <control shapeId="4184" r:id="rId9" name="CommandButton4"/>
      </mc:Fallback>
    </mc:AlternateContent>
    <mc:AlternateContent xmlns:mc="http://schemas.openxmlformats.org/markup-compatibility/2006">
      <mc:Choice Requires="x14">
        <control shapeId="4188" r:id="rId11" name="CommandButton5">
          <controlPr defaultSize="0" autoLine="0" r:id="rId12">
            <anchor moveWithCells="1">
              <from>
                <xdr:col>16</xdr:col>
                <xdr:colOff>1743075</xdr:colOff>
                <xdr:row>6</xdr:row>
                <xdr:rowOff>628650</xdr:rowOff>
              </from>
              <to>
                <xdr:col>16</xdr:col>
                <xdr:colOff>3152775</xdr:colOff>
                <xdr:row>6</xdr:row>
                <xdr:rowOff>1066800</xdr:rowOff>
              </to>
            </anchor>
          </controlPr>
        </control>
      </mc:Choice>
      <mc:Fallback>
        <control shapeId="4188" r:id="rId11" name="CommandButton5"/>
      </mc:Fallback>
    </mc:AlternateContent>
    <mc:AlternateContent xmlns:mc="http://schemas.openxmlformats.org/markup-compatibility/2006">
      <mc:Choice Requires="x14">
        <control shapeId="4189" r:id="rId13" name="CommandButton6">
          <controlPr defaultSize="0" autoLine="0" r:id="rId14">
            <anchor moveWithCells="1">
              <from>
                <xdr:col>20</xdr:col>
                <xdr:colOff>180975</xdr:colOff>
                <xdr:row>6</xdr:row>
                <xdr:rowOff>609600</xdr:rowOff>
              </from>
              <to>
                <xdr:col>20</xdr:col>
                <xdr:colOff>1590675</xdr:colOff>
                <xdr:row>6</xdr:row>
                <xdr:rowOff>1047750</xdr:rowOff>
              </to>
            </anchor>
          </controlPr>
        </control>
      </mc:Choice>
      <mc:Fallback>
        <control shapeId="4189" r:id="rId13" name="CommandButton6"/>
      </mc:Fallback>
    </mc:AlternateContent>
    <mc:AlternateContent xmlns:mc="http://schemas.openxmlformats.org/markup-compatibility/2006">
      <mc:Choice Requires="x14">
        <control shapeId="4196" r:id="rId15" name="CommandButton7">
          <controlPr defaultSize="0" autoLine="0" r:id="rId14">
            <anchor moveWithCells="1">
              <from>
                <xdr:col>21</xdr:col>
                <xdr:colOff>381000</xdr:colOff>
                <xdr:row>6</xdr:row>
                <xdr:rowOff>600075</xdr:rowOff>
              </from>
              <to>
                <xdr:col>21</xdr:col>
                <xdr:colOff>1790700</xdr:colOff>
                <xdr:row>6</xdr:row>
                <xdr:rowOff>1038225</xdr:rowOff>
              </to>
            </anchor>
          </controlPr>
        </control>
      </mc:Choice>
      <mc:Fallback>
        <control shapeId="4196" r:id="rId15" name="CommandButton7"/>
      </mc:Fallback>
    </mc:AlternateContent>
    <mc:AlternateContent xmlns:mc="http://schemas.openxmlformats.org/markup-compatibility/2006">
      <mc:Choice Requires="x14">
        <control shapeId="4209" r:id="rId16" name="CommandButton8">
          <controlPr defaultSize="0" autoLine="0" r:id="rId17">
            <anchor moveWithCells="1">
              <from>
                <xdr:col>5</xdr:col>
                <xdr:colOff>466725</xdr:colOff>
                <xdr:row>6</xdr:row>
                <xdr:rowOff>485775</xdr:rowOff>
              </from>
              <to>
                <xdr:col>5</xdr:col>
                <xdr:colOff>1847850</xdr:colOff>
                <xdr:row>6</xdr:row>
                <xdr:rowOff>895350</xdr:rowOff>
              </to>
            </anchor>
          </controlPr>
        </control>
      </mc:Choice>
      <mc:Fallback>
        <control shapeId="4209" r:id="rId16" name="CommandButton8"/>
      </mc:Fallback>
    </mc:AlternateContent>
    <mc:AlternateContent xmlns:mc="http://schemas.openxmlformats.org/markup-compatibility/2006">
      <mc:Choice Requires="x14">
        <control shapeId="4212" r:id="rId18" name="CommandButton3">
          <controlPr defaultSize="0" autoLine="0" r:id="rId8">
            <anchor moveWithCells="1">
              <from>
                <xdr:col>7</xdr:col>
                <xdr:colOff>523875</xdr:colOff>
                <xdr:row>6</xdr:row>
                <xdr:rowOff>438150</xdr:rowOff>
              </from>
              <to>
                <xdr:col>7</xdr:col>
                <xdr:colOff>1895475</xdr:colOff>
                <xdr:row>6</xdr:row>
                <xdr:rowOff>838200</xdr:rowOff>
              </to>
            </anchor>
          </controlPr>
        </control>
      </mc:Choice>
      <mc:Fallback>
        <control shapeId="4212" r:id="rId18" name="CommandButton3"/>
      </mc:Fallback>
    </mc:AlternateContent>
  </controls>
  <extLst>
    <ext xmlns:x14="http://schemas.microsoft.com/office/spreadsheetml/2009/9/main" uri="{CCE6A557-97BC-4b89-ADB6-D9C93CAAB3DF}">
      <x14:dataValidations xmlns:xm="http://schemas.microsoft.com/office/excel/2006/main" xWindow="1041" yWindow="386" count="6">
        <x14:dataValidation type="list" errorStyle="warning" allowBlank="1" errorTitle="VALOR INCORRECTO" error="Por favor califique el impacto segun los valores de la lista desplegable." promptTitle="ESCALA DE IMPACTO" prompt="1-INSIGNIFICANTE-No representa afectación a la UdeC_x000a_2-MENOR-Los efectos son leves y reversibles_x000a_3-MODERADO-Los efectos son considerables pero reversibles_x000a_4-MAYOR-Los efectos son graves pero reversibles_x000a_5-CATASTRÓFICO-Los efectos son graves e irreversibles" xr:uid="{00000000-0002-0000-0900-00000E000000}">
          <x14:formula1>
            <xm:f>CRITERIOS!$B$143:$B$149</xm:f>
          </x14:formula1>
          <xm:sqref>H15:H22 H11:H12 H27:H28</xm:sqref>
        </x14:dataValidation>
        <x14:dataValidation type="list" errorStyle="warning" allowBlank="1" showErrorMessage="1" errorTitle="VALOR INCORRECTO" error="Por favor califique el impacto segun los valores de la lista desplegable." promptTitle="ESCALA DE IMPACTO" prompt="1-INSIGNIFICANTE-No representa afectación a la UdeC_x000a_2-MENOR-Los efectos son leves y reversibles_x000a_3-MODERADO-Los efectos son considerables pero reversibles_x000a_4-MAYOR-Los efectos son graves pero reversibles_x000a_5-CATASTRÓFICO-Los efectos son graves e irreversibles" xr:uid="{00000000-0002-0000-0900-00000F000000}">
          <x14:formula1>
            <xm:f>CRITERIOS!$C$182:$C$191</xm:f>
          </x14:formula1>
          <xm:sqref>M15:M22 M11:M12 M27:M28</xm:sqref>
        </x14:dataValidation>
        <x14:dataValidation type="list" allowBlank="1" showInputMessage="1" showErrorMessage="1" xr:uid="{00000000-0002-0000-0900-000013000000}">
          <x14:formula1>
            <xm:f>ITEMS!$L$1:$L$2</xm:f>
          </x14:formula1>
          <xm:sqref>U29:U1048576</xm:sqref>
        </x14:dataValidation>
        <x14:dataValidation type="list" allowBlank="1" showInputMessage="1" showErrorMessage="1" xr:uid="{00000000-0002-0000-0900-000010000000}">
          <x14:formula1>
            <xm:f>CRITERIOS!$E$183:$E$185</xm:f>
          </x14:formula1>
          <xm:sqref>U27:U28 U8:U23</xm:sqref>
        </x14:dataValidation>
        <x14:dataValidation type="list" allowBlank="1" showInputMessage="1" showErrorMessage="1" xr:uid="{00000000-0002-0000-0900-000011000000}">
          <x14:formula1>
            <xm:f>CRITERIOS!$F$199:$F$200</xm:f>
          </x14:formula1>
          <xm:sqref>V27:V28 V8:V23</xm:sqref>
        </x14:dataValidation>
        <x14:dataValidation type="list" allowBlank="1" showInputMessage="1" showErrorMessage="1" xr:uid="{00000000-0002-0000-0900-000012000000}">
          <x14:formula1>
            <xm:f>CRITERIOS!$C$228:$C$234</xm:f>
          </x14:formula1>
          <xm:sqref>R27:R28 R8:R23</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4">
    <tabColor rgb="FFD5C93D"/>
  </sheetPr>
  <dimension ref="A1:BX207"/>
  <sheetViews>
    <sheetView zoomScaleNormal="100" workbookViewId="0">
      <selection activeCell="C18" sqref="C18:E18"/>
    </sheetView>
  </sheetViews>
  <sheetFormatPr baseColWidth="10" defaultColWidth="11.42578125" defaultRowHeight="15" x14ac:dyDescent="0.25"/>
  <cols>
    <col min="1" max="1" width="11.42578125" style="137" customWidth="1"/>
    <col min="2" max="2" width="7.42578125" style="137" bestFit="1" customWidth="1"/>
    <col min="3" max="3" width="25.140625" style="137" customWidth="1"/>
    <col min="4" max="6" width="27.140625" style="137" customWidth="1"/>
    <col min="7" max="10" width="14" style="137" customWidth="1"/>
    <col min="11" max="11" width="8.85546875" style="209" customWidth="1"/>
    <col min="12" max="12" width="11.42578125" style="137"/>
    <col min="13" max="13" width="11.42578125" style="210"/>
    <col min="14" max="14" width="11.85546875" style="210" customWidth="1"/>
    <col min="15" max="16383" width="11.42578125" style="210" customWidth="1"/>
    <col min="16384" max="16384" width="11.42578125" style="210"/>
  </cols>
  <sheetData>
    <row r="1" spans="1:62" s="161" customFormat="1" ht="23.25" customHeight="1" x14ac:dyDescent="0.25">
      <c r="A1" s="308"/>
      <c r="B1" s="453"/>
      <c r="C1" s="453"/>
      <c r="D1" s="454" t="s">
        <v>24</v>
      </c>
      <c r="E1" s="454"/>
      <c r="F1" s="454"/>
      <c r="G1" s="454"/>
      <c r="H1" s="454"/>
      <c r="I1" s="454" t="s">
        <v>25</v>
      </c>
      <c r="J1" s="454"/>
      <c r="K1" s="323"/>
      <c r="L1" s="162"/>
      <c r="M1" s="162"/>
      <c r="N1" s="162"/>
      <c r="O1" s="162"/>
      <c r="P1" s="270"/>
      <c r="Q1" s="270"/>
    </row>
    <row r="2" spans="1:62" s="161" customFormat="1" ht="21.75" customHeight="1" x14ac:dyDescent="0.25">
      <c r="A2" s="308"/>
      <c r="B2" s="453"/>
      <c r="C2" s="453"/>
      <c r="D2" s="454" t="s">
        <v>26</v>
      </c>
      <c r="E2" s="454"/>
      <c r="F2" s="454"/>
      <c r="G2" s="454"/>
      <c r="H2" s="454"/>
      <c r="I2" s="454" t="s">
        <v>894</v>
      </c>
      <c r="J2" s="454"/>
      <c r="K2" s="323"/>
      <c r="L2" s="162"/>
      <c r="M2" s="162"/>
      <c r="N2" s="162"/>
      <c r="O2" s="162"/>
      <c r="P2" s="270"/>
      <c r="Q2" s="270"/>
    </row>
    <row r="3" spans="1:62" s="161" customFormat="1" ht="15" customHeight="1" x14ac:dyDescent="0.25">
      <c r="A3" s="308"/>
      <c r="B3" s="453"/>
      <c r="C3" s="453"/>
      <c r="D3" s="454" t="s">
        <v>27</v>
      </c>
      <c r="E3" s="454"/>
      <c r="F3" s="454"/>
      <c r="G3" s="454"/>
      <c r="H3" s="454"/>
      <c r="I3" s="454" t="s">
        <v>895</v>
      </c>
      <c r="J3" s="454"/>
      <c r="K3" s="323"/>
      <c r="L3" s="162"/>
      <c r="M3" s="162"/>
      <c r="N3" s="162"/>
      <c r="O3" s="162"/>
      <c r="P3" s="270"/>
      <c r="Q3" s="270"/>
    </row>
    <row r="4" spans="1:62" s="161" customFormat="1" ht="15" customHeight="1" x14ac:dyDescent="0.25">
      <c r="A4" s="308"/>
      <c r="B4" s="453"/>
      <c r="C4" s="453"/>
      <c r="D4" s="454"/>
      <c r="E4" s="454"/>
      <c r="F4" s="454"/>
      <c r="G4" s="454"/>
      <c r="H4" s="454"/>
      <c r="I4" s="454" t="s">
        <v>563</v>
      </c>
      <c r="J4" s="454"/>
      <c r="K4" s="323"/>
      <c r="L4" s="162"/>
      <c r="M4" s="162"/>
      <c r="N4" s="162"/>
      <c r="O4" s="162"/>
      <c r="P4" s="270"/>
      <c r="Q4" s="270"/>
    </row>
    <row r="5" spans="1:62" x14ac:dyDescent="0.25">
      <c r="A5" s="308"/>
      <c r="B5" s="308"/>
      <c r="C5" s="308"/>
      <c r="D5" s="308"/>
      <c r="E5" s="308"/>
      <c r="F5" s="308"/>
      <c r="G5" s="308"/>
      <c r="H5" s="308"/>
      <c r="I5" s="308"/>
      <c r="J5" s="308"/>
      <c r="K5" s="324"/>
    </row>
    <row r="6" spans="1:62" x14ac:dyDescent="0.25">
      <c r="A6" s="322" t="s">
        <v>37</v>
      </c>
      <c r="B6" s="643" t="s">
        <v>564</v>
      </c>
      <c r="C6" s="643"/>
      <c r="D6" s="643"/>
      <c r="E6" s="643"/>
      <c r="F6" s="643"/>
      <c r="G6" s="643"/>
      <c r="H6" s="643"/>
      <c r="I6" s="643"/>
      <c r="J6" s="643"/>
      <c r="K6" s="324"/>
    </row>
    <row r="7" spans="1:62" x14ac:dyDescent="0.25">
      <c r="A7" s="308"/>
      <c r="B7" s="643"/>
      <c r="C7" s="643"/>
      <c r="D7" s="643"/>
      <c r="E7" s="643"/>
      <c r="F7" s="643"/>
      <c r="G7" s="643"/>
      <c r="H7" s="643"/>
      <c r="I7" s="643"/>
      <c r="J7" s="643"/>
      <c r="K7" s="324"/>
    </row>
    <row r="8" spans="1:62" ht="18" customHeight="1" x14ac:dyDescent="0.25">
      <c r="A8" s="308"/>
      <c r="B8" s="637" t="s">
        <v>12</v>
      </c>
      <c r="C8" s="637"/>
      <c r="D8" s="635" t="s">
        <v>289</v>
      </c>
      <c r="E8" s="635" t="s">
        <v>295</v>
      </c>
      <c r="F8" s="635" t="s">
        <v>300</v>
      </c>
      <c r="G8" s="631" t="s">
        <v>305</v>
      </c>
      <c r="H8" s="632"/>
      <c r="I8" s="631" t="s">
        <v>310</v>
      </c>
      <c r="J8" s="632"/>
      <c r="K8" s="324"/>
      <c r="N8" s="210" t="str">
        <f>IF(N9&lt;&gt;""," -R","")</f>
        <v/>
      </c>
      <c r="P8" s="210" t="str">
        <f>IF(P9&lt;&gt;""," -R","")</f>
        <v/>
      </c>
      <c r="R8" s="210" t="str">
        <f>IF(R9&lt;&gt;""," -R","")</f>
        <v/>
      </c>
      <c r="T8" s="210" t="str">
        <f>IF(T9&lt;&gt;""," -R","")</f>
        <v xml:space="preserve"> -R</v>
      </c>
      <c r="V8" s="210" t="str">
        <f>IF(V9&lt;&gt;""," -R","")</f>
        <v/>
      </c>
      <c r="X8" s="210" t="str">
        <f>IF(X9&lt;&gt;""," -R","")</f>
        <v/>
      </c>
      <c r="Z8" s="210" t="str">
        <f>IF(Z9&lt;&gt;""," -R","")</f>
        <v/>
      </c>
      <c r="AB8" s="210" t="str">
        <f>IF(AB9&lt;&gt;""," -R","")</f>
        <v xml:space="preserve"> -R</v>
      </c>
      <c r="AD8" s="210" t="str">
        <f>IF(AD9&lt;&gt;""," -R","")</f>
        <v/>
      </c>
      <c r="AF8" s="210" t="str">
        <f>IF(AF9&lt;&gt;""," -R","")</f>
        <v/>
      </c>
      <c r="AH8" s="210" t="str">
        <f>IF(AH9&lt;&gt;""," -R","")</f>
        <v/>
      </c>
      <c r="AJ8" s="210" t="str">
        <f>IF(AJ9&lt;&gt;""," -R","")</f>
        <v/>
      </c>
      <c r="AL8" s="210" t="str">
        <f>IF(AL9&lt;&gt;""," -R","")</f>
        <v/>
      </c>
      <c r="AN8" s="210" t="str">
        <f>IF(AN9&lt;&gt;""," -R","")</f>
        <v/>
      </c>
      <c r="AP8" s="210" t="str">
        <f>IF(AP9&lt;&gt;""," -R","")</f>
        <v/>
      </c>
      <c r="AR8" s="210" t="str">
        <f>IF(AR9&lt;&gt;""," -R","")</f>
        <v/>
      </c>
      <c r="AT8" s="210" t="str">
        <f>IF(AT9&lt;&gt;""," -R","")</f>
        <v/>
      </c>
      <c r="AV8" s="210" t="str">
        <f>IF(AV9&lt;&gt;""," -R","")</f>
        <v/>
      </c>
      <c r="AX8" s="210" t="str">
        <f>IF(AX9&lt;&gt;""," -R","")</f>
        <v/>
      </c>
      <c r="AZ8" s="210" t="str">
        <f>IF(AZ9&lt;&gt;""," -R","")</f>
        <v/>
      </c>
      <c r="BB8" s="210" t="str">
        <f>IF(BB9&lt;&gt;""," -R","")</f>
        <v/>
      </c>
      <c r="BD8" s="210" t="str">
        <f>IF(BD9&lt;&gt;""," -R","")</f>
        <v/>
      </c>
      <c r="BF8" s="210" t="str">
        <f>IF(BF9&lt;&gt;""," -R","")</f>
        <v/>
      </c>
      <c r="BH8" s="210" t="str">
        <f>IF(BH9&lt;&gt;""," -R","")</f>
        <v/>
      </c>
      <c r="BJ8" s="210" t="str">
        <f>IF(BJ9&lt;&gt;""," -R","")</f>
        <v/>
      </c>
    </row>
    <row r="9" spans="1:62" ht="24.75" customHeight="1" x14ac:dyDescent="0.25">
      <c r="A9" s="308"/>
      <c r="B9" s="638" t="s">
        <v>5</v>
      </c>
      <c r="C9" s="638"/>
      <c r="D9" s="636"/>
      <c r="E9" s="636"/>
      <c r="F9" s="636"/>
      <c r="G9" s="633"/>
      <c r="H9" s="634"/>
      <c r="I9" s="633"/>
      <c r="J9" s="634"/>
      <c r="K9" s="324"/>
      <c r="M9" s="210">
        <v>1.01</v>
      </c>
      <c r="N9" s="210" t="str">
        <f>IFERROR(VLOOKUP(M9,'CRUCE RIESGOS'!$C$8:$D$25,2,FALSE),"")</f>
        <v/>
      </c>
      <c r="O9" s="210">
        <v>2.0099999999999998</v>
      </c>
      <c r="P9" s="210" t="str">
        <f>IFERROR(VLOOKUP(O9,'CRUCE RIESGOS'!$C$8:$D$25,2,FALSE),"")</f>
        <v/>
      </c>
      <c r="Q9" s="210">
        <v>3.01</v>
      </c>
      <c r="R9" s="210" t="str">
        <f>IFERROR(VLOOKUP(Q9,'CRUCE RIESGOS'!$C$8:$D$25,2,FALSE),"")</f>
        <v/>
      </c>
      <c r="S9" s="210">
        <v>4.01</v>
      </c>
      <c r="T9" s="210">
        <f>IFERROR(VLOOKUP(S9,'CRUCE RIESGOS'!$C$8:$D$25,2,FALSE),"")</f>
        <v>5</v>
      </c>
      <c r="U9" s="210">
        <v>5.01</v>
      </c>
      <c r="V9" s="210" t="str">
        <f>IFERROR(VLOOKUP(U9,'CRUCE RIESGOS'!$C$8:$D$25,2,FALSE),"")</f>
        <v/>
      </c>
      <c r="W9" s="210">
        <v>6.01</v>
      </c>
      <c r="X9" s="210" t="str">
        <f>IFERROR(VLOOKUP(W9,'CRUCE RIESGOS'!$C$8:$D$25,2,FALSE),"")</f>
        <v/>
      </c>
      <c r="Y9" s="210">
        <v>7.01</v>
      </c>
      <c r="Z9" s="210" t="str">
        <f>IFERROR(VLOOKUP(Y9,'CRUCE RIESGOS'!$C$8:$D$25,2,FALSE),"")</f>
        <v/>
      </c>
      <c r="AA9" s="210">
        <v>8.01</v>
      </c>
      <c r="AB9" s="210">
        <f>IFERROR(VLOOKUP(AA9,'CRUCE RIESGOS'!$C$8:$D$25,2,FALSE),"")</f>
        <v>3</v>
      </c>
      <c r="AC9" s="210">
        <v>9.01</v>
      </c>
      <c r="AD9" s="210" t="str">
        <f>IFERROR(VLOOKUP(AC9,'CRUCE RIESGOS'!$C$8:$D$25,2,FALSE),"")</f>
        <v/>
      </c>
      <c r="AE9" s="210">
        <v>10.01</v>
      </c>
      <c r="AF9" s="210" t="str">
        <f>IFERROR(VLOOKUP(AE9,'CRUCE RIESGOS'!$C$8:$D$25,2,FALSE),"")</f>
        <v/>
      </c>
      <c r="AG9" s="210">
        <v>11.01</v>
      </c>
      <c r="AH9" s="210" t="str">
        <f>IFERROR(VLOOKUP(AG9,'CRUCE RIESGOS'!$C$8:$D$25,2,FALSE),"")</f>
        <v/>
      </c>
      <c r="AI9" s="210">
        <v>12.01</v>
      </c>
      <c r="AJ9" s="210" t="str">
        <f>IFERROR(VLOOKUP(AI9,'CRUCE RIESGOS'!$C$8:$D$25,2,FALSE),"")</f>
        <v/>
      </c>
      <c r="AK9" s="210">
        <v>13.01</v>
      </c>
      <c r="AL9" s="210" t="str">
        <f>IFERROR(VLOOKUP(AK9,'CRUCE RIESGOS'!$C$8:$D$25,2,FALSE),"")</f>
        <v/>
      </c>
      <c r="AM9" s="210">
        <v>14.01</v>
      </c>
      <c r="AN9" s="210" t="str">
        <f>IFERROR(VLOOKUP(AM9,'CRUCE RIESGOS'!$C$8:$D$25,2,FALSE),"")</f>
        <v/>
      </c>
      <c r="AO9" s="210">
        <v>15.01</v>
      </c>
      <c r="AP9" s="210" t="str">
        <f>IFERROR(VLOOKUP(AO9,'CRUCE RIESGOS'!$C$8:$D$25,2,FALSE),"")</f>
        <v/>
      </c>
      <c r="AQ9" s="210">
        <v>16.010000000000002</v>
      </c>
      <c r="AR9" s="210" t="str">
        <f>IFERROR(VLOOKUP(AQ9,'CRUCE RIESGOS'!$C$8:$D$25,2,FALSE),"")</f>
        <v/>
      </c>
      <c r="AS9" s="210">
        <v>17.010000000000002</v>
      </c>
      <c r="AT9" s="210" t="str">
        <f>IFERROR(VLOOKUP(AS9,'CRUCE RIESGOS'!$C$8:$D$25,2,FALSE),"")</f>
        <v/>
      </c>
      <c r="AU9" s="210">
        <v>18.010000000000002</v>
      </c>
      <c r="AV9" s="210" t="str">
        <f>IFERROR(VLOOKUP(AU9,'CRUCE RIESGOS'!$C$8:$D$25,2,FALSE),"")</f>
        <v/>
      </c>
      <c r="AW9" s="210">
        <v>19.010000000000002</v>
      </c>
      <c r="AX9" s="210" t="str">
        <f>IFERROR(VLOOKUP(AW9,'CRUCE RIESGOS'!$C$8:$D$25,2,FALSE),"")</f>
        <v/>
      </c>
      <c r="AY9" s="210">
        <v>20.010000000000002</v>
      </c>
      <c r="AZ9" s="210" t="str">
        <f>IFERROR(VLOOKUP(AY9,'CRUCE RIESGOS'!$C$8:$D$25,2,FALSE),"")</f>
        <v/>
      </c>
      <c r="BA9" s="210">
        <v>21.01</v>
      </c>
      <c r="BB9" s="210" t="str">
        <f>IFERROR(VLOOKUP(BA9,'CRUCE RIESGOS'!$C$8:$D$25,2,FALSE),"")</f>
        <v/>
      </c>
      <c r="BC9" s="210">
        <v>22.01</v>
      </c>
      <c r="BD9" s="210" t="str">
        <f>IFERROR(VLOOKUP(BC9,'CRUCE RIESGOS'!$C$8:$D$25,2,FALSE),"")</f>
        <v/>
      </c>
      <c r="BE9" s="210">
        <v>23.01</v>
      </c>
      <c r="BF9" s="210" t="str">
        <f>IFERROR(VLOOKUP(BE9,'CRUCE RIESGOS'!$C$8:$D$25,2,FALSE),"")</f>
        <v/>
      </c>
      <c r="BG9" s="210">
        <v>24.01</v>
      </c>
      <c r="BH9" s="210" t="str">
        <f>IFERROR(VLOOKUP(BG9,'CRUCE RIESGOS'!$C$8:$D$25,2,FALSE),"")</f>
        <v/>
      </c>
      <c r="BI9" s="210">
        <v>25.01</v>
      </c>
      <c r="BJ9" s="210" t="str">
        <f>IFERROR(VLOOKUP(BI9,'CRUCE RIESGOS'!$C$8:$D$25,2,FALSE),"")</f>
        <v/>
      </c>
    </row>
    <row r="10" spans="1:62" ht="50.25" customHeight="1" x14ac:dyDescent="0.25">
      <c r="A10" s="308"/>
      <c r="B10" s="615" t="s">
        <v>313</v>
      </c>
      <c r="C10" s="615"/>
      <c r="D10" s="211" t="str">
        <f>CONCATENATE(N8,N9,N10,N11,N12,N13,N14,N16,N17,N19,N20,N21,N22,N23,N24,N25,N26,N27,N28,N29,N30,N31,N32,N33,N34,N35,N36,N37,N38,N39,N40,N41,N42,N43,N44,N45,N46,N47,N48,N49,N50,N51,N52,N53,N54,N55,N56,N57,N58,N59,N60,N61,N62,N63,N64,N65,N66,N67,N68,N69,N70,N71,N72,N73,N74,N75,N76,N77,N78,N79,N80,N81,N82,N83,N84,N85,N86,N87,N88,N89,N90,N91,N92,N93,N94,N95,N96,N97,N98,N99,N100,N101,N102,N103,N104,N105,N106,N107,N108,N109,N110,N111,N112,N113,N114,N115,N116,N117,N118,N119,N120,N121,N122,N123,N124,N125,N126,N127,N128,N129,N130,N131,N132,N133,N134,N135,N136,N137,N138,N139,N140,N141,N142,N143,N144,N145,N146,N147,N148,N149,N150,N151,N152,N153,N154,N155,N156,N157,N158,N159,N160,N161,N162,N163,N164,N165,N166,N167,N168,N169,N170,N171,N172,N173,N174,N175,N176,N177,N178,N179,N180,N181,N182,N183,N184,N185,N186,N187,N188,N189,N190,N191,N192,N193,N194,N195,N196,N197,N198,N199,N200,N201,N202,N203,N204,N205,N206,N207)</f>
        <v/>
      </c>
      <c r="E10" s="211" t="str">
        <f>CONCATENATE(P8,P9,P10,P11,P12,P13,P14,P16,P17,P19,P20,P21,P22,P23,P24,P25,P26,P27,P28,P29,P30,P31,P32,P33,P34,P35,P36,P37,P38,P39,P40,P41,P42,P43,P44,P45,P46,P47,P48,P49,P50,P51,P52,P53,P54,P55,P56,P57,P58,P59,P60,P61,P62,P63,P64,P65,P66,P67,P68,P69,P70,P71,P72,P73,P74,P75,P76,P77,P78,P79,P80,P81,P82,P83,P84,P85,P86,P87,P88,P89,P90,P91,P92,P93,P94,P95,P96,P97,P98,P99,P100,P101,P102,P103,P104,P105,P106,P107,P108,P109,P110,P111,P112,P113,P114,P115,P116,P117,P118,P119,P120,P121,P122,P123,P124,P125,P126,P127,P128,P129,P130,P131,P132,P133,P134,P135,P136,P137,P138,P139,P140,P141,P142,P143,P144,P145,P146,P147,P148,P149,P150,P151,P152,P153,P154,P155,P156,P157,P158,P159,P160,P161,P162,P163,P164,P165,P166,P167,P168,P169,P170,P171,P172,P173,P174,P175,P176,P177,P178,P179,P180,P181,P182,P183,P184,P185,P186,P187,P188,P189,P190,P191,P192,P193,P194,P195,P196,P197,P198,P199,P200,P201,P202,P203,P204,P205,P206,P207)</f>
        <v/>
      </c>
      <c r="F10" s="212" t="str">
        <f>CONCATENATE(R8,R9,R10,R11,R12,R13,R14,R16,R17,R19,R20,R21,R22,R23,R24,R25,R26,R27,R28,R29,R30,R31,R32,R33,R34,R35,R36,R37,R38,R39,R40,R41,R42,R43,R44,R45,R46,R47,R48,R49,R50,R51,R52,R53,R54,R55,R56,R57,R58,R59,R60,R61,R62,R63,R64,R65,R66,R67,R68,R69,R70,R71,R72,R73,R74,R75,R76,R77,R78,R79,R80,R81,R82,R83,R84,R85,R86,R87,R88,R89,R90,R91,R92,R93,R94,R95,R96,R97,R98,R99,R100,R101,R102,R103,R104,R105,R106,R107,R108,R109,R110,R111,R112,R113,R114,R115,R116,R117,R118,R119,R120,R121,R122,R123,R124,R125,R126,R127,R128,R129,R130,R131,R132,R133,R134,R135,R136,R137,R138,R139,R140,R141,R142,R143,R144,R145,R146,R147,R148,R149,R150,R151,R152,R153,R154,R155,R156,R157,R158,R159,R160,R161,R162,R163,R164,R165,R166,R167,R168,R169,R170,R171,R172,R173,R174,R175,R176,R177,R178,R179,R180,R181,R182,R183,R184,R185,R186,R187,R188,R189,R190,R191,R192,R193,R194,R195,R196,R197,R198,R199,R200,R201,R202,R203,R204,R205,R206,R207)</f>
        <v/>
      </c>
      <c r="G10" s="616" t="str">
        <f>CONCATENATE(T8,T9,T10,T11,T12,T13,T14,T16,T17,T19,T20,T21,T22,T23,T24,T25,T26,T27,T28,T29,T30,T31,T32,T33,T34,T35,T36,T37,T38,T39,T40,T41,T42,T43,T44,T45,T46,T47,T48,T49,T50,T51,T52,T53,T54,T55,T56,T57,T58,T59,T60,T61,T62,T63,T64,T65,T66,T67,T68,T69,T70,T71,T72,T73,T74,T75,T76,T77,T78,T79,T80,T81,T82,T83,T84,T85,T86,T87,T88,T89,T90,T91,T92,T93,T94,T95,T96,T97,T98,T99,T100,T101,T102,T103,T104,T105,T106,T107,T108,T109,T110,T111,T112,T113,T114,T115,T116,T117,T118,T119,T120,T121,T122,T123,T124,T125,T126,T127,T128,T129,T130,T131,T132,T133,T134,T135,T136,T137,T138,T139,T140,T141,T142,T143,T144,T145,T146,T147,T148,T149,T150,T151,T152,T153,T154,T155,T156,T157,T158,T159,T160,T161,T162,T163,T164,T165,T166,T167,T168,T169,T170,T171,T172,T173,T174,T175,T176,T177,T178,T179,T180,T181,T182,T183,T184,T185,T186,T187,T188,T189,T190,T191,T192,T193,T194,T195,T196,T197,T198,T199,T200,T201,T202,T203,T204,T205,T206,T207)</f>
        <v xml:space="preserve"> -R5</v>
      </c>
      <c r="H10" s="617"/>
      <c r="I10" s="629" t="str">
        <f>CONCATENATE(V8,V9,V10,V11,V12,V13,V14,V16,V17,V19,V20,V21,V22,V23,V24,V25,V26,V27,V28,V29,V30,V31,V32,V33,V34,V35,V36,V37,V38,V39,V40,V41,V42,V43,V44,V45,V46,V47,V48,V49,V50,V51,V52,V53,V54,V55,V56,V57,V58,V59,V60,V61,V62,V63,V64,V65,V66,V67,V68,V69,V70,V71,V72,V73,V74,V75,V76,V77,V78,V79,V80,V81,V82,V83,V84,V85,V86,V87,V88,V89,V90,V91,V92,V93,V94,V95,V96,V97,V98,V99,V100,V101,V102,V103,V104,V105,V106,V107,V108,V109,V110,V111,V112,V113,V114,V115,V116,V117,V118,V119,V120,V121,V122,V123,V124,V125,V126,V127,V128,V129,V130,V131,V132,V133,V134,V135,V136,V137,V138,V139,V140,V141,V142,V143,V144,V145,V146,V147,V148,V149,V150,V151,V152,V153,V154,V155,V156,V157,V158,V159,V160,V161,V162,V163,V164,V165,V166,V167,V168,V169,V170,V171,V172,V173,V174,V175,V176,V177,V178,V179,V180,V181,V182,V183,V184,V185,V186,V187,V188,V189,V190,V191,V192,V193,V194,V195,V196,V197,V198,V199,V200,V201,V202,V203,V204,V205,V206,V207)</f>
        <v/>
      </c>
      <c r="J10" s="630"/>
      <c r="K10" s="324"/>
      <c r="N10" s="210" t="str">
        <f>IF(N11&lt;&gt;""," -R","")</f>
        <v/>
      </c>
      <c r="P10" s="210" t="str">
        <f>IF(P11&lt;&gt;""," -R","")</f>
        <v/>
      </c>
      <c r="R10" s="210" t="str">
        <f>IF(R11&lt;&gt;""," -R","")</f>
        <v/>
      </c>
      <c r="T10" s="210" t="str">
        <f>IF(T11&lt;&gt;""," -R","")</f>
        <v/>
      </c>
      <c r="V10" s="210" t="str">
        <f>IF(V11&lt;&gt;""," -R","")</f>
        <v/>
      </c>
      <c r="X10" s="210" t="str">
        <f>IF(X11&lt;&gt;""," -R","")</f>
        <v/>
      </c>
      <c r="Z10" s="210" t="str">
        <f>IF(Z11&lt;&gt;""," -R","")</f>
        <v/>
      </c>
      <c r="AB10" s="210" t="str">
        <f>IF(AB11&lt;&gt;""," -R","")</f>
        <v xml:space="preserve"> -R</v>
      </c>
      <c r="AD10" s="210" t="str">
        <f>IF(AD11&lt;&gt;""," -R","")</f>
        <v/>
      </c>
      <c r="AF10" s="210" t="str">
        <f>IF(AF11&lt;&gt;""," -R","")</f>
        <v/>
      </c>
      <c r="AH10" s="210" t="str">
        <f>IF(AH11&lt;&gt;""," -R","")</f>
        <v/>
      </c>
      <c r="AJ10" s="210" t="str">
        <f>IF(AJ11&lt;&gt;""," -R","")</f>
        <v/>
      </c>
      <c r="AL10" s="210" t="str">
        <f>IF(AL11&lt;&gt;""," -R","")</f>
        <v/>
      </c>
      <c r="AN10" s="210" t="str">
        <f>IF(AN11&lt;&gt;""," -R","")</f>
        <v/>
      </c>
      <c r="AP10" s="210" t="str">
        <f>IF(AP11&lt;&gt;""," -R","")</f>
        <v/>
      </c>
      <c r="AR10" s="210" t="str">
        <f>IF(AR11&lt;&gt;""," -R","")</f>
        <v/>
      </c>
      <c r="AT10" s="210" t="str">
        <f>IF(AT11&lt;&gt;""," -R","")</f>
        <v/>
      </c>
      <c r="AV10" s="210" t="str">
        <f>IF(AV11&lt;&gt;""," -R","")</f>
        <v/>
      </c>
      <c r="AX10" s="210" t="str">
        <f>IF(AX11&lt;&gt;""," -R","")</f>
        <v/>
      </c>
      <c r="AZ10" s="210" t="str">
        <f>IF(AZ11&lt;&gt;""," -R","")</f>
        <v/>
      </c>
      <c r="BB10" s="210" t="str">
        <f>IF(BB11&lt;&gt;""," -R","")</f>
        <v/>
      </c>
      <c r="BD10" s="210" t="str">
        <f>IF(BD11&lt;&gt;""," -R","")</f>
        <v/>
      </c>
      <c r="BF10" s="210" t="str">
        <f>IF(BF11&lt;&gt;""," -R","")</f>
        <v/>
      </c>
      <c r="BH10" s="210" t="str">
        <f>IF(BH11&lt;&gt;""," -R","")</f>
        <v/>
      </c>
      <c r="BJ10" s="210" t="str">
        <f>IF(BJ11&lt;&gt;""," -R","")</f>
        <v/>
      </c>
    </row>
    <row r="11" spans="1:62" ht="50.25" customHeight="1" x14ac:dyDescent="0.25">
      <c r="A11" s="308"/>
      <c r="B11" s="615" t="s">
        <v>308</v>
      </c>
      <c r="C11" s="615"/>
      <c r="D11" s="211" t="str">
        <f>CONCATENATE(X8,X9,X10,X11,X12,X13,X14,X16,X17,X19,X20,X21,X22,X23,X24,X25,X26,X27,X28,X29,X30,X31,X32,X33,X34,X35,X36,X37,X38,X39,X40,X41,X42,X43,X44,X45,X46,X47,X48,X49,X50,X51,X52,X53,X54,X55,X56,X57,X58,X59,X60,X61,X62,X63,X64,X65,X66,X67,X68,X69,X70,X71,X72,X73,X74,X75,X76,X77,X78,X79,X80,X81,X82,X83,X84,X85,X86,X87,X88,X89,X90,X91,X92,X93,X94,X95,X96,X97,X98,X99,X100,X101,X102,X103,X104,X105,X106,X107,X108,X109,X110,X111,X112,X113,X114,X115,X116,X117,X118,X119,X120,X121,X122,X123,X124,X125,X126,X127,X128,X129,X130,X131,X132,X133,X134,X135,X136,X137,X138,X139,X140,X141,X142,X143,X144,X145,X146,X147,X148,X149,X150,X151,X152,X153,X154,X155,X156,X157,X158,X159,X160,X161,X162,X163,X164,X165,X166,X167,X168,X169,X170,X171,X172,X173,X174,X175,X176,X177,X178,X179,X180,X181,X182,X183,X184,X185,X186,X187,X188,X189,X190,X191,X192,X193,X194,X195,X196,X197,X198,X199,X200,X201,X202,X203,X204,X205,X206,X207)</f>
        <v/>
      </c>
      <c r="E11" s="212" t="str">
        <f>CONCATENATE(Z8,Z9,Z10,Z11,Z12,Z13,Z14,Z16,Z17,Z19,Z20,Z21,Z22,Z23,Z24,Z25,Z26,Z27,Z28,Z29,Z30,Z31,Z32,Z33,Z34,Z35,Z36,Z37,Z38,Z39,Z40,Z41,Z42,Z43,Z44,Z45,Z46,Z47,Z48,Z49,Z50,Z51,Z52,Z53,Z54,Z55,Z56,Z57,Z58,Z59,Z60,Z61,Z62,Z63,Z64,Z65,Z66,Z67,Z68,Z69,Z70,Z71,Z72,Z73,Z74,Z75,Z76,Z77,Z78,Z79,Z80,Z81,Z82,Z83,Z84,Z85,Z86,Z87,Z88,Z89,Z90,Z91,Z92,Z93,Z94,Z95,Z96,Z97,Z98,Z99,Z100,Z101,Z102,Z103,Z104,Z105,Z106,Z107,Z108,Z109,Z110,Z111,Z112,Z113,Z114,Z115,Z116,Z117,Z118,Z119,Z120,Z121,Z122,Z123,Z124,Z125,Z126,Z127,Z128,Z129,Z130,Z131,Z132,Z133,Z134,Z135,Z136,Z137,Z138,Z139,Z140,Z141,Z142,Z143,Z144,Z145,Z146,Z147,Z148,Z149,Z150,Z151,Z152,Z153,Z154,Z155,Z156,Z157,Z158,Z159,Z160,Z161,Z162,Z163,Z164,Z165,Z166,Z167,Z168,Z169,Z170,Z171,Z172,Z173,Z174,Z175,Z176,Z177,Z178,Z179,Z180,Z181,Z182,Z183,Z184,Z185,Z186,Z187,Z188,Z189,Z190,Z191,Z192,Z193,Z194,Z195,Z196,Z197,Z198,Z199,Z200,Z201,Z202,Z203,Z204,Z205,Z206,Z207)</f>
        <v/>
      </c>
      <c r="F11" s="212" t="str">
        <f>CONCATENATE(AB8,AB9,AB10,AB11,AB12,AB13,AB14,AB16,AB17,AB19,AB20,AB21,AB22,AB23,AB24,AB25,AB26,AB27,AB28,AB29,AB30,AB31,AB32,AB33,AB34,AB35,AB36,AB37,AB38,AB39,AB40,AB41,AB42,AB43,AB44,AB45,AB46,AB47,AB48,AB49,AB50,AB51,AB52,AB53,AB54,AB55,AB56,AB57,AB58,AB59,AB60,AB61,AB62,AB63,AB64,AB65,AB66,AB67,AB68,AB69,AB70,AB71,AB72,AB73,AB74,AB75,AB76,AB77,AB78,AB79,AB80,AB81,AB82,AB83,AB84,AB85,AB86,AB87,AB88,AB89,AB90,AB91,AB92,AB93,AB94,AB95,AB96,AB97,AB98,AB99,AB100,AB101,AB102,AB103,AB104,AB105,AB106,AB107,AB108,AB109,AB110,AB111,AB112,AB113,AB114,AB115,AB116,AB117,AB118,AB119,AB120,AB121,AB122,AB123,AB124,AB125,AB126,AB127,AB128,AB129,AB130,AB131,AB132,AB133,AB134,AB135,AB136,AB137,AB138,AB139,AB140,AB141,AB142,AB143,AB144,AB145,AB146,AB147,AB148,AB149,AB150,AB151,AB152,AB153,AB154,AB155,AB156,AB157,AB158,AB159,AB160,AB161,AB162,AB163,AB164,AB165,AB166,AB167,AB168,AB169,AB170,AB171,AB172,AB173,AB174,AB175,AB176,AB177,AB178,AB179,AB180,AB181,AB182,AB183,AB184,AB185,AB186,AB187,AB188,AB189,AB190,AB191,AB192,AB193,AB194,AB195,AB196,AB197,AB198,AB199,AB200,AB201,AB202,AB203,AB204,AB205,AB206,AB207)</f>
        <v xml:space="preserve"> -R3 -R4</v>
      </c>
      <c r="G11" s="616" t="str">
        <f>CONCATENATE(AD8,AD9,AD10,AD11,AD12,AD13,AD14,AD16,AD17,AD19,AD20,AD21,AD22,AD23,AD24,AD25,AD26,AD27,AD28,AD29,AD30,AD31,AD32,AD33,AD34,AD35,AD36,AD37,AD38,AD39,AD40,AD41,AD42,AD43,AD44,AD45,AD46,AD47,AD48,AD49,AD50,AD51,AD52,AD53,AD54,AD55,AD56,AD57,AD58,AD59,AD60,AD61,AD62,AD63,AD64,AD65,AD66,AD67,AD68,AD69,AD70,AD71,AD72,AD73,AD74,AD75,AD76,AD77,AD78,AD79,AD80,AD81,AD82,AD83,AD84,AD85,AD86,AD87,AD88,AD89,AD90,AD91,AD92,AD93,AD94,AD95,AD96,AD97,AD98,AD99,AD100,AD101,AD102,AD103,AD104,AD105,AD106,AD107,AD108,AD109,AD110,AD111,AD112,AD113,AD114,AD115,AD116,AD117,AD118,AD119,AD120,AD121,AD122,AD123,AD124,AD125,AD126,AD127,AD128,AD129,AD130,AD131,AD132,AD133,AD134,AD135,AD136,AD137,AD138,AD139,AD140,AD141,AD142,AD143,AD144,AD145,AD146,AD147,AD148,AD149,AD150,AD151,AD152,AD153,AD154,AD155,AD156,AD157,AD158,AD159,AD160,AD161,AD162,AD163,AD164,AD165,AD166,AD167,AD168,AD169,AD170,AD171,AD172,AD173,AD174,AD175,AD176,AD177,AD178,AD179,AD180,AD181,AD182,AD183,AD184,AD185,AD186,AD187,AD188,AD189,AD190,AD191,AD192,AD193,AD194,AD195,AD196,AD197,AD198,AD199,AD200,AD201,AD202,AD203,AD204,AD205,AD206,AD207)</f>
        <v/>
      </c>
      <c r="H11" s="617"/>
      <c r="I11" s="629" t="str">
        <f>CONCATENATE(AF8,AF9,AF10,AF11,AF12,AF13,AF14,AF16,AF17,AF19,AF20,AF21,AF22,AF23,AF24,AF25,AF26,AF27,AF28,AF29,AF30,AF31,AF32,AF33,AF34,AF35,AF36,AF37,AF38,AF39,AF40,AF41,AF42,AF43,AF44,AF45,AF46,AF47,AF48,AF49,AF50,AF51,AF52,AF53,AF54,AF55,AF56,AF57,AF58,AF59,AF60,AF61,AF62,AF63,AF64,AF65,AF66,AF67,AF68,AF69,AF70,AF71,AF72,AF73,AF74,AF75,AF76,AF77,AF78,AF79,AF80,AF81,AF82,AF83,AF84,AF85,AF86,AF87,AF88,AF89,AF90,AF91,AF92,AF93,AF94,AF95,AF96,AF97,AF98,AF99,AF100,AF101,AF102,AF103,AF104,AF105,AF106,AF107,AF108,AF109,AF110,AF111,AF112,AF113,AF114,AF115,AF116,AF117,AF118,AF119,AF120,AF121,AF122,AF123,AF124,AF125,AF126,AF127,AF128,AF129,AF130,AF131,AF132,AF133,AF134,AF135,AF136,AF137,AF138,AF139,AF140,AF141,AF142,AF143,AF144,AF145,AF146,AF147,AF148,AF149,AF150,AF151,AF152,AF153,AF154,AF155,AF156,AF157,AF158,AF159,AF160,AF161,AF162,AF163,AF164,AF165,AF166,AF167,AF168,AF169,AF170,AF171,AF172,AF173,AF174,AF175,AF176,AF177,AF178,AF179,AF180,AF181,AF182,AF183,AF184,AF185,AF186,AF187,AF188,AF189,AF190,AF191,AF192,AF193,AF194,AF195,AF196,AF197,AF198,AF199,AF200,AF201,AF202,AF203,AF204,AF205,AF206,AF207)</f>
        <v/>
      </c>
      <c r="J11" s="630"/>
      <c r="K11" s="324"/>
      <c r="M11" s="210">
        <v>1.02</v>
      </c>
      <c r="N11" s="210" t="str">
        <f>IFERROR(VLOOKUP(M11,'CRUCE RIESGOS'!$C$8:$D$25,2,FALSE),"")</f>
        <v/>
      </c>
      <c r="O11" s="210">
        <v>2.02</v>
      </c>
      <c r="P11" s="210" t="str">
        <f>IFERROR(VLOOKUP(O11,'CRUCE RIESGOS'!$C$8:$D$25,2,FALSE),"")</f>
        <v/>
      </c>
      <c r="Q11" s="210">
        <v>3.02</v>
      </c>
      <c r="R11" s="210" t="str">
        <f>IFERROR(VLOOKUP(Q11,'CRUCE RIESGOS'!$C$8:$D$25,2,FALSE),"")</f>
        <v/>
      </c>
      <c r="S11" s="210">
        <v>4.0199999999999996</v>
      </c>
      <c r="T11" s="210" t="str">
        <f>IFERROR(VLOOKUP(S11,'CRUCE RIESGOS'!$C$8:$D$25,2,FALSE),"")</f>
        <v/>
      </c>
      <c r="U11" s="210">
        <v>5.0199999999999996</v>
      </c>
      <c r="V11" s="210" t="str">
        <f>IFERROR(VLOOKUP(U11,'CRUCE RIESGOS'!$C$8:$D$25,2,FALSE),"")</f>
        <v/>
      </c>
      <c r="W11" s="210">
        <v>6.02</v>
      </c>
      <c r="X11" s="210" t="str">
        <f>IFERROR(VLOOKUP(W11,'CRUCE RIESGOS'!$C$8:$D$25,2,FALSE),"")</f>
        <v/>
      </c>
      <c r="Y11" s="210">
        <v>7.02</v>
      </c>
      <c r="Z11" s="210" t="str">
        <f>IFERROR(VLOOKUP(Y11,'CRUCE RIESGOS'!$C$8:$D$25,2,FALSE),"")</f>
        <v/>
      </c>
      <c r="AA11" s="210">
        <v>8.02</v>
      </c>
      <c r="AB11" s="210">
        <f>IFERROR(VLOOKUP(AA11,'CRUCE RIESGOS'!$C$8:$D$25,2,FALSE),"")</f>
        <v>4</v>
      </c>
      <c r="AC11" s="210">
        <v>9.02</v>
      </c>
      <c r="AD11" s="210" t="str">
        <f>IFERROR(VLOOKUP(AC11,'CRUCE RIESGOS'!$C$8:$D$25,2,FALSE),"")</f>
        <v/>
      </c>
      <c r="AE11" s="210">
        <v>10.02</v>
      </c>
      <c r="AF11" s="210" t="str">
        <f>IFERROR(VLOOKUP(AE11,'CRUCE RIESGOS'!$C$8:$D$25,2,FALSE),"")</f>
        <v/>
      </c>
      <c r="AG11" s="210">
        <v>11.02</v>
      </c>
      <c r="AH11" s="210" t="str">
        <f>IFERROR(VLOOKUP(AG11,'CRUCE RIESGOS'!$C$8:$D$25,2,FALSE),"")</f>
        <v/>
      </c>
      <c r="AI11" s="210">
        <v>12.02</v>
      </c>
      <c r="AJ11" s="210" t="str">
        <f>IFERROR(VLOOKUP(AI11,'CRUCE RIESGOS'!$C$8:$D$25,2,FALSE),"")</f>
        <v/>
      </c>
      <c r="AK11" s="210">
        <v>13.02</v>
      </c>
      <c r="AL11" s="210" t="str">
        <f>IFERROR(VLOOKUP(AK11,'CRUCE RIESGOS'!$C$8:$D$25,2,FALSE),"")</f>
        <v/>
      </c>
      <c r="AM11" s="210">
        <v>14.02</v>
      </c>
      <c r="AN11" s="210" t="str">
        <f>IFERROR(VLOOKUP(AM11,'CRUCE RIESGOS'!$C$8:$D$25,2,FALSE),"")</f>
        <v/>
      </c>
      <c r="AO11" s="210">
        <v>15.02</v>
      </c>
      <c r="AP11" s="210" t="str">
        <f>IFERROR(VLOOKUP(AO11,'CRUCE RIESGOS'!$C$8:$D$25,2,FALSE),"")</f>
        <v/>
      </c>
      <c r="AQ11" s="210">
        <v>16.02</v>
      </c>
      <c r="AR11" s="210" t="str">
        <f>IFERROR(VLOOKUP(AQ11,'CRUCE RIESGOS'!$C$8:$D$25,2,FALSE),"")</f>
        <v/>
      </c>
      <c r="AS11" s="210">
        <v>17.02</v>
      </c>
      <c r="AT11" s="210" t="str">
        <f>IFERROR(VLOOKUP(AS11,'CRUCE RIESGOS'!$C$8:$D$25,2,FALSE),"")</f>
        <v/>
      </c>
      <c r="AU11" s="210">
        <v>18.02</v>
      </c>
      <c r="AV11" s="210" t="str">
        <f>IFERROR(VLOOKUP(AU11,'CRUCE RIESGOS'!$C$8:$D$25,2,FALSE),"")</f>
        <v/>
      </c>
      <c r="AW11" s="210">
        <v>19.02</v>
      </c>
      <c r="AX11" s="210" t="str">
        <f>IFERROR(VLOOKUP(AW11,'CRUCE RIESGOS'!$C$8:$D$25,2,FALSE),"")</f>
        <v/>
      </c>
      <c r="AY11" s="210">
        <v>20.02</v>
      </c>
      <c r="AZ11" s="210" t="str">
        <f>IFERROR(VLOOKUP(AY11,'CRUCE RIESGOS'!$C$8:$D$25,2,FALSE),"")</f>
        <v/>
      </c>
      <c r="BA11" s="210">
        <v>21.02</v>
      </c>
      <c r="BB11" s="210" t="str">
        <f>IFERROR(VLOOKUP(BA11,'CRUCE RIESGOS'!$C$8:$D$25,2,FALSE),"")</f>
        <v/>
      </c>
      <c r="BC11" s="210">
        <v>22.02</v>
      </c>
      <c r="BD11" s="210" t="str">
        <f>IFERROR(VLOOKUP(BC11,'CRUCE RIESGOS'!$C$8:$D$25,2,FALSE),"")</f>
        <v/>
      </c>
      <c r="BE11" s="210">
        <v>23.02</v>
      </c>
      <c r="BF11" s="210" t="str">
        <f>IFERROR(VLOOKUP(BE11,'CRUCE RIESGOS'!$C$8:$D$25,2,FALSE),"")</f>
        <v/>
      </c>
      <c r="BG11" s="210">
        <v>24.02</v>
      </c>
      <c r="BH11" s="210" t="str">
        <f>IFERROR(VLOOKUP(BG11,'CRUCE RIESGOS'!$C$8:$D$25,2,FALSE),"")</f>
        <v/>
      </c>
      <c r="BI11" s="210">
        <v>25.02</v>
      </c>
      <c r="BJ11" s="210" t="str">
        <f>IFERROR(VLOOKUP(BI11,'CRUCE RIESGOS'!$C$8:$D$25,2,FALSE),"")</f>
        <v/>
      </c>
    </row>
    <row r="12" spans="1:62" ht="50.25" customHeight="1" x14ac:dyDescent="0.25">
      <c r="A12" s="308"/>
      <c r="B12" s="615" t="s">
        <v>304</v>
      </c>
      <c r="C12" s="615"/>
      <c r="D12" s="212" t="str">
        <f>CONCATENATE(AH8,AH9,AH10,AH11,AH12,AH13,AH14,AH16,AH17,AH19,AH20,AH21,AH22,AH23,AH24,AH25,AH26,AH27,AH28,AH29,AH30,AH31,AH32,AH33,AH34,AH35,AH36,AH37,AH38,AH39,AH40,AH41,AH42,AH43,AH44,AH45,AH46,AH47,AH48,AH49,AH50,AH51,AH52,AH53,AH54,AH55,AH56,AH57,AH58,AH59,AH60,AH61,AH62,AH63,AH64,AH65,AH66,AH67,AH68,AH69,AH70,AH71,AH72,AH73,AH74,AH75,AH76,AH77,AH78,AH79,AH80,AH81,AH82,AH83,AH84,AH85,AH86,AH87,AH88,AH89,AH90,AH91,AH92,AH93,AH94,AH95,AH96,AH97,AH98,AH99,AH100,AH101,AH102,AH103,AH104,AH105,AH106,AH107,AH108,AH109,AH110,AH111,AH112,AH113,AH114,AH115,AH116,AH117,AH118,AH119,AH120,AH121,AH122,AH123,AH124,AH125,AH126,AH127,AH128,AH129,AH130,AH131,AH132,AH133,AH134,AH135,AH136,AH137,AH138,AH139,AH140,AH141,AH142,AH143,AH144,AH145,AH146,AH147,AH148,AH149,AH150,AH151,AH152,AH153,AH154,AH155,AH156,AH157,AH158,AH159,AH160,AH161,AH162,AH163,AH164,AH165,AH166,AH167,AH168,AH169,AH170,AH171,AH172,AH173,AH174,AH175,AH176,AH177,AH178,AH179,AH180,AH181,AH182,AH183,AH184,AH185,AH186,AH187,AH188,AH189,AH190,AH191,AH192,AH193,AH194,AH195,AH196,AH197,AH198,AH199,AH200,AH201,AH202,AH203,AH204,AH205,AH206,AH207)</f>
        <v/>
      </c>
      <c r="E12" s="213" t="str">
        <f>CONCATENATE(AJ8,AJ9,AJ10,AJ11,AJ12,AJ13,AJ14,AJ16,AJ17,AJ19,AJ20,AJ21,AJ22,AJ23,AJ24,AJ25,AJ26,AJ27,AJ28,AJ29,AJ30,AJ31,AJ32,AJ33,AJ34,AJ35,AJ36,AJ37,AJ38,AJ39,AJ40,AJ41,AJ42,AJ43,AJ44,AJ45,AJ46,AJ47,AJ48,AJ49,AJ50,AJ51,AJ52,AJ53,AJ54,AJ55,AJ56,AJ57,AJ58,AJ59,AJ60,AJ61,AJ62,AJ63,AJ64,AJ65,AJ66,AJ67,AJ68,AJ69,AJ70,AJ71,AJ72,AJ73,AJ74,AJ75,AJ76,AJ77,AJ78,AJ79,AJ80,AJ81,AJ82,AJ83,AJ84,AJ85,AJ86,AJ87,AJ88,AJ89,AJ90,AJ91,AJ92,AJ93,AJ94,AJ95,AJ96,AJ97,AJ98,AJ99,AJ100,AJ101,AJ102,AJ103,AJ104,AJ105,AJ106,AJ107,AJ108,AJ109,AJ110,AJ111,AJ112,AJ113,AJ114,AJ115,AJ116,AJ117,AJ118,AJ119,AJ120,AJ121,AJ122,AJ123,AJ124,AJ125,AJ126,AJ127,AJ128,AJ129,AJ130,AJ131,AJ132,AJ133,AJ134,AJ135,AJ136,AJ137,AJ138,AJ139,AJ140,AJ141,AJ142,AJ143,AJ144,AJ145,AJ146,AJ147,AJ148,AJ149,AJ150,AJ151,AJ152,AJ153,AJ154,AJ155,AJ156,AJ157,AJ158,AJ159,AJ160,AJ161,AJ162,AJ163,AJ164,AJ165,AJ166,AJ167,AJ168,AJ169,AJ170,AJ171,AJ172,AJ173,AJ174,AJ175,AJ176,AJ177,AJ178,AJ179,AJ180,AJ181,AJ182,AJ183,AJ184,AJ185,AJ186,AJ187,AJ188,AJ189,AJ190,AJ191,AJ192,AJ193,AJ194,AJ195,AJ196,AJ197,AJ198,AJ199,AJ200,AJ201,AJ202,AJ203,AJ204,AJ205,AJ206,AJ207)</f>
        <v/>
      </c>
      <c r="F12" s="212" t="str">
        <f>CONCATENATE(AL8,AL9,AL10,AL11,AL12,AL13,AL14,AL16,AL17,AL19,AL20,AL21,AL22,AL23,AL24,AL25,AL26,AL27,AL28,AL29,AL30,AL31,AL32,AL33,AL34,AL35,AL36,AL37,AL38,AL39,AL40,AL41,AL42,AL43,AL44,AL45,AL46,AL47,AL48,AL49,AL50,AL51,AL52,AL53,AL54,AL55,AL56,AL57,AL58,AL59,AL60,AL61,AL62,AL63,AL64,AL65,AL66,AL67,AL68,AL69,AL70,AL71,AL72,AL73,AL74,AL75,AL76,AL77,AL78,AL79,AL80,AL81,AL82,AL83,AL84,AL85,AL86,AL87,AL88,AL89,AL90,AL91,AL92,AL93,AL94,AL95,AL96,AL97,AL98,AL99,AL100,AL101,AL102,AL103,AL104,AL105,AL106,AL107,AL108,AL109,AL110,AL111,AL112,AL113,AL114,AL115,AL116,AL117,AL118,AL119,AL120,AL121,AL122,AL123,AL124,AL125,AL126,AL127,AL128,AL129,AL130,AL131,AL132,AL133,AL134,AL135,AL136,AL137,AL138,AL139,AL140,AL141,AL142,AL143,AL144,AL145,AL146,AL147,AL148,AL149,AL150,AL151,AL152,AL153,AL154,AL155,AL156,AL157,AL158,AL159,AL160,AL161,AL162,AL163,AL164,AL165,AL166,AL167,AL168,AL169,AL170,AL171,AL172,AL173,AL174,AL175,AL176,AL177,AL178,AL179,AL180,AL181,AL182,AL183,AL184,AL185,AL186,AL187,AL188,AL189,AL190,AL191,AL192,AL193,AL194,AL195,AL196,AL197,AL198,AL199,AL200,AL201,AL202,AL203,AL204,AL205,AL206,AL207)</f>
        <v/>
      </c>
      <c r="G12" s="616" t="str">
        <f>CONCATENATE(AN8,AN9,AN10,AN11,AN12,AN13,AN14,AN16,AN17,AN19,AN20,AN21,AN22,AN23,AN24,AN25,AN26,AN27,AN28,AN29,AN30,AN31,AN32,AN33,AN34,AN35,AN36,AN37,AN38,AN39,AN40,AN41,AN42,AN43,AN44,AN45,AN46,AN47,AN48,AN49,AN50,AN51,AN52,AN53,AN54,AN55,AN56,AN57,AN58,AN59,AN60,AN61,AN62,AN63,AN64,AN65,AN66,AN67,AN68,AN69,AN70,AN71,AN72,AN73,AN74,AN75,AN76,AN77,AN78,AN79,AN80,AN81,AN82,AN83,AN84,AN85,AN86,AN87,AN88,AN89,AN90,AN91,AN92,AN93,AN94,AN95,AN96,AN97,AN98,AN99,AN100,AN101,AN102,AN103,AN104,AN105,AN106,AN107,AN108,AN109,AN110,AN111,AN112,AN113,AN114,AN115,AN116,AN117,AN118,AN119,AN120,AN121,AN122,AN123,AN124,AN125,AN126,AN127,AN128,AN129,AN130,AN131,AN132,AN133,AN134,AN135,AN136,AN137,AN138,AN139,AN140,AN141,AN142,AN143,AN144,AN145,AN146,AN147,AN148,AN149,AN150,AN151,AN152,AN153,AN154,AN155,AN156,AN157,AN158,AN159,AN160,AN161,AN162,AN163,AN164,AN165,AN166,AN167,AN168,AN169,AN170,AN171,AN172,AN173,AN174,AN175,AN176,AN177,AN178,AN179,AN180,AN181,AN182,AN183,AN184,AN185,AN186,AN187,AN188,AN189,AN190,AN191,AN192,AN193,AN194,AN195,AN196,AN197,AN198,AN199,AN200,AN201,AN202,AN203,AN204,AN205,AN206,AN207)</f>
        <v/>
      </c>
      <c r="H12" s="617"/>
      <c r="I12" s="629" t="str">
        <f>CONCATENATE(AP8,AP9,AP10,AP11,AP12,AP13,AP14,AP16,AP17,AP19,AP20,AP21,AP22,AP23,AP24,AP25,AP26,AP27,AP28,AP29,AP30,AP31,AP32,AP33,AP34,AP35,AP36,AP37,AP38,AP39,AP40,AP41,AP42,AP43,AP44,AP45,AP46,AP47,AP48,AP49,AP50,AP51,AP52,AP53,AP54,AP55,AP56,AP57,AP58,AP59,AP60,AP61,AP62,AP63,AP64,AP65,AP66,AP67,AP68,AP69,AP70,AP71,AP72,AP73,AP74,AP75,AP76,AP77,AP78,AP79,AP80,AP81,AP82,AP83,AP84,AP85,AP86,AP87,AP88,AP89,AP90,AP91,AP92,AP93,AP94,AP95,AP96,AP97,AP98,AP99,AP100,AP101,AP102,AP103,AP104,AP105,AP106,AP107,AP108,AP109,AP110,AP111,AP112,AP113,AP114,AP115,AP116,AP117,AP118,AP119,AP120,AP121,AP122,AP123,AP124,AP125,AP126,AP127,AP128,AP129,AP130,AP131,AP132,AP133,AP134,AP135,AP136,AP137,AP138,AP139,AP140,AP141,AP142,AP143,AP144,AP145,AP146,AP147,AP148,AP149,AP150,AP151,AP152,AP153,AP154,AP155,AP156,AP157,AP158,AP159,AP160,AP161,AP162,AP163,AP164,AP165,AP166,AP167,AP168,AP169,AP170,AP171,AP172,AP173,AP174,AP175,AP176,AP177,AP178,AP179,AP180,AP181,AP182,AP183,AP184,AP185,AP186,AP187,AP188,AP189,AP190,AP191,AP192,AP193,AP194,AP195,AP196,AP197,AP198,AP199,AP200,AP201,AP202,AP203,AP204,AP205,AP206,AP207)</f>
        <v/>
      </c>
      <c r="J12" s="630"/>
      <c r="K12" s="324"/>
      <c r="N12" s="210" t="str">
        <f>IF(N13&lt;&gt;""," -R","")</f>
        <v/>
      </c>
      <c r="P12" s="210" t="str">
        <f>IF(P13&lt;&gt;""," -R","")</f>
        <v/>
      </c>
      <c r="R12" s="210" t="str">
        <f>IF(R13&lt;&gt;""," -R","")</f>
        <v/>
      </c>
      <c r="T12" s="210" t="str">
        <f>IF(T13&lt;&gt;""," -R","")</f>
        <v/>
      </c>
      <c r="V12" s="210" t="str">
        <f>IF(V13&lt;&gt;""," -R","")</f>
        <v/>
      </c>
      <c r="X12" s="210" t="str">
        <f>IF(X13&lt;&gt;""," -R","")</f>
        <v/>
      </c>
      <c r="Z12" s="210" t="str">
        <f>IF(Z13&lt;&gt;""," -R","")</f>
        <v/>
      </c>
      <c r="AB12" s="210" t="str">
        <f>IF(AB13&lt;&gt;""," -R","")</f>
        <v/>
      </c>
      <c r="AD12" s="210" t="str">
        <f>IF(AD13&lt;&gt;""," -R","")</f>
        <v/>
      </c>
      <c r="AF12" s="210" t="str">
        <f>IF(AF13&lt;&gt;""," -R","")</f>
        <v/>
      </c>
      <c r="AH12" s="210" t="str">
        <f>IF(AH13&lt;&gt;""," -R","")</f>
        <v/>
      </c>
      <c r="AJ12" s="210" t="str">
        <f>IF(AJ13&lt;&gt;""," -R","")</f>
        <v/>
      </c>
      <c r="AL12" s="210" t="str">
        <f>IF(AL13&lt;&gt;""," -R","")</f>
        <v/>
      </c>
      <c r="AN12" s="210" t="str">
        <f>IF(AN13&lt;&gt;""," -R","")</f>
        <v/>
      </c>
      <c r="AP12" s="210" t="str">
        <f>IF(AP13&lt;&gt;""," -R","")</f>
        <v/>
      </c>
      <c r="AR12" s="210" t="str">
        <f>IF(AR13&lt;&gt;""," -R","")</f>
        <v/>
      </c>
      <c r="AT12" s="210" t="str">
        <f>IF(AT13&lt;&gt;""," -R","")</f>
        <v/>
      </c>
      <c r="AV12" s="210" t="str">
        <f>IF(AV13&lt;&gt;""," -R","")</f>
        <v/>
      </c>
      <c r="AX12" s="210" t="str">
        <f>IF(AX13&lt;&gt;""," -R","")</f>
        <v/>
      </c>
      <c r="AZ12" s="210" t="str">
        <f>IF(AZ13&lt;&gt;""," -R","")</f>
        <v/>
      </c>
      <c r="BB12" s="210" t="str">
        <f>IF(BB13&lt;&gt;""," -R","")</f>
        <v/>
      </c>
      <c r="BD12" s="210" t="str">
        <f>IF(BD13&lt;&gt;""," -R","")</f>
        <v/>
      </c>
      <c r="BF12" s="210" t="str">
        <f>IF(BF13&lt;&gt;""," -R","")</f>
        <v/>
      </c>
      <c r="BH12" s="210" t="str">
        <f>IF(BH13&lt;&gt;""," -R","")</f>
        <v/>
      </c>
      <c r="BJ12" s="210" t="str">
        <f>IF(BJ13&lt;&gt;""," -R","")</f>
        <v/>
      </c>
    </row>
    <row r="13" spans="1:62" ht="50.25" customHeight="1" x14ac:dyDescent="0.25">
      <c r="A13" s="308"/>
      <c r="B13" s="615" t="s">
        <v>298</v>
      </c>
      <c r="C13" s="615"/>
      <c r="D13" s="212" t="str">
        <f>CONCATENATE(AR8,AR9,AR10,AR11,AR12,AR13,AR14,AR16,AR17,AR19,AR20,AR21,AR22,AR23,AR24,AR25,AR26,AR27,AR28,AR29,AR30,AR31,AR32,AR33,AR34,AR35,AR36,AR37,AR38,AR39,AR40,AR41,AR42,AR43,AR44,AR45,AR46,AR47,AR48,AR49,AR50,AR51,AR52,AR53,AR54,AR55,AR56,AR57,AR58,AR59,AR60,AR61,AR62,AR63,AR64,AR65,AR66,AR67,AR68,AR69,AR70,AR71,AR72,AR73,AR74,AR75,AR76,AR77,AR78,AR79,AR80,AR81,AR82,AR83,AR84,AR85,AR86,AR87,AR88,AR89,AR90,AR91,AR92,AR93,AR94,AR95,AR96,AR97,AR98,AR99,AR100,AR101,AR102,AR103,AR104,AR105,AR106,AR107,AR108,AR109,AR110,AR111,AR112,AR113,AR114,AR115,AR116,AR117,AR118,AR119,AR120,AR121,AR122,AR123,AR124,AR125,AR126,AR127,AR128,AR129,AR130,AR131,AR132,AR133,AR134,AR135,AR136,AR137,AR138,AR139,AR140,AR141,AR142,AR143,AR144,AR145,AR146,AR147,AR148,AR149,AR150,AR151,AR152,AR153,AR154,AR155,AR156,AR157,AR158,AR159,AR160,AR161,AR162,AR163,AR164,AR165,AR166,AR167,AR168,AR169,AR170,AR171,AR172,AR173,AR174,AR175,AR176,AR177,AR178,AR179,AR180,AR181,AR182,AR183,AR184,AR185,AR186,AR187,AR188,AR189,AR190,AR191,AR192,AR193,AR194,AR195,AR196,AR197,AR198,AR199,AR200,AR201,AR202,AR203,AR204,AR205,AR206,AR207)</f>
        <v/>
      </c>
      <c r="E13" s="212" t="str">
        <f>CONCATENATE(AT8,AT9,AT10,AT11,AT12,AT13,AT14,AT16,AT17,AT19,AT20,AT21,AT22,AT23,AT24,AT25,AT26,AT27,AT28,AT29,AT30,AT31,AT32,AT33,AT34,AT35,AT36,AT37,AT38,AT39,AT40,AT41,AT42,AT43,AT44,AT45,AT46,AT47,AT48,AT49,AT50,AT51,AT52,AT53,AT54,AT55,AT56,AT57,AT58,AT59,AT60,AT61,AT62,AT63,AT64,AT65,AT66,AT67,AT68,AT69,AT70,AT71,AT72,AT73,AT74,AT75,AT76,AT77,AT78,AT79,AT80,AT81,AT82,AT83,AT84,AT85,AT86,AT87,AT88,AT89,AT90,AT91,AT92,AT93,AT94,AT95,AT96,AT97,AT98,AT99,AT100,AT101,AT102,AT103,AT104,AT105,AT106,AT107,AT108,AT109,AT110,AT111,AT112,AT113,AT114,AT115,AT116,AT117,AT118,AT119,AT120,AT121,AT122,AT123,AT124,AT125,AT126,AT127,AT128,AT129,AT130,AT131,AT132,AT133,AT134,AT135,AT136,AT137,AT138,AT139,AT140,AT141,AT142,AT143,AT144,AT145,AT146,AT147,AT148,AT149,AT150,AT151,AT152,AT153,AT154,AT155,AT156,AT157,AT158,AT159,AT160,AT161,AT162,AT163,AT164,AT165,AT166,AT167,AT168,AT169,AT170,AT171,AT172,AT173,AT174,AT175,AT176,AT177,AT178,AT179,AT180,AT181,AT182,AT183,AT184,AT185,AT186,AT187,AT188,AT189,AT190,AT191,AT192,AT193,AT194,AT195,AT196,AT197,AT198,AT199,AT200,AT201,AT202,AT203,AT204,AT205,AT206,AT207)</f>
        <v/>
      </c>
      <c r="F13" s="214" t="str">
        <f>CONCATENATE(AV8,AV9,AV10,AV11,AV12,AV13,AV14,AV16,AV17,AV19,AV20,AV21,AV22,AV23,AV24,AV25,AV26,AV27,AV28,AV29,AV30,AV31,AV32,AV33,AV34,AV35,AV36,AV37,AV38,AV39,AV40,AV41,AV42,AV43,AV44,AV45,AV46,AV47,AV48,AV49,AV50,AV51,AV52,AV53,AV54,AV55,AV56,AV57,AV58,AV59,AV60,AV61,AV62,AV63,AV64,AV65,AV66,AV67,AV68,AV69,AV70,AV71,AV72,AV73,AV74,AV75,AV76,AV77,AV78,AV79,AV80,AV81,AV82,AV83,AV84,AV85,AV86,AV87,AV88,AV89,AV90,AV91,AV92,AV93,AV94,AV95,AV96,AV97,AV98,AV99,AV100,AV101,AV102,AV103,AV104,AV105,AV106,AV107,AV108,AV109,AV110,AV111,AV112,AV113,AV114,AV115,AV116,AV117,AV118,AV119,AV120,AV121,AV122,AV123,AV124,AV125,AV126,AV127,AV128,AV129,AV130,AV131,AV132,AV133,AV134,AV135,AV136,AV137,AV138,AV139,AV140,AV141,AV142,AV143,AV144,AV145,AV146,AV147,AV148,AV149,AV150,AV151,AV152,AV153,AV154,AV155,AV156,AV157,AV158,AV159,AV160,AV161,AV162,AV163,AV164,AV165,AV166,AV167,AV168,AV169,AV170,AV171,AV172,AV173,AV174,AV175,AV176,AV177,AV178,AV179,AV180,AV181,AV182,AV183,AV184,AV185,AV186,AV187,AV188,AV189,AV190,AV191,AV192,AV193,AV194,AV195,AV196,AV197,AV198,AV199,AV200,AV201,AV202,AV203,AV204,AV205,AV206,AV207)</f>
        <v/>
      </c>
      <c r="G13" s="616" t="str">
        <f>CONCATENATE(AX8,AX9,AX10,AX11,AX12,AX13,AX14,AX16,AX17,AX19,AX20,AX21,AX22,AX23,AX24,AX25,AX26,AX27,AX28,AX29,AX30,AX31,AX32,AX33,AX34,AX35,AX36,AX37,AX38,AX39,AX40,AX41,AX42,AX43,AX44,AX45,AX46,AX47,AX48,AX49,AX50,AX51,AX52,AX53,AX54,AX55,AX56,AX57,AX58,AX59,AX60,AX61,AX62,AX63,AX64,AX65,AX66,AX67,AX68,AX69,AX70,AX71,AX72,AX73,AX74,AX75,AX76,AX77,AX78,AX79,AX80,AX81,AX82,AX83,AX84,AX85,AX86,AX87,AX88,AX89,AX90,AX91,AX92,AX93,AX94,AX95,AX96,AX97,AX98,AX99,AX100,AX101,AX102,AX103,AX104,AX105,AX106,AX107,AX108,AX109,AX110,AX111,AX112,AX113,AX114,AX115,AX116,AX117,AX118,AX119,AX120,AX121,AX122,AX123,AX124,AX125,AX126,AX127,AX128,AX129,AX130,AX131,AX132,AX133,AX134,AX135,AX136,AX137,AX138,AX139,AX140,AX141,AX142,AX143,AX144,AX145,AX146,AX147,AX148,AX149,AX150,AX151,AX152,AX153,AX154,AX155,AX156,AX157,AX158,AX159,AX160,AX161,AX162,AX163,AX164,AX165,AX166,AX167,AX168,AX169,AX170,AX171,AX172,AX173,AX174,AX175,AX176,AX177,AX178,AX179,AX180,AX181,AX182,AX183,AX184,AX185,AX186,AX187,AX188,AX189,AX190,AX191,AX192,AX193,AX194,AX195,AX196,AX197,AX198,AX199,AX200,AX201,AX202,AX203,AX204,AX205,AX206,AX207)</f>
        <v/>
      </c>
      <c r="H13" s="617"/>
      <c r="I13" s="629" t="str">
        <f>CONCATENATE(AZ8,AZ9,AZ10,AZ11,AZ12,AZ13,AZ14,AZ16,AZ17,AZ19,AZ20,AZ21,AZ22,AZ23,AZ24,AZ25,AZ26,AZ27,AZ28,AZ29,AZ30,AZ31,AZ32,AZ33,AZ34,AZ35,AZ36,AZ37,AZ38,AZ39,AZ40,AZ41,AZ42,AZ43,AZ44,AZ45,AZ46,AZ47,AZ48,AZ49,AZ50,AZ51,AZ52,AZ53,AZ54,AZ55,AZ56,AZ57,AZ58,AZ59,AZ60,AZ61,AZ62,AZ63,AZ64,AZ65,AZ66,AZ67,AZ68,AZ69,AZ70,AZ71,AZ72,AZ73,AZ74,AZ75,AZ76,AZ77,AZ78,AZ79,AZ80,AZ81,AZ82,AZ83,AZ84,AZ85,AZ86,AZ87,AZ88,AZ89,AZ90,AZ91,AZ92,AZ93,AZ94,AZ95,AZ96,AZ97,AZ98,AZ99,AZ100,AZ101,AZ102,AZ103,AZ104,AZ105,AZ106,AZ107,AZ108,AZ109,AZ110,AZ111,AZ112,AZ113,AZ114,AZ115,AZ116,AZ117,AZ118,AZ119,AZ120,AZ121,AZ122,AZ123,AZ124,AZ125,AZ126,AZ127,AZ128,AZ129,AZ130,AZ131,AZ132,AZ133,AZ134,AZ135,AZ136,AZ137,AZ138,AZ139,AZ140,AZ141,AZ142,AZ143,AZ144,AZ145,AZ146,AZ147,AZ148,AZ149,AZ150,AZ151,AZ152,AZ153,AZ154,AZ155,AZ156,AZ157,AZ158,AZ159,AZ160,AZ161,AZ162,AZ163,AZ164,AZ165,AZ166,AZ167,AZ168,AZ169,AZ170,AZ171,AZ172,AZ173,AZ174,AZ175,AZ176,AZ177,AZ178,AZ179,AZ180,AZ181,AZ182,AZ183,AZ184,AZ185,AZ186,AZ187,AZ188,AZ189,AZ190,AZ191,AZ192,AZ193,AZ194,AZ195,AZ196,AZ197,AZ198,AZ199,AZ200,AZ201,AZ202,AZ203,AZ204,AZ205,AZ206,AZ207)</f>
        <v/>
      </c>
      <c r="J13" s="630"/>
      <c r="K13" s="324"/>
      <c r="M13" s="210">
        <v>1.03</v>
      </c>
      <c r="N13" s="210" t="str">
        <f>IFERROR(VLOOKUP(M13,'CRUCE RIESGOS'!$C$8:$D$25,2,FALSE),"")</f>
        <v/>
      </c>
      <c r="O13" s="210">
        <v>2.0299999999999998</v>
      </c>
      <c r="P13" s="210" t="str">
        <f>IFERROR(VLOOKUP(O13,'CRUCE RIESGOS'!$C$8:$D$25,2,FALSE),"")</f>
        <v/>
      </c>
      <c r="Q13" s="210">
        <v>3.03</v>
      </c>
      <c r="R13" s="210" t="str">
        <f>IFERROR(VLOOKUP(Q13,'CRUCE RIESGOS'!$C$8:$D$25,2,FALSE),"")</f>
        <v/>
      </c>
      <c r="S13" s="210">
        <v>4.03</v>
      </c>
      <c r="T13" s="210" t="str">
        <f>IFERROR(VLOOKUP(S13,'CRUCE RIESGOS'!$C$8:$D$25,2,FALSE),"")</f>
        <v/>
      </c>
      <c r="U13" s="210">
        <v>5.03</v>
      </c>
      <c r="V13" s="210" t="str">
        <f>IFERROR(VLOOKUP(U13,'CRUCE RIESGOS'!$C$8:$D$25,2,FALSE),"")</f>
        <v/>
      </c>
      <c r="W13" s="210">
        <v>6.03</v>
      </c>
      <c r="X13" s="210" t="str">
        <f>IFERROR(VLOOKUP(W13,'CRUCE RIESGOS'!$C$8:$D$25,2,FALSE),"")</f>
        <v/>
      </c>
      <c r="Y13" s="210">
        <v>7.03</v>
      </c>
      <c r="Z13" s="210" t="str">
        <f>IFERROR(VLOOKUP(Y13,'CRUCE RIESGOS'!$C$8:$D$25,2,FALSE),"")</f>
        <v/>
      </c>
      <c r="AA13" s="210">
        <v>8.0299999999999994</v>
      </c>
      <c r="AB13" s="210" t="str">
        <f>IFERROR(VLOOKUP(AA13,'CRUCE RIESGOS'!$C$8:$D$25,2,FALSE),"")</f>
        <v/>
      </c>
      <c r="AC13" s="210">
        <v>9.0299999999999994</v>
      </c>
      <c r="AD13" s="210" t="str">
        <f>IFERROR(VLOOKUP(AC13,'CRUCE RIESGOS'!$C$8:$D$25,2,FALSE),"")</f>
        <v/>
      </c>
      <c r="AE13" s="210">
        <v>10.029999999999999</v>
      </c>
      <c r="AF13" s="210" t="str">
        <f>IFERROR(VLOOKUP(AE13,'CRUCE RIESGOS'!$C$8:$D$25,2,FALSE),"")</f>
        <v/>
      </c>
      <c r="AG13" s="210">
        <v>11.03</v>
      </c>
      <c r="AH13" s="210" t="str">
        <f>IFERROR(VLOOKUP(AG13,'CRUCE RIESGOS'!$C$8:$D$25,2,FALSE),"")</f>
        <v/>
      </c>
      <c r="AI13" s="210">
        <v>12.03</v>
      </c>
      <c r="AJ13" s="210" t="str">
        <f>IFERROR(VLOOKUP(AI13,'CRUCE RIESGOS'!$C$8:$D$25,2,FALSE),"")</f>
        <v/>
      </c>
      <c r="AK13" s="210">
        <v>13.03</v>
      </c>
      <c r="AL13" s="210" t="str">
        <f>IFERROR(VLOOKUP(AK13,'CRUCE RIESGOS'!$C$8:$D$25,2,FALSE),"")</f>
        <v/>
      </c>
      <c r="AM13" s="210">
        <v>14.03</v>
      </c>
      <c r="AN13" s="210" t="str">
        <f>IFERROR(VLOOKUP(AM13,'CRUCE RIESGOS'!$C$8:$D$25,2,FALSE),"")</f>
        <v/>
      </c>
      <c r="AO13" s="210">
        <v>15.03</v>
      </c>
      <c r="AP13" s="210" t="str">
        <f>IFERROR(VLOOKUP(AO13,'CRUCE RIESGOS'!$C$8:$D$25,2,FALSE),"")</f>
        <v/>
      </c>
      <c r="AQ13" s="210">
        <v>16.03</v>
      </c>
      <c r="AR13" s="210" t="str">
        <f>IFERROR(VLOOKUP(AQ13,'CRUCE RIESGOS'!$C$8:$D$25,2,FALSE),"")</f>
        <v/>
      </c>
      <c r="AS13" s="210">
        <v>17.03</v>
      </c>
      <c r="AT13" s="210" t="str">
        <f>IFERROR(VLOOKUP(AS13,'CRUCE RIESGOS'!$C$8:$D$25,2,FALSE),"")</f>
        <v/>
      </c>
      <c r="AU13" s="210">
        <v>18.03</v>
      </c>
      <c r="AV13" s="210" t="str">
        <f>IFERROR(VLOOKUP(AU13,'CRUCE RIESGOS'!$C$8:$D$25,2,FALSE),"")</f>
        <v/>
      </c>
      <c r="AW13" s="210">
        <v>19.03</v>
      </c>
      <c r="AX13" s="210" t="str">
        <f>IFERROR(VLOOKUP(AW13,'CRUCE RIESGOS'!$C$8:$D$25,2,FALSE),"")</f>
        <v/>
      </c>
      <c r="AY13" s="210">
        <v>20.03</v>
      </c>
      <c r="AZ13" s="210" t="str">
        <f>IFERROR(VLOOKUP(AY13,'CRUCE RIESGOS'!$C$8:$D$25,2,FALSE),"")</f>
        <v/>
      </c>
      <c r="BA13" s="210">
        <v>21.03</v>
      </c>
      <c r="BB13" s="210" t="str">
        <f>IFERROR(VLOOKUP(BA13,'CRUCE RIESGOS'!$C$8:$D$25,2,FALSE),"")</f>
        <v/>
      </c>
      <c r="BC13" s="210">
        <v>22.03</v>
      </c>
      <c r="BD13" s="210" t="str">
        <f>IFERROR(VLOOKUP(BC13,'CRUCE RIESGOS'!$C$8:$D$25,2,FALSE),"")</f>
        <v/>
      </c>
      <c r="BE13" s="210">
        <v>23.03</v>
      </c>
      <c r="BF13" s="210" t="str">
        <f>IFERROR(VLOOKUP(BE13,'CRUCE RIESGOS'!$C$8:$D$25,2,FALSE),"")</f>
        <v/>
      </c>
      <c r="BG13" s="210">
        <v>24.03</v>
      </c>
      <c r="BH13" s="210" t="str">
        <f>IFERROR(VLOOKUP(BG13,'CRUCE RIESGOS'!$C$8:$D$25,2,FALSE),"")</f>
        <v/>
      </c>
      <c r="BI13" s="210">
        <v>25.03</v>
      </c>
      <c r="BJ13" s="210" t="str">
        <f>IFERROR(VLOOKUP(BI13,'CRUCE RIESGOS'!$C$8:$D$25,2,FALSE),"")</f>
        <v/>
      </c>
    </row>
    <row r="14" spans="1:62" ht="50.25" customHeight="1" x14ac:dyDescent="0.25">
      <c r="A14" s="308"/>
      <c r="B14" s="615" t="s">
        <v>293</v>
      </c>
      <c r="C14" s="615"/>
      <c r="D14" s="214" t="str">
        <f>CONCATENATE(BB8,BB9,BB10,BB11,BB12,BB13,BB14,BB16,BB17,BB19,BB20,BB21,BB22,BB23,BB24,BB25,BB26,BB27,BB28,BB29,BB30,BB31,BB32,BB33,BB34,BB35,BB36,BB37,BB38,BB39,BB40,BB41,BB42,BB43,BB44,BB45,BB46,BB47,BB48,BB49,BB50,BB51,BB52,BB53,BB54,BB55,BB56,BB57,BB58,BB59,BB60,BB61,BB62,BB63,BB64,BB65,BB66,BB67,BB68,BB69,BB70,BB71,BB72,BB73,BB74,BB75,BB76,BB77,BB78,BB79,BB80,BB81,BB82,BB83,BB84,BB85,BB86,BB87,BB88,BB89,BB90,BB91,BB92,BB93,BB94,BB95,BB96,BB97,BB98,BB99,BB100,BB101,BB102,BB103,BB104,BB105,BB106,BB107,BB108,BB109,BB110,BB111,BB112,BB113,BB114,BB115,BB116,BB117,BB118,BB119,BB120,BB121,BB122,BB123,BB124,BB125,BB126,BB127,BB128,BB129,BB130,BB131,BB132,BB133,BB134,BB135,BB136,BB137,BB138,BB139,BB140,BB141,BB142,BB143,BB144,BB145,BB146,BB147,BB148,BB149,BB150,BB151,BB152,BB153,BB154,BB155,BB156,BB157,BB158,BB159,BB160,BB161,BB162,BB163,BB164,BB165,BB166,BB167,BB168,BB169,BB170,BB171,BB172,BB173,BB174,BB175,BB176,BB177,BB178,BB179,BB180,BB181,BB182,BB183,BB184,BB185,BB186,BB187,BB188,BB189,BB190,BB191,BB192,BB193,BB194,BB195,BB196,BB197,BB198,BB199,BB200,BB201,BB202,BB203,BB204,BB205,BB206,BB207)</f>
        <v/>
      </c>
      <c r="E14" s="214" t="str">
        <f>CONCATENATE(BD8,BD9,BD10,BD11,BD12,BD13,BD14,BD16,BD17,BD19,BD20,BD21,BD22,BD23,BD24,BD25,BD26,BD27,BD28,BD29,BD30,BD31,BD32,BD33,BD34,BD35,BD36,BD37,BD38,BD39,BD40,BD41,BD42,BD43,BD44,BD45,BD46,BD47,BD48,BD49,BD50,BD51,BD52,BD53,BD54,BD55,BD56,BD57,BD58,BD59,BD60,BD61,BD62,BD63,BD64,BD65,BD66,BD67,BD68,BD69,BD70,BD71,BD72,BD73,BD74,BD75,BD76,BD77,BD78,BD79,BD80,BD81,BD82,BD83,BD84,BD85,BD86,BD87,BD88,BD89,BD90,BD91,BD92,BD93,BD94,BD95,BD96,BD97,BD98,BD99,BD100,BD101,BD102,BD103,BD104,BD105,BD106,BD107,BD108,BD109,BD110,BD111,BD112,BD113,BD114,BD115,BD116,BD117,BD118,BD119,BD120,BD121,BD122,BD123,BD124,BD125,BD126,BD127,BD128,BD129,BD130,BD131,BD132,BD133,BD134,BD135,BD136,BD137,BD138,BD139,BD140,BD141,BD142,BD143,BD144,BD145,BD146,BD147,BD148,BD149,BD150,BD151,BD152,BD153,BD154,BD155,BD156,BD157,BD158,BD159,BD160,BD161,BD162,BD163,BD164,BD165,BD166,BD167,BD168,BD169,BD170,BD171,BD172,BD173,BD174,BD175,BD176,BD177,BD178,BD179,BD180,BD181,BD182,BD183,BD184,BD185,BD186,BD187,BD188,BD189,BD190,BD191,BD192,BD193,BD194,BD195,BD196,BD197,BD198,BD199,BD200,BD201,BD202,BD203,BD204,BD205,BD206,BD207)</f>
        <v/>
      </c>
      <c r="F14" s="215" t="str">
        <f>CONCATENATE(BF8,BF9,BF10,BF11,BF12,BF13,BF14,BF16,BF17,BF19,BF20,BF21,BF22,BF23,BF24,BF25,BF26,BF27,BF28,BF29,BF30,BF31,BF32,BF33,BF34,BF35,BF36,BF37,BF38,BF39,BF40,BF41,BF42,BF43,BF44,BF45,BF46,BF47,BF48,BF49,BF50,BF51,BF52,BF53,BF54,BF55,BF56,BF57,BF58,BF59,BF60,BF61,BF62,BF63,BF64,BF65,BF66,BF67,BF68,BF69,BF70,BF71,BF72,BF73,BF74,BF75,BF76,BF77,BF78,BF79,BF80,BF81,BF82,BF83,BF84,BF85,BF86,BF87,BF88,BF89,BF90,BF91,BF92,BF93,BF94,BF95,BF96,BF97,BF98,BF99,BF100,BF101,BF102,BF103,BF104,BF105,BF106,BF107,BF108,BF109,BF110,BF111,BF112,BF113,BF114,BF115,BF116,BF117,BF118,BF119,BF120,BF121,BF122,BF123,BF124,BF125,BF126,BF127,BF128,BF129,BF130,BF131,BF132,BF133,BF134,BF135,BF136,BF137,BF138,BF139,BF140,BF141,BF142,BF143,BF144,BF145,BF146,BF147,BF148,BF149,BF150,BF151,BF152,BF153,BF154,BF155,BF156,BF157,BF158,BF159,BF160,BF161,BF162,BF163,BF164,BF165,BF166,BF167,BF168,BF169,BF170,BF171,BF172,BF173,BF174,BF175,BF176,BF177,BF178,BF179,BF180,BF181,BF182,BF183,BF184,BF185,BF186,BF187,BF188,BF189,BF190,BF191,BF192,BF193,BF194,BF195,BF196,BF197,BF198,BF199,BF200,BF201,BF202,BF203,BF204,BF205,BF206,BF207)</f>
        <v/>
      </c>
      <c r="G14" s="642" t="str">
        <f>CONCATENATE(BH8,BH9,BH10,BH11,BH12,BH13,BH14,BH16,BH17,BH19,BH20,BH21,BH22,BH23,BH24,BH25,BH26,BH27,BH28,BH29,BH30,BH31,BH32,BH33,BH34,BH35,BH36,BH37,BH38,BH39,BH40,BH41,BH42,BH43,BH44,BH45,BH46,BH47,BH48,BH49,BH50,BH51,BH52,BH53,BH54,BH55,BH56,BH57,BH58,BH59,BH60,BH61,BH62,BH63,BH64,BH65,BH66,BH67,BH68,BH69,BH70,BH71,BH72,BH73,BH74,BH75,BH76,BH77,BH78,BH79,BH80,BH81,BH82,BH83,BH84,BH85,BH86,BH87,BH88,BH89,BH90,BH91,BH92,BH93,BH94,BH95,BH96,BH97,BH98,BH99,BH100,BH101,BH102,BH103,BH104,BH105,BH106,BH107,BH108,BH109,BH110,BH111,BH112,BH113,BH114,BH115,BH116,BH117,BH118,BH119,BH120,BH121,BH122,BH123,BH124,BH125,BH126,BH127,BH128,BH129,BH130,BH131,BH132,BH133,BH134,BH135,BH136,BH137,BH138,BH139,BH140,BH141,BH142,BH143,BH144,BH145,BH146,BH147,BH148,BH149,BH150,BH151,BH152,BH153,BH154,BH155,BH156,BH157,BH158,BH159,BH160,BH161,BH162,BH163,BH164,BH165,BH166,BH167,BH168,BH169,BH170,BH171,BH172,BH173,BH174,BH175,BH176,BH177,BH178,BH179,BH180,BH181,BH182,BH183,BH184,BH185,BH186,BH187,BH188,BH189,BH190,BH191,BH192,BH193,BH194,BH195,BH196,BH197,BH198,BH199,BH200,BH201,BH202,BH203,BH204,BH205,BH206,BH207)</f>
        <v/>
      </c>
      <c r="H14" s="642"/>
      <c r="I14" s="628" t="str">
        <f>CONCATENATE(BJ8,BJ9,BJ10,BJ11,BJ12,BJ13,BJ14,BJ16,BJ17,BJ19,BJ20,BJ21,BJ22,BJ23,BJ24,BJ25,BJ26,BJ27,BJ28,BJ29,BJ30,BJ31,BJ32,BJ33,BJ34,BJ35,BJ36,BJ37,BJ38,BJ39,BJ40,BJ41,BJ42,BJ43,BJ44,BJ45,BJ46,BJ47,BJ48,BJ49,BJ50,BJ51,BJ52,BJ53,BJ54,BJ55,BJ56,BJ57,BJ58,BJ59,BJ60,BJ61,BJ62,BJ63,BJ64,BJ65,BJ66,BJ67,BJ68,BJ69,BJ70,BJ71,BJ72,BJ73,BJ74,BJ75,BJ76,BJ77,BJ78,BJ79,BJ80,BJ81,BJ82,BJ83,BJ84,BJ85,BJ86,BJ87,BJ88,BJ89,BJ90,BJ91,BJ92,BJ93,BJ94,BJ95,BJ96,BJ97,BJ98,BJ99,BJ100,BJ101,BJ102,BJ103,BJ104,BJ105,BJ106,BJ107,BJ108,BJ109,BJ110,BJ111,BJ112,BJ113,BJ114,BJ115,BJ116,BJ117,BJ118,BJ119,BJ120,BJ121,BJ122,BJ123,BJ124,BJ125,BJ126,BJ127,BJ128,BJ129,BJ130,BJ131,BJ132,BJ133,BJ134,BJ135,BJ136,BJ137,BJ138,BJ139,BJ140,BJ141,BJ142,BJ143,BJ144,BJ145,BJ146,BJ147,BJ148,BJ149,BJ150,BJ151,BJ152,BJ153,BJ154,BJ155,BJ156,BJ157,BJ158,BJ159,BJ160,BJ161,BJ162,BJ163,BJ164,BJ165,BJ166,BJ167,BJ168,BJ169,BJ170,BJ171,BJ172,BJ173,BJ174,BJ175,BJ176,BJ177,BJ178,BJ179,BJ180,BJ181,BJ182,BJ183,BJ184,BJ185,BJ186,BJ187,BJ188,BJ189,BJ190,BJ191,BJ192,BJ193,BJ194,BJ195,BJ196,BJ197,BJ198,BJ199,BJ200,BJ201,BJ202,BJ203,BJ204,BJ205,BJ206,BJ207)</f>
        <v/>
      </c>
      <c r="J14" s="628"/>
      <c r="K14" s="324"/>
      <c r="N14" s="210" t="str">
        <f>IF(N16&lt;&gt;""," -R","")</f>
        <v/>
      </c>
      <c r="P14" s="210" t="str">
        <f>IF(P16&lt;&gt;""," -R","")</f>
        <v/>
      </c>
      <c r="R14" s="210" t="str">
        <f>IF(R16&lt;&gt;""," -R","")</f>
        <v/>
      </c>
      <c r="T14" s="210" t="str">
        <f>IF(T16&lt;&gt;""," -R","")</f>
        <v/>
      </c>
      <c r="V14" s="210" t="str">
        <f>IF(V16&lt;&gt;""," -R","")</f>
        <v/>
      </c>
      <c r="X14" s="210" t="str">
        <f>IF(X16&lt;&gt;""," -R","")</f>
        <v/>
      </c>
      <c r="Z14" s="210" t="str">
        <f>IF(Z16&lt;&gt;""," -R","")</f>
        <v/>
      </c>
      <c r="AB14" s="210" t="str">
        <f>IF(AB16&lt;&gt;""," -R","")</f>
        <v/>
      </c>
      <c r="AD14" s="210" t="str">
        <f>IF(AD16&lt;&gt;""," -R","")</f>
        <v/>
      </c>
      <c r="AF14" s="210" t="str">
        <f>IF(AF16&lt;&gt;""," -R","")</f>
        <v/>
      </c>
      <c r="AH14" s="210" t="str">
        <f>IF(AH16&lt;&gt;""," -R","")</f>
        <v/>
      </c>
      <c r="AJ14" s="210" t="str">
        <f>IF(AJ16&lt;&gt;""," -R","")</f>
        <v/>
      </c>
      <c r="AL14" s="210" t="str">
        <f>IF(AL16&lt;&gt;""," -R","")</f>
        <v/>
      </c>
      <c r="AN14" s="210" t="str">
        <f>IF(AN16&lt;&gt;""," -R","")</f>
        <v/>
      </c>
      <c r="AP14" s="210" t="str">
        <f>IF(AP16&lt;&gt;""," -R","")</f>
        <v/>
      </c>
      <c r="AR14" s="210" t="str">
        <f>IF(AR16&lt;&gt;""," -R","")</f>
        <v/>
      </c>
      <c r="AT14" s="210" t="str">
        <f>IF(AT16&lt;&gt;""," -R","")</f>
        <v/>
      </c>
      <c r="AV14" s="210" t="str">
        <f>IF(AV16&lt;&gt;""," -R","")</f>
        <v/>
      </c>
      <c r="AX14" s="210" t="str">
        <f>IF(AX16&lt;&gt;""," -R","")</f>
        <v/>
      </c>
      <c r="AZ14" s="210" t="str">
        <f>IF(AZ16&lt;&gt;""," -R","")</f>
        <v/>
      </c>
      <c r="BB14" s="210" t="str">
        <f>IF(BB16&lt;&gt;""," -R","")</f>
        <v/>
      </c>
      <c r="BD14" s="210" t="str">
        <f>IF(BD16&lt;&gt;""," -R","")</f>
        <v/>
      </c>
      <c r="BF14" s="210" t="str">
        <f>IF(BF16&lt;&gt;""," -R","")</f>
        <v/>
      </c>
      <c r="BH14" s="210" t="str">
        <f>IF(BH16&lt;&gt;""," -R","")</f>
        <v/>
      </c>
      <c r="BJ14" s="210" t="str">
        <f>IF(BJ16&lt;&gt;""," -R","")</f>
        <v/>
      </c>
    </row>
    <row r="15" spans="1:62" ht="15.75" customHeight="1" x14ac:dyDescent="0.25">
      <c r="A15" s="308"/>
      <c r="B15" s="216" t="s">
        <v>565</v>
      </c>
      <c r="C15" s="641" t="s">
        <v>566</v>
      </c>
      <c r="D15" s="641"/>
      <c r="E15" s="641"/>
      <c r="F15" s="218" t="s">
        <v>567</v>
      </c>
      <c r="G15" s="641" t="s">
        <v>568</v>
      </c>
      <c r="H15" s="641"/>
      <c r="I15" s="641"/>
      <c r="J15" s="641"/>
      <c r="K15" s="324"/>
    </row>
    <row r="16" spans="1:62" ht="15" customHeight="1" x14ac:dyDescent="0.25">
      <c r="A16" s="308"/>
      <c r="B16" s="219"/>
      <c r="C16" s="619" t="s">
        <v>569</v>
      </c>
      <c r="D16" s="619"/>
      <c r="E16" s="619"/>
      <c r="F16" s="220">
        <f>COUNTIF('CRUCE RIESGOS'!$AV$8:$AV$25,"BAJO")</f>
        <v>0</v>
      </c>
      <c r="G16" s="217" t="s">
        <v>5</v>
      </c>
      <c r="H16" s="217" t="s">
        <v>12</v>
      </c>
      <c r="I16" s="620" t="s">
        <v>43</v>
      </c>
      <c r="J16" s="621"/>
      <c r="K16" s="324"/>
      <c r="M16" s="210">
        <v>1.04</v>
      </c>
      <c r="N16" s="210" t="str">
        <f>IFERROR(VLOOKUP(M16,'CRUCE RIESGOS'!$C$8:$D$25,2,FALSE),"")</f>
        <v/>
      </c>
      <c r="O16" s="210">
        <v>2.04</v>
      </c>
      <c r="P16" s="210" t="str">
        <f>IFERROR(VLOOKUP(O16,'CRUCE RIESGOS'!$C$8:$D$25,2,FALSE),"")</f>
        <v/>
      </c>
      <c r="Q16" s="210">
        <v>3.04</v>
      </c>
      <c r="R16" s="210" t="str">
        <f>IFERROR(VLOOKUP(Q16,'CRUCE RIESGOS'!$C$8:$D$25,2,FALSE),"")</f>
        <v/>
      </c>
      <c r="S16" s="210">
        <v>4.04</v>
      </c>
      <c r="T16" s="210" t="str">
        <f>IFERROR(VLOOKUP(S16,'CRUCE RIESGOS'!$C$8:$D$25,2,FALSE),"")</f>
        <v/>
      </c>
      <c r="U16" s="210">
        <v>5.04</v>
      </c>
      <c r="V16" s="210" t="str">
        <f>IFERROR(VLOOKUP(U16,'CRUCE RIESGOS'!$C$8:$D$25,2,FALSE),"")</f>
        <v/>
      </c>
      <c r="W16" s="210">
        <v>6.04</v>
      </c>
      <c r="X16" s="210" t="str">
        <f>IFERROR(VLOOKUP(W16,'CRUCE RIESGOS'!$C$8:$D$25,2,FALSE),"")</f>
        <v/>
      </c>
      <c r="Y16" s="210">
        <v>7.04</v>
      </c>
      <c r="Z16" s="210" t="str">
        <f>IFERROR(VLOOKUP(Y16,'CRUCE RIESGOS'!$C$8:$D$25,2,FALSE),"")</f>
        <v/>
      </c>
      <c r="AA16" s="210">
        <v>8.0399999999999991</v>
      </c>
      <c r="AB16" s="210" t="str">
        <f>IFERROR(VLOOKUP(AA16,'CRUCE RIESGOS'!$C$8:$D$25,2,FALSE),"")</f>
        <v/>
      </c>
      <c r="AC16" s="210">
        <v>9.0399999999999991</v>
      </c>
      <c r="AD16" s="210" t="str">
        <f>IFERROR(VLOOKUP(AC16,'CRUCE RIESGOS'!$C$8:$D$25,2,FALSE),"")</f>
        <v/>
      </c>
      <c r="AE16" s="210">
        <v>10.039999999999999</v>
      </c>
      <c r="AF16" s="210" t="str">
        <f>IFERROR(VLOOKUP(AE16,'CRUCE RIESGOS'!$C$8:$D$25,2,FALSE),"")</f>
        <v/>
      </c>
      <c r="AG16" s="210">
        <v>11.04</v>
      </c>
      <c r="AH16" s="210" t="str">
        <f>IFERROR(VLOOKUP(AG16,'CRUCE RIESGOS'!$C$8:$D$25,2,FALSE),"")</f>
        <v/>
      </c>
      <c r="AI16" s="210">
        <v>12.04</v>
      </c>
      <c r="AJ16" s="210" t="str">
        <f>IFERROR(VLOOKUP(AI16,'CRUCE RIESGOS'!$C$8:$D$25,2,FALSE),"")</f>
        <v/>
      </c>
      <c r="AK16" s="210">
        <v>13.04</v>
      </c>
      <c r="AL16" s="210" t="str">
        <f>IFERROR(VLOOKUP(AK16,'CRUCE RIESGOS'!$C$8:$D$25,2,FALSE),"")</f>
        <v/>
      </c>
      <c r="AM16" s="210">
        <v>14.04</v>
      </c>
      <c r="AN16" s="210" t="str">
        <f>IFERROR(VLOOKUP(AM16,'CRUCE RIESGOS'!$C$8:$D$25,2,FALSE),"")</f>
        <v/>
      </c>
      <c r="AO16" s="210">
        <v>15.04</v>
      </c>
      <c r="AP16" s="210" t="str">
        <f>IFERROR(VLOOKUP(AO16,'CRUCE RIESGOS'!$C$8:$D$25,2,FALSE),"")</f>
        <v/>
      </c>
      <c r="AQ16" s="210">
        <v>16.04</v>
      </c>
      <c r="AR16" s="210" t="str">
        <f>IFERROR(VLOOKUP(AQ16,'CRUCE RIESGOS'!$C$8:$D$25,2,FALSE),"")</f>
        <v/>
      </c>
      <c r="AS16" s="210">
        <v>17.04</v>
      </c>
      <c r="AT16" s="210" t="str">
        <f>IFERROR(VLOOKUP(AS16,'CRUCE RIESGOS'!$C$8:$D$25,2,FALSE),"")</f>
        <v/>
      </c>
      <c r="AU16" s="210">
        <v>18.04</v>
      </c>
      <c r="AV16" s="210" t="str">
        <f>IFERROR(VLOOKUP(AU16,'CRUCE RIESGOS'!$C$8:$D$25,2,FALSE),"")</f>
        <v/>
      </c>
      <c r="AW16" s="210">
        <v>19.04</v>
      </c>
      <c r="AX16" s="210" t="str">
        <f>IFERROR(VLOOKUP(AW16,'CRUCE RIESGOS'!$C$8:$D$25,2,FALSE),"")</f>
        <v/>
      </c>
      <c r="AY16" s="210">
        <v>20.04</v>
      </c>
      <c r="AZ16" s="210" t="str">
        <f>IFERROR(VLOOKUP(AY16,'CRUCE RIESGOS'!$C$8:$D$25,2,FALSE),"")</f>
        <v/>
      </c>
      <c r="BA16" s="210">
        <v>21.04</v>
      </c>
      <c r="BB16" s="210" t="str">
        <f>IFERROR(VLOOKUP(BA16,'CRUCE RIESGOS'!$C$8:$D$25,2,FALSE),"")</f>
        <v/>
      </c>
      <c r="BC16" s="210">
        <v>22.04</v>
      </c>
      <c r="BD16" s="210" t="str">
        <f>IFERROR(VLOOKUP(BC16,'CRUCE RIESGOS'!$C$8:$D$25,2,FALSE),"")</f>
        <v/>
      </c>
      <c r="BE16" s="210">
        <v>23.04</v>
      </c>
      <c r="BF16" s="210" t="str">
        <f>IFERROR(VLOOKUP(BE16,'CRUCE RIESGOS'!$C$8:$D$25,2,FALSE),"")</f>
        <v/>
      </c>
      <c r="BG16" s="210">
        <v>24.04</v>
      </c>
      <c r="BH16" s="210" t="str">
        <f>IFERROR(VLOOKUP(BG16,'CRUCE RIESGOS'!$C$8:$D$25,2,FALSE),"")</f>
        <v/>
      </c>
      <c r="BI16" s="210">
        <v>25.04</v>
      </c>
      <c r="BJ16" s="210" t="str">
        <f>IFERROR(VLOOKUP(BI16,'CRUCE RIESGOS'!$C$8:$D$25,2,FALSE),"")</f>
        <v/>
      </c>
    </row>
    <row r="17" spans="1:76" ht="15" customHeight="1" x14ac:dyDescent="0.25">
      <c r="A17" s="308"/>
      <c r="B17" s="221"/>
      <c r="C17" s="619" t="s">
        <v>570</v>
      </c>
      <c r="D17" s="619"/>
      <c r="E17" s="619"/>
      <c r="F17" s="220">
        <f>COUNTIF('CRUCE RIESGOS'!$AV$8:$AV$25,"MODERADO")</f>
        <v>3</v>
      </c>
      <c r="G17" s="618" t="str">
        <f>IFERROR(IF(AVERAGE('CRUCE RIESGOS'!AR8:AR25)="","",IF(AVERAGE('CRUCE RIESGOS'!AR8:AR25)&lt;=0.2,"MUY BAJA",IF(AVERAGE('CRUCE RIESGOS'!AR8:AR25)&lt;=0.4,"BAJA",IF(AVERAGE('CRUCE RIESGOS'!AR8:AR25)&lt;=0.6,"MEDIA",IF(AVERAGE('CRUCE RIESGOS'!AR8:AR25)&lt;=0.8,"ALTA",IF(AVERAGE('CRUCE RIESGOS'!AR8:AR25)=1,"MUY ALTA")))))),"")</f>
        <v>MUY BAJA</v>
      </c>
      <c r="H17" s="618" t="str">
        <f>IFERROR(IF(AVERAGE('CRUCE RIESGOS'!AT8:AT25)="","",IF(AVERAGE('CRUCE RIESGOS'!AT8:AT25)&lt;=0.2,"LEVE",IF(AVERAGE('CRUCE RIESGOS'!AT8:AT25)&lt;=0.4,"MENOR",IF(AVERAGE('CRUCE RIESGOS'!AT8:AT25)&lt;=0.6,"MODERADO",IF(AVERAGE('CRUCE RIESGOS'!AT8:AT25)&lt;=0.8,"MAYOR",IF(AVERAGE('CRUCE RIESGOS'!AT8:AT25)=1,"CATASTRÓFICO")))))),"")</f>
        <v>MAYOR</v>
      </c>
      <c r="I17" s="622" t="str">
        <f>IFERROR(IF(OR(AND(G17="Muy Baja",H17="Leve"),AND(G17="Muy Baja",H17="Menor"),AND(G17="Baja",H17="Leve")),"BAJO",IF(OR(AND(G17="Muy baja",H17="Moderado"),AND(G17="Baja",H17="Menor"),AND(G17="Baja",H17="Moderado"),AND(G17="Media",H17="Leve"),AND(G17="Media",H17="Menor"),AND(G17="Media",H17="Moderado"),AND(G17="Alta",H17="Leve"),AND(G17="Alta",H17="Menor")),"MODERADO",IF(OR(AND(G17="Muy Baja",H17="Mayor"),AND(G17="Baja",H17="Mayor"),AND(G17="Media",H17="Mayor"),AND(G17="Alta",H17="Moderado"),AND(G17="Alta",H17="Mayor"),AND(G17="Muy Alta",H17="Leve"),AND(G17="Muy Alta",H17="Menor"),AND(G17="Muy Alta",H17="Moderado"),AND(G17="Muy Alta",H17="Mayor")),"ALTO",IF(OR(AND(G17="Muy Baja",H17="Catastrófico"),AND(G17="Baja",H17="Catastrófico"),AND(G17="Media",H17="Catastrófico"),AND(G17="Alta",H17="Catastrófico"),AND(G17="Muy Alta",H17="Catastrófico")),"EXTREMO","")))),"")</f>
        <v>ALTO</v>
      </c>
      <c r="J17" s="623"/>
      <c r="K17" s="324"/>
      <c r="N17" s="210" t="str">
        <f>IF(N19&lt;&gt;""," -R","")</f>
        <v/>
      </c>
      <c r="P17" s="210" t="str">
        <f>IF(P19&lt;&gt;""," -R","")</f>
        <v/>
      </c>
      <c r="R17" s="210" t="str">
        <f>IF(R19&lt;&gt;""," -R","")</f>
        <v/>
      </c>
      <c r="T17" s="210" t="str">
        <f>IF(T19&lt;&gt;""," -R","")</f>
        <v/>
      </c>
      <c r="V17" s="210" t="str">
        <f>IF(V19&lt;&gt;""," -R","")</f>
        <v/>
      </c>
      <c r="X17" s="210" t="str">
        <f>IF(X19&lt;&gt;""," -R","")</f>
        <v/>
      </c>
      <c r="Z17" s="210" t="str">
        <f>IF(Z19&lt;&gt;""," -R","")</f>
        <v/>
      </c>
      <c r="AB17" s="210" t="str">
        <f>IF(AB19&lt;&gt;""," -R","")</f>
        <v/>
      </c>
      <c r="AD17" s="210" t="str">
        <f>IF(AD19&lt;&gt;""," -R","")</f>
        <v/>
      </c>
      <c r="AF17" s="210" t="str">
        <f>IF(AF19&lt;&gt;""," -R","")</f>
        <v/>
      </c>
      <c r="AH17" s="210" t="str">
        <f>IF(AH19&lt;&gt;""," -R","")</f>
        <v/>
      </c>
      <c r="AJ17" s="210" t="str">
        <f>IF(AJ19&lt;&gt;""," -R","")</f>
        <v/>
      </c>
      <c r="AL17" s="210" t="str">
        <f>IF(AL19&lt;&gt;""," -R","")</f>
        <v/>
      </c>
      <c r="AN17" s="210" t="str">
        <f>IF(AN19&lt;&gt;""," -R","")</f>
        <v/>
      </c>
      <c r="AP17" s="210" t="str">
        <f>IF(AP19&lt;&gt;""," -R","")</f>
        <v/>
      </c>
      <c r="AR17" s="210" t="str">
        <f>IF(AR19&lt;&gt;""," -R","")</f>
        <v/>
      </c>
      <c r="AT17" s="210" t="str">
        <f>IF(AT19&lt;&gt;""," -R","")</f>
        <v/>
      </c>
      <c r="AV17" s="210" t="str">
        <f>IF(AV19&lt;&gt;""," -R","")</f>
        <v/>
      </c>
      <c r="AX17" s="210" t="str">
        <f>IF(AX19&lt;&gt;""," -R","")</f>
        <v/>
      </c>
      <c r="AZ17" s="210" t="str">
        <f>IF(AZ19&lt;&gt;""," -R","")</f>
        <v/>
      </c>
      <c r="BB17" s="210" t="str">
        <f>IF(BB19&lt;&gt;""," -R","")</f>
        <v/>
      </c>
      <c r="BD17" s="210" t="str">
        <f>IF(BD19&lt;&gt;""," -R","")</f>
        <v/>
      </c>
      <c r="BF17" s="210" t="str">
        <f>IF(BF19&lt;&gt;""," -R","")</f>
        <v/>
      </c>
      <c r="BH17" s="210" t="str">
        <f>IF(BH19&lt;&gt;""," -R","")</f>
        <v/>
      </c>
      <c r="BJ17" s="210" t="str">
        <f>IF(BJ19&lt;&gt;""," -R","")</f>
        <v/>
      </c>
    </row>
    <row r="18" spans="1:76" ht="15" customHeight="1" x14ac:dyDescent="0.25">
      <c r="A18" s="308"/>
      <c r="B18" s="222"/>
      <c r="C18" s="619" t="s">
        <v>571</v>
      </c>
      <c r="D18" s="619"/>
      <c r="E18" s="619"/>
      <c r="F18" s="220">
        <f>COUNTIF('CRUCE RIESGOS'!$AV$8:$AV$25,"ALTO")</f>
        <v>1</v>
      </c>
      <c r="G18" s="618"/>
      <c r="H18" s="618"/>
      <c r="I18" s="624"/>
      <c r="J18" s="625"/>
      <c r="K18" s="324"/>
    </row>
    <row r="19" spans="1:76" ht="15" customHeight="1" x14ac:dyDescent="0.25">
      <c r="A19" s="308"/>
      <c r="B19" s="223"/>
      <c r="C19" s="619" t="s">
        <v>572</v>
      </c>
      <c r="D19" s="619"/>
      <c r="E19" s="619"/>
      <c r="F19" s="220">
        <f>COUNTIF('CRUCE RIESGOS'!$AV$8:$AV$25,"EXTREMO")</f>
        <v>0</v>
      </c>
      <c r="G19" s="618"/>
      <c r="H19" s="618"/>
      <c r="I19" s="626"/>
      <c r="J19" s="627"/>
      <c r="K19" s="324"/>
      <c r="M19" s="210">
        <v>1.05</v>
      </c>
      <c r="N19" s="210" t="str">
        <f>IFERROR(VLOOKUP(M19,'CRUCE RIESGOS'!$C$8:$D$25,2,FALSE),"")</f>
        <v/>
      </c>
      <c r="O19" s="210">
        <v>2.0499999999999998</v>
      </c>
      <c r="P19" s="210" t="str">
        <f>IFERROR(VLOOKUP(O19,'CRUCE RIESGOS'!$C$8:$D$25,2,FALSE),"")</f>
        <v/>
      </c>
      <c r="Q19" s="210">
        <v>3.05</v>
      </c>
      <c r="R19" s="210" t="str">
        <f>IFERROR(VLOOKUP(Q19,'CRUCE RIESGOS'!$C$8:$D$25,2,FALSE),"")</f>
        <v/>
      </c>
      <c r="S19" s="210">
        <v>4.05</v>
      </c>
      <c r="T19" s="210" t="str">
        <f>IFERROR(VLOOKUP(S19,'CRUCE RIESGOS'!$C$8:$D$25,2,FALSE),"")</f>
        <v/>
      </c>
      <c r="U19" s="210">
        <v>5.05</v>
      </c>
      <c r="V19" s="210" t="str">
        <f>IFERROR(VLOOKUP(U19,'CRUCE RIESGOS'!$C$8:$D$25,2,FALSE),"")</f>
        <v/>
      </c>
      <c r="W19" s="210">
        <v>6.05</v>
      </c>
      <c r="X19" s="210" t="str">
        <f>IFERROR(VLOOKUP(W19,'CRUCE RIESGOS'!$C$8:$D$25,2,FALSE),"")</f>
        <v/>
      </c>
      <c r="Y19" s="210">
        <v>7.05</v>
      </c>
      <c r="Z19" s="210" t="str">
        <f>IFERROR(VLOOKUP(Y19,'CRUCE RIESGOS'!$C$8:$D$25,2,FALSE),"")</f>
        <v/>
      </c>
      <c r="AA19" s="210">
        <v>8.0500000000000007</v>
      </c>
      <c r="AB19" s="210" t="str">
        <f>IFERROR(VLOOKUP(AA19,'CRUCE RIESGOS'!$C$8:$D$25,2,FALSE),"")</f>
        <v/>
      </c>
      <c r="AC19" s="210">
        <v>9.0500000000000007</v>
      </c>
      <c r="AD19" s="210" t="str">
        <f>IFERROR(VLOOKUP(AC19,'CRUCE RIESGOS'!$C$8:$D$25,2,FALSE),"")</f>
        <v/>
      </c>
      <c r="AE19" s="210">
        <v>10.050000000000001</v>
      </c>
      <c r="AF19" s="210" t="str">
        <f>IFERROR(VLOOKUP(AE19,'CRUCE RIESGOS'!$C$8:$D$25,2,FALSE),"")</f>
        <v/>
      </c>
      <c r="AG19" s="210">
        <v>11.05</v>
      </c>
      <c r="AH19" s="210" t="str">
        <f>IFERROR(VLOOKUP(AG19,'CRUCE RIESGOS'!$C$8:$D$25,2,FALSE),"")</f>
        <v/>
      </c>
      <c r="AI19" s="210">
        <v>12.05</v>
      </c>
      <c r="AJ19" s="210" t="str">
        <f>IFERROR(VLOOKUP(AI19,'CRUCE RIESGOS'!$C$8:$D$25,2,FALSE),"")</f>
        <v/>
      </c>
      <c r="AK19" s="210">
        <v>13.05</v>
      </c>
      <c r="AL19" s="210" t="str">
        <f>IFERROR(VLOOKUP(AK19,'CRUCE RIESGOS'!$C$8:$D$25,2,FALSE),"")</f>
        <v/>
      </c>
      <c r="AM19" s="210">
        <v>14.05</v>
      </c>
      <c r="AN19" s="210" t="str">
        <f>IFERROR(VLOOKUP(AM19,'CRUCE RIESGOS'!$C$8:$D$25,2,FALSE),"")</f>
        <v/>
      </c>
      <c r="AO19" s="210">
        <v>15.05</v>
      </c>
      <c r="AP19" s="210" t="str">
        <f>IFERROR(VLOOKUP(AO19,'CRUCE RIESGOS'!$C$8:$D$25,2,FALSE),"")</f>
        <v/>
      </c>
      <c r="AQ19" s="210">
        <v>16.05</v>
      </c>
      <c r="AR19" s="210" t="str">
        <f>IFERROR(VLOOKUP(AQ19,'CRUCE RIESGOS'!$C$8:$D$25,2,FALSE),"")</f>
        <v/>
      </c>
      <c r="AS19" s="210">
        <v>17.05</v>
      </c>
      <c r="AT19" s="210" t="str">
        <f>IFERROR(VLOOKUP(AS19,'CRUCE RIESGOS'!$C$8:$D$25,2,FALSE),"")</f>
        <v/>
      </c>
      <c r="AU19" s="210">
        <v>18.05</v>
      </c>
      <c r="AV19" s="210" t="str">
        <f>IFERROR(VLOOKUP(AU19,'CRUCE RIESGOS'!$C$8:$D$25,2,FALSE),"")</f>
        <v/>
      </c>
      <c r="AW19" s="210">
        <v>19.05</v>
      </c>
      <c r="AX19" s="210" t="str">
        <f>IFERROR(VLOOKUP(AW19,'CRUCE RIESGOS'!$C$8:$D$25,2,FALSE),"")</f>
        <v/>
      </c>
      <c r="AY19" s="210">
        <v>20.05</v>
      </c>
      <c r="AZ19" s="210" t="str">
        <f>IFERROR(VLOOKUP(AY19,'CRUCE RIESGOS'!$C$8:$D$25,2,FALSE),"")</f>
        <v/>
      </c>
      <c r="BA19" s="210">
        <v>21.05</v>
      </c>
      <c r="BB19" s="210" t="str">
        <f>IFERROR(VLOOKUP(BA19,'CRUCE RIESGOS'!$C$8:$D$25,2,FALSE),"")</f>
        <v/>
      </c>
      <c r="BC19" s="210">
        <v>22.05</v>
      </c>
      <c r="BD19" s="210" t="str">
        <f>IFERROR(VLOOKUP(BC19,'CRUCE RIESGOS'!$C$8:$D$25,2,FALSE),"")</f>
        <v/>
      </c>
      <c r="BE19" s="210">
        <v>23.05</v>
      </c>
      <c r="BF19" s="210" t="str">
        <f>IFERROR(VLOOKUP(BE19,'CRUCE RIESGOS'!$C$8:$D$25,2,FALSE),"")</f>
        <v/>
      </c>
      <c r="BG19" s="210">
        <v>24.05</v>
      </c>
      <c r="BH19" s="210" t="str">
        <f>IFERROR(VLOOKUP(BG19,'CRUCE RIESGOS'!$C$8:$D$25,2,FALSE),"")</f>
        <v/>
      </c>
      <c r="BI19" s="210">
        <v>25.05</v>
      </c>
      <c r="BJ19" s="210" t="str">
        <f>IFERROR(VLOOKUP(BI19,'CRUCE RIESGOS'!$C$8:$D$25,2,FALSE),"")</f>
        <v/>
      </c>
    </row>
    <row r="20" spans="1:76" s="201" customFormat="1" ht="60" customHeight="1" x14ac:dyDescent="0.25">
      <c r="A20" s="305"/>
      <c r="B20" s="639" t="s">
        <v>896</v>
      </c>
      <c r="C20" s="639"/>
      <c r="D20" s="639"/>
      <c r="E20" s="639"/>
      <c r="F20" s="639"/>
      <c r="G20" s="639"/>
      <c r="H20" s="639"/>
      <c r="I20" s="639"/>
      <c r="J20" s="639"/>
      <c r="K20" s="325"/>
      <c r="L20" s="8"/>
      <c r="M20" s="8"/>
      <c r="N20" s="8"/>
      <c r="O20" s="8"/>
      <c r="P20" s="8"/>
      <c r="Q20" s="8"/>
      <c r="R20" s="8"/>
      <c r="S20" s="8"/>
      <c r="T20" s="8"/>
      <c r="U20" s="8"/>
      <c r="V20" s="8"/>
      <c r="W20" s="8"/>
      <c r="X20" s="8"/>
      <c r="Y20" s="8"/>
      <c r="Z20" s="8"/>
      <c r="AA20" s="8"/>
      <c r="AB20" s="8"/>
      <c r="AC20" s="8"/>
      <c r="AD20" s="8"/>
      <c r="AE20" s="8"/>
      <c r="AF20" s="8"/>
      <c r="AG20" s="8"/>
      <c r="AH20" s="8"/>
      <c r="AI20" s="8"/>
      <c r="AJ20" s="8"/>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c r="BQ20" s="8"/>
      <c r="BR20" s="8"/>
      <c r="BS20" s="8"/>
      <c r="BT20" s="8"/>
      <c r="BU20" s="8"/>
      <c r="BV20" s="8"/>
      <c r="BW20" s="8"/>
      <c r="BX20" s="8"/>
    </row>
    <row r="21" spans="1:76" s="201" customFormat="1" x14ac:dyDescent="0.25">
      <c r="A21" s="305"/>
      <c r="B21" s="271"/>
      <c r="C21" s="271"/>
      <c r="D21" s="41"/>
      <c r="E21" s="272"/>
      <c r="F21" s="273"/>
      <c r="G21" s="274"/>
      <c r="H21" s="275"/>
      <c r="I21" s="273"/>
      <c r="J21" s="276"/>
      <c r="K21" s="325"/>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c r="BQ21" s="8"/>
      <c r="BR21" s="8"/>
      <c r="BS21" s="8"/>
      <c r="BT21" s="8"/>
      <c r="BU21" s="8"/>
      <c r="BV21" s="8"/>
      <c r="BW21" s="8"/>
      <c r="BX21" s="8"/>
    </row>
    <row r="22" spans="1:76" s="201" customFormat="1" ht="25.5" customHeight="1" x14ac:dyDescent="0.25">
      <c r="A22" s="305"/>
      <c r="B22" s="640" t="s">
        <v>897</v>
      </c>
      <c r="C22" s="640"/>
      <c r="D22" s="640"/>
      <c r="E22" s="640"/>
      <c r="F22" s="640"/>
      <c r="G22" s="640"/>
      <c r="H22" s="640"/>
      <c r="I22" s="640"/>
      <c r="J22" s="640"/>
      <c r="K22" s="325"/>
      <c r="L22" s="8"/>
      <c r="M22" s="8"/>
      <c r="N22" s="8"/>
      <c r="O22" s="8"/>
      <c r="P22" s="8"/>
      <c r="Q22" s="8"/>
      <c r="R22" s="8"/>
      <c r="S22" s="8"/>
      <c r="T22" s="8"/>
      <c r="U22" s="8"/>
      <c r="V22" s="8"/>
      <c r="W22" s="8"/>
      <c r="X22" s="8"/>
      <c r="Y22" s="8"/>
      <c r="Z22" s="8"/>
      <c r="AA22" s="8"/>
      <c r="AB22" s="8"/>
      <c r="AC22" s="8"/>
      <c r="AD22" s="8"/>
      <c r="AE22" s="8"/>
      <c r="AF22" s="8"/>
      <c r="AG22" s="8"/>
      <c r="AH22" s="8"/>
      <c r="AI22" s="8"/>
      <c r="AJ22" s="8"/>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c r="BQ22" s="8"/>
      <c r="BR22" s="8"/>
      <c r="BS22" s="8"/>
      <c r="BT22" s="8"/>
      <c r="BU22" s="8"/>
      <c r="BV22" s="8"/>
      <c r="BW22" s="8"/>
      <c r="BX22" s="8"/>
    </row>
    <row r="23" spans="1:76" x14ac:dyDescent="0.25">
      <c r="M23" s="210">
        <v>1.07</v>
      </c>
      <c r="N23" s="210" t="str">
        <f>IFERROR(VLOOKUP(M23,'CRUCE RIESGOS'!$C$8:$D$25,2,FALSE),"")</f>
        <v/>
      </c>
      <c r="O23" s="210">
        <v>2.0699999999999998</v>
      </c>
      <c r="P23" s="210" t="str">
        <f>IFERROR(VLOOKUP(O23,'CRUCE RIESGOS'!$C$8:$D$25,2,FALSE),"")</f>
        <v/>
      </c>
      <c r="Q23" s="210">
        <v>3.07</v>
      </c>
      <c r="R23" s="210" t="str">
        <f>IFERROR(VLOOKUP(Q23,'CRUCE RIESGOS'!$C$8:$D$25,2,FALSE),"")</f>
        <v/>
      </c>
      <c r="S23" s="210">
        <v>4.07</v>
      </c>
      <c r="T23" s="210" t="str">
        <f>IFERROR(VLOOKUP(S23,'CRUCE RIESGOS'!$C$8:$D$25,2,FALSE),"")</f>
        <v/>
      </c>
      <c r="U23" s="210">
        <v>5.07</v>
      </c>
      <c r="V23" s="210" t="str">
        <f>IFERROR(VLOOKUP(U23,'CRUCE RIESGOS'!$C$8:$D$25,2,FALSE),"")</f>
        <v/>
      </c>
      <c r="W23" s="210">
        <v>6.07</v>
      </c>
      <c r="X23" s="210" t="str">
        <f>IFERROR(VLOOKUP(W23,'CRUCE RIESGOS'!$C$8:$D$25,2,FALSE),"")</f>
        <v/>
      </c>
      <c r="Y23" s="210">
        <v>7.07</v>
      </c>
      <c r="Z23" s="210" t="str">
        <f>IFERROR(VLOOKUP(Y23,'CRUCE RIESGOS'!$C$8:$D$25,2,FALSE),"")</f>
        <v/>
      </c>
      <c r="AA23" s="210">
        <v>8.07</v>
      </c>
      <c r="AB23" s="210" t="str">
        <f>IFERROR(VLOOKUP(AA23,'CRUCE RIESGOS'!$C$8:$D$25,2,FALSE),"")</f>
        <v/>
      </c>
      <c r="AC23" s="210">
        <v>9.07</v>
      </c>
      <c r="AD23" s="210" t="str">
        <f>IFERROR(VLOOKUP(AC23,'CRUCE RIESGOS'!$C$8:$D$25,2,FALSE),"")</f>
        <v/>
      </c>
      <c r="AE23" s="210">
        <v>10.07</v>
      </c>
      <c r="AF23" s="210" t="str">
        <f>IFERROR(VLOOKUP(AE23,'CRUCE RIESGOS'!$C$8:$D$25,2,FALSE),"")</f>
        <v/>
      </c>
      <c r="AG23" s="210">
        <v>11.07</v>
      </c>
      <c r="AH23" s="210" t="str">
        <f>IFERROR(VLOOKUP(AG23,'CRUCE RIESGOS'!$C$8:$D$25,2,FALSE),"")</f>
        <v/>
      </c>
      <c r="AI23" s="210">
        <v>12.07</v>
      </c>
      <c r="AJ23" s="210" t="str">
        <f>IFERROR(VLOOKUP(AI23,'CRUCE RIESGOS'!$C$8:$D$25,2,FALSE),"")</f>
        <v/>
      </c>
      <c r="AK23" s="210">
        <v>13.07</v>
      </c>
      <c r="AL23" s="210" t="str">
        <f>IFERROR(VLOOKUP(AK23,'CRUCE RIESGOS'!$C$8:$D$25,2,FALSE),"")</f>
        <v/>
      </c>
      <c r="AM23" s="210">
        <v>14.07</v>
      </c>
      <c r="AN23" s="210" t="str">
        <f>IFERROR(VLOOKUP(AM23,'CRUCE RIESGOS'!$C$8:$D$25,2,FALSE),"")</f>
        <v/>
      </c>
      <c r="AO23" s="210">
        <v>15.07</v>
      </c>
      <c r="AP23" s="210" t="str">
        <f>IFERROR(VLOOKUP(AO23,'CRUCE RIESGOS'!$C$8:$D$25,2,FALSE),"")</f>
        <v/>
      </c>
      <c r="AQ23" s="210">
        <v>16.07</v>
      </c>
      <c r="AR23" s="210" t="str">
        <f>IFERROR(VLOOKUP(AQ23,'CRUCE RIESGOS'!$C$8:$D$25,2,FALSE),"")</f>
        <v/>
      </c>
      <c r="AS23" s="210">
        <v>17.07</v>
      </c>
      <c r="AT23" s="210" t="str">
        <f>IFERROR(VLOOKUP(AS23,'CRUCE RIESGOS'!$C$8:$D$25,2,FALSE),"")</f>
        <v/>
      </c>
      <c r="AU23" s="210">
        <v>18.07</v>
      </c>
      <c r="AV23" s="210" t="str">
        <f>IFERROR(VLOOKUP(AU23,'CRUCE RIESGOS'!$C$8:$D$25,2,FALSE),"")</f>
        <v/>
      </c>
      <c r="AW23" s="210">
        <v>19.07</v>
      </c>
      <c r="AX23" s="210" t="str">
        <f>IFERROR(VLOOKUP(AW23,'CRUCE RIESGOS'!$C$8:$D$25,2,FALSE),"")</f>
        <v/>
      </c>
      <c r="AY23" s="210">
        <v>20.07</v>
      </c>
      <c r="AZ23" s="210" t="str">
        <f>IFERROR(VLOOKUP(AY23,'CRUCE RIESGOS'!$C$8:$D$25,2,FALSE),"")</f>
        <v/>
      </c>
      <c r="BA23" s="210">
        <v>21.07</v>
      </c>
      <c r="BB23" s="210" t="str">
        <f>IFERROR(VLOOKUP(BA23,'CRUCE RIESGOS'!$C$8:$D$25,2,FALSE),"")</f>
        <v/>
      </c>
      <c r="BC23" s="210">
        <v>22.07</v>
      </c>
      <c r="BD23" s="210" t="str">
        <f>IFERROR(VLOOKUP(BC23,'CRUCE RIESGOS'!$C$8:$D$25,2,FALSE),"")</f>
        <v/>
      </c>
      <c r="BE23" s="210">
        <v>23.07</v>
      </c>
      <c r="BF23" s="210" t="str">
        <f>IFERROR(VLOOKUP(BE23,'CRUCE RIESGOS'!$C$8:$D$25,2,FALSE),"")</f>
        <v/>
      </c>
      <c r="BG23" s="210">
        <v>24.07</v>
      </c>
      <c r="BH23" s="210" t="str">
        <f>IFERROR(VLOOKUP(BG23,'CRUCE RIESGOS'!$C$8:$D$25,2,FALSE),"")</f>
        <v/>
      </c>
      <c r="BI23" s="210">
        <v>25.07</v>
      </c>
      <c r="BJ23" s="210" t="str">
        <f>IFERROR(VLOOKUP(BI23,'CRUCE RIESGOS'!$C$8:$D$25,2,FALSE),"")</f>
        <v/>
      </c>
    </row>
    <row r="24" spans="1:76" x14ac:dyDescent="0.25">
      <c r="N24" s="210" t="str">
        <f>IF(N25&lt;&gt;""," -R","")</f>
        <v/>
      </c>
      <c r="P24" s="210" t="str">
        <f>IF(P25&lt;&gt;""," -R","")</f>
        <v/>
      </c>
      <c r="R24" s="210" t="str">
        <f>IF(R25&lt;&gt;""," -R","")</f>
        <v/>
      </c>
      <c r="T24" s="210" t="str">
        <f>IF(T25&lt;&gt;""," -R","")</f>
        <v/>
      </c>
      <c r="V24" s="210" t="str">
        <f>IF(V25&lt;&gt;""," -R","")</f>
        <v/>
      </c>
      <c r="X24" s="210" t="str">
        <f>IF(X25&lt;&gt;""," -R","")</f>
        <v/>
      </c>
      <c r="Z24" s="210" t="str">
        <f>IF(Z25&lt;&gt;""," -R","")</f>
        <v/>
      </c>
      <c r="AB24" s="210" t="str">
        <f>IF(AB25&lt;&gt;""," -R","")</f>
        <v/>
      </c>
      <c r="AD24" s="210" t="str">
        <f>IF(AD25&lt;&gt;""," -R","")</f>
        <v/>
      </c>
      <c r="AF24" s="210" t="str">
        <f>IF(AF25&lt;&gt;""," -R","")</f>
        <v/>
      </c>
      <c r="AH24" s="210" t="str">
        <f>IF(AH25&lt;&gt;""," -R","")</f>
        <v/>
      </c>
      <c r="AJ24" s="210" t="str">
        <f>IF(AJ25&lt;&gt;""," -R","")</f>
        <v/>
      </c>
      <c r="AL24" s="210" t="str">
        <f>IF(AL25&lt;&gt;""," -R","")</f>
        <v/>
      </c>
      <c r="AN24" s="210" t="str">
        <f>IF(AN25&lt;&gt;""," -R","")</f>
        <v/>
      </c>
      <c r="AP24" s="210" t="str">
        <f>IF(AP25&lt;&gt;""," -R","")</f>
        <v/>
      </c>
      <c r="AR24" s="210" t="str">
        <f>IF(AR25&lt;&gt;""," -R","")</f>
        <v/>
      </c>
      <c r="AT24" s="210" t="str">
        <f>IF(AT25&lt;&gt;""," -R","")</f>
        <v/>
      </c>
      <c r="AV24" s="210" t="str">
        <f>IF(AV25&lt;&gt;""," -R","")</f>
        <v/>
      </c>
      <c r="AX24" s="210" t="str">
        <f>IF(AX25&lt;&gt;""," -R","")</f>
        <v/>
      </c>
      <c r="AZ24" s="210" t="str">
        <f>IF(AZ25&lt;&gt;""," -R","")</f>
        <v/>
      </c>
      <c r="BB24" s="210" t="str">
        <f>IF(BB25&lt;&gt;""," -R","")</f>
        <v/>
      </c>
      <c r="BD24" s="210" t="str">
        <f>IF(BD25&lt;&gt;""," -R","")</f>
        <v/>
      </c>
      <c r="BF24" s="210" t="str">
        <f>IF(BF25&lt;&gt;""," -R","")</f>
        <v/>
      </c>
      <c r="BH24" s="210" t="str">
        <f>IF(BH25&lt;&gt;""," -R","")</f>
        <v/>
      </c>
      <c r="BJ24" s="210" t="str">
        <f>IF(BJ25&lt;&gt;""," -R","")</f>
        <v/>
      </c>
    </row>
    <row r="25" spans="1:76" x14ac:dyDescent="0.25">
      <c r="M25" s="210">
        <v>1.08</v>
      </c>
      <c r="N25" s="210" t="str">
        <f>IFERROR(VLOOKUP(M25,'CRUCE RIESGOS'!$C$8:$D$25,2,FALSE),"")</f>
        <v/>
      </c>
      <c r="O25" s="210">
        <v>2.08</v>
      </c>
      <c r="P25" s="210" t="str">
        <f>IFERROR(VLOOKUP(O25,'CRUCE RIESGOS'!$C$8:$D$25,2,FALSE),"")</f>
        <v/>
      </c>
      <c r="Q25" s="210">
        <v>3.08</v>
      </c>
      <c r="R25" s="210" t="str">
        <f>IFERROR(VLOOKUP(Q25,'CRUCE RIESGOS'!$C$8:$D$25,2,FALSE),"")</f>
        <v/>
      </c>
      <c r="S25" s="210">
        <v>4.08</v>
      </c>
      <c r="T25" s="210" t="str">
        <f>IFERROR(VLOOKUP(S25,'CRUCE RIESGOS'!$C$8:$D$25,2,FALSE),"")</f>
        <v/>
      </c>
      <c r="U25" s="210">
        <v>5.08</v>
      </c>
      <c r="V25" s="210" t="str">
        <f>IFERROR(VLOOKUP(U25,'CRUCE RIESGOS'!$C$8:$D$25,2,FALSE),"")</f>
        <v/>
      </c>
      <c r="W25" s="210">
        <v>6.08</v>
      </c>
      <c r="X25" s="210" t="str">
        <f>IFERROR(VLOOKUP(W25,'CRUCE RIESGOS'!$C$8:$D$25,2,FALSE),"")</f>
        <v/>
      </c>
      <c r="Y25" s="210">
        <v>7.08</v>
      </c>
      <c r="Z25" s="210" t="str">
        <f>IFERROR(VLOOKUP(Y25,'CRUCE RIESGOS'!$C$8:$D$25,2,FALSE),"")</f>
        <v/>
      </c>
      <c r="AA25" s="210">
        <v>8.08</v>
      </c>
      <c r="AB25" s="210" t="str">
        <f>IFERROR(VLOOKUP(AA25,'CRUCE RIESGOS'!$C$8:$D$25,2,FALSE),"")</f>
        <v/>
      </c>
      <c r="AC25" s="210">
        <v>9.08</v>
      </c>
      <c r="AD25" s="210" t="str">
        <f>IFERROR(VLOOKUP(AC25,'CRUCE RIESGOS'!$C$8:$D$25,2,FALSE),"")</f>
        <v/>
      </c>
      <c r="AE25" s="210">
        <v>10.08</v>
      </c>
      <c r="AF25" s="210" t="str">
        <f>IFERROR(VLOOKUP(AE25,'CRUCE RIESGOS'!$C$8:$D$25,2,FALSE),"")</f>
        <v/>
      </c>
      <c r="AG25" s="210">
        <v>11.08</v>
      </c>
      <c r="AH25" s="210" t="str">
        <f>IFERROR(VLOOKUP(AG25,'CRUCE RIESGOS'!$C$8:$D$25,2,FALSE),"")</f>
        <v/>
      </c>
      <c r="AI25" s="210">
        <v>12.08</v>
      </c>
      <c r="AJ25" s="210" t="str">
        <f>IFERROR(VLOOKUP(AI25,'CRUCE RIESGOS'!$C$8:$D$25,2,FALSE),"")</f>
        <v/>
      </c>
      <c r="AK25" s="210">
        <v>13.08</v>
      </c>
      <c r="AL25" s="210" t="str">
        <f>IFERROR(VLOOKUP(AK25,'CRUCE RIESGOS'!$C$8:$D$25,2,FALSE),"")</f>
        <v/>
      </c>
      <c r="AM25" s="210">
        <v>14.08</v>
      </c>
      <c r="AN25" s="210" t="str">
        <f>IFERROR(VLOOKUP(AM25,'CRUCE RIESGOS'!$C$8:$D$25,2,FALSE),"")</f>
        <v/>
      </c>
      <c r="AO25" s="210">
        <v>15.08</v>
      </c>
      <c r="AP25" s="210" t="str">
        <f>IFERROR(VLOOKUP(AO25,'CRUCE RIESGOS'!$C$8:$D$25,2,FALSE),"")</f>
        <v/>
      </c>
      <c r="AQ25" s="210">
        <v>16.079999999999998</v>
      </c>
      <c r="AR25" s="210" t="str">
        <f>IFERROR(VLOOKUP(AQ25,'CRUCE RIESGOS'!$C$8:$D$25,2,FALSE),"")</f>
        <v/>
      </c>
      <c r="AS25" s="210">
        <v>17.079999999999998</v>
      </c>
      <c r="AT25" s="210" t="str">
        <f>IFERROR(VLOOKUP(AS25,'CRUCE RIESGOS'!$C$8:$D$25,2,FALSE),"")</f>
        <v/>
      </c>
      <c r="AU25" s="210">
        <v>18.079999999999998</v>
      </c>
      <c r="AV25" s="210" t="str">
        <f>IFERROR(VLOOKUP(AU25,'CRUCE RIESGOS'!$C$8:$D$25,2,FALSE),"")</f>
        <v/>
      </c>
      <c r="AW25" s="210">
        <v>19.079999999999998</v>
      </c>
      <c r="AX25" s="210" t="str">
        <f>IFERROR(VLOOKUP(AW25,'CRUCE RIESGOS'!$C$8:$D$25,2,FALSE),"")</f>
        <v/>
      </c>
      <c r="AY25" s="210">
        <v>20.079999999999998</v>
      </c>
      <c r="AZ25" s="210" t="str">
        <f>IFERROR(VLOOKUP(AY25,'CRUCE RIESGOS'!$C$8:$D$25,2,FALSE),"")</f>
        <v/>
      </c>
      <c r="BA25" s="210">
        <v>21.08</v>
      </c>
      <c r="BB25" s="210" t="str">
        <f>IFERROR(VLOOKUP(BA25,'CRUCE RIESGOS'!$C$8:$D$25,2,FALSE),"")</f>
        <v/>
      </c>
      <c r="BC25" s="210">
        <v>22.08</v>
      </c>
      <c r="BD25" s="210" t="str">
        <f>IFERROR(VLOOKUP(BC25,'CRUCE RIESGOS'!$C$8:$D$25,2,FALSE),"")</f>
        <v/>
      </c>
      <c r="BE25" s="210">
        <v>23.08</v>
      </c>
      <c r="BF25" s="210" t="str">
        <f>IFERROR(VLOOKUP(BE25,'CRUCE RIESGOS'!$C$8:$D$25,2,FALSE),"")</f>
        <v/>
      </c>
      <c r="BG25" s="210">
        <v>24.08</v>
      </c>
      <c r="BH25" s="210" t="str">
        <f>IFERROR(VLOOKUP(BG25,'CRUCE RIESGOS'!$C$8:$D$25,2,FALSE),"")</f>
        <v/>
      </c>
      <c r="BI25" s="210">
        <v>25.08</v>
      </c>
      <c r="BJ25" s="210" t="str">
        <f>IFERROR(VLOOKUP(BI25,'CRUCE RIESGOS'!$C$8:$D$25,2,FALSE),"")</f>
        <v/>
      </c>
    </row>
    <row r="26" spans="1:76" x14ac:dyDescent="0.25">
      <c r="N26" s="210" t="str">
        <f>IF(N27&lt;&gt;""," -R","")</f>
        <v/>
      </c>
      <c r="P26" s="210" t="str">
        <f>IF(P27&lt;&gt;""," -R","")</f>
        <v/>
      </c>
      <c r="R26" s="210" t="str">
        <f>IF(R27&lt;&gt;""," -R","")</f>
        <v/>
      </c>
      <c r="T26" s="210" t="str">
        <f>IF(T27&lt;&gt;""," -R","")</f>
        <v/>
      </c>
      <c r="V26" s="210" t="str">
        <f>IF(V27&lt;&gt;""," -R","")</f>
        <v/>
      </c>
      <c r="X26" s="210" t="str">
        <f>IF(X27&lt;&gt;""," -R","")</f>
        <v/>
      </c>
      <c r="Z26" s="210" t="str">
        <f>IF(Z27&lt;&gt;""," -R","")</f>
        <v/>
      </c>
      <c r="AB26" s="210" t="str">
        <f>IF(AB27&lt;&gt;""," -R","")</f>
        <v/>
      </c>
      <c r="AD26" s="210" t="str">
        <f>IF(AD27&lt;&gt;""," -R","")</f>
        <v/>
      </c>
      <c r="AF26" s="210" t="str">
        <f>IF(AF27&lt;&gt;""," -R","")</f>
        <v/>
      </c>
      <c r="AH26" s="210" t="str">
        <f>IF(AH27&lt;&gt;""," -R","")</f>
        <v/>
      </c>
      <c r="AJ26" s="210" t="str">
        <f>IF(AJ27&lt;&gt;""," -R","")</f>
        <v/>
      </c>
      <c r="AL26" s="210" t="str">
        <f>IF(AL27&lt;&gt;""," -R","")</f>
        <v/>
      </c>
      <c r="AN26" s="210" t="str">
        <f>IF(AN27&lt;&gt;""," -R","")</f>
        <v/>
      </c>
      <c r="AP26" s="210" t="str">
        <f>IF(AP27&lt;&gt;""," -R","")</f>
        <v/>
      </c>
      <c r="AR26" s="210" t="str">
        <f>IF(AR27&lt;&gt;""," -R","")</f>
        <v/>
      </c>
      <c r="AT26" s="210" t="str">
        <f>IF(AT27&lt;&gt;""," -R","")</f>
        <v/>
      </c>
      <c r="AV26" s="210" t="str">
        <f>IF(AV27&lt;&gt;""," -R","")</f>
        <v/>
      </c>
      <c r="AX26" s="210" t="str">
        <f>IF(AX27&lt;&gt;""," -R","")</f>
        <v/>
      </c>
      <c r="AZ26" s="210" t="str">
        <f>IF(AZ27&lt;&gt;""," -R","")</f>
        <v/>
      </c>
      <c r="BB26" s="210" t="str">
        <f>IF(BB27&lt;&gt;""," -R","")</f>
        <v/>
      </c>
      <c r="BD26" s="210" t="str">
        <f>IF(BD27&lt;&gt;""," -R","")</f>
        <v/>
      </c>
      <c r="BF26" s="210" t="str">
        <f>IF(BF27&lt;&gt;""," -R","")</f>
        <v/>
      </c>
      <c r="BH26" s="210" t="str">
        <f>IF(BH27&lt;&gt;""," -R","")</f>
        <v/>
      </c>
      <c r="BJ26" s="210" t="str">
        <f>IF(BJ27&lt;&gt;""," -R","")</f>
        <v/>
      </c>
    </row>
    <row r="27" spans="1:76" x14ac:dyDescent="0.25">
      <c r="M27" s="210">
        <v>1.0900000000000001</v>
      </c>
      <c r="N27" s="210" t="str">
        <f>IFERROR(VLOOKUP(M27,'CRUCE RIESGOS'!$C$8:$D$25,2,FALSE),"")</f>
        <v/>
      </c>
      <c r="O27" s="210">
        <v>2.09</v>
      </c>
      <c r="P27" s="210" t="str">
        <f>IFERROR(VLOOKUP(O27,'CRUCE RIESGOS'!$C$8:$D$25,2,FALSE),"")</f>
        <v/>
      </c>
      <c r="Q27" s="210">
        <v>3.09</v>
      </c>
      <c r="R27" s="210" t="str">
        <f>IFERROR(VLOOKUP(Q27,'CRUCE RIESGOS'!$C$8:$D$25,2,FALSE),"")</f>
        <v/>
      </c>
      <c r="S27" s="210">
        <v>4.09</v>
      </c>
      <c r="T27" s="210" t="str">
        <f>IFERROR(VLOOKUP(S27,'CRUCE RIESGOS'!$C$8:$D$25,2,FALSE),"")</f>
        <v/>
      </c>
      <c r="U27" s="210">
        <v>5.09</v>
      </c>
      <c r="V27" s="210" t="str">
        <f>IFERROR(VLOOKUP(U27,'CRUCE RIESGOS'!$C$8:$D$25,2,FALSE),"")</f>
        <v/>
      </c>
      <c r="W27" s="210">
        <v>6.09</v>
      </c>
      <c r="X27" s="210" t="str">
        <f>IFERROR(VLOOKUP(W27,'CRUCE RIESGOS'!$C$8:$D$25,2,FALSE),"")</f>
        <v/>
      </c>
      <c r="Y27" s="210">
        <v>7.09</v>
      </c>
      <c r="Z27" s="210" t="str">
        <f>IFERROR(VLOOKUP(Y27,'CRUCE RIESGOS'!$C$8:$D$25,2,FALSE),"")</f>
        <v/>
      </c>
      <c r="AA27" s="210">
        <v>8.09</v>
      </c>
      <c r="AB27" s="210" t="str">
        <f>IFERROR(VLOOKUP(AA27,'CRUCE RIESGOS'!$C$8:$D$25,2,FALSE),"")</f>
        <v/>
      </c>
      <c r="AC27" s="210">
        <v>9.09</v>
      </c>
      <c r="AD27" s="210" t="str">
        <f>IFERROR(VLOOKUP(AC27,'CRUCE RIESGOS'!$C$8:$D$25,2,FALSE),"")</f>
        <v/>
      </c>
      <c r="AE27" s="210">
        <v>10.09</v>
      </c>
      <c r="AF27" s="210" t="str">
        <f>IFERROR(VLOOKUP(AE27,'CRUCE RIESGOS'!$C$8:$D$25,2,FALSE),"")</f>
        <v/>
      </c>
      <c r="AG27" s="210">
        <v>11.09</v>
      </c>
      <c r="AH27" s="210" t="str">
        <f>IFERROR(VLOOKUP(AG27,'CRUCE RIESGOS'!$C$8:$D$25,2,FALSE),"")</f>
        <v/>
      </c>
      <c r="AI27" s="210">
        <v>12.09</v>
      </c>
      <c r="AJ27" s="210" t="str">
        <f>IFERROR(VLOOKUP(AI27,'CRUCE RIESGOS'!$C$8:$D$25,2,FALSE),"")</f>
        <v/>
      </c>
      <c r="AK27" s="210">
        <v>13.09</v>
      </c>
      <c r="AL27" s="210" t="str">
        <f>IFERROR(VLOOKUP(AK27,'CRUCE RIESGOS'!$C$8:$D$25,2,FALSE),"")</f>
        <v/>
      </c>
      <c r="AM27" s="210">
        <v>14.09</v>
      </c>
      <c r="AN27" s="210" t="str">
        <f>IFERROR(VLOOKUP(AM27,'CRUCE RIESGOS'!$C$8:$D$25,2,FALSE),"")</f>
        <v/>
      </c>
      <c r="AO27" s="210">
        <v>15.09</v>
      </c>
      <c r="AP27" s="210" t="str">
        <f>IFERROR(VLOOKUP(AO27,'CRUCE RIESGOS'!$C$8:$D$25,2,FALSE),"")</f>
        <v/>
      </c>
      <c r="AQ27" s="210">
        <v>16.09</v>
      </c>
      <c r="AR27" s="210" t="str">
        <f>IFERROR(VLOOKUP(AQ27,'CRUCE RIESGOS'!$C$8:$D$25,2,FALSE),"")</f>
        <v/>
      </c>
      <c r="AS27" s="210">
        <v>17.09</v>
      </c>
      <c r="AT27" s="210" t="str">
        <f>IFERROR(VLOOKUP(AS27,'CRUCE RIESGOS'!$C$8:$D$25,2,FALSE),"")</f>
        <v/>
      </c>
      <c r="AU27" s="210">
        <v>18.09</v>
      </c>
      <c r="AV27" s="210" t="str">
        <f>IFERROR(VLOOKUP(AU27,'CRUCE RIESGOS'!$C$8:$D$25,2,FALSE),"")</f>
        <v/>
      </c>
      <c r="AW27" s="210">
        <v>19.09</v>
      </c>
      <c r="AX27" s="210" t="str">
        <f>IFERROR(VLOOKUP(AW27,'CRUCE RIESGOS'!$C$8:$D$25,2,FALSE),"")</f>
        <v/>
      </c>
      <c r="AY27" s="210">
        <v>20.09</v>
      </c>
      <c r="AZ27" s="210" t="str">
        <f>IFERROR(VLOOKUP(AY27,'CRUCE RIESGOS'!$C$8:$D$25,2,FALSE),"")</f>
        <v/>
      </c>
      <c r="BA27" s="210">
        <v>21.09</v>
      </c>
      <c r="BB27" s="210" t="str">
        <f>IFERROR(VLOOKUP(BA27,'CRUCE RIESGOS'!$C$8:$D$25,2,FALSE),"")</f>
        <v/>
      </c>
      <c r="BC27" s="210">
        <v>22.09</v>
      </c>
      <c r="BD27" s="210" t="str">
        <f>IFERROR(VLOOKUP(BC27,'CRUCE RIESGOS'!$C$8:$D$25,2,FALSE),"")</f>
        <v/>
      </c>
      <c r="BE27" s="210">
        <v>23.09</v>
      </c>
      <c r="BF27" s="210" t="str">
        <f>IFERROR(VLOOKUP(BE27,'CRUCE RIESGOS'!$C$8:$D$25,2,FALSE),"")</f>
        <v/>
      </c>
      <c r="BG27" s="210">
        <v>24.09</v>
      </c>
      <c r="BH27" s="210" t="str">
        <f>IFERROR(VLOOKUP(BG27,'CRUCE RIESGOS'!$C$8:$D$25,2,FALSE),"")</f>
        <v/>
      </c>
      <c r="BI27" s="210">
        <v>25.09</v>
      </c>
      <c r="BJ27" s="210" t="str">
        <f>IFERROR(VLOOKUP(BI27,'CRUCE RIESGOS'!$C$8:$D$25,2,FALSE),"")</f>
        <v/>
      </c>
    </row>
    <row r="28" spans="1:76" x14ac:dyDescent="0.25">
      <c r="N28" s="210" t="str">
        <f>IF(N29&lt;&gt;""," -R","")</f>
        <v/>
      </c>
      <c r="P28" s="210" t="str">
        <f>IF(P29&lt;&gt;""," -R","")</f>
        <v/>
      </c>
      <c r="R28" s="210" t="str">
        <f>IF(R29&lt;&gt;""," -R","")</f>
        <v/>
      </c>
      <c r="T28" s="210" t="str">
        <f>IF(T29&lt;&gt;""," -R","")</f>
        <v/>
      </c>
      <c r="V28" s="210" t="str">
        <f>IF(V29&lt;&gt;""," -R","")</f>
        <v/>
      </c>
      <c r="X28" s="210" t="str">
        <f>IF(X29&lt;&gt;""," -R","")</f>
        <v/>
      </c>
      <c r="Z28" s="210" t="str">
        <f>IF(Z29&lt;&gt;""," -R","")</f>
        <v/>
      </c>
      <c r="AB28" s="210" t="str">
        <f>IF(AB29&lt;&gt;""," -R","")</f>
        <v/>
      </c>
      <c r="AD28" s="210" t="str">
        <f>IF(AD29&lt;&gt;""," -R","")</f>
        <v/>
      </c>
      <c r="AF28" s="210" t="str">
        <f>IF(AF29&lt;&gt;""," -R","")</f>
        <v/>
      </c>
      <c r="AH28" s="210" t="str">
        <f>IF(AH29&lt;&gt;""," -R","")</f>
        <v/>
      </c>
      <c r="AJ28" s="210" t="str">
        <f>IF(AJ29&lt;&gt;""," -R","")</f>
        <v/>
      </c>
      <c r="AL28" s="210" t="str">
        <f>IF(AL29&lt;&gt;""," -R","")</f>
        <v/>
      </c>
      <c r="AN28" s="210" t="str">
        <f>IF(AN29&lt;&gt;""," -R","")</f>
        <v/>
      </c>
      <c r="AP28" s="210" t="str">
        <f>IF(AP29&lt;&gt;""," -R","")</f>
        <v/>
      </c>
      <c r="AR28" s="210" t="str">
        <f>IF(AR29&lt;&gt;""," -R","")</f>
        <v/>
      </c>
      <c r="AT28" s="210" t="str">
        <f>IF(AT29&lt;&gt;""," -R","")</f>
        <v/>
      </c>
      <c r="AV28" s="210" t="str">
        <f>IF(AV29&lt;&gt;""," -R","")</f>
        <v/>
      </c>
      <c r="AX28" s="210" t="str">
        <f>IF(AX29&lt;&gt;""," -R","")</f>
        <v/>
      </c>
      <c r="AZ28" s="210" t="str">
        <f>IF(AZ29&lt;&gt;""," -R","")</f>
        <v/>
      </c>
      <c r="BB28" s="210" t="str">
        <f>IF(BB29&lt;&gt;""," -R","")</f>
        <v/>
      </c>
      <c r="BD28" s="210" t="str">
        <f>IF(BD29&lt;&gt;""," -R","")</f>
        <v/>
      </c>
      <c r="BF28" s="210" t="str">
        <f>IF(BF29&lt;&gt;""," -R","")</f>
        <v/>
      </c>
      <c r="BH28" s="210" t="str">
        <f>IF(BH29&lt;&gt;""," -R","")</f>
        <v/>
      </c>
      <c r="BJ28" s="210" t="str">
        <f>IF(BJ29&lt;&gt;""," -R","")</f>
        <v/>
      </c>
    </row>
    <row r="29" spans="1:76" x14ac:dyDescent="0.25">
      <c r="M29" s="210">
        <v>1.1000000000000001</v>
      </c>
      <c r="N29" s="210" t="str">
        <f>IFERROR(VLOOKUP(M29,'CRUCE RIESGOS'!$C$8:$D$25,2,FALSE),"")</f>
        <v/>
      </c>
      <c r="O29" s="210">
        <v>2.1</v>
      </c>
      <c r="P29" s="210" t="str">
        <f>IFERROR(VLOOKUP(O29,'CRUCE RIESGOS'!$C$8:$D$25,2,FALSE),"")</f>
        <v/>
      </c>
      <c r="Q29" s="210">
        <v>3.1</v>
      </c>
      <c r="R29" s="210" t="str">
        <f>IFERROR(VLOOKUP(Q29,'CRUCE RIESGOS'!$C$8:$D$25,2,FALSE),"")</f>
        <v/>
      </c>
      <c r="S29" s="210">
        <v>4.0999999999999996</v>
      </c>
      <c r="T29" s="210" t="str">
        <f>IFERROR(VLOOKUP(S29,'CRUCE RIESGOS'!$C$8:$D$25,2,FALSE),"")</f>
        <v/>
      </c>
      <c r="U29" s="210">
        <v>5.0999999999999996</v>
      </c>
      <c r="V29" s="210" t="str">
        <f>IFERROR(VLOOKUP(U29,'CRUCE RIESGOS'!$C$8:$D$25,2,FALSE),"")</f>
        <v/>
      </c>
      <c r="W29" s="210">
        <v>6.1</v>
      </c>
      <c r="X29" s="210" t="str">
        <f>IFERROR(VLOOKUP(W29,'CRUCE RIESGOS'!$C$8:$D$25,2,FALSE),"")</f>
        <v/>
      </c>
      <c r="Y29" s="210">
        <v>7.1</v>
      </c>
      <c r="Z29" s="210" t="str">
        <f>IFERROR(VLOOKUP(Y29,'CRUCE RIESGOS'!$C$8:$D$25,2,FALSE),"")</f>
        <v/>
      </c>
      <c r="AA29" s="210">
        <v>8.1</v>
      </c>
      <c r="AB29" s="210" t="str">
        <f>IFERROR(VLOOKUP(AA29,'CRUCE RIESGOS'!$C$8:$D$25,2,FALSE),"")</f>
        <v/>
      </c>
      <c r="AC29" s="210">
        <v>9.1</v>
      </c>
      <c r="AD29" s="210" t="str">
        <f>IFERROR(VLOOKUP(AC29,'CRUCE RIESGOS'!$C$8:$D$25,2,FALSE),"")</f>
        <v/>
      </c>
      <c r="AE29" s="210">
        <v>10.1</v>
      </c>
      <c r="AF29" s="210" t="str">
        <f>IFERROR(VLOOKUP(AE29,'CRUCE RIESGOS'!$C$8:$D$25,2,FALSE),"")</f>
        <v/>
      </c>
      <c r="AG29" s="210">
        <v>11.1</v>
      </c>
      <c r="AH29" s="210" t="str">
        <f>IFERROR(VLOOKUP(AG29,'CRUCE RIESGOS'!$C$8:$D$25,2,FALSE),"")</f>
        <v/>
      </c>
      <c r="AI29" s="210">
        <v>12.1</v>
      </c>
      <c r="AJ29" s="210" t="str">
        <f>IFERROR(VLOOKUP(AI29,'CRUCE RIESGOS'!$C$8:$D$25,2,FALSE),"")</f>
        <v/>
      </c>
      <c r="AK29" s="210">
        <v>13.1</v>
      </c>
      <c r="AL29" s="210" t="str">
        <f>IFERROR(VLOOKUP(AK29,'CRUCE RIESGOS'!$C$8:$D$25,2,FALSE),"")</f>
        <v/>
      </c>
      <c r="AM29" s="210">
        <v>14.1</v>
      </c>
      <c r="AN29" s="210" t="str">
        <f>IFERROR(VLOOKUP(AM29,'CRUCE RIESGOS'!$C$8:$D$25,2,FALSE),"")</f>
        <v/>
      </c>
      <c r="AO29" s="210">
        <v>15.1</v>
      </c>
      <c r="AP29" s="210" t="str">
        <f>IFERROR(VLOOKUP(AO29,'CRUCE RIESGOS'!$C$8:$D$25,2,FALSE),"")</f>
        <v/>
      </c>
      <c r="AQ29" s="210">
        <v>16.100000000000001</v>
      </c>
      <c r="AR29" s="210" t="str">
        <f>IFERROR(VLOOKUP(AQ29,'CRUCE RIESGOS'!$C$8:$D$25,2,FALSE),"")</f>
        <v/>
      </c>
      <c r="AS29" s="210">
        <v>17.100000000000001</v>
      </c>
      <c r="AT29" s="210" t="str">
        <f>IFERROR(VLOOKUP(AS29,'CRUCE RIESGOS'!$C$8:$D$25,2,FALSE),"")</f>
        <v/>
      </c>
      <c r="AU29" s="210">
        <v>18.100000000000001</v>
      </c>
      <c r="AV29" s="210" t="str">
        <f>IFERROR(VLOOKUP(AU29,'CRUCE RIESGOS'!$C$8:$D$25,2,FALSE),"")</f>
        <v/>
      </c>
      <c r="AW29" s="210">
        <v>19.100000000000001</v>
      </c>
      <c r="AX29" s="210" t="str">
        <f>IFERROR(VLOOKUP(AW29,'CRUCE RIESGOS'!$C$8:$D$25,2,FALSE),"")</f>
        <v/>
      </c>
      <c r="AY29" s="210">
        <v>20.100000000000001</v>
      </c>
      <c r="AZ29" s="210" t="str">
        <f>IFERROR(VLOOKUP(AY29,'CRUCE RIESGOS'!$C$8:$D$25,2,FALSE),"")</f>
        <v/>
      </c>
      <c r="BA29" s="210">
        <v>21.1</v>
      </c>
      <c r="BB29" s="210" t="str">
        <f>IFERROR(VLOOKUP(BA29,'CRUCE RIESGOS'!$C$8:$D$25,2,FALSE),"")</f>
        <v/>
      </c>
      <c r="BC29" s="210">
        <v>22.1</v>
      </c>
      <c r="BD29" s="210" t="str">
        <f>IFERROR(VLOOKUP(BC29,'CRUCE RIESGOS'!$C$8:$D$25,2,FALSE),"")</f>
        <v/>
      </c>
      <c r="BE29" s="210">
        <v>23.1</v>
      </c>
      <c r="BF29" s="210" t="str">
        <f>IFERROR(VLOOKUP(BE29,'CRUCE RIESGOS'!$C$8:$D$25,2,FALSE),"")</f>
        <v/>
      </c>
      <c r="BG29" s="210">
        <v>24.1</v>
      </c>
      <c r="BH29" s="210" t="str">
        <f>IFERROR(VLOOKUP(BG29,'CRUCE RIESGOS'!$C$8:$D$25,2,FALSE),"")</f>
        <v/>
      </c>
      <c r="BI29" s="210">
        <v>25.1</v>
      </c>
      <c r="BJ29" s="210" t="str">
        <f>IFERROR(VLOOKUP(BI29,'CRUCE RIESGOS'!$C$8:$D$25,2,FALSE),"")</f>
        <v/>
      </c>
    </row>
    <row r="30" spans="1:76" x14ac:dyDescent="0.25">
      <c r="N30" s="210" t="str">
        <f>IF(N31&lt;&gt;""," -R","")</f>
        <v/>
      </c>
      <c r="P30" s="210" t="str">
        <f>IF(P31&lt;&gt;""," -R","")</f>
        <v/>
      </c>
      <c r="R30" s="210" t="str">
        <f>IF(R31&lt;&gt;""," -R","")</f>
        <v/>
      </c>
      <c r="T30" s="210" t="str">
        <f>IF(T31&lt;&gt;""," -R","")</f>
        <v/>
      </c>
      <c r="V30" s="210" t="str">
        <f>IF(V31&lt;&gt;""," -R","")</f>
        <v/>
      </c>
      <c r="X30" s="210" t="str">
        <f>IF(X31&lt;&gt;""," -R","")</f>
        <v/>
      </c>
      <c r="Z30" s="210" t="str">
        <f>IF(Z31&lt;&gt;""," -R","")</f>
        <v/>
      </c>
      <c r="AB30" s="210" t="str">
        <f>IF(AB31&lt;&gt;""," -R","")</f>
        <v/>
      </c>
      <c r="AD30" s="210" t="str">
        <f>IF(AD31&lt;&gt;""," -R","")</f>
        <v/>
      </c>
      <c r="AF30" s="210" t="str">
        <f>IF(AF31&lt;&gt;""," -R","")</f>
        <v/>
      </c>
      <c r="AH30" s="210" t="str">
        <f>IF(AH31&lt;&gt;""," -R","")</f>
        <v/>
      </c>
      <c r="AJ30" s="210" t="str">
        <f>IF(AJ31&lt;&gt;""," -R","")</f>
        <v/>
      </c>
      <c r="AL30" s="210" t="str">
        <f>IF(AL31&lt;&gt;""," -R","")</f>
        <v/>
      </c>
      <c r="AN30" s="210" t="str">
        <f>IF(AN31&lt;&gt;""," -R","")</f>
        <v/>
      </c>
      <c r="AP30" s="210" t="str">
        <f>IF(AP31&lt;&gt;""," -R","")</f>
        <v/>
      </c>
      <c r="AR30" s="210" t="str">
        <f>IF(AR31&lt;&gt;""," -R","")</f>
        <v/>
      </c>
      <c r="AT30" s="210" t="str">
        <f>IF(AT31&lt;&gt;""," -R","")</f>
        <v/>
      </c>
      <c r="AV30" s="210" t="str">
        <f>IF(AV31&lt;&gt;""," -R","")</f>
        <v/>
      </c>
      <c r="AX30" s="210" t="str">
        <f>IF(AX31&lt;&gt;""," -R","")</f>
        <v/>
      </c>
      <c r="AZ30" s="210" t="str">
        <f>IF(AZ31&lt;&gt;""," -R","")</f>
        <v/>
      </c>
      <c r="BB30" s="210" t="str">
        <f>IF(BB31&lt;&gt;""," -R","")</f>
        <v/>
      </c>
      <c r="BD30" s="210" t="str">
        <f>IF(BD31&lt;&gt;""," -R","")</f>
        <v/>
      </c>
      <c r="BF30" s="210" t="str">
        <f>IF(BF31&lt;&gt;""," -R","")</f>
        <v/>
      </c>
      <c r="BH30" s="210" t="str">
        <f>IF(BH31&lt;&gt;""," -R","")</f>
        <v/>
      </c>
      <c r="BJ30" s="210" t="str">
        <f>IF(BJ31&lt;&gt;""," -R","")</f>
        <v/>
      </c>
    </row>
    <row r="31" spans="1:76" x14ac:dyDescent="0.25">
      <c r="M31" s="210">
        <v>1.1100000000000001</v>
      </c>
      <c r="N31" s="210" t="str">
        <f>IFERROR(VLOOKUP(M31,'CRUCE RIESGOS'!$C$8:$D$25,2,FALSE),"")</f>
        <v/>
      </c>
      <c r="O31" s="210">
        <v>2.11</v>
      </c>
      <c r="P31" s="210" t="str">
        <f>IFERROR(VLOOKUP(O31,'CRUCE RIESGOS'!$C$8:$D$25,2,FALSE),"")</f>
        <v/>
      </c>
      <c r="Q31" s="210">
        <v>3.11</v>
      </c>
      <c r="R31" s="210" t="str">
        <f>IFERROR(VLOOKUP(Q31,'CRUCE RIESGOS'!$C$8:$D$25,2,FALSE),"")</f>
        <v/>
      </c>
      <c r="S31" s="210">
        <v>4.1100000000000003</v>
      </c>
      <c r="T31" s="210" t="str">
        <f>IFERROR(VLOOKUP(S31,'CRUCE RIESGOS'!$C$8:$D$25,2,FALSE),"")</f>
        <v/>
      </c>
      <c r="U31" s="210">
        <v>5.1100000000000003</v>
      </c>
      <c r="V31" s="210" t="str">
        <f>IFERROR(VLOOKUP(U31,'CRUCE RIESGOS'!$C$8:$D$25,2,FALSE),"")</f>
        <v/>
      </c>
      <c r="W31" s="210">
        <v>6.11</v>
      </c>
      <c r="X31" s="210" t="str">
        <f>IFERROR(VLOOKUP(W31,'CRUCE RIESGOS'!$C$8:$D$25,2,FALSE),"")</f>
        <v/>
      </c>
      <c r="Y31" s="210">
        <v>7.11</v>
      </c>
      <c r="Z31" s="210" t="str">
        <f>IFERROR(VLOOKUP(Y31,'CRUCE RIESGOS'!$C$8:$D$25,2,FALSE),"")</f>
        <v/>
      </c>
      <c r="AA31" s="210">
        <v>8.11</v>
      </c>
      <c r="AB31" s="210" t="str">
        <f>IFERROR(VLOOKUP(AA31,'CRUCE RIESGOS'!$C$8:$D$25,2,FALSE),"")</f>
        <v/>
      </c>
      <c r="AC31" s="210">
        <v>9.11</v>
      </c>
      <c r="AD31" s="210" t="str">
        <f>IFERROR(VLOOKUP(AC31,'CRUCE RIESGOS'!$C$8:$D$25,2,FALSE),"")</f>
        <v/>
      </c>
      <c r="AE31" s="210">
        <v>10.11</v>
      </c>
      <c r="AF31" s="210" t="str">
        <f>IFERROR(VLOOKUP(AE31,'CRUCE RIESGOS'!$C$8:$D$25,2,FALSE),"")</f>
        <v/>
      </c>
      <c r="AG31" s="210">
        <v>11.11</v>
      </c>
      <c r="AH31" s="210" t="str">
        <f>IFERROR(VLOOKUP(AG31,'CRUCE RIESGOS'!$C$8:$D$25,2,FALSE),"")</f>
        <v/>
      </c>
      <c r="AI31" s="210">
        <v>12.11</v>
      </c>
      <c r="AJ31" s="210" t="str">
        <f>IFERROR(VLOOKUP(AI31,'CRUCE RIESGOS'!$C$8:$D$25,2,FALSE),"")</f>
        <v/>
      </c>
      <c r="AK31" s="210">
        <v>13.11</v>
      </c>
      <c r="AL31" s="210" t="str">
        <f>IFERROR(VLOOKUP(AK31,'CRUCE RIESGOS'!$C$8:$D$25,2,FALSE),"")</f>
        <v/>
      </c>
      <c r="AM31" s="210">
        <v>14.11</v>
      </c>
      <c r="AN31" s="210" t="str">
        <f>IFERROR(VLOOKUP(AM31,'CRUCE RIESGOS'!$C$8:$D$25,2,FALSE),"")</f>
        <v/>
      </c>
      <c r="AO31" s="210">
        <v>15.11</v>
      </c>
      <c r="AP31" s="210" t="str">
        <f>IFERROR(VLOOKUP(AO31,'CRUCE RIESGOS'!$C$8:$D$25,2,FALSE),"")</f>
        <v/>
      </c>
      <c r="AQ31" s="210">
        <v>16.11</v>
      </c>
      <c r="AR31" s="210" t="str">
        <f>IFERROR(VLOOKUP(AQ31,'CRUCE RIESGOS'!$C$8:$D$25,2,FALSE),"")</f>
        <v/>
      </c>
      <c r="AS31" s="210">
        <v>17.11</v>
      </c>
      <c r="AT31" s="210" t="str">
        <f>IFERROR(VLOOKUP(AS31,'CRUCE RIESGOS'!$C$8:$D$25,2,FALSE),"")</f>
        <v/>
      </c>
      <c r="AU31" s="210">
        <v>18.11</v>
      </c>
      <c r="AV31" s="210" t="str">
        <f>IFERROR(VLOOKUP(AU31,'CRUCE RIESGOS'!$C$8:$D$25,2,FALSE),"")</f>
        <v/>
      </c>
      <c r="AW31" s="210">
        <v>19.11</v>
      </c>
      <c r="AX31" s="210" t="str">
        <f>IFERROR(VLOOKUP(AW31,'CRUCE RIESGOS'!$C$8:$D$25,2,FALSE),"")</f>
        <v/>
      </c>
      <c r="AY31" s="210">
        <v>20.11</v>
      </c>
      <c r="AZ31" s="210" t="str">
        <f>IFERROR(VLOOKUP(AY31,'CRUCE RIESGOS'!$C$8:$D$25,2,FALSE),"")</f>
        <v/>
      </c>
      <c r="BA31" s="210">
        <v>21.11</v>
      </c>
      <c r="BB31" s="210" t="str">
        <f>IFERROR(VLOOKUP(BA31,'CRUCE RIESGOS'!$C$8:$D$25,2,FALSE),"")</f>
        <v/>
      </c>
      <c r="BC31" s="210">
        <v>22.11</v>
      </c>
      <c r="BD31" s="210" t="str">
        <f>IFERROR(VLOOKUP(BC31,'CRUCE RIESGOS'!$C$8:$D$25,2,FALSE),"")</f>
        <v/>
      </c>
      <c r="BE31" s="210">
        <v>23.11</v>
      </c>
      <c r="BF31" s="210" t="str">
        <f>IFERROR(VLOOKUP(BE31,'CRUCE RIESGOS'!$C$8:$D$25,2,FALSE),"")</f>
        <v/>
      </c>
      <c r="BG31" s="210">
        <v>24.11</v>
      </c>
      <c r="BH31" s="210" t="str">
        <f>IFERROR(VLOOKUP(BG31,'CRUCE RIESGOS'!$C$8:$D$25,2,FALSE),"")</f>
        <v/>
      </c>
      <c r="BI31" s="210">
        <v>25.11</v>
      </c>
      <c r="BJ31" s="210" t="str">
        <f>IFERROR(VLOOKUP(BI31,'CRUCE RIESGOS'!$C$8:$D$25,2,FALSE),"")</f>
        <v/>
      </c>
    </row>
    <row r="32" spans="1:76" x14ac:dyDescent="0.25">
      <c r="N32" s="210" t="str">
        <f>IF(N33&lt;&gt;""," -R","")</f>
        <v/>
      </c>
      <c r="P32" s="210" t="str">
        <f>IF(P33&lt;&gt;""," -R","")</f>
        <v/>
      </c>
      <c r="R32" s="210" t="str">
        <f>IF(R33&lt;&gt;""," -R","")</f>
        <v/>
      </c>
      <c r="T32" s="210" t="str">
        <f>IF(T33&lt;&gt;""," -R","")</f>
        <v/>
      </c>
      <c r="V32" s="210" t="str">
        <f>IF(V33&lt;&gt;""," -R","")</f>
        <v/>
      </c>
      <c r="X32" s="210" t="str">
        <f>IF(X33&lt;&gt;""," -R","")</f>
        <v/>
      </c>
      <c r="Z32" s="210" t="str">
        <f>IF(Z33&lt;&gt;""," -R","")</f>
        <v/>
      </c>
      <c r="AB32" s="210" t="str">
        <f>IF(AB33&lt;&gt;""," -R","")</f>
        <v/>
      </c>
      <c r="AD32" s="210" t="str">
        <f>IF(AD33&lt;&gt;""," -R","")</f>
        <v/>
      </c>
      <c r="AF32" s="210" t="str">
        <f>IF(AF33&lt;&gt;""," -R","")</f>
        <v/>
      </c>
      <c r="AH32" s="210" t="str">
        <f>IF(AH33&lt;&gt;""," -R","")</f>
        <v/>
      </c>
      <c r="AJ32" s="210" t="str">
        <f>IF(AJ33&lt;&gt;""," -R","")</f>
        <v/>
      </c>
      <c r="AL32" s="210" t="str">
        <f>IF(AL33&lt;&gt;""," -R","")</f>
        <v/>
      </c>
      <c r="AN32" s="210" t="str">
        <f>IF(AN33&lt;&gt;""," -R","")</f>
        <v/>
      </c>
      <c r="AP32" s="210" t="str">
        <f>IF(AP33&lt;&gt;""," -R","")</f>
        <v/>
      </c>
      <c r="AR32" s="210" t="str">
        <f>IF(AR33&lt;&gt;""," -R","")</f>
        <v/>
      </c>
      <c r="AT32" s="210" t="str">
        <f>IF(AT33&lt;&gt;""," -R","")</f>
        <v/>
      </c>
      <c r="AV32" s="210" t="str">
        <f>IF(AV33&lt;&gt;""," -R","")</f>
        <v/>
      </c>
      <c r="AX32" s="210" t="str">
        <f>IF(AX33&lt;&gt;""," -R","")</f>
        <v/>
      </c>
      <c r="AZ32" s="210" t="str">
        <f>IF(AZ33&lt;&gt;""," -R","")</f>
        <v/>
      </c>
      <c r="BB32" s="210" t="str">
        <f>IF(BB33&lt;&gt;""," -R","")</f>
        <v/>
      </c>
      <c r="BD32" s="210" t="str">
        <f>IF(BD33&lt;&gt;""," -R","")</f>
        <v/>
      </c>
      <c r="BF32" s="210" t="str">
        <f>IF(BF33&lt;&gt;""," -R","")</f>
        <v/>
      </c>
      <c r="BH32" s="210" t="str">
        <f>IF(BH33&lt;&gt;""," -R","")</f>
        <v/>
      </c>
      <c r="BJ32" s="210" t="str">
        <f>IF(BJ33&lt;&gt;""," -R","")</f>
        <v/>
      </c>
    </row>
    <row r="33" spans="13:62" x14ac:dyDescent="0.25">
      <c r="M33" s="210">
        <v>1.1200000000000001</v>
      </c>
      <c r="N33" s="210" t="str">
        <f>IFERROR(VLOOKUP(M33,'CRUCE RIESGOS'!$C$8:$D$25,2,FALSE),"")</f>
        <v/>
      </c>
      <c r="O33" s="210">
        <v>2.12</v>
      </c>
      <c r="P33" s="210" t="str">
        <f>IFERROR(VLOOKUP(O33,'CRUCE RIESGOS'!$C$8:$D$25,2,FALSE),"")</f>
        <v/>
      </c>
      <c r="Q33" s="210">
        <v>3.12</v>
      </c>
      <c r="R33" s="210" t="str">
        <f>IFERROR(VLOOKUP(Q33,'CRUCE RIESGOS'!$C$8:$D$25,2,FALSE),"")</f>
        <v/>
      </c>
      <c r="S33" s="210">
        <v>4.12</v>
      </c>
      <c r="T33" s="210" t="str">
        <f>IFERROR(VLOOKUP(S33,'CRUCE RIESGOS'!$C$8:$D$25,2,FALSE),"")</f>
        <v/>
      </c>
      <c r="U33" s="210">
        <v>5.12</v>
      </c>
      <c r="V33" s="210" t="str">
        <f>IFERROR(VLOOKUP(U33,'CRUCE RIESGOS'!$C$8:$D$25,2,FALSE),"")</f>
        <v/>
      </c>
      <c r="W33" s="210">
        <v>6.12</v>
      </c>
      <c r="X33" s="210" t="str">
        <f>IFERROR(VLOOKUP(W33,'CRUCE RIESGOS'!$C$8:$D$25,2,FALSE),"")</f>
        <v/>
      </c>
      <c r="Y33" s="210">
        <v>7.12</v>
      </c>
      <c r="Z33" s="210" t="str">
        <f>IFERROR(VLOOKUP(Y33,'CRUCE RIESGOS'!$C$8:$D$25,2,FALSE),"")</f>
        <v/>
      </c>
      <c r="AA33" s="210">
        <v>8.1199999999999992</v>
      </c>
      <c r="AB33" s="210" t="str">
        <f>IFERROR(VLOOKUP(AA33,'CRUCE RIESGOS'!$C$8:$D$25,2,FALSE),"")</f>
        <v/>
      </c>
      <c r="AC33" s="210">
        <v>9.1199999999999992</v>
      </c>
      <c r="AD33" s="210" t="str">
        <f>IFERROR(VLOOKUP(AC33,'CRUCE RIESGOS'!$C$8:$D$25,2,FALSE),"")</f>
        <v/>
      </c>
      <c r="AE33" s="210">
        <v>10.119999999999999</v>
      </c>
      <c r="AF33" s="210" t="str">
        <f>IFERROR(VLOOKUP(AE33,'CRUCE RIESGOS'!$C$8:$D$25,2,FALSE),"")</f>
        <v/>
      </c>
      <c r="AG33" s="210">
        <v>11.12</v>
      </c>
      <c r="AH33" s="210" t="str">
        <f>IFERROR(VLOOKUP(AG33,'CRUCE RIESGOS'!$C$8:$D$25,2,FALSE),"")</f>
        <v/>
      </c>
      <c r="AI33" s="210">
        <v>12.12</v>
      </c>
      <c r="AJ33" s="210" t="str">
        <f>IFERROR(VLOOKUP(AI33,'CRUCE RIESGOS'!$C$8:$D$25,2,FALSE),"")</f>
        <v/>
      </c>
      <c r="AK33" s="210">
        <v>13.12</v>
      </c>
      <c r="AL33" s="210" t="str">
        <f>IFERROR(VLOOKUP(AK33,'CRUCE RIESGOS'!$C$8:$D$25,2,FALSE),"")</f>
        <v/>
      </c>
      <c r="AM33" s="210">
        <v>14.12</v>
      </c>
      <c r="AN33" s="210" t="str">
        <f>IFERROR(VLOOKUP(AM33,'CRUCE RIESGOS'!$C$8:$D$25,2,FALSE),"")</f>
        <v/>
      </c>
      <c r="AO33" s="210">
        <v>15.12</v>
      </c>
      <c r="AP33" s="210" t="str">
        <f>IFERROR(VLOOKUP(AO33,'CRUCE RIESGOS'!$C$8:$D$25,2,FALSE),"")</f>
        <v/>
      </c>
      <c r="AQ33" s="210">
        <v>16.12</v>
      </c>
      <c r="AR33" s="210" t="str">
        <f>IFERROR(VLOOKUP(AQ33,'CRUCE RIESGOS'!$C$8:$D$25,2,FALSE),"")</f>
        <v/>
      </c>
      <c r="AS33" s="210">
        <v>17.12</v>
      </c>
      <c r="AT33" s="210" t="str">
        <f>IFERROR(VLOOKUP(AS33,'CRUCE RIESGOS'!$C$8:$D$25,2,FALSE),"")</f>
        <v/>
      </c>
      <c r="AU33" s="210">
        <v>18.12</v>
      </c>
      <c r="AV33" s="210" t="str">
        <f>IFERROR(VLOOKUP(AU33,'CRUCE RIESGOS'!$C$8:$D$25,2,FALSE),"")</f>
        <v/>
      </c>
      <c r="AW33" s="210">
        <v>19.12</v>
      </c>
      <c r="AX33" s="210" t="str">
        <f>IFERROR(VLOOKUP(AW33,'CRUCE RIESGOS'!$C$8:$D$25,2,FALSE),"")</f>
        <v/>
      </c>
      <c r="AY33" s="210">
        <v>20.12</v>
      </c>
      <c r="AZ33" s="210" t="str">
        <f>IFERROR(VLOOKUP(AY33,'CRUCE RIESGOS'!$C$8:$D$25,2,FALSE),"")</f>
        <v/>
      </c>
      <c r="BA33" s="210">
        <v>21.12</v>
      </c>
      <c r="BB33" s="210" t="str">
        <f>IFERROR(VLOOKUP(BA33,'CRUCE RIESGOS'!$C$8:$D$25,2,FALSE),"")</f>
        <v/>
      </c>
      <c r="BC33" s="210">
        <v>22.12</v>
      </c>
      <c r="BD33" s="210" t="str">
        <f>IFERROR(VLOOKUP(BC33,'CRUCE RIESGOS'!$C$8:$D$25,2,FALSE),"")</f>
        <v/>
      </c>
      <c r="BE33" s="210">
        <v>23.12</v>
      </c>
      <c r="BF33" s="210" t="str">
        <f>IFERROR(VLOOKUP(BE33,'CRUCE RIESGOS'!$C$8:$D$25,2,FALSE),"")</f>
        <v/>
      </c>
      <c r="BG33" s="210">
        <v>24.12</v>
      </c>
      <c r="BH33" s="210" t="str">
        <f>IFERROR(VLOOKUP(BG33,'CRUCE RIESGOS'!$C$8:$D$25,2,FALSE),"")</f>
        <v/>
      </c>
      <c r="BI33" s="210">
        <v>25.12</v>
      </c>
      <c r="BJ33" s="210" t="str">
        <f>IFERROR(VLOOKUP(BI33,'CRUCE RIESGOS'!$C$8:$D$25,2,FALSE),"")</f>
        <v/>
      </c>
    </row>
    <row r="34" spans="13:62" x14ac:dyDescent="0.25">
      <c r="N34" s="210" t="str">
        <f>IF(N35&lt;&gt;""," -R","")</f>
        <v/>
      </c>
      <c r="P34" s="210" t="str">
        <f>IF(P35&lt;&gt;""," -R","")</f>
        <v/>
      </c>
      <c r="R34" s="210" t="str">
        <f>IF(R35&lt;&gt;""," -R","")</f>
        <v/>
      </c>
      <c r="T34" s="210" t="str">
        <f>IF(T35&lt;&gt;""," -R","")</f>
        <v/>
      </c>
      <c r="V34" s="210" t="str">
        <f>IF(V35&lt;&gt;""," -R","")</f>
        <v/>
      </c>
      <c r="X34" s="210" t="str">
        <f>IF(X35&lt;&gt;""," -R","")</f>
        <v/>
      </c>
      <c r="Z34" s="210" t="str">
        <f>IF(Z35&lt;&gt;""," -R","")</f>
        <v/>
      </c>
      <c r="AB34" s="210" t="str">
        <f>IF(AB35&lt;&gt;""," -R","")</f>
        <v/>
      </c>
      <c r="AD34" s="210" t="str">
        <f>IF(AD35&lt;&gt;""," -R","")</f>
        <v/>
      </c>
      <c r="AF34" s="210" t="str">
        <f>IF(AF35&lt;&gt;""," -R","")</f>
        <v/>
      </c>
      <c r="AH34" s="210" t="str">
        <f>IF(AH35&lt;&gt;""," -R","")</f>
        <v/>
      </c>
      <c r="AJ34" s="210" t="str">
        <f>IF(AJ35&lt;&gt;""," -R","")</f>
        <v/>
      </c>
      <c r="AL34" s="210" t="str">
        <f>IF(AL35&lt;&gt;""," -R","")</f>
        <v/>
      </c>
      <c r="AN34" s="210" t="str">
        <f>IF(AN35&lt;&gt;""," -R","")</f>
        <v/>
      </c>
      <c r="AP34" s="210" t="str">
        <f>IF(AP35&lt;&gt;""," -R","")</f>
        <v/>
      </c>
      <c r="AR34" s="210" t="str">
        <f>IF(AR35&lt;&gt;""," -R","")</f>
        <v/>
      </c>
      <c r="AT34" s="210" t="str">
        <f>IF(AT35&lt;&gt;""," -R","")</f>
        <v/>
      </c>
      <c r="AV34" s="210" t="str">
        <f>IF(AV35&lt;&gt;""," -R","")</f>
        <v/>
      </c>
      <c r="AX34" s="210" t="str">
        <f>IF(AX35&lt;&gt;""," -R","")</f>
        <v/>
      </c>
      <c r="AZ34" s="210" t="str">
        <f>IF(AZ35&lt;&gt;""," -R","")</f>
        <v/>
      </c>
      <c r="BB34" s="210" t="str">
        <f>IF(BB35&lt;&gt;""," -R","")</f>
        <v/>
      </c>
      <c r="BD34" s="210" t="str">
        <f>IF(BD35&lt;&gt;""," -R","")</f>
        <v/>
      </c>
      <c r="BF34" s="210" t="str">
        <f>IF(BF35&lt;&gt;""," -R","")</f>
        <v/>
      </c>
      <c r="BH34" s="210" t="str">
        <f>IF(BH35&lt;&gt;""," -R","")</f>
        <v/>
      </c>
      <c r="BJ34" s="210" t="str">
        <f>IF(BJ35&lt;&gt;""," -R","")</f>
        <v/>
      </c>
    </row>
    <row r="35" spans="13:62" x14ac:dyDescent="0.25">
      <c r="M35" s="210">
        <v>1.1299999999999999</v>
      </c>
      <c r="N35" s="210" t="str">
        <f>IFERROR(VLOOKUP(M35,'CRUCE RIESGOS'!$C$8:$D$25,2,FALSE),"")</f>
        <v/>
      </c>
      <c r="O35" s="210">
        <v>2.13</v>
      </c>
      <c r="P35" s="210" t="str">
        <f>IFERROR(VLOOKUP(O35,'CRUCE RIESGOS'!$C$8:$D$25,2,FALSE),"")</f>
        <v/>
      </c>
      <c r="Q35" s="210">
        <v>3.13</v>
      </c>
      <c r="R35" s="210" t="str">
        <f>IFERROR(VLOOKUP(Q35,'CRUCE RIESGOS'!$C$8:$D$25,2,FALSE),"")</f>
        <v/>
      </c>
      <c r="S35" s="210">
        <v>4.13</v>
      </c>
      <c r="T35" s="210" t="str">
        <f>IFERROR(VLOOKUP(S35,'CRUCE RIESGOS'!$C$8:$D$25,2,FALSE),"")</f>
        <v/>
      </c>
      <c r="U35" s="210">
        <v>5.13</v>
      </c>
      <c r="V35" s="210" t="str">
        <f>IFERROR(VLOOKUP(U35,'CRUCE RIESGOS'!$C$8:$D$25,2,FALSE),"")</f>
        <v/>
      </c>
      <c r="W35" s="210">
        <v>6.13</v>
      </c>
      <c r="X35" s="210" t="str">
        <f>IFERROR(VLOOKUP(W35,'CRUCE RIESGOS'!$C$8:$D$25,2,FALSE),"")</f>
        <v/>
      </c>
      <c r="Y35" s="210">
        <v>7.13</v>
      </c>
      <c r="Z35" s="210" t="str">
        <f>IFERROR(VLOOKUP(Y35,'CRUCE RIESGOS'!$C$8:$D$25,2,FALSE),"")</f>
        <v/>
      </c>
      <c r="AA35" s="210">
        <v>8.1300000000000008</v>
      </c>
      <c r="AB35" s="210" t="str">
        <f>IFERROR(VLOOKUP(AA35,'CRUCE RIESGOS'!$C$8:$D$25,2,FALSE),"")</f>
        <v/>
      </c>
      <c r="AC35" s="210">
        <v>9.1300000000000008</v>
      </c>
      <c r="AD35" s="210" t="str">
        <f>IFERROR(VLOOKUP(AC35,'CRUCE RIESGOS'!$C$8:$D$25,2,FALSE),"")</f>
        <v/>
      </c>
      <c r="AE35" s="210">
        <v>10.130000000000001</v>
      </c>
      <c r="AF35" s="210" t="str">
        <f>IFERROR(VLOOKUP(AE35,'CRUCE RIESGOS'!$C$8:$D$25,2,FALSE),"")</f>
        <v/>
      </c>
      <c r="AG35" s="210">
        <v>11.13</v>
      </c>
      <c r="AH35" s="210" t="str">
        <f>IFERROR(VLOOKUP(AG35,'CRUCE RIESGOS'!$C$8:$D$25,2,FALSE),"")</f>
        <v/>
      </c>
      <c r="AI35" s="210">
        <v>12.13</v>
      </c>
      <c r="AJ35" s="210" t="str">
        <f>IFERROR(VLOOKUP(AI35,'CRUCE RIESGOS'!$C$8:$D$25,2,FALSE),"")</f>
        <v/>
      </c>
      <c r="AK35" s="210">
        <v>13.13</v>
      </c>
      <c r="AL35" s="210" t="str">
        <f>IFERROR(VLOOKUP(AK35,'CRUCE RIESGOS'!$C$8:$D$25,2,FALSE),"")</f>
        <v/>
      </c>
      <c r="AM35" s="210">
        <v>14.13</v>
      </c>
      <c r="AN35" s="210" t="str">
        <f>IFERROR(VLOOKUP(AM35,'CRUCE RIESGOS'!$C$8:$D$25,2,FALSE),"")</f>
        <v/>
      </c>
      <c r="AO35" s="210">
        <v>15.13</v>
      </c>
      <c r="AP35" s="210" t="str">
        <f>IFERROR(VLOOKUP(AO35,'CRUCE RIESGOS'!$C$8:$D$25,2,FALSE),"")</f>
        <v/>
      </c>
      <c r="AQ35" s="210">
        <v>16.13</v>
      </c>
      <c r="AR35" s="210" t="str">
        <f>IFERROR(VLOOKUP(AQ35,'CRUCE RIESGOS'!$C$8:$D$25,2,FALSE),"")</f>
        <v/>
      </c>
      <c r="AS35" s="210">
        <v>17.13</v>
      </c>
      <c r="AT35" s="210" t="str">
        <f>IFERROR(VLOOKUP(AS35,'CRUCE RIESGOS'!$C$8:$D$25,2,FALSE),"")</f>
        <v/>
      </c>
      <c r="AU35" s="210">
        <v>18.13</v>
      </c>
      <c r="AV35" s="210" t="str">
        <f>IFERROR(VLOOKUP(AU35,'CRUCE RIESGOS'!$C$8:$D$25,2,FALSE),"")</f>
        <v/>
      </c>
      <c r="AW35" s="210">
        <v>19.13</v>
      </c>
      <c r="AX35" s="210" t="str">
        <f>IFERROR(VLOOKUP(AW35,'CRUCE RIESGOS'!$C$8:$D$25,2,FALSE),"")</f>
        <v/>
      </c>
      <c r="AY35" s="210">
        <v>20.13</v>
      </c>
      <c r="AZ35" s="210" t="str">
        <f>IFERROR(VLOOKUP(AY35,'CRUCE RIESGOS'!$C$8:$D$25,2,FALSE),"")</f>
        <v/>
      </c>
      <c r="BA35" s="210">
        <v>21.13</v>
      </c>
      <c r="BB35" s="210" t="str">
        <f>IFERROR(VLOOKUP(BA35,'CRUCE RIESGOS'!$C$8:$D$25,2,FALSE),"")</f>
        <v/>
      </c>
      <c r="BC35" s="210">
        <v>22.13</v>
      </c>
      <c r="BD35" s="210" t="str">
        <f>IFERROR(VLOOKUP(BC35,'CRUCE RIESGOS'!$C$8:$D$25,2,FALSE),"")</f>
        <v/>
      </c>
      <c r="BE35" s="210">
        <v>23.13</v>
      </c>
      <c r="BF35" s="210" t="str">
        <f>IFERROR(VLOOKUP(BE35,'CRUCE RIESGOS'!$C$8:$D$25,2,FALSE),"")</f>
        <v/>
      </c>
      <c r="BG35" s="210">
        <v>24.13</v>
      </c>
      <c r="BH35" s="210" t="str">
        <f>IFERROR(VLOOKUP(BG35,'CRUCE RIESGOS'!$C$8:$D$25,2,FALSE),"")</f>
        <v/>
      </c>
      <c r="BI35" s="210">
        <v>25.13</v>
      </c>
      <c r="BJ35" s="210" t="str">
        <f>IFERROR(VLOOKUP(BI35,'CRUCE RIESGOS'!$C$8:$D$25,2,FALSE),"")</f>
        <v/>
      </c>
    </row>
    <row r="36" spans="13:62" x14ac:dyDescent="0.25">
      <c r="N36" s="210" t="str">
        <f>IF(N37&lt;&gt;""," -R","")</f>
        <v/>
      </c>
      <c r="P36" s="210" t="str">
        <f>IF(P37&lt;&gt;""," -R","")</f>
        <v/>
      </c>
      <c r="R36" s="210" t="str">
        <f>IF(R37&lt;&gt;""," -R","")</f>
        <v/>
      </c>
      <c r="T36" s="210" t="str">
        <f>IF(T37&lt;&gt;""," -R","")</f>
        <v/>
      </c>
      <c r="V36" s="210" t="str">
        <f>IF(V37&lt;&gt;""," -R","")</f>
        <v/>
      </c>
      <c r="X36" s="210" t="str">
        <f>IF(X37&lt;&gt;""," -R","")</f>
        <v/>
      </c>
      <c r="Z36" s="210" t="str">
        <f>IF(Z37&lt;&gt;""," -R","")</f>
        <v/>
      </c>
      <c r="AB36" s="210" t="str">
        <f>IF(AB37&lt;&gt;""," -R","")</f>
        <v/>
      </c>
      <c r="AD36" s="210" t="str">
        <f>IF(AD37&lt;&gt;""," -R","")</f>
        <v/>
      </c>
      <c r="AF36" s="210" t="str">
        <f>IF(AF37&lt;&gt;""," -R","")</f>
        <v/>
      </c>
      <c r="AH36" s="210" t="str">
        <f>IF(AH37&lt;&gt;""," -R","")</f>
        <v/>
      </c>
      <c r="AJ36" s="210" t="str">
        <f>IF(AJ37&lt;&gt;""," -R","")</f>
        <v/>
      </c>
      <c r="AL36" s="210" t="str">
        <f>IF(AL37&lt;&gt;""," -R","")</f>
        <v/>
      </c>
      <c r="AN36" s="210" t="str">
        <f>IF(AN37&lt;&gt;""," -R","")</f>
        <v/>
      </c>
      <c r="AP36" s="210" t="str">
        <f>IF(AP37&lt;&gt;""," -R","")</f>
        <v/>
      </c>
      <c r="AR36" s="210" t="str">
        <f>IF(AR37&lt;&gt;""," -R","")</f>
        <v/>
      </c>
      <c r="AT36" s="210" t="str">
        <f>IF(AT37&lt;&gt;""," -R","")</f>
        <v/>
      </c>
      <c r="AV36" s="210" t="str">
        <f>IF(AV37&lt;&gt;""," -R","")</f>
        <v/>
      </c>
      <c r="AX36" s="210" t="str">
        <f>IF(AX37&lt;&gt;""," -R","")</f>
        <v/>
      </c>
      <c r="AZ36" s="210" t="str">
        <f>IF(AZ37&lt;&gt;""," -R","")</f>
        <v/>
      </c>
      <c r="BB36" s="210" t="str">
        <f>IF(BB37&lt;&gt;""," -R","")</f>
        <v/>
      </c>
      <c r="BD36" s="210" t="str">
        <f>IF(BD37&lt;&gt;""," -R","")</f>
        <v/>
      </c>
      <c r="BF36" s="210" t="str">
        <f>IF(BF37&lt;&gt;""," -R","")</f>
        <v/>
      </c>
      <c r="BH36" s="210" t="str">
        <f>IF(BH37&lt;&gt;""," -R","")</f>
        <v/>
      </c>
      <c r="BJ36" s="210" t="str">
        <f>IF(BJ37&lt;&gt;""," -R","")</f>
        <v/>
      </c>
    </row>
    <row r="37" spans="13:62" x14ac:dyDescent="0.25">
      <c r="M37" s="210">
        <v>1.1399999999999999</v>
      </c>
      <c r="N37" s="210" t="str">
        <f>IFERROR(VLOOKUP(M37,'CRUCE RIESGOS'!$C$8:$D$25,2,FALSE),"")</f>
        <v/>
      </c>
      <c r="O37" s="210">
        <v>2.14</v>
      </c>
      <c r="P37" s="210" t="str">
        <f>IFERROR(VLOOKUP(O37,'CRUCE RIESGOS'!$C$8:$D$25,2,FALSE),"")</f>
        <v/>
      </c>
      <c r="Q37" s="210">
        <v>3.14</v>
      </c>
      <c r="R37" s="210" t="str">
        <f>IFERROR(VLOOKUP(Q37,'CRUCE RIESGOS'!$C$8:$D$25,2,FALSE),"")</f>
        <v/>
      </c>
      <c r="S37" s="210">
        <v>4.1399999999999997</v>
      </c>
      <c r="T37" s="210" t="str">
        <f>IFERROR(VLOOKUP(S37,'CRUCE RIESGOS'!$C$8:$D$25,2,FALSE),"")</f>
        <v/>
      </c>
      <c r="U37" s="210">
        <v>5.14</v>
      </c>
      <c r="V37" s="210" t="str">
        <f>IFERROR(VLOOKUP(U37,'CRUCE RIESGOS'!$C$8:$D$25,2,FALSE),"")</f>
        <v/>
      </c>
      <c r="W37" s="210">
        <v>6.14</v>
      </c>
      <c r="X37" s="210" t="str">
        <f>IFERROR(VLOOKUP(W37,'CRUCE RIESGOS'!$C$8:$D$25,2,FALSE),"")</f>
        <v/>
      </c>
      <c r="Y37" s="210">
        <v>7.14</v>
      </c>
      <c r="Z37" s="210" t="str">
        <f>IFERROR(VLOOKUP(Y37,'CRUCE RIESGOS'!$C$8:$D$25,2,FALSE),"")</f>
        <v/>
      </c>
      <c r="AA37" s="210">
        <v>8.14</v>
      </c>
      <c r="AB37" s="210" t="str">
        <f>IFERROR(VLOOKUP(AA37,'CRUCE RIESGOS'!$C$8:$D$25,2,FALSE),"")</f>
        <v/>
      </c>
      <c r="AC37" s="210">
        <v>9.14</v>
      </c>
      <c r="AD37" s="210" t="str">
        <f>IFERROR(VLOOKUP(AC37,'CRUCE RIESGOS'!$C$8:$D$25,2,FALSE),"")</f>
        <v/>
      </c>
      <c r="AE37" s="210">
        <v>10.14</v>
      </c>
      <c r="AF37" s="210" t="str">
        <f>IFERROR(VLOOKUP(AE37,'CRUCE RIESGOS'!$C$8:$D$25,2,FALSE),"")</f>
        <v/>
      </c>
      <c r="AG37" s="210">
        <v>11.14</v>
      </c>
      <c r="AH37" s="210" t="str">
        <f>IFERROR(VLOOKUP(AG37,'CRUCE RIESGOS'!$C$8:$D$25,2,FALSE),"")</f>
        <v/>
      </c>
      <c r="AI37" s="210">
        <v>12.14</v>
      </c>
      <c r="AJ37" s="210" t="str">
        <f>IFERROR(VLOOKUP(AI37,'CRUCE RIESGOS'!$C$8:$D$25,2,FALSE),"")</f>
        <v/>
      </c>
      <c r="AK37" s="210">
        <v>13.14</v>
      </c>
      <c r="AL37" s="210" t="str">
        <f>IFERROR(VLOOKUP(AK37,'CRUCE RIESGOS'!$C$8:$D$25,2,FALSE),"")</f>
        <v/>
      </c>
      <c r="AM37" s="210">
        <v>14.14</v>
      </c>
      <c r="AN37" s="210" t="str">
        <f>IFERROR(VLOOKUP(AM37,'CRUCE RIESGOS'!$C$8:$D$25,2,FALSE),"")</f>
        <v/>
      </c>
      <c r="AO37" s="210">
        <v>15.14</v>
      </c>
      <c r="AP37" s="210" t="str">
        <f>IFERROR(VLOOKUP(AO37,'CRUCE RIESGOS'!$C$8:$D$25,2,FALSE),"")</f>
        <v/>
      </c>
      <c r="AQ37" s="210">
        <v>16.14</v>
      </c>
      <c r="AR37" s="210" t="str">
        <f>IFERROR(VLOOKUP(AQ37,'CRUCE RIESGOS'!$C$8:$D$25,2,FALSE),"")</f>
        <v/>
      </c>
      <c r="AS37" s="210">
        <v>17.14</v>
      </c>
      <c r="AT37" s="210" t="str">
        <f>IFERROR(VLOOKUP(AS37,'CRUCE RIESGOS'!$C$8:$D$25,2,FALSE),"")</f>
        <v/>
      </c>
      <c r="AU37" s="210">
        <v>18.14</v>
      </c>
      <c r="AV37" s="210" t="str">
        <f>IFERROR(VLOOKUP(AU37,'CRUCE RIESGOS'!$C$8:$D$25,2,FALSE),"")</f>
        <v/>
      </c>
      <c r="AW37" s="210">
        <v>19.14</v>
      </c>
      <c r="AX37" s="210" t="str">
        <f>IFERROR(VLOOKUP(AW37,'CRUCE RIESGOS'!$C$8:$D$25,2,FALSE),"")</f>
        <v/>
      </c>
      <c r="AY37" s="210">
        <v>20.14</v>
      </c>
      <c r="AZ37" s="210" t="str">
        <f>IFERROR(VLOOKUP(AY37,'CRUCE RIESGOS'!$C$8:$D$25,2,FALSE),"")</f>
        <v/>
      </c>
      <c r="BA37" s="210">
        <v>21.14</v>
      </c>
      <c r="BB37" s="210" t="str">
        <f>IFERROR(VLOOKUP(BA37,'CRUCE RIESGOS'!$C$8:$D$25,2,FALSE),"")</f>
        <v/>
      </c>
      <c r="BC37" s="210">
        <v>22.14</v>
      </c>
      <c r="BD37" s="210" t="str">
        <f>IFERROR(VLOOKUP(BC37,'CRUCE RIESGOS'!$C$8:$D$25,2,FALSE),"")</f>
        <v/>
      </c>
      <c r="BE37" s="210">
        <v>23.14</v>
      </c>
      <c r="BF37" s="210" t="str">
        <f>IFERROR(VLOOKUP(BE37,'CRUCE RIESGOS'!$C$8:$D$25,2,FALSE),"")</f>
        <v/>
      </c>
      <c r="BG37" s="210">
        <v>24.14</v>
      </c>
      <c r="BH37" s="210" t="str">
        <f>IFERROR(VLOOKUP(BG37,'CRUCE RIESGOS'!$C$8:$D$25,2,FALSE),"")</f>
        <v/>
      </c>
      <c r="BI37" s="210">
        <v>25.14</v>
      </c>
      <c r="BJ37" s="210" t="str">
        <f>IFERROR(VLOOKUP(BI37,'CRUCE RIESGOS'!$C$8:$D$25,2,FALSE),"")</f>
        <v/>
      </c>
    </row>
    <row r="38" spans="13:62" x14ac:dyDescent="0.25">
      <c r="N38" s="210" t="str">
        <f>IF(N39&lt;&gt;""," -R","")</f>
        <v/>
      </c>
      <c r="P38" s="210" t="str">
        <f>IF(P39&lt;&gt;""," -R","")</f>
        <v/>
      </c>
      <c r="R38" s="210" t="str">
        <f>IF(R39&lt;&gt;""," -R","")</f>
        <v/>
      </c>
      <c r="T38" s="210" t="str">
        <f>IF(T39&lt;&gt;""," -R","")</f>
        <v/>
      </c>
      <c r="V38" s="210" t="str">
        <f>IF(V39&lt;&gt;""," -R","")</f>
        <v/>
      </c>
      <c r="X38" s="210" t="str">
        <f>IF(X39&lt;&gt;""," -R","")</f>
        <v/>
      </c>
      <c r="Z38" s="210" t="str">
        <f>IF(Z39&lt;&gt;""," -R","")</f>
        <v/>
      </c>
      <c r="AB38" s="210" t="str">
        <f>IF(AB39&lt;&gt;""," -R","")</f>
        <v/>
      </c>
      <c r="AD38" s="210" t="str">
        <f>IF(AD39&lt;&gt;""," -R","")</f>
        <v/>
      </c>
      <c r="AF38" s="210" t="str">
        <f>IF(AF39&lt;&gt;""," -R","")</f>
        <v/>
      </c>
      <c r="AH38" s="210" t="str">
        <f>IF(AH39&lt;&gt;""," -R","")</f>
        <v/>
      </c>
      <c r="AJ38" s="210" t="str">
        <f>IF(AJ39&lt;&gt;""," -R","")</f>
        <v/>
      </c>
      <c r="AL38" s="210" t="str">
        <f>IF(AL39&lt;&gt;""," -R","")</f>
        <v/>
      </c>
      <c r="AN38" s="210" t="str">
        <f>IF(AN39&lt;&gt;""," -R","")</f>
        <v/>
      </c>
      <c r="AP38" s="210" t="str">
        <f>IF(AP39&lt;&gt;""," -R","")</f>
        <v/>
      </c>
      <c r="AR38" s="210" t="str">
        <f>IF(AR39&lt;&gt;""," -R","")</f>
        <v/>
      </c>
      <c r="AT38" s="210" t="str">
        <f>IF(AT39&lt;&gt;""," -R","")</f>
        <v/>
      </c>
      <c r="AV38" s="210" t="str">
        <f>IF(AV39&lt;&gt;""," -R","")</f>
        <v/>
      </c>
      <c r="AX38" s="210" t="str">
        <f>IF(AX39&lt;&gt;""," -R","")</f>
        <v/>
      </c>
      <c r="AZ38" s="210" t="str">
        <f>IF(AZ39&lt;&gt;""," -R","")</f>
        <v/>
      </c>
      <c r="BB38" s="210" t="str">
        <f>IF(BB39&lt;&gt;""," -R","")</f>
        <v/>
      </c>
      <c r="BD38" s="210" t="str">
        <f>IF(BD39&lt;&gt;""," -R","")</f>
        <v/>
      </c>
      <c r="BF38" s="210" t="str">
        <f>IF(BF39&lt;&gt;""," -R","")</f>
        <v/>
      </c>
      <c r="BH38" s="210" t="str">
        <f>IF(BH39&lt;&gt;""," -R","")</f>
        <v/>
      </c>
      <c r="BJ38" s="210" t="str">
        <f>IF(BJ39&lt;&gt;""," -R","")</f>
        <v/>
      </c>
    </row>
    <row r="39" spans="13:62" x14ac:dyDescent="0.25">
      <c r="M39" s="210">
        <v>1.1499999999999999</v>
      </c>
      <c r="N39" s="210" t="str">
        <f>IFERROR(VLOOKUP(M39,'CRUCE RIESGOS'!$C$8:$D$25,2,FALSE),"")</f>
        <v/>
      </c>
      <c r="O39" s="210">
        <v>2.15</v>
      </c>
      <c r="P39" s="210" t="str">
        <f>IFERROR(VLOOKUP(O39,'CRUCE RIESGOS'!$C$8:$D$25,2,FALSE),"")</f>
        <v/>
      </c>
      <c r="Q39" s="210">
        <v>3.15</v>
      </c>
      <c r="R39" s="210" t="str">
        <f>IFERROR(VLOOKUP(Q39,'CRUCE RIESGOS'!$C$8:$D$25,2,FALSE),"")</f>
        <v/>
      </c>
      <c r="S39" s="210">
        <v>4.1500000000000004</v>
      </c>
      <c r="T39" s="210" t="str">
        <f>IFERROR(VLOOKUP(S39,'CRUCE RIESGOS'!$C$8:$D$25,2,FALSE),"")</f>
        <v/>
      </c>
      <c r="U39" s="210">
        <v>5.15</v>
      </c>
      <c r="V39" s="210" t="str">
        <f>IFERROR(VLOOKUP(U39,'CRUCE RIESGOS'!$C$8:$D$25,2,FALSE),"")</f>
        <v/>
      </c>
      <c r="W39" s="210">
        <v>6.15</v>
      </c>
      <c r="X39" s="210" t="str">
        <f>IFERROR(VLOOKUP(W39,'CRUCE RIESGOS'!$C$8:$D$25,2,FALSE),"")</f>
        <v/>
      </c>
      <c r="Y39" s="210">
        <v>7.15</v>
      </c>
      <c r="Z39" s="210" t="str">
        <f>IFERROR(VLOOKUP(Y39,'CRUCE RIESGOS'!$C$8:$D$25,2,FALSE),"")</f>
        <v/>
      </c>
      <c r="AA39" s="210">
        <v>8.15</v>
      </c>
      <c r="AB39" s="210" t="str">
        <f>IFERROR(VLOOKUP(AA39,'CRUCE RIESGOS'!$C$8:$D$25,2,FALSE),"")</f>
        <v/>
      </c>
      <c r="AC39" s="210">
        <v>9.15</v>
      </c>
      <c r="AD39" s="210" t="str">
        <f>IFERROR(VLOOKUP(AC39,'CRUCE RIESGOS'!$C$8:$D$25,2,FALSE),"")</f>
        <v/>
      </c>
      <c r="AE39" s="210">
        <v>10.15</v>
      </c>
      <c r="AF39" s="210" t="str">
        <f>IFERROR(VLOOKUP(AE39,'CRUCE RIESGOS'!$C$8:$D$25,2,FALSE),"")</f>
        <v/>
      </c>
      <c r="AG39" s="210">
        <v>11.15</v>
      </c>
      <c r="AH39" s="210" t="str">
        <f>IFERROR(VLOOKUP(AG39,'CRUCE RIESGOS'!$C$8:$D$25,2,FALSE),"")</f>
        <v/>
      </c>
      <c r="AI39" s="210">
        <v>12.15</v>
      </c>
      <c r="AJ39" s="210" t="str">
        <f>IFERROR(VLOOKUP(AI39,'CRUCE RIESGOS'!$C$8:$D$25,2,FALSE),"")</f>
        <v/>
      </c>
      <c r="AK39" s="210">
        <v>13.15</v>
      </c>
      <c r="AL39" s="210" t="str">
        <f>IFERROR(VLOOKUP(AK39,'CRUCE RIESGOS'!$C$8:$D$25,2,FALSE),"")</f>
        <v/>
      </c>
      <c r="AM39" s="210">
        <v>14.15</v>
      </c>
      <c r="AN39" s="210" t="str">
        <f>IFERROR(VLOOKUP(AM39,'CRUCE RIESGOS'!$C$8:$D$25,2,FALSE),"")</f>
        <v/>
      </c>
      <c r="AO39" s="210">
        <v>15.15</v>
      </c>
      <c r="AP39" s="210" t="str">
        <f>IFERROR(VLOOKUP(AO39,'CRUCE RIESGOS'!$C$8:$D$25,2,FALSE),"")</f>
        <v/>
      </c>
      <c r="AQ39" s="210">
        <v>16.149999999999999</v>
      </c>
      <c r="AR39" s="210" t="str">
        <f>IFERROR(VLOOKUP(AQ39,'CRUCE RIESGOS'!$C$8:$D$25,2,FALSE),"")</f>
        <v/>
      </c>
      <c r="AS39" s="210">
        <v>17.149999999999999</v>
      </c>
      <c r="AT39" s="210" t="str">
        <f>IFERROR(VLOOKUP(AS39,'CRUCE RIESGOS'!$C$8:$D$25,2,FALSE),"")</f>
        <v/>
      </c>
      <c r="AU39" s="210">
        <v>18.149999999999999</v>
      </c>
      <c r="AV39" s="210" t="str">
        <f>IFERROR(VLOOKUP(AU39,'CRUCE RIESGOS'!$C$8:$D$25,2,FALSE),"")</f>
        <v/>
      </c>
      <c r="AW39" s="210">
        <v>19.149999999999999</v>
      </c>
      <c r="AX39" s="210" t="str">
        <f>IFERROR(VLOOKUP(AW39,'CRUCE RIESGOS'!$C$8:$D$25,2,FALSE),"")</f>
        <v/>
      </c>
      <c r="AY39" s="210">
        <v>20.149999999999999</v>
      </c>
      <c r="AZ39" s="210" t="str">
        <f>IFERROR(VLOOKUP(AY39,'CRUCE RIESGOS'!$C$8:$D$25,2,FALSE),"")</f>
        <v/>
      </c>
      <c r="BA39" s="210">
        <v>21.15</v>
      </c>
      <c r="BB39" s="210" t="str">
        <f>IFERROR(VLOOKUP(BA39,'CRUCE RIESGOS'!$C$8:$D$25,2,FALSE),"")</f>
        <v/>
      </c>
      <c r="BC39" s="210">
        <v>22.15</v>
      </c>
      <c r="BD39" s="210" t="str">
        <f>IFERROR(VLOOKUP(BC39,'CRUCE RIESGOS'!$C$8:$D$25,2,FALSE),"")</f>
        <v/>
      </c>
      <c r="BE39" s="210">
        <v>23.15</v>
      </c>
      <c r="BF39" s="210" t="str">
        <f>IFERROR(VLOOKUP(BE39,'CRUCE RIESGOS'!$C$8:$D$25,2,FALSE),"")</f>
        <v/>
      </c>
      <c r="BG39" s="210">
        <v>24.15</v>
      </c>
      <c r="BH39" s="210" t="str">
        <f>IFERROR(VLOOKUP(BG39,'CRUCE RIESGOS'!$C$8:$D$25,2,FALSE),"")</f>
        <v/>
      </c>
      <c r="BI39" s="210">
        <v>25.15</v>
      </c>
      <c r="BJ39" s="210" t="str">
        <f>IFERROR(VLOOKUP(BI39,'CRUCE RIESGOS'!$C$8:$D$25,2,FALSE),"")</f>
        <v/>
      </c>
    </row>
    <row r="40" spans="13:62" x14ac:dyDescent="0.25">
      <c r="N40" s="210" t="str">
        <f>IF(N41&lt;&gt;""," -R","")</f>
        <v/>
      </c>
      <c r="P40" s="210" t="str">
        <f>IF(P41&lt;&gt;""," -R","")</f>
        <v/>
      </c>
      <c r="R40" s="210" t="str">
        <f>IF(R41&lt;&gt;""," -R","")</f>
        <v/>
      </c>
      <c r="T40" s="210" t="str">
        <f>IF(T41&lt;&gt;""," -R","")</f>
        <v/>
      </c>
      <c r="V40" s="210" t="str">
        <f>IF(V41&lt;&gt;""," -R","")</f>
        <v/>
      </c>
      <c r="X40" s="210" t="str">
        <f>IF(X41&lt;&gt;""," -R","")</f>
        <v/>
      </c>
      <c r="Z40" s="210" t="str">
        <f>IF(Z41&lt;&gt;""," -R","")</f>
        <v/>
      </c>
      <c r="AB40" s="210" t="str">
        <f>IF(AB41&lt;&gt;""," -R","")</f>
        <v/>
      </c>
      <c r="AD40" s="210" t="str">
        <f>IF(AD41&lt;&gt;""," -R","")</f>
        <v/>
      </c>
      <c r="AF40" s="210" t="str">
        <f>IF(AF41&lt;&gt;""," -R","")</f>
        <v/>
      </c>
      <c r="AH40" s="210" t="str">
        <f>IF(AH41&lt;&gt;""," -R","")</f>
        <v/>
      </c>
      <c r="AJ40" s="210" t="str">
        <f>IF(AJ41&lt;&gt;""," -R","")</f>
        <v/>
      </c>
      <c r="AL40" s="210" t="str">
        <f>IF(AL41&lt;&gt;""," -R","")</f>
        <v/>
      </c>
      <c r="AN40" s="210" t="str">
        <f>IF(AN41&lt;&gt;""," -R","")</f>
        <v/>
      </c>
      <c r="AP40" s="210" t="str">
        <f>IF(AP41&lt;&gt;""," -R","")</f>
        <v/>
      </c>
      <c r="AR40" s="210" t="str">
        <f>IF(AR41&lt;&gt;""," -R","")</f>
        <v/>
      </c>
      <c r="AT40" s="210" t="str">
        <f>IF(AT41&lt;&gt;""," -R","")</f>
        <v/>
      </c>
      <c r="AV40" s="210" t="str">
        <f>IF(AV41&lt;&gt;""," -R","")</f>
        <v/>
      </c>
      <c r="AX40" s="210" t="str">
        <f>IF(AX41&lt;&gt;""," -R","")</f>
        <v/>
      </c>
      <c r="AZ40" s="210" t="str">
        <f>IF(AZ41&lt;&gt;""," -R","")</f>
        <v/>
      </c>
      <c r="BB40" s="210" t="str">
        <f>IF(BB41&lt;&gt;""," -R","")</f>
        <v/>
      </c>
      <c r="BD40" s="210" t="str">
        <f>IF(BD41&lt;&gt;""," -R","")</f>
        <v/>
      </c>
      <c r="BF40" s="210" t="str">
        <f>IF(BF41&lt;&gt;""," -R","")</f>
        <v/>
      </c>
      <c r="BH40" s="210" t="str">
        <f>IF(BH41&lt;&gt;""," -R","")</f>
        <v/>
      </c>
      <c r="BJ40" s="210" t="str">
        <f>IF(BJ41&lt;&gt;""," -R","")</f>
        <v/>
      </c>
    </row>
    <row r="41" spans="13:62" x14ac:dyDescent="0.25">
      <c r="M41" s="210">
        <v>1.1599999999999999</v>
      </c>
      <c r="N41" s="210" t="str">
        <f>IFERROR(VLOOKUP(M41,'CRUCE RIESGOS'!$C$8:$D$25,2,FALSE),"")</f>
        <v/>
      </c>
      <c r="O41" s="210">
        <v>2.16</v>
      </c>
      <c r="P41" s="210" t="str">
        <f>IFERROR(VLOOKUP(O41,'CRUCE RIESGOS'!$C$8:$D$25,2,FALSE),"")</f>
        <v/>
      </c>
      <c r="Q41" s="210">
        <v>3.16</v>
      </c>
      <c r="R41" s="210" t="str">
        <f>IFERROR(VLOOKUP(Q41,'CRUCE RIESGOS'!$C$8:$D$25,2,FALSE),"")</f>
        <v/>
      </c>
      <c r="S41" s="210">
        <v>4.16</v>
      </c>
      <c r="T41" s="210" t="str">
        <f>IFERROR(VLOOKUP(S41,'CRUCE RIESGOS'!$C$8:$D$25,2,FALSE),"")</f>
        <v/>
      </c>
      <c r="U41" s="210">
        <v>5.16</v>
      </c>
      <c r="V41" s="210" t="str">
        <f>IFERROR(VLOOKUP(U41,'CRUCE RIESGOS'!$C$8:$D$25,2,FALSE),"")</f>
        <v/>
      </c>
      <c r="W41" s="210">
        <v>6.16</v>
      </c>
      <c r="X41" s="210" t="str">
        <f>IFERROR(VLOOKUP(W41,'CRUCE RIESGOS'!$C$8:$D$25,2,FALSE),"")</f>
        <v/>
      </c>
      <c r="Y41" s="210">
        <v>7.16</v>
      </c>
      <c r="Z41" s="210" t="str">
        <f>IFERROR(VLOOKUP(Y41,'CRUCE RIESGOS'!$C$8:$D$25,2,FALSE),"")</f>
        <v/>
      </c>
      <c r="AA41" s="210">
        <v>8.16</v>
      </c>
      <c r="AB41" s="210" t="str">
        <f>IFERROR(VLOOKUP(AA41,'CRUCE RIESGOS'!$C$8:$D$25,2,FALSE),"")</f>
        <v/>
      </c>
      <c r="AC41" s="210">
        <v>9.16</v>
      </c>
      <c r="AD41" s="210" t="str">
        <f>IFERROR(VLOOKUP(AC41,'CRUCE RIESGOS'!$C$8:$D$25,2,FALSE),"")</f>
        <v/>
      </c>
      <c r="AE41" s="210">
        <v>10.16</v>
      </c>
      <c r="AF41" s="210" t="str">
        <f>IFERROR(VLOOKUP(AE41,'CRUCE RIESGOS'!$C$8:$D$25,2,FALSE),"")</f>
        <v/>
      </c>
      <c r="AG41" s="210">
        <v>11.16</v>
      </c>
      <c r="AH41" s="210" t="str">
        <f>IFERROR(VLOOKUP(AG41,'CRUCE RIESGOS'!$C$8:$D$25,2,FALSE),"")</f>
        <v/>
      </c>
      <c r="AI41" s="210">
        <v>12.16</v>
      </c>
      <c r="AJ41" s="210" t="str">
        <f>IFERROR(VLOOKUP(AI41,'CRUCE RIESGOS'!$C$8:$D$25,2,FALSE),"")</f>
        <v/>
      </c>
      <c r="AK41" s="210">
        <v>13.16</v>
      </c>
      <c r="AL41" s="210" t="str">
        <f>IFERROR(VLOOKUP(AK41,'CRUCE RIESGOS'!$C$8:$D$25,2,FALSE),"")</f>
        <v/>
      </c>
      <c r="AM41" s="210">
        <v>14.16</v>
      </c>
      <c r="AN41" s="210" t="str">
        <f>IFERROR(VLOOKUP(AM41,'CRUCE RIESGOS'!$C$8:$D$25,2,FALSE),"")</f>
        <v/>
      </c>
      <c r="AO41" s="210">
        <v>15.16</v>
      </c>
      <c r="AP41" s="210" t="str">
        <f>IFERROR(VLOOKUP(AO41,'CRUCE RIESGOS'!$C$8:$D$25,2,FALSE),"")</f>
        <v/>
      </c>
      <c r="AQ41" s="210">
        <v>16.16</v>
      </c>
      <c r="AR41" s="210" t="str">
        <f>IFERROR(VLOOKUP(AQ41,'CRUCE RIESGOS'!$C$8:$D$25,2,FALSE),"")</f>
        <v/>
      </c>
      <c r="AS41" s="210">
        <v>17.16</v>
      </c>
      <c r="AT41" s="210" t="str">
        <f>IFERROR(VLOOKUP(AS41,'CRUCE RIESGOS'!$C$8:$D$25,2,FALSE),"")</f>
        <v/>
      </c>
      <c r="AU41" s="210">
        <v>18.16</v>
      </c>
      <c r="AV41" s="210" t="str">
        <f>IFERROR(VLOOKUP(AU41,'CRUCE RIESGOS'!$C$8:$D$25,2,FALSE),"")</f>
        <v/>
      </c>
      <c r="AW41" s="210">
        <v>19.16</v>
      </c>
      <c r="AX41" s="210" t="str">
        <f>IFERROR(VLOOKUP(AW41,'CRUCE RIESGOS'!$C$8:$D$25,2,FALSE),"")</f>
        <v/>
      </c>
      <c r="AY41" s="210">
        <v>20.16</v>
      </c>
      <c r="AZ41" s="210" t="str">
        <f>IFERROR(VLOOKUP(AY41,'CRUCE RIESGOS'!$C$8:$D$25,2,FALSE),"")</f>
        <v/>
      </c>
      <c r="BA41" s="210">
        <v>21.16</v>
      </c>
      <c r="BB41" s="210" t="str">
        <f>IFERROR(VLOOKUP(BA41,'CRUCE RIESGOS'!$C$8:$D$25,2,FALSE),"")</f>
        <v/>
      </c>
      <c r="BC41" s="210">
        <v>22.16</v>
      </c>
      <c r="BD41" s="210" t="str">
        <f>IFERROR(VLOOKUP(BC41,'CRUCE RIESGOS'!$C$8:$D$25,2,FALSE),"")</f>
        <v/>
      </c>
      <c r="BE41" s="210">
        <v>23.16</v>
      </c>
      <c r="BF41" s="210" t="str">
        <f>IFERROR(VLOOKUP(BE41,'CRUCE RIESGOS'!$C$8:$D$25,2,FALSE),"")</f>
        <v/>
      </c>
      <c r="BG41" s="210">
        <v>24.16</v>
      </c>
      <c r="BH41" s="210" t="str">
        <f>IFERROR(VLOOKUP(BG41,'CRUCE RIESGOS'!$C$8:$D$25,2,FALSE),"")</f>
        <v/>
      </c>
      <c r="BI41" s="210">
        <v>25.16</v>
      </c>
      <c r="BJ41" s="210" t="str">
        <f>IFERROR(VLOOKUP(BI41,'CRUCE RIESGOS'!$C$8:$D$25,2,FALSE),"")</f>
        <v/>
      </c>
    </row>
    <row r="42" spans="13:62" x14ac:dyDescent="0.25">
      <c r="N42" s="210" t="str">
        <f>IF(N43&lt;&gt;""," -R","")</f>
        <v/>
      </c>
      <c r="P42" s="210" t="str">
        <f>IF(P43&lt;&gt;""," -R","")</f>
        <v/>
      </c>
      <c r="R42" s="210" t="str">
        <f>IF(R43&lt;&gt;""," -R","")</f>
        <v/>
      </c>
      <c r="T42" s="210" t="str">
        <f>IF(T43&lt;&gt;""," -R","")</f>
        <v/>
      </c>
      <c r="V42" s="210" t="str">
        <f>IF(V43&lt;&gt;""," -R","")</f>
        <v/>
      </c>
      <c r="X42" s="210" t="str">
        <f>IF(X43&lt;&gt;""," -R","")</f>
        <v/>
      </c>
      <c r="Z42" s="210" t="str">
        <f>IF(Z43&lt;&gt;""," -R","")</f>
        <v/>
      </c>
      <c r="AB42" s="210" t="str">
        <f>IF(AB43&lt;&gt;""," -R","")</f>
        <v/>
      </c>
      <c r="AD42" s="210" t="str">
        <f>IF(AD43&lt;&gt;""," -R","")</f>
        <v/>
      </c>
      <c r="AF42" s="210" t="str">
        <f>IF(AF43&lt;&gt;""," -R","")</f>
        <v/>
      </c>
      <c r="AH42" s="210" t="str">
        <f>IF(AH43&lt;&gt;""," -R","")</f>
        <v/>
      </c>
      <c r="AJ42" s="210" t="str">
        <f>IF(AJ43&lt;&gt;""," -R","")</f>
        <v/>
      </c>
      <c r="AL42" s="210" t="str">
        <f>IF(AL43&lt;&gt;""," -R","")</f>
        <v/>
      </c>
      <c r="AN42" s="210" t="str">
        <f>IF(AN43&lt;&gt;""," -R","")</f>
        <v/>
      </c>
      <c r="AP42" s="210" t="str">
        <f>IF(AP43&lt;&gt;""," -R","")</f>
        <v/>
      </c>
      <c r="AR42" s="210" t="str">
        <f>IF(AR43&lt;&gt;""," -R","")</f>
        <v/>
      </c>
      <c r="AT42" s="210" t="str">
        <f>IF(AT43&lt;&gt;""," -R","")</f>
        <v/>
      </c>
      <c r="AV42" s="210" t="str">
        <f>IF(AV43&lt;&gt;""," -R","")</f>
        <v/>
      </c>
      <c r="AX42" s="210" t="str">
        <f>IF(AX43&lt;&gt;""," -R","")</f>
        <v/>
      </c>
      <c r="AZ42" s="210" t="str">
        <f>IF(AZ43&lt;&gt;""," -R","")</f>
        <v/>
      </c>
      <c r="BB42" s="210" t="str">
        <f>IF(BB43&lt;&gt;""," -R","")</f>
        <v/>
      </c>
      <c r="BD42" s="210" t="str">
        <f>IF(BD43&lt;&gt;""," -R","")</f>
        <v/>
      </c>
      <c r="BF42" s="210" t="str">
        <f>IF(BF43&lt;&gt;""," -R","")</f>
        <v/>
      </c>
      <c r="BH42" s="210" t="str">
        <f>IF(BH43&lt;&gt;""," -R","")</f>
        <v/>
      </c>
      <c r="BJ42" s="210" t="str">
        <f>IF(BJ43&lt;&gt;""," -R","")</f>
        <v/>
      </c>
    </row>
    <row r="43" spans="13:62" x14ac:dyDescent="0.25">
      <c r="M43" s="210">
        <v>1.17</v>
      </c>
      <c r="N43" s="210" t="str">
        <f>IFERROR(VLOOKUP(M43,'CRUCE RIESGOS'!$C$8:$D$25,2,FALSE),"")</f>
        <v/>
      </c>
      <c r="O43" s="210">
        <v>2.17</v>
      </c>
      <c r="P43" s="210" t="str">
        <f>IFERROR(VLOOKUP(O43,'CRUCE RIESGOS'!$C$8:$D$25,2,FALSE),"")</f>
        <v/>
      </c>
      <c r="Q43" s="210">
        <v>3.17</v>
      </c>
      <c r="R43" s="210" t="str">
        <f>IFERROR(VLOOKUP(Q43,'CRUCE RIESGOS'!$C$8:$D$25,2,FALSE),"")</f>
        <v/>
      </c>
      <c r="S43" s="210">
        <v>4.17</v>
      </c>
      <c r="T43" s="210" t="str">
        <f>IFERROR(VLOOKUP(S43,'CRUCE RIESGOS'!$C$8:$D$25,2,FALSE),"")</f>
        <v/>
      </c>
      <c r="U43" s="210">
        <v>5.17</v>
      </c>
      <c r="V43" s="210" t="str">
        <f>IFERROR(VLOOKUP(U43,'CRUCE RIESGOS'!$C$8:$D$25,2,FALSE),"")</f>
        <v/>
      </c>
      <c r="W43" s="210">
        <v>6.17</v>
      </c>
      <c r="X43" s="210" t="str">
        <f>IFERROR(VLOOKUP(W43,'CRUCE RIESGOS'!$C$8:$D$25,2,FALSE),"")</f>
        <v/>
      </c>
      <c r="Y43" s="210">
        <v>7.17</v>
      </c>
      <c r="Z43" s="210" t="str">
        <f>IFERROR(VLOOKUP(Y43,'CRUCE RIESGOS'!$C$8:$D$25,2,FALSE),"")</f>
        <v/>
      </c>
      <c r="AA43" s="210">
        <v>8.17</v>
      </c>
      <c r="AB43" s="210" t="str">
        <f>IFERROR(VLOOKUP(AA43,'CRUCE RIESGOS'!$C$8:$D$25,2,FALSE),"")</f>
        <v/>
      </c>
      <c r="AC43" s="210">
        <v>9.17</v>
      </c>
      <c r="AD43" s="210" t="str">
        <f>IFERROR(VLOOKUP(AC43,'CRUCE RIESGOS'!$C$8:$D$25,2,FALSE),"")</f>
        <v/>
      </c>
      <c r="AE43" s="210">
        <v>10.17</v>
      </c>
      <c r="AF43" s="210" t="str">
        <f>IFERROR(VLOOKUP(AE43,'CRUCE RIESGOS'!$C$8:$D$25,2,FALSE),"")</f>
        <v/>
      </c>
      <c r="AG43" s="210">
        <v>11.17</v>
      </c>
      <c r="AH43" s="210" t="str">
        <f>IFERROR(VLOOKUP(AG43,'CRUCE RIESGOS'!$C$8:$D$25,2,FALSE),"")</f>
        <v/>
      </c>
      <c r="AI43" s="210">
        <v>12.17</v>
      </c>
      <c r="AJ43" s="210" t="str">
        <f>IFERROR(VLOOKUP(AI43,'CRUCE RIESGOS'!$C$8:$D$25,2,FALSE),"")</f>
        <v/>
      </c>
      <c r="AK43" s="210">
        <v>13.17</v>
      </c>
      <c r="AL43" s="210" t="str">
        <f>IFERROR(VLOOKUP(AK43,'CRUCE RIESGOS'!$C$8:$D$25,2,FALSE),"")</f>
        <v/>
      </c>
      <c r="AM43" s="210">
        <v>14.17</v>
      </c>
      <c r="AN43" s="210" t="str">
        <f>IFERROR(VLOOKUP(AM43,'CRUCE RIESGOS'!$C$8:$D$25,2,FALSE),"")</f>
        <v/>
      </c>
      <c r="AO43" s="210">
        <v>15.17</v>
      </c>
      <c r="AP43" s="210" t="str">
        <f>IFERROR(VLOOKUP(AO43,'CRUCE RIESGOS'!$C$8:$D$25,2,FALSE),"")</f>
        <v/>
      </c>
      <c r="AQ43" s="210">
        <v>16.170000000000002</v>
      </c>
      <c r="AR43" s="210" t="str">
        <f>IFERROR(VLOOKUP(AQ43,'CRUCE RIESGOS'!$C$8:$D$25,2,FALSE),"")</f>
        <v/>
      </c>
      <c r="AS43" s="210">
        <v>17.170000000000002</v>
      </c>
      <c r="AT43" s="210" t="str">
        <f>IFERROR(VLOOKUP(AS43,'CRUCE RIESGOS'!$C$8:$D$25,2,FALSE),"")</f>
        <v/>
      </c>
      <c r="AU43" s="210">
        <v>18.170000000000002</v>
      </c>
      <c r="AV43" s="210" t="str">
        <f>IFERROR(VLOOKUP(AU43,'CRUCE RIESGOS'!$C$8:$D$25,2,FALSE),"")</f>
        <v/>
      </c>
      <c r="AW43" s="210">
        <v>19.170000000000002</v>
      </c>
      <c r="AX43" s="210" t="str">
        <f>IFERROR(VLOOKUP(AW43,'CRUCE RIESGOS'!$C$8:$D$25,2,FALSE),"")</f>
        <v/>
      </c>
      <c r="AY43" s="210">
        <v>20.170000000000002</v>
      </c>
      <c r="AZ43" s="210" t="str">
        <f>IFERROR(VLOOKUP(AY43,'CRUCE RIESGOS'!$C$8:$D$25,2,FALSE),"")</f>
        <v/>
      </c>
      <c r="BA43" s="210">
        <v>21.17</v>
      </c>
      <c r="BB43" s="210" t="str">
        <f>IFERROR(VLOOKUP(BA43,'CRUCE RIESGOS'!$C$8:$D$25,2,FALSE),"")</f>
        <v/>
      </c>
      <c r="BC43" s="210">
        <v>22.17</v>
      </c>
      <c r="BD43" s="210" t="str">
        <f>IFERROR(VLOOKUP(BC43,'CRUCE RIESGOS'!$C$8:$D$25,2,FALSE),"")</f>
        <v/>
      </c>
      <c r="BE43" s="210">
        <v>23.17</v>
      </c>
      <c r="BF43" s="210" t="str">
        <f>IFERROR(VLOOKUP(BE43,'CRUCE RIESGOS'!$C$8:$D$25,2,FALSE),"")</f>
        <v/>
      </c>
      <c r="BG43" s="210">
        <v>24.17</v>
      </c>
      <c r="BH43" s="210" t="str">
        <f>IFERROR(VLOOKUP(BG43,'CRUCE RIESGOS'!$C$8:$D$25,2,FALSE),"")</f>
        <v/>
      </c>
      <c r="BI43" s="210">
        <v>25.17</v>
      </c>
      <c r="BJ43" s="210" t="str">
        <f>IFERROR(VLOOKUP(BI43,'CRUCE RIESGOS'!$C$8:$D$25,2,FALSE),"")</f>
        <v/>
      </c>
    </row>
    <row r="44" spans="13:62" x14ac:dyDescent="0.25">
      <c r="N44" s="210" t="str">
        <f>IF(N45&lt;&gt;""," -R","")</f>
        <v/>
      </c>
      <c r="P44" s="210" t="str">
        <f>IF(P45&lt;&gt;""," -R","")</f>
        <v/>
      </c>
      <c r="R44" s="210" t="str">
        <f>IF(R45&lt;&gt;""," -R","")</f>
        <v/>
      </c>
      <c r="T44" s="210" t="str">
        <f>IF(T45&lt;&gt;""," -R","")</f>
        <v/>
      </c>
      <c r="V44" s="210" t="str">
        <f>IF(V45&lt;&gt;""," -R","")</f>
        <v/>
      </c>
      <c r="X44" s="210" t="str">
        <f>IF(X45&lt;&gt;""," -R","")</f>
        <v/>
      </c>
      <c r="Z44" s="210" t="str">
        <f>IF(Z45&lt;&gt;""," -R","")</f>
        <v/>
      </c>
      <c r="AB44" s="210" t="str">
        <f>IF(AB45&lt;&gt;""," -R","")</f>
        <v/>
      </c>
      <c r="AD44" s="210" t="str">
        <f>IF(AD45&lt;&gt;""," -R","")</f>
        <v/>
      </c>
      <c r="AF44" s="210" t="str">
        <f>IF(AF45&lt;&gt;""," -R","")</f>
        <v/>
      </c>
      <c r="AH44" s="210" t="str">
        <f>IF(AH45&lt;&gt;""," -R","")</f>
        <v/>
      </c>
      <c r="AJ44" s="210" t="str">
        <f>IF(AJ45&lt;&gt;""," -R","")</f>
        <v/>
      </c>
      <c r="AL44" s="210" t="str">
        <f>IF(AL45&lt;&gt;""," -R","")</f>
        <v/>
      </c>
      <c r="AN44" s="210" t="str">
        <f>IF(AN45&lt;&gt;""," -R","")</f>
        <v/>
      </c>
      <c r="AP44" s="210" t="str">
        <f>IF(AP45&lt;&gt;""," -R","")</f>
        <v/>
      </c>
      <c r="AR44" s="210" t="str">
        <f>IF(AR45&lt;&gt;""," -R","")</f>
        <v/>
      </c>
      <c r="AT44" s="210" t="str">
        <f>IF(AT45&lt;&gt;""," -R","")</f>
        <v/>
      </c>
      <c r="AV44" s="210" t="str">
        <f>IF(AV45&lt;&gt;""," -R","")</f>
        <v/>
      </c>
      <c r="AX44" s="210" t="str">
        <f>IF(AX45&lt;&gt;""," -R","")</f>
        <v/>
      </c>
      <c r="AZ44" s="210" t="str">
        <f>IF(AZ45&lt;&gt;""," -R","")</f>
        <v/>
      </c>
      <c r="BB44" s="210" t="str">
        <f>IF(BB45&lt;&gt;""," -R","")</f>
        <v/>
      </c>
      <c r="BD44" s="210" t="str">
        <f>IF(BD45&lt;&gt;""," -R","")</f>
        <v/>
      </c>
      <c r="BF44" s="210" t="str">
        <f>IF(BF45&lt;&gt;""," -R","")</f>
        <v/>
      </c>
      <c r="BH44" s="210" t="str">
        <f>IF(BH45&lt;&gt;""," -R","")</f>
        <v/>
      </c>
      <c r="BJ44" s="210" t="str">
        <f>IF(BJ45&lt;&gt;""," -R","")</f>
        <v/>
      </c>
    </row>
    <row r="45" spans="13:62" x14ac:dyDescent="0.25">
      <c r="M45" s="210">
        <v>1.18</v>
      </c>
      <c r="N45" s="210" t="str">
        <f>IFERROR(VLOOKUP(M45,'CRUCE RIESGOS'!$C$8:$D$25,2,FALSE),"")</f>
        <v/>
      </c>
      <c r="O45" s="210">
        <v>2.1800000000000002</v>
      </c>
      <c r="P45" s="210" t="str">
        <f>IFERROR(VLOOKUP(O45,'CRUCE RIESGOS'!$C$8:$D$25,2,FALSE),"")</f>
        <v/>
      </c>
      <c r="Q45" s="210">
        <v>3.18</v>
      </c>
      <c r="R45" s="210" t="str">
        <f>IFERROR(VLOOKUP(Q45,'CRUCE RIESGOS'!$C$8:$D$25,2,FALSE),"")</f>
        <v/>
      </c>
      <c r="S45" s="210">
        <v>4.18</v>
      </c>
      <c r="T45" s="210" t="str">
        <f>IFERROR(VLOOKUP(S45,'CRUCE RIESGOS'!$C$8:$D$25,2,FALSE),"")</f>
        <v/>
      </c>
      <c r="U45" s="210">
        <v>5.18</v>
      </c>
      <c r="V45" s="210" t="str">
        <f>IFERROR(VLOOKUP(U45,'CRUCE RIESGOS'!$C$8:$D$25,2,FALSE),"")</f>
        <v/>
      </c>
      <c r="W45" s="210">
        <v>6.18</v>
      </c>
      <c r="X45" s="210" t="str">
        <f>IFERROR(VLOOKUP(W45,'CRUCE RIESGOS'!$C$8:$D$25,2,FALSE),"")</f>
        <v/>
      </c>
      <c r="Y45" s="210">
        <v>7.18</v>
      </c>
      <c r="Z45" s="210" t="str">
        <f>IFERROR(VLOOKUP(Y45,'CRUCE RIESGOS'!$C$8:$D$25,2,FALSE),"")</f>
        <v/>
      </c>
      <c r="AA45" s="210">
        <v>8.18</v>
      </c>
      <c r="AB45" s="210" t="str">
        <f>IFERROR(VLOOKUP(AA45,'CRUCE RIESGOS'!$C$8:$D$25,2,FALSE),"")</f>
        <v/>
      </c>
      <c r="AC45" s="210">
        <v>9.18</v>
      </c>
      <c r="AD45" s="210" t="str">
        <f>IFERROR(VLOOKUP(AC45,'CRUCE RIESGOS'!$C$8:$D$25,2,FALSE),"")</f>
        <v/>
      </c>
      <c r="AE45" s="210">
        <v>10.18</v>
      </c>
      <c r="AF45" s="210" t="str">
        <f>IFERROR(VLOOKUP(AE45,'CRUCE RIESGOS'!$C$8:$D$25,2,FALSE),"")</f>
        <v/>
      </c>
      <c r="AG45" s="210">
        <v>11.18</v>
      </c>
      <c r="AH45" s="210" t="str">
        <f>IFERROR(VLOOKUP(AG45,'CRUCE RIESGOS'!$C$8:$D$25,2,FALSE),"")</f>
        <v/>
      </c>
      <c r="AI45" s="210">
        <v>12.18</v>
      </c>
      <c r="AJ45" s="210" t="str">
        <f>IFERROR(VLOOKUP(AI45,'CRUCE RIESGOS'!$C$8:$D$25,2,FALSE),"")</f>
        <v/>
      </c>
      <c r="AK45" s="210">
        <v>13.18</v>
      </c>
      <c r="AL45" s="210" t="str">
        <f>IFERROR(VLOOKUP(AK45,'CRUCE RIESGOS'!$C$8:$D$25,2,FALSE),"")</f>
        <v/>
      </c>
      <c r="AM45" s="210">
        <v>14.18</v>
      </c>
      <c r="AN45" s="210" t="str">
        <f>IFERROR(VLOOKUP(AM45,'CRUCE RIESGOS'!$C$8:$D$25,2,FALSE),"")</f>
        <v/>
      </c>
      <c r="AO45" s="210">
        <v>15.18</v>
      </c>
      <c r="AP45" s="210" t="str">
        <f>IFERROR(VLOOKUP(AO45,'CRUCE RIESGOS'!$C$8:$D$25,2,FALSE),"")</f>
        <v/>
      </c>
      <c r="AQ45" s="210">
        <v>16.18</v>
      </c>
      <c r="AR45" s="210" t="str">
        <f>IFERROR(VLOOKUP(AQ45,'CRUCE RIESGOS'!$C$8:$D$25,2,FALSE),"")</f>
        <v/>
      </c>
      <c r="AS45" s="210">
        <v>17.18</v>
      </c>
      <c r="AT45" s="210" t="str">
        <f>IFERROR(VLOOKUP(AS45,'CRUCE RIESGOS'!$C$8:$D$25,2,FALSE),"")</f>
        <v/>
      </c>
      <c r="AU45" s="210">
        <v>18.18</v>
      </c>
      <c r="AV45" s="210" t="str">
        <f>IFERROR(VLOOKUP(AU45,'CRUCE RIESGOS'!$C$8:$D$25,2,FALSE),"")</f>
        <v/>
      </c>
      <c r="AW45" s="210">
        <v>19.18</v>
      </c>
      <c r="AX45" s="210" t="str">
        <f>IFERROR(VLOOKUP(AW45,'CRUCE RIESGOS'!$C$8:$D$25,2,FALSE),"")</f>
        <v/>
      </c>
      <c r="AY45" s="210">
        <v>20.18</v>
      </c>
      <c r="AZ45" s="210" t="str">
        <f>IFERROR(VLOOKUP(AY45,'CRUCE RIESGOS'!$C$8:$D$25,2,FALSE),"")</f>
        <v/>
      </c>
      <c r="BA45" s="210">
        <v>21.18</v>
      </c>
      <c r="BB45" s="210" t="str">
        <f>IFERROR(VLOOKUP(BA45,'CRUCE RIESGOS'!$C$8:$D$25,2,FALSE),"")</f>
        <v/>
      </c>
      <c r="BC45" s="210">
        <v>22.18</v>
      </c>
      <c r="BD45" s="210" t="str">
        <f>IFERROR(VLOOKUP(BC45,'CRUCE RIESGOS'!$C$8:$D$25,2,FALSE),"")</f>
        <v/>
      </c>
      <c r="BE45" s="210">
        <v>23.18</v>
      </c>
      <c r="BF45" s="210" t="str">
        <f>IFERROR(VLOOKUP(BE45,'CRUCE RIESGOS'!$C$8:$D$25,2,FALSE),"")</f>
        <v/>
      </c>
      <c r="BG45" s="210">
        <v>24.18</v>
      </c>
      <c r="BH45" s="210" t="str">
        <f>IFERROR(VLOOKUP(BG45,'CRUCE RIESGOS'!$C$8:$D$25,2,FALSE),"")</f>
        <v/>
      </c>
      <c r="BI45" s="210">
        <v>25.18</v>
      </c>
      <c r="BJ45" s="210" t="str">
        <f>IFERROR(VLOOKUP(BI45,'CRUCE RIESGOS'!$C$8:$D$25,2,FALSE),"")</f>
        <v/>
      </c>
    </row>
    <row r="46" spans="13:62" x14ac:dyDescent="0.25">
      <c r="N46" s="210" t="str">
        <f>IF(N47&lt;&gt;""," -R","")</f>
        <v/>
      </c>
      <c r="P46" s="210" t="str">
        <f>IF(P47&lt;&gt;""," -R","")</f>
        <v/>
      </c>
      <c r="R46" s="210" t="str">
        <f>IF(R47&lt;&gt;""," -R","")</f>
        <v/>
      </c>
      <c r="T46" s="210" t="str">
        <f>IF(T47&lt;&gt;""," -R","")</f>
        <v/>
      </c>
      <c r="V46" s="210" t="str">
        <f>IF(V47&lt;&gt;""," -R","")</f>
        <v/>
      </c>
      <c r="X46" s="210" t="str">
        <f>IF(X47&lt;&gt;""," -R","")</f>
        <v/>
      </c>
      <c r="Z46" s="210" t="str">
        <f>IF(Z47&lt;&gt;""," -R","")</f>
        <v/>
      </c>
      <c r="AB46" s="210" t="str">
        <f>IF(AB47&lt;&gt;""," -R","")</f>
        <v/>
      </c>
      <c r="AD46" s="210" t="str">
        <f>IF(AD47&lt;&gt;""," -R","")</f>
        <v/>
      </c>
      <c r="AF46" s="210" t="str">
        <f>IF(AF47&lt;&gt;""," -R","")</f>
        <v/>
      </c>
      <c r="AH46" s="210" t="str">
        <f>IF(AH47&lt;&gt;""," -R","")</f>
        <v/>
      </c>
      <c r="AJ46" s="210" t="str">
        <f>IF(AJ47&lt;&gt;""," -R","")</f>
        <v/>
      </c>
      <c r="AL46" s="210" t="str">
        <f>IF(AL47&lt;&gt;""," -R","")</f>
        <v/>
      </c>
      <c r="AN46" s="210" t="str">
        <f>IF(AN47&lt;&gt;""," -R","")</f>
        <v/>
      </c>
      <c r="AP46" s="210" t="str">
        <f>IF(AP47&lt;&gt;""," -R","")</f>
        <v/>
      </c>
      <c r="AR46" s="210" t="str">
        <f>IF(AR47&lt;&gt;""," -R","")</f>
        <v/>
      </c>
      <c r="AT46" s="210" t="str">
        <f>IF(AT47&lt;&gt;""," -R","")</f>
        <v/>
      </c>
      <c r="AV46" s="210" t="str">
        <f>IF(AV47&lt;&gt;""," -R","")</f>
        <v/>
      </c>
      <c r="AX46" s="210" t="str">
        <f>IF(AX47&lt;&gt;""," -R","")</f>
        <v/>
      </c>
      <c r="AZ46" s="210" t="str">
        <f>IF(AZ47&lt;&gt;""," -R","")</f>
        <v/>
      </c>
      <c r="BB46" s="210" t="str">
        <f>IF(BB47&lt;&gt;""," -R","")</f>
        <v/>
      </c>
      <c r="BD46" s="210" t="str">
        <f>IF(BD47&lt;&gt;""," -R","")</f>
        <v/>
      </c>
      <c r="BF46" s="210" t="str">
        <f>IF(BF47&lt;&gt;""," -R","")</f>
        <v/>
      </c>
      <c r="BH46" s="210" t="str">
        <f>IF(BH47&lt;&gt;""," -R","")</f>
        <v/>
      </c>
      <c r="BJ46" s="210" t="str">
        <f>IF(BJ47&lt;&gt;""," -R","")</f>
        <v/>
      </c>
    </row>
    <row r="47" spans="13:62" x14ac:dyDescent="0.25">
      <c r="M47" s="210">
        <v>1.19</v>
      </c>
      <c r="N47" s="210" t="str">
        <f>IFERROR(VLOOKUP(M47,'CRUCE RIESGOS'!$C$8:$D$25,2,FALSE),"")</f>
        <v/>
      </c>
      <c r="O47" s="210">
        <v>2.19</v>
      </c>
      <c r="P47" s="210" t="str">
        <f>IFERROR(VLOOKUP(O47,'CRUCE RIESGOS'!$C$8:$D$25,2,FALSE),"")</f>
        <v/>
      </c>
      <c r="Q47" s="210">
        <v>3.19</v>
      </c>
      <c r="R47" s="210" t="str">
        <f>IFERROR(VLOOKUP(Q47,'CRUCE RIESGOS'!$C$8:$D$25,2,FALSE),"")</f>
        <v/>
      </c>
      <c r="S47" s="210">
        <v>4.1900000000000004</v>
      </c>
      <c r="T47" s="210" t="str">
        <f>IFERROR(VLOOKUP(S47,'CRUCE RIESGOS'!$C$8:$D$25,2,FALSE),"")</f>
        <v/>
      </c>
      <c r="U47" s="210">
        <v>5.19</v>
      </c>
      <c r="V47" s="210" t="str">
        <f>IFERROR(VLOOKUP(U47,'CRUCE RIESGOS'!$C$8:$D$25,2,FALSE),"")</f>
        <v/>
      </c>
      <c r="W47" s="210">
        <v>6.19</v>
      </c>
      <c r="X47" s="210" t="str">
        <f>IFERROR(VLOOKUP(W47,'CRUCE RIESGOS'!$C$8:$D$25,2,FALSE),"")</f>
        <v/>
      </c>
      <c r="Y47" s="210">
        <v>7.19</v>
      </c>
      <c r="Z47" s="210" t="str">
        <f>IFERROR(VLOOKUP(Y47,'CRUCE RIESGOS'!$C$8:$D$25,2,FALSE),"")</f>
        <v/>
      </c>
      <c r="AA47" s="210">
        <v>8.19</v>
      </c>
      <c r="AB47" s="210" t="str">
        <f>IFERROR(VLOOKUP(AA47,'CRUCE RIESGOS'!$C$8:$D$25,2,FALSE),"")</f>
        <v/>
      </c>
      <c r="AC47" s="210">
        <v>9.19</v>
      </c>
      <c r="AD47" s="210" t="str">
        <f>IFERROR(VLOOKUP(AC47,'CRUCE RIESGOS'!$C$8:$D$25,2,FALSE),"")</f>
        <v/>
      </c>
      <c r="AE47" s="210">
        <v>10.19</v>
      </c>
      <c r="AF47" s="210" t="str">
        <f>IFERROR(VLOOKUP(AE47,'CRUCE RIESGOS'!$C$8:$D$25,2,FALSE),"")</f>
        <v/>
      </c>
      <c r="AG47" s="210">
        <v>11.19</v>
      </c>
      <c r="AH47" s="210" t="str">
        <f>IFERROR(VLOOKUP(AG47,'CRUCE RIESGOS'!$C$8:$D$25,2,FALSE),"")</f>
        <v/>
      </c>
      <c r="AI47" s="210">
        <v>12.19</v>
      </c>
      <c r="AJ47" s="210" t="str">
        <f>IFERROR(VLOOKUP(AI47,'CRUCE RIESGOS'!$C$8:$D$25,2,FALSE),"")</f>
        <v/>
      </c>
      <c r="AK47" s="210">
        <v>13.19</v>
      </c>
      <c r="AL47" s="210" t="str">
        <f>IFERROR(VLOOKUP(AK47,'CRUCE RIESGOS'!$C$8:$D$25,2,FALSE),"")</f>
        <v/>
      </c>
      <c r="AM47" s="210">
        <v>14.19</v>
      </c>
      <c r="AN47" s="210" t="str">
        <f>IFERROR(VLOOKUP(AM47,'CRUCE RIESGOS'!$C$8:$D$25,2,FALSE),"")</f>
        <v/>
      </c>
      <c r="AO47" s="210">
        <v>15.19</v>
      </c>
      <c r="AP47" s="210" t="str">
        <f>IFERROR(VLOOKUP(AO47,'CRUCE RIESGOS'!$C$8:$D$25,2,FALSE),"")</f>
        <v/>
      </c>
      <c r="AQ47" s="210">
        <v>16.190000000000001</v>
      </c>
      <c r="AR47" s="210" t="str">
        <f>IFERROR(VLOOKUP(AQ47,'CRUCE RIESGOS'!$C$8:$D$25,2,FALSE),"")</f>
        <v/>
      </c>
      <c r="AS47" s="210">
        <v>17.190000000000001</v>
      </c>
      <c r="AT47" s="210" t="str">
        <f>IFERROR(VLOOKUP(AS47,'CRUCE RIESGOS'!$C$8:$D$25,2,FALSE),"")</f>
        <v/>
      </c>
      <c r="AU47" s="210">
        <v>18.190000000000001</v>
      </c>
      <c r="AV47" s="210" t="str">
        <f>IFERROR(VLOOKUP(AU47,'CRUCE RIESGOS'!$C$8:$D$25,2,FALSE),"")</f>
        <v/>
      </c>
      <c r="AW47" s="210">
        <v>19.190000000000001</v>
      </c>
      <c r="AX47" s="210" t="str">
        <f>IFERROR(VLOOKUP(AW47,'CRUCE RIESGOS'!$C$8:$D$25,2,FALSE),"")</f>
        <v/>
      </c>
      <c r="AY47" s="210">
        <v>20.190000000000001</v>
      </c>
      <c r="AZ47" s="210" t="str">
        <f>IFERROR(VLOOKUP(AY47,'CRUCE RIESGOS'!$C$8:$D$25,2,FALSE),"")</f>
        <v/>
      </c>
      <c r="BA47" s="210">
        <v>21.19</v>
      </c>
      <c r="BB47" s="210" t="str">
        <f>IFERROR(VLOOKUP(BA47,'CRUCE RIESGOS'!$C$8:$D$25,2,FALSE),"")</f>
        <v/>
      </c>
      <c r="BC47" s="210">
        <v>22.19</v>
      </c>
      <c r="BD47" s="210" t="str">
        <f>IFERROR(VLOOKUP(BC47,'CRUCE RIESGOS'!$C$8:$D$25,2,FALSE),"")</f>
        <v/>
      </c>
      <c r="BE47" s="210">
        <v>23.19</v>
      </c>
      <c r="BF47" s="210" t="str">
        <f>IFERROR(VLOOKUP(BE47,'CRUCE RIESGOS'!$C$8:$D$25,2,FALSE),"")</f>
        <v/>
      </c>
      <c r="BG47" s="210">
        <v>24.19</v>
      </c>
      <c r="BH47" s="210" t="str">
        <f>IFERROR(VLOOKUP(BG47,'CRUCE RIESGOS'!$C$8:$D$25,2,FALSE),"")</f>
        <v/>
      </c>
      <c r="BI47" s="210">
        <v>25.19</v>
      </c>
      <c r="BJ47" s="210" t="str">
        <f>IFERROR(VLOOKUP(BI47,'CRUCE RIESGOS'!$C$8:$D$25,2,FALSE),"")</f>
        <v/>
      </c>
    </row>
    <row r="48" spans="13:62" x14ac:dyDescent="0.25">
      <c r="N48" s="210" t="str">
        <f>IF(N49&lt;&gt;""," -R","")</f>
        <v/>
      </c>
      <c r="P48" s="210" t="str">
        <f>IF(P49&lt;&gt;""," -R","")</f>
        <v/>
      </c>
      <c r="R48" s="210" t="str">
        <f>IF(R49&lt;&gt;""," -R","")</f>
        <v/>
      </c>
      <c r="T48" s="210" t="str">
        <f>IF(T49&lt;&gt;""," -R","")</f>
        <v/>
      </c>
      <c r="V48" s="210" t="str">
        <f>IF(V49&lt;&gt;""," -R","")</f>
        <v/>
      </c>
      <c r="X48" s="210" t="str">
        <f>IF(X49&lt;&gt;""," -R","")</f>
        <v/>
      </c>
      <c r="Z48" s="210" t="str">
        <f>IF(Z49&lt;&gt;""," -R","")</f>
        <v/>
      </c>
      <c r="AB48" s="210" t="str">
        <f>IF(AB49&lt;&gt;""," -R","")</f>
        <v/>
      </c>
      <c r="AD48" s="210" t="str">
        <f>IF(AD49&lt;&gt;""," -R","")</f>
        <v/>
      </c>
      <c r="AF48" s="210" t="str">
        <f>IF(AF49&lt;&gt;""," -R","")</f>
        <v/>
      </c>
      <c r="AH48" s="210" t="str">
        <f>IF(AH49&lt;&gt;""," -R","")</f>
        <v/>
      </c>
      <c r="AJ48" s="210" t="str">
        <f>IF(AJ49&lt;&gt;""," -R","")</f>
        <v/>
      </c>
      <c r="AL48" s="210" t="str">
        <f>IF(AL49&lt;&gt;""," -R","")</f>
        <v/>
      </c>
      <c r="AN48" s="210" t="str">
        <f>IF(AN49&lt;&gt;""," -R","")</f>
        <v/>
      </c>
      <c r="AP48" s="210" t="str">
        <f>IF(AP49&lt;&gt;""," -R","")</f>
        <v/>
      </c>
      <c r="AR48" s="210" t="str">
        <f>IF(AR49&lt;&gt;""," -R","")</f>
        <v/>
      </c>
      <c r="AT48" s="210" t="str">
        <f>IF(AT49&lt;&gt;""," -R","")</f>
        <v/>
      </c>
      <c r="AV48" s="210" t="str">
        <f>IF(AV49&lt;&gt;""," -R","")</f>
        <v/>
      </c>
      <c r="AX48" s="210" t="str">
        <f>IF(AX49&lt;&gt;""," -R","")</f>
        <v/>
      </c>
      <c r="AZ48" s="210" t="str">
        <f>IF(AZ49&lt;&gt;""," -R","")</f>
        <v/>
      </c>
      <c r="BB48" s="210" t="str">
        <f>IF(BB49&lt;&gt;""," -R","")</f>
        <v/>
      </c>
      <c r="BD48" s="210" t="str">
        <f>IF(BD49&lt;&gt;""," -R","")</f>
        <v/>
      </c>
      <c r="BF48" s="210" t="str">
        <f>IF(BF49&lt;&gt;""," -R","")</f>
        <v/>
      </c>
      <c r="BH48" s="210" t="str">
        <f>IF(BH49&lt;&gt;""," -R","")</f>
        <v/>
      </c>
      <c r="BJ48" s="210" t="str">
        <f>IF(BJ49&lt;&gt;""," -R","")</f>
        <v/>
      </c>
    </row>
    <row r="49" spans="13:62" x14ac:dyDescent="0.25">
      <c r="M49" s="210">
        <v>1.2</v>
      </c>
      <c r="N49" s="210" t="str">
        <f>IFERROR(VLOOKUP(M49,'CRUCE RIESGOS'!$C$8:$D$25,2,FALSE),"")</f>
        <v/>
      </c>
      <c r="O49" s="210">
        <v>2.2000000000000002</v>
      </c>
      <c r="P49" s="210" t="str">
        <f>IFERROR(VLOOKUP(O49,'CRUCE RIESGOS'!$C$8:$D$25,2,FALSE),"")</f>
        <v/>
      </c>
      <c r="Q49" s="210">
        <v>3.2</v>
      </c>
      <c r="R49" s="210" t="str">
        <f>IFERROR(VLOOKUP(Q49,'CRUCE RIESGOS'!$C$8:$D$25,2,FALSE),"")</f>
        <v/>
      </c>
      <c r="S49" s="210">
        <v>4.2</v>
      </c>
      <c r="T49" s="210" t="str">
        <f>IFERROR(VLOOKUP(S49,'CRUCE RIESGOS'!$C$8:$D$25,2,FALSE),"")</f>
        <v/>
      </c>
      <c r="U49" s="210">
        <v>5.2</v>
      </c>
      <c r="V49" s="210" t="str">
        <f>IFERROR(VLOOKUP(U49,'CRUCE RIESGOS'!$C$8:$D$25,2,FALSE),"")</f>
        <v/>
      </c>
      <c r="W49" s="210">
        <v>6.2</v>
      </c>
      <c r="X49" s="210" t="str">
        <f>IFERROR(VLOOKUP(W49,'CRUCE RIESGOS'!$C$8:$D$25,2,FALSE),"")</f>
        <v/>
      </c>
      <c r="Y49" s="210">
        <v>7.2</v>
      </c>
      <c r="Z49" s="210" t="str">
        <f>IFERROR(VLOOKUP(Y49,'CRUCE RIESGOS'!$C$8:$D$25,2,FALSE),"")</f>
        <v/>
      </c>
      <c r="AA49" s="210">
        <v>8.1999999999999993</v>
      </c>
      <c r="AB49" s="210" t="str">
        <f>IFERROR(VLOOKUP(AA49,'CRUCE RIESGOS'!$C$8:$D$25,2,FALSE),"")</f>
        <v/>
      </c>
      <c r="AC49" s="210">
        <v>9.1999999999999993</v>
      </c>
      <c r="AD49" s="210" t="str">
        <f>IFERROR(VLOOKUP(AC49,'CRUCE RIESGOS'!$C$8:$D$25,2,FALSE),"")</f>
        <v/>
      </c>
      <c r="AE49" s="210">
        <v>10.199999999999999</v>
      </c>
      <c r="AF49" s="210" t="str">
        <f>IFERROR(VLOOKUP(AE49,'CRUCE RIESGOS'!$C$8:$D$25,2,FALSE),"")</f>
        <v/>
      </c>
      <c r="AG49" s="210">
        <v>11.2</v>
      </c>
      <c r="AH49" s="210" t="str">
        <f>IFERROR(VLOOKUP(AG49,'CRUCE RIESGOS'!$C$8:$D$25,2,FALSE),"")</f>
        <v/>
      </c>
      <c r="AI49" s="210">
        <v>12.2</v>
      </c>
      <c r="AJ49" s="210" t="str">
        <f>IFERROR(VLOOKUP(AI49,'CRUCE RIESGOS'!$C$8:$D$25,2,FALSE),"")</f>
        <v/>
      </c>
      <c r="AK49" s="210">
        <v>13.2</v>
      </c>
      <c r="AL49" s="210" t="str">
        <f>IFERROR(VLOOKUP(AK49,'CRUCE RIESGOS'!$C$8:$D$25,2,FALSE),"")</f>
        <v/>
      </c>
      <c r="AM49" s="210">
        <v>14.2</v>
      </c>
      <c r="AN49" s="210" t="str">
        <f>IFERROR(VLOOKUP(AM49,'CRUCE RIESGOS'!$C$8:$D$25,2,FALSE),"")</f>
        <v/>
      </c>
      <c r="AO49" s="210">
        <v>15.2</v>
      </c>
      <c r="AP49" s="210" t="str">
        <f>IFERROR(VLOOKUP(AO49,'CRUCE RIESGOS'!$C$8:$D$25,2,FALSE),"")</f>
        <v/>
      </c>
      <c r="AQ49" s="210">
        <v>16.2</v>
      </c>
      <c r="AR49" s="210" t="str">
        <f>IFERROR(VLOOKUP(AQ49,'CRUCE RIESGOS'!$C$8:$D$25,2,FALSE),"")</f>
        <v/>
      </c>
      <c r="AS49" s="210">
        <v>17.2</v>
      </c>
      <c r="AT49" s="210" t="str">
        <f>IFERROR(VLOOKUP(AS49,'CRUCE RIESGOS'!$C$8:$D$25,2,FALSE),"")</f>
        <v/>
      </c>
      <c r="AU49" s="210">
        <v>18.2</v>
      </c>
      <c r="AV49" s="210" t="str">
        <f>IFERROR(VLOOKUP(AU49,'CRUCE RIESGOS'!$C$8:$D$25,2,FALSE),"")</f>
        <v/>
      </c>
      <c r="AW49" s="210">
        <v>19.2</v>
      </c>
      <c r="AX49" s="210" t="str">
        <f>IFERROR(VLOOKUP(AW49,'CRUCE RIESGOS'!$C$8:$D$25,2,FALSE),"")</f>
        <v/>
      </c>
      <c r="AY49" s="210">
        <v>20.2</v>
      </c>
      <c r="AZ49" s="210" t="str">
        <f>IFERROR(VLOOKUP(AY49,'CRUCE RIESGOS'!$C$8:$D$25,2,FALSE),"")</f>
        <v/>
      </c>
      <c r="BA49" s="210">
        <v>21.2</v>
      </c>
      <c r="BB49" s="210" t="str">
        <f>IFERROR(VLOOKUP(BA49,'CRUCE RIESGOS'!$C$8:$D$25,2,FALSE),"")</f>
        <v/>
      </c>
      <c r="BC49" s="210">
        <v>22.2</v>
      </c>
      <c r="BD49" s="210" t="str">
        <f>IFERROR(VLOOKUP(BC49,'CRUCE RIESGOS'!$C$8:$D$25,2,FALSE),"")</f>
        <v/>
      </c>
      <c r="BE49" s="210">
        <v>23.2</v>
      </c>
      <c r="BF49" s="210" t="str">
        <f>IFERROR(VLOOKUP(BE49,'CRUCE RIESGOS'!$C$8:$D$25,2,FALSE),"")</f>
        <v/>
      </c>
      <c r="BG49" s="210">
        <v>24.2</v>
      </c>
      <c r="BH49" s="210" t="str">
        <f>IFERROR(VLOOKUP(BG49,'CRUCE RIESGOS'!$C$8:$D$25,2,FALSE),"")</f>
        <v/>
      </c>
      <c r="BI49" s="210">
        <v>25.2</v>
      </c>
      <c r="BJ49" s="210" t="str">
        <f>IFERROR(VLOOKUP(BI49,'CRUCE RIESGOS'!$C$8:$D$25,2,FALSE),"")</f>
        <v/>
      </c>
    </row>
    <row r="50" spans="13:62" x14ac:dyDescent="0.25">
      <c r="N50" s="210" t="str">
        <f>IF(N51&lt;&gt;""," -R","")</f>
        <v/>
      </c>
      <c r="P50" s="210" t="str">
        <f>IF(P51&lt;&gt;""," -R","")</f>
        <v/>
      </c>
      <c r="R50" s="210" t="str">
        <f>IF(R51&lt;&gt;""," -R","")</f>
        <v/>
      </c>
      <c r="T50" s="210" t="str">
        <f>IF(T51&lt;&gt;""," -R","")</f>
        <v/>
      </c>
      <c r="V50" s="210" t="str">
        <f>IF(V51&lt;&gt;""," -R","")</f>
        <v/>
      </c>
      <c r="X50" s="210" t="str">
        <f>IF(X51&lt;&gt;""," -R","")</f>
        <v/>
      </c>
      <c r="Z50" s="210" t="str">
        <f>IF(Z51&lt;&gt;""," -R","")</f>
        <v/>
      </c>
      <c r="AB50" s="210" t="str">
        <f>IF(AB51&lt;&gt;""," -R","")</f>
        <v/>
      </c>
      <c r="AD50" s="210" t="str">
        <f>IF(AD51&lt;&gt;""," -R","")</f>
        <v/>
      </c>
      <c r="AF50" s="210" t="str">
        <f>IF(AF51&lt;&gt;""," -R","")</f>
        <v/>
      </c>
      <c r="AH50" s="210" t="str">
        <f>IF(AH51&lt;&gt;""," -R","")</f>
        <v/>
      </c>
      <c r="AJ50" s="210" t="str">
        <f>IF(AJ51&lt;&gt;""," -R","")</f>
        <v/>
      </c>
      <c r="AL50" s="210" t="str">
        <f>IF(AL51&lt;&gt;""," -R","")</f>
        <v/>
      </c>
      <c r="AN50" s="210" t="str">
        <f>IF(AN51&lt;&gt;""," -R","")</f>
        <v/>
      </c>
      <c r="AP50" s="210" t="str">
        <f>IF(AP51&lt;&gt;""," -R","")</f>
        <v/>
      </c>
      <c r="AR50" s="210" t="str">
        <f>IF(AR51&lt;&gt;""," -R","")</f>
        <v/>
      </c>
      <c r="AT50" s="210" t="str">
        <f>IF(AT51&lt;&gt;""," -R","")</f>
        <v/>
      </c>
      <c r="AV50" s="210" t="str">
        <f>IF(AV51&lt;&gt;""," -R","")</f>
        <v/>
      </c>
      <c r="AX50" s="210" t="str">
        <f>IF(AX51&lt;&gt;""," -R","")</f>
        <v/>
      </c>
      <c r="AZ50" s="210" t="str">
        <f>IF(AZ51&lt;&gt;""," -R","")</f>
        <v/>
      </c>
      <c r="BB50" s="210" t="str">
        <f>IF(BB51&lt;&gt;""," -R","")</f>
        <v/>
      </c>
      <c r="BD50" s="210" t="str">
        <f>IF(BD51&lt;&gt;""," -R","")</f>
        <v/>
      </c>
      <c r="BF50" s="210" t="str">
        <f>IF(BF51&lt;&gt;""," -R","")</f>
        <v/>
      </c>
      <c r="BH50" s="210" t="str">
        <f>IF(BH51&lt;&gt;""," -R","")</f>
        <v/>
      </c>
      <c r="BJ50" s="210" t="str">
        <f>IF(BJ51&lt;&gt;""," -R","")</f>
        <v/>
      </c>
    </row>
    <row r="51" spans="13:62" x14ac:dyDescent="0.25">
      <c r="M51" s="210">
        <v>1.21</v>
      </c>
      <c r="N51" s="210" t="str">
        <f>IFERROR(VLOOKUP(M51,'CRUCE RIESGOS'!$C$8:$D$25,2,FALSE),"")</f>
        <v/>
      </c>
      <c r="O51" s="210">
        <v>2.21</v>
      </c>
      <c r="P51" s="210" t="str">
        <f>IFERROR(VLOOKUP(O51,'CRUCE RIESGOS'!$C$8:$D$25,2,FALSE),"")</f>
        <v/>
      </c>
      <c r="Q51" s="210">
        <v>3.21</v>
      </c>
      <c r="R51" s="210" t="str">
        <f>IFERROR(VLOOKUP(Q51,'CRUCE RIESGOS'!$C$8:$D$25,2,FALSE),"")</f>
        <v/>
      </c>
      <c r="S51" s="210">
        <v>4.21</v>
      </c>
      <c r="T51" s="210" t="str">
        <f>IFERROR(VLOOKUP(S51,'CRUCE RIESGOS'!$C$8:$D$25,2,FALSE),"")</f>
        <v/>
      </c>
      <c r="U51" s="210">
        <v>5.21</v>
      </c>
      <c r="V51" s="210" t="str">
        <f>IFERROR(VLOOKUP(U51,'CRUCE RIESGOS'!$C$8:$D$25,2,FALSE),"")</f>
        <v/>
      </c>
      <c r="W51" s="210">
        <v>6.21</v>
      </c>
      <c r="X51" s="210" t="str">
        <f>IFERROR(VLOOKUP(W51,'CRUCE RIESGOS'!$C$8:$D$25,2,FALSE),"")</f>
        <v/>
      </c>
      <c r="Y51" s="210">
        <v>7.21</v>
      </c>
      <c r="Z51" s="210" t="str">
        <f>IFERROR(VLOOKUP(Y51,'CRUCE RIESGOS'!$C$8:$D$25,2,FALSE),"")</f>
        <v/>
      </c>
      <c r="AA51" s="210">
        <v>8.2100000000000009</v>
      </c>
      <c r="AB51" s="210" t="str">
        <f>IFERROR(VLOOKUP(AA51,'CRUCE RIESGOS'!$C$8:$D$25,2,FALSE),"")</f>
        <v/>
      </c>
      <c r="AC51" s="210">
        <v>9.2100000000000009</v>
      </c>
      <c r="AD51" s="210" t="str">
        <f>IFERROR(VLOOKUP(AC51,'CRUCE RIESGOS'!$C$8:$D$25,2,FALSE),"")</f>
        <v/>
      </c>
      <c r="AE51" s="210">
        <v>10.210000000000001</v>
      </c>
      <c r="AF51" s="210" t="str">
        <f>IFERROR(VLOOKUP(AE51,'CRUCE RIESGOS'!$C$8:$D$25,2,FALSE),"")</f>
        <v/>
      </c>
      <c r="AG51" s="210">
        <v>11.21</v>
      </c>
      <c r="AH51" s="210" t="str">
        <f>IFERROR(VLOOKUP(AG51,'CRUCE RIESGOS'!$C$8:$D$25,2,FALSE),"")</f>
        <v/>
      </c>
      <c r="AI51" s="210">
        <v>12.21</v>
      </c>
      <c r="AJ51" s="210" t="str">
        <f>IFERROR(VLOOKUP(AI51,'CRUCE RIESGOS'!$C$8:$D$25,2,FALSE),"")</f>
        <v/>
      </c>
      <c r="AK51" s="210">
        <v>13.21</v>
      </c>
      <c r="AL51" s="210" t="str">
        <f>IFERROR(VLOOKUP(AK51,'CRUCE RIESGOS'!$C$8:$D$25,2,FALSE),"")</f>
        <v/>
      </c>
      <c r="AM51" s="210">
        <v>14.21</v>
      </c>
      <c r="AN51" s="210" t="str">
        <f>IFERROR(VLOOKUP(AM51,'CRUCE RIESGOS'!$C$8:$D$25,2,FALSE),"")</f>
        <v/>
      </c>
      <c r="AO51" s="210">
        <v>15.21</v>
      </c>
      <c r="AP51" s="210" t="str">
        <f>IFERROR(VLOOKUP(AO51,'CRUCE RIESGOS'!$C$8:$D$25,2,FALSE),"")</f>
        <v/>
      </c>
      <c r="AQ51" s="210">
        <v>16.21</v>
      </c>
      <c r="AR51" s="210" t="str">
        <f>IFERROR(VLOOKUP(AQ51,'CRUCE RIESGOS'!$C$8:$D$25,2,FALSE),"")</f>
        <v/>
      </c>
      <c r="AS51" s="210">
        <v>17.21</v>
      </c>
      <c r="AT51" s="210" t="str">
        <f>IFERROR(VLOOKUP(AS51,'CRUCE RIESGOS'!$C$8:$D$25,2,FALSE),"")</f>
        <v/>
      </c>
      <c r="AU51" s="210">
        <v>18.21</v>
      </c>
      <c r="AV51" s="210" t="str">
        <f>IFERROR(VLOOKUP(AU51,'CRUCE RIESGOS'!$C$8:$D$25,2,FALSE),"")</f>
        <v/>
      </c>
      <c r="AW51" s="210">
        <v>19.21</v>
      </c>
      <c r="AX51" s="210" t="str">
        <f>IFERROR(VLOOKUP(AW51,'CRUCE RIESGOS'!$C$8:$D$25,2,FALSE),"")</f>
        <v/>
      </c>
      <c r="AY51" s="210">
        <v>20.21</v>
      </c>
      <c r="AZ51" s="210" t="str">
        <f>IFERROR(VLOOKUP(AY51,'CRUCE RIESGOS'!$C$8:$D$25,2,FALSE),"")</f>
        <v/>
      </c>
      <c r="BA51" s="210">
        <v>21.21</v>
      </c>
      <c r="BB51" s="210" t="str">
        <f>IFERROR(VLOOKUP(BA51,'CRUCE RIESGOS'!$C$8:$D$25,2,FALSE),"")</f>
        <v/>
      </c>
      <c r="BC51" s="210">
        <v>22.21</v>
      </c>
      <c r="BD51" s="210" t="str">
        <f>IFERROR(VLOOKUP(BC51,'CRUCE RIESGOS'!$C$8:$D$25,2,FALSE),"")</f>
        <v/>
      </c>
      <c r="BE51" s="210">
        <v>23.21</v>
      </c>
      <c r="BF51" s="210" t="str">
        <f>IFERROR(VLOOKUP(BE51,'CRUCE RIESGOS'!$C$8:$D$25,2,FALSE),"")</f>
        <v/>
      </c>
      <c r="BG51" s="210">
        <v>24.21</v>
      </c>
      <c r="BH51" s="210" t="str">
        <f>IFERROR(VLOOKUP(BG51,'CRUCE RIESGOS'!$C$8:$D$25,2,FALSE),"")</f>
        <v/>
      </c>
      <c r="BI51" s="210">
        <v>25.21</v>
      </c>
      <c r="BJ51" s="210" t="str">
        <f>IFERROR(VLOOKUP(BI51,'CRUCE RIESGOS'!$C$8:$D$25,2,FALSE),"")</f>
        <v/>
      </c>
    </row>
    <row r="52" spans="13:62" x14ac:dyDescent="0.25">
      <c r="N52" s="210" t="str">
        <f>IF(N53&lt;&gt;""," -R","")</f>
        <v/>
      </c>
      <c r="P52" s="210" t="str">
        <f>IF(P53&lt;&gt;""," -R","")</f>
        <v/>
      </c>
      <c r="R52" s="210" t="str">
        <f>IF(R53&lt;&gt;""," -R","")</f>
        <v/>
      </c>
      <c r="T52" s="210" t="str">
        <f>IF(T53&lt;&gt;""," -R","")</f>
        <v/>
      </c>
      <c r="V52" s="210" t="str">
        <f>IF(V53&lt;&gt;""," -R","")</f>
        <v/>
      </c>
      <c r="X52" s="210" t="str">
        <f>IF(X53&lt;&gt;""," -R","")</f>
        <v/>
      </c>
      <c r="Z52" s="210" t="str">
        <f>IF(Z53&lt;&gt;""," -R","")</f>
        <v/>
      </c>
      <c r="AB52" s="210" t="str">
        <f>IF(AB53&lt;&gt;""," -R","")</f>
        <v/>
      </c>
      <c r="AD52" s="210" t="str">
        <f>IF(AD53&lt;&gt;""," -R","")</f>
        <v/>
      </c>
      <c r="AF52" s="210" t="str">
        <f>IF(AF53&lt;&gt;""," -R","")</f>
        <v/>
      </c>
      <c r="AH52" s="210" t="str">
        <f>IF(AH53&lt;&gt;""," -R","")</f>
        <v/>
      </c>
      <c r="AJ52" s="210" t="str">
        <f>IF(AJ53&lt;&gt;""," -R","")</f>
        <v/>
      </c>
      <c r="AL52" s="210" t="str">
        <f>IF(AL53&lt;&gt;""," -R","")</f>
        <v/>
      </c>
      <c r="AN52" s="210" t="str">
        <f>IF(AN53&lt;&gt;""," -R","")</f>
        <v/>
      </c>
      <c r="AP52" s="210" t="str">
        <f>IF(AP53&lt;&gt;""," -R","")</f>
        <v/>
      </c>
      <c r="AR52" s="210" t="str">
        <f>IF(AR53&lt;&gt;""," -R","")</f>
        <v/>
      </c>
      <c r="AT52" s="210" t="str">
        <f>IF(AT53&lt;&gt;""," -R","")</f>
        <v/>
      </c>
      <c r="AV52" s="210" t="str">
        <f>IF(AV53&lt;&gt;""," -R","")</f>
        <v/>
      </c>
      <c r="AX52" s="210" t="str">
        <f>IF(AX53&lt;&gt;""," -R","")</f>
        <v/>
      </c>
      <c r="AZ52" s="210" t="str">
        <f>IF(AZ53&lt;&gt;""," -R","")</f>
        <v/>
      </c>
      <c r="BB52" s="210" t="str">
        <f>IF(BB53&lt;&gt;""," -R","")</f>
        <v/>
      </c>
      <c r="BD52" s="210" t="str">
        <f>IF(BD53&lt;&gt;""," -R","")</f>
        <v/>
      </c>
      <c r="BF52" s="210" t="str">
        <f>IF(BF53&lt;&gt;""," -R","")</f>
        <v/>
      </c>
      <c r="BH52" s="210" t="str">
        <f>IF(BH53&lt;&gt;""," -R","")</f>
        <v/>
      </c>
      <c r="BJ52" s="210" t="str">
        <f>IF(BJ53&lt;&gt;""," -R","")</f>
        <v/>
      </c>
    </row>
    <row r="53" spans="13:62" x14ac:dyDescent="0.25">
      <c r="M53" s="210">
        <v>1.22</v>
      </c>
      <c r="N53" s="210" t="str">
        <f>IFERROR(VLOOKUP(M53,'CRUCE RIESGOS'!$C$8:$D$25,2,FALSE),"")</f>
        <v/>
      </c>
      <c r="O53" s="210">
        <v>2.2200000000000002</v>
      </c>
      <c r="P53" s="210" t="str">
        <f>IFERROR(VLOOKUP(O53,'CRUCE RIESGOS'!$C$8:$D$25,2,FALSE),"")</f>
        <v/>
      </c>
      <c r="Q53" s="210">
        <v>3.22</v>
      </c>
      <c r="R53" s="210" t="str">
        <f>IFERROR(VLOOKUP(Q53,'CRUCE RIESGOS'!$C$8:$D$25,2,FALSE),"")</f>
        <v/>
      </c>
      <c r="S53" s="210">
        <v>4.22</v>
      </c>
      <c r="T53" s="210" t="str">
        <f>IFERROR(VLOOKUP(S53,'CRUCE RIESGOS'!$C$8:$D$25,2,FALSE),"")</f>
        <v/>
      </c>
      <c r="U53" s="210">
        <v>5.22</v>
      </c>
      <c r="V53" s="210" t="str">
        <f>IFERROR(VLOOKUP(U53,'CRUCE RIESGOS'!$C$8:$D$25,2,FALSE),"")</f>
        <v/>
      </c>
      <c r="W53" s="210">
        <v>6.22</v>
      </c>
      <c r="X53" s="210" t="str">
        <f>IFERROR(VLOOKUP(W53,'CRUCE RIESGOS'!$C$8:$D$25,2,FALSE),"")</f>
        <v/>
      </c>
      <c r="Y53" s="210">
        <v>7.22</v>
      </c>
      <c r="Z53" s="210" t="str">
        <f>IFERROR(VLOOKUP(Y53,'CRUCE RIESGOS'!$C$8:$D$25,2,FALSE),"")</f>
        <v/>
      </c>
      <c r="AA53" s="210">
        <v>8.2200000000000006</v>
      </c>
      <c r="AB53" s="210" t="str">
        <f>IFERROR(VLOOKUP(AA53,'CRUCE RIESGOS'!$C$8:$D$25,2,FALSE),"")</f>
        <v/>
      </c>
      <c r="AC53" s="210">
        <v>9.2200000000000006</v>
      </c>
      <c r="AD53" s="210" t="str">
        <f>IFERROR(VLOOKUP(AC53,'CRUCE RIESGOS'!$C$8:$D$25,2,FALSE),"")</f>
        <v/>
      </c>
      <c r="AE53" s="210">
        <v>10.220000000000001</v>
      </c>
      <c r="AF53" s="210" t="str">
        <f>IFERROR(VLOOKUP(AE53,'CRUCE RIESGOS'!$C$8:$D$25,2,FALSE),"")</f>
        <v/>
      </c>
      <c r="AG53" s="210">
        <v>11.22</v>
      </c>
      <c r="AH53" s="210" t="str">
        <f>IFERROR(VLOOKUP(AG53,'CRUCE RIESGOS'!$C$8:$D$25,2,FALSE),"")</f>
        <v/>
      </c>
      <c r="AI53" s="210">
        <v>12.22</v>
      </c>
      <c r="AJ53" s="210" t="str">
        <f>IFERROR(VLOOKUP(AI53,'CRUCE RIESGOS'!$C$8:$D$25,2,FALSE),"")</f>
        <v/>
      </c>
      <c r="AK53" s="210">
        <v>13.22</v>
      </c>
      <c r="AL53" s="210" t="str">
        <f>IFERROR(VLOOKUP(AK53,'CRUCE RIESGOS'!$C$8:$D$25,2,FALSE),"")</f>
        <v/>
      </c>
      <c r="AM53" s="210">
        <v>14.22</v>
      </c>
      <c r="AN53" s="210" t="str">
        <f>IFERROR(VLOOKUP(AM53,'CRUCE RIESGOS'!$C$8:$D$25,2,FALSE),"")</f>
        <v/>
      </c>
      <c r="AO53" s="210">
        <v>15.22</v>
      </c>
      <c r="AP53" s="210" t="str">
        <f>IFERROR(VLOOKUP(AO53,'CRUCE RIESGOS'!$C$8:$D$25,2,FALSE),"")</f>
        <v/>
      </c>
      <c r="AQ53" s="210">
        <v>16.22</v>
      </c>
      <c r="AR53" s="210" t="str">
        <f>IFERROR(VLOOKUP(AQ53,'CRUCE RIESGOS'!$C$8:$D$25,2,FALSE),"")</f>
        <v/>
      </c>
      <c r="AS53" s="210">
        <v>17.22</v>
      </c>
      <c r="AT53" s="210" t="str">
        <f>IFERROR(VLOOKUP(AS53,'CRUCE RIESGOS'!$C$8:$D$25,2,FALSE),"")</f>
        <v/>
      </c>
      <c r="AU53" s="210">
        <v>18.22</v>
      </c>
      <c r="AV53" s="210" t="str">
        <f>IFERROR(VLOOKUP(AU53,'CRUCE RIESGOS'!$C$8:$D$25,2,FALSE),"")</f>
        <v/>
      </c>
      <c r="AW53" s="210">
        <v>19.22</v>
      </c>
      <c r="AX53" s="210" t="str">
        <f>IFERROR(VLOOKUP(AW53,'CRUCE RIESGOS'!$C$8:$D$25,2,FALSE),"")</f>
        <v/>
      </c>
      <c r="AY53" s="210">
        <v>20.22</v>
      </c>
      <c r="AZ53" s="210" t="str">
        <f>IFERROR(VLOOKUP(AY53,'CRUCE RIESGOS'!$C$8:$D$25,2,FALSE),"")</f>
        <v/>
      </c>
      <c r="BA53" s="210">
        <v>21.22</v>
      </c>
      <c r="BB53" s="210" t="str">
        <f>IFERROR(VLOOKUP(BA53,'CRUCE RIESGOS'!$C$8:$D$25,2,FALSE),"")</f>
        <v/>
      </c>
      <c r="BC53" s="210">
        <v>22.22</v>
      </c>
      <c r="BD53" s="210" t="str">
        <f>IFERROR(VLOOKUP(BC53,'CRUCE RIESGOS'!$C$8:$D$25,2,FALSE),"")</f>
        <v/>
      </c>
      <c r="BE53" s="210">
        <v>23.22</v>
      </c>
      <c r="BF53" s="210" t="str">
        <f>IFERROR(VLOOKUP(BE53,'CRUCE RIESGOS'!$C$8:$D$25,2,FALSE),"")</f>
        <v/>
      </c>
      <c r="BG53" s="210">
        <v>24.22</v>
      </c>
      <c r="BH53" s="210" t="str">
        <f>IFERROR(VLOOKUP(BG53,'CRUCE RIESGOS'!$C$8:$D$25,2,FALSE),"")</f>
        <v/>
      </c>
      <c r="BI53" s="210">
        <v>25.22</v>
      </c>
      <c r="BJ53" s="210" t="str">
        <f>IFERROR(VLOOKUP(BI53,'CRUCE RIESGOS'!$C$8:$D$25,2,FALSE),"")</f>
        <v/>
      </c>
    </row>
    <row r="54" spans="13:62" x14ac:dyDescent="0.25">
      <c r="N54" s="210" t="str">
        <f>IF(N55&lt;&gt;""," -R","")</f>
        <v/>
      </c>
      <c r="P54" s="210" t="str">
        <f>IF(P55&lt;&gt;""," -R","")</f>
        <v/>
      </c>
      <c r="R54" s="210" t="str">
        <f>IF(R55&lt;&gt;""," -R","")</f>
        <v/>
      </c>
      <c r="T54" s="210" t="str">
        <f>IF(T55&lt;&gt;""," -R","")</f>
        <v/>
      </c>
      <c r="V54" s="210" t="str">
        <f>IF(V55&lt;&gt;""," -R","")</f>
        <v/>
      </c>
      <c r="X54" s="210" t="str">
        <f>IF(X55&lt;&gt;""," -R","")</f>
        <v/>
      </c>
      <c r="Z54" s="210" t="str">
        <f>IF(Z55&lt;&gt;""," -R","")</f>
        <v/>
      </c>
      <c r="AB54" s="210" t="str">
        <f>IF(AB55&lt;&gt;""," -R","")</f>
        <v/>
      </c>
      <c r="AD54" s="210" t="str">
        <f>IF(AD55&lt;&gt;""," -R","")</f>
        <v/>
      </c>
      <c r="AF54" s="210" t="str">
        <f>IF(AF55&lt;&gt;""," -R","")</f>
        <v/>
      </c>
      <c r="AH54" s="210" t="str">
        <f>IF(AH55&lt;&gt;""," -R","")</f>
        <v/>
      </c>
      <c r="AJ54" s="210" t="str">
        <f>IF(AJ55&lt;&gt;""," -R","")</f>
        <v/>
      </c>
      <c r="AL54" s="210" t="str">
        <f>IF(AL55&lt;&gt;""," -R","")</f>
        <v/>
      </c>
      <c r="AN54" s="210" t="str">
        <f>IF(AN55&lt;&gt;""," -R","")</f>
        <v/>
      </c>
      <c r="AP54" s="210" t="str">
        <f>IF(AP55&lt;&gt;""," -R","")</f>
        <v/>
      </c>
      <c r="AR54" s="210" t="str">
        <f>IF(AR55&lt;&gt;""," -R","")</f>
        <v/>
      </c>
      <c r="AT54" s="210" t="str">
        <f>IF(AT55&lt;&gt;""," -R","")</f>
        <v/>
      </c>
      <c r="AV54" s="210" t="str">
        <f>IF(AV55&lt;&gt;""," -R","")</f>
        <v/>
      </c>
      <c r="AX54" s="210" t="str">
        <f>IF(AX55&lt;&gt;""," -R","")</f>
        <v/>
      </c>
      <c r="AZ54" s="210" t="str">
        <f>IF(AZ55&lt;&gt;""," -R","")</f>
        <v/>
      </c>
      <c r="BB54" s="210" t="str">
        <f>IF(BB55&lt;&gt;""," -R","")</f>
        <v/>
      </c>
      <c r="BD54" s="210" t="str">
        <f>IF(BD55&lt;&gt;""," -R","")</f>
        <v/>
      </c>
      <c r="BF54" s="210" t="str">
        <f>IF(BF55&lt;&gt;""," -R","")</f>
        <v/>
      </c>
      <c r="BH54" s="210" t="str">
        <f>IF(BH55&lt;&gt;""," -R","")</f>
        <v/>
      </c>
      <c r="BJ54" s="210" t="str">
        <f>IF(BJ55&lt;&gt;""," -R","")</f>
        <v/>
      </c>
    </row>
    <row r="55" spans="13:62" x14ac:dyDescent="0.25">
      <c r="M55" s="210">
        <v>1.23</v>
      </c>
      <c r="N55" s="210" t="str">
        <f>IFERROR(VLOOKUP(M55,'CRUCE RIESGOS'!$C$8:$D$25,2,FALSE),"")</f>
        <v/>
      </c>
      <c r="O55" s="210">
        <v>2.23</v>
      </c>
      <c r="P55" s="210" t="str">
        <f>IFERROR(VLOOKUP(O55,'CRUCE RIESGOS'!$C$8:$D$25,2,FALSE),"")</f>
        <v/>
      </c>
      <c r="Q55" s="210">
        <v>3.23</v>
      </c>
      <c r="R55" s="210" t="str">
        <f>IFERROR(VLOOKUP(Q55,'CRUCE RIESGOS'!$C$8:$D$25,2,FALSE),"")</f>
        <v/>
      </c>
      <c r="S55" s="210">
        <v>4.2300000000000004</v>
      </c>
      <c r="T55" s="210" t="str">
        <f>IFERROR(VLOOKUP(S55,'CRUCE RIESGOS'!$C$8:$D$25,2,FALSE),"")</f>
        <v/>
      </c>
      <c r="U55" s="210">
        <v>5.23</v>
      </c>
      <c r="V55" s="210" t="str">
        <f>IFERROR(VLOOKUP(U55,'CRUCE RIESGOS'!$C$8:$D$25,2,FALSE),"")</f>
        <v/>
      </c>
      <c r="W55" s="210">
        <v>6.23</v>
      </c>
      <c r="X55" s="210" t="str">
        <f>IFERROR(VLOOKUP(W55,'CRUCE RIESGOS'!$C$8:$D$25,2,FALSE),"")</f>
        <v/>
      </c>
      <c r="Y55" s="210">
        <v>7.23</v>
      </c>
      <c r="Z55" s="210" t="str">
        <f>IFERROR(VLOOKUP(Y55,'CRUCE RIESGOS'!$C$8:$D$25,2,FALSE),"")</f>
        <v/>
      </c>
      <c r="AA55" s="210">
        <v>8.23</v>
      </c>
      <c r="AB55" s="210" t="str">
        <f>IFERROR(VLOOKUP(AA55,'CRUCE RIESGOS'!$C$8:$D$25,2,FALSE),"")</f>
        <v/>
      </c>
      <c r="AC55" s="210">
        <v>9.23</v>
      </c>
      <c r="AD55" s="210" t="str">
        <f>IFERROR(VLOOKUP(AC55,'CRUCE RIESGOS'!$C$8:$D$25,2,FALSE),"")</f>
        <v/>
      </c>
      <c r="AE55" s="210">
        <v>10.23</v>
      </c>
      <c r="AF55" s="210" t="str">
        <f>IFERROR(VLOOKUP(AE55,'CRUCE RIESGOS'!$C$8:$D$25,2,FALSE),"")</f>
        <v/>
      </c>
      <c r="AG55" s="210">
        <v>11.23</v>
      </c>
      <c r="AH55" s="210" t="str">
        <f>IFERROR(VLOOKUP(AG55,'CRUCE RIESGOS'!$C$8:$D$25,2,FALSE),"")</f>
        <v/>
      </c>
      <c r="AI55" s="210">
        <v>12.23</v>
      </c>
      <c r="AJ55" s="210" t="str">
        <f>IFERROR(VLOOKUP(AI55,'CRUCE RIESGOS'!$C$8:$D$25,2,FALSE),"")</f>
        <v/>
      </c>
      <c r="AK55" s="210">
        <v>13.23</v>
      </c>
      <c r="AL55" s="210" t="str">
        <f>IFERROR(VLOOKUP(AK55,'CRUCE RIESGOS'!$C$8:$D$25,2,FALSE),"")</f>
        <v/>
      </c>
      <c r="AM55" s="210">
        <v>14.23</v>
      </c>
      <c r="AN55" s="210" t="str">
        <f>IFERROR(VLOOKUP(AM55,'CRUCE RIESGOS'!$C$8:$D$25,2,FALSE),"")</f>
        <v/>
      </c>
      <c r="AO55" s="210">
        <v>15.23</v>
      </c>
      <c r="AP55" s="210" t="str">
        <f>IFERROR(VLOOKUP(AO55,'CRUCE RIESGOS'!$C$8:$D$25,2,FALSE),"")</f>
        <v/>
      </c>
      <c r="AQ55" s="210">
        <v>16.23</v>
      </c>
      <c r="AR55" s="210" t="str">
        <f>IFERROR(VLOOKUP(AQ55,'CRUCE RIESGOS'!$C$8:$D$25,2,FALSE),"")</f>
        <v/>
      </c>
      <c r="AS55" s="210">
        <v>17.23</v>
      </c>
      <c r="AT55" s="210" t="str">
        <f>IFERROR(VLOOKUP(AS55,'CRUCE RIESGOS'!$C$8:$D$25,2,FALSE),"")</f>
        <v/>
      </c>
      <c r="AU55" s="210">
        <v>18.23</v>
      </c>
      <c r="AV55" s="210" t="str">
        <f>IFERROR(VLOOKUP(AU55,'CRUCE RIESGOS'!$C$8:$D$25,2,FALSE),"")</f>
        <v/>
      </c>
      <c r="AW55" s="210">
        <v>19.23</v>
      </c>
      <c r="AX55" s="210" t="str">
        <f>IFERROR(VLOOKUP(AW55,'CRUCE RIESGOS'!$C$8:$D$25,2,FALSE),"")</f>
        <v/>
      </c>
      <c r="AY55" s="210">
        <v>20.23</v>
      </c>
      <c r="AZ55" s="210" t="str">
        <f>IFERROR(VLOOKUP(AY55,'CRUCE RIESGOS'!$C$8:$D$25,2,FALSE),"")</f>
        <v/>
      </c>
      <c r="BA55" s="210">
        <v>21.23</v>
      </c>
      <c r="BB55" s="210" t="str">
        <f>IFERROR(VLOOKUP(BA55,'CRUCE RIESGOS'!$C$8:$D$25,2,FALSE),"")</f>
        <v/>
      </c>
      <c r="BC55" s="210">
        <v>22.23</v>
      </c>
      <c r="BD55" s="210" t="str">
        <f>IFERROR(VLOOKUP(BC55,'CRUCE RIESGOS'!$C$8:$D$25,2,FALSE),"")</f>
        <v/>
      </c>
      <c r="BE55" s="210">
        <v>23.23</v>
      </c>
      <c r="BF55" s="210" t="str">
        <f>IFERROR(VLOOKUP(BE55,'CRUCE RIESGOS'!$C$8:$D$25,2,FALSE),"")</f>
        <v/>
      </c>
      <c r="BG55" s="210">
        <v>24.23</v>
      </c>
      <c r="BH55" s="210" t="str">
        <f>IFERROR(VLOOKUP(BG55,'CRUCE RIESGOS'!$C$8:$D$25,2,FALSE),"")</f>
        <v/>
      </c>
      <c r="BI55" s="210">
        <v>25.23</v>
      </c>
      <c r="BJ55" s="210" t="str">
        <f>IFERROR(VLOOKUP(BI55,'CRUCE RIESGOS'!$C$8:$D$25,2,FALSE),"")</f>
        <v/>
      </c>
    </row>
    <row r="56" spans="13:62" x14ac:dyDescent="0.25">
      <c r="N56" s="210" t="str">
        <f>IF(N57&lt;&gt;""," -R","")</f>
        <v/>
      </c>
      <c r="P56" s="210" t="str">
        <f>IF(P57&lt;&gt;""," -R","")</f>
        <v/>
      </c>
      <c r="R56" s="210" t="str">
        <f>IF(R57&lt;&gt;""," -R","")</f>
        <v/>
      </c>
      <c r="T56" s="210" t="str">
        <f>IF(T57&lt;&gt;""," -R","")</f>
        <v/>
      </c>
      <c r="V56" s="210" t="str">
        <f>IF(V57&lt;&gt;""," -R","")</f>
        <v/>
      </c>
      <c r="X56" s="210" t="str">
        <f>IF(X57&lt;&gt;""," -R","")</f>
        <v/>
      </c>
      <c r="Z56" s="210" t="str">
        <f>IF(Z57&lt;&gt;""," -R","")</f>
        <v/>
      </c>
      <c r="AB56" s="210" t="str">
        <f>IF(AB57&lt;&gt;""," -R","")</f>
        <v/>
      </c>
      <c r="AD56" s="210" t="str">
        <f>IF(AD57&lt;&gt;""," -R","")</f>
        <v/>
      </c>
      <c r="AF56" s="210" t="str">
        <f>IF(AF57&lt;&gt;""," -R","")</f>
        <v/>
      </c>
      <c r="AH56" s="210" t="str">
        <f>IF(AH57&lt;&gt;""," -R","")</f>
        <v/>
      </c>
      <c r="AJ56" s="210" t="str">
        <f>IF(AJ57&lt;&gt;""," -R","")</f>
        <v/>
      </c>
      <c r="AL56" s="210" t="str">
        <f>IF(AL57&lt;&gt;""," -R","")</f>
        <v/>
      </c>
      <c r="AN56" s="210" t="str">
        <f>IF(AN57&lt;&gt;""," -R","")</f>
        <v/>
      </c>
      <c r="AP56" s="210" t="str">
        <f>IF(AP57&lt;&gt;""," -R","")</f>
        <v/>
      </c>
      <c r="AR56" s="210" t="str">
        <f>IF(AR57&lt;&gt;""," -R","")</f>
        <v/>
      </c>
      <c r="AT56" s="210" t="str">
        <f>IF(AT57&lt;&gt;""," -R","")</f>
        <v/>
      </c>
      <c r="AV56" s="210" t="str">
        <f>IF(AV57&lt;&gt;""," -R","")</f>
        <v/>
      </c>
      <c r="AX56" s="210" t="str">
        <f>IF(AX57&lt;&gt;""," -R","")</f>
        <v/>
      </c>
      <c r="AZ56" s="210" t="str">
        <f>IF(AZ57&lt;&gt;""," -R","")</f>
        <v/>
      </c>
      <c r="BB56" s="210" t="str">
        <f>IF(BB57&lt;&gt;""," -R","")</f>
        <v/>
      </c>
      <c r="BD56" s="210" t="str">
        <f>IF(BD57&lt;&gt;""," -R","")</f>
        <v/>
      </c>
      <c r="BF56" s="210" t="str">
        <f>IF(BF57&lt;&gt;""," -R","")</f>
        <v/>
      </c>
      <c r="BH56" s="210" t="str">
        <f>IF(BH57&lt;&gt;""," -R","")</f>
        <v/>
      </c>
      <c r="BJ56" s="210" t="str">
        <f>IF(BJ57&lt;&gt;""," -R","")</f>
        <v/>
      </c>
    </row>
    <row r="57" spans="13:62" x14ac:dyDescent="0.25">
      <c r="M57" s="210">
        <v>1.24</v>
      </c>
      <c r="N57" s="210" t="str">
        <f>IFERROR(VLOOKUP(M57,'CRUCE RIESGOS'!$C$8:$D$25,2,FALSE),"")</f>
        <v/>
      </c>
      <c r="O57" s="210">
        <v>2.2400000000000002</v>
      </c>
      <c r="P57" s="210" t="str">
        <f>IFERROR(VLOOKUP(O57,'CRUCE RIESGOS'!$C$8:$D$25,2,FALSE),"")</f>
        <v/>
      </c>
      <c r="Q57" s="210">
        <v>3.24</v>
      </c>
      <c r="R57" s="210" t="str">
        <f>IFERROR(VLOOKUP(Q57,'CRUCE RIESGOS'!$C$8:$D$25,2,FALSE),"")</f>
        <v/>
      </c>
      <c r="S57" s="210">
        <v>4.24</v>
      </c>
      <c r="T57" s="210" t="str">
        <f>IFERROR(VLOOKUP(S57,'CRUCE RIESGOS'!$C$8:$D$25,2,FALSE),"")</f>
        <v/>
      </c>
      <c r="U57" s="210">
        <v>5.24</v>
      </c>
      <c r="V57" s="210" t="str">
        <f>IFERROR(VLOOKUP(U57,'CRUCE RIESGOS'!$C$8:$D$25,2,FALSE),"")</f>
        <v/>
      </c>
      <c r="W57" s="210">
        <v>6.24</v>
      </c>
      <c r="X57" s="210" t="str">
        <f>IFERROR(VLOOKUP(W57,'CRUCE RIESGOS'!$C$8:$D$25,2,FALSE),"")</f>
        <v/>
      </c>
      <c r="Y57" s="210">
        <v>7.24</v>
      </c>
      <c r="Z57" s="210" t="str">
        <f>IFERROR(VLOOKUP(Y57,'CRUCE RIESGOS'!$C$8:$D$25,2,FALSE),"")</f>
        <v/>
      </c>
      <c r="AA57" s="210">
        <v>8.24</v>
      </c>
      <c r="AB57" s="210" t="str">
        <f>IFERROR(VLOOKUP(AA57,'CRUCE RIESGOS'!$C$8:$D$25,2,FALSE),"")</f>
        <v/>
      </c>
      <c r="AC57" s="210">
        <v>9.24</v>
      </c>
      <c r="AD57" s="210" t="str">
        <f>IFERROR(VLOOKUP(AC57,'CRUCE RIESGOS'!$C$8:$D$25,2,FALSE),"")</f>
        <v/>
      </c>
      <c r="AE57" s="210">
        <v>10.24</v>
      </c>
      <c r="AF57" s="210" t="str">
        <f>IFERROR(VLOOKUP(AE57,'CRUCE RIESGOS'!$C$8:$D$25,2,FALSE),"")</f>
        <v/>
      </c>
      <c r="AG57" s="210">
        <v>11.24</v>
      </c>
      <c r="AH57" s="210" t="str">
        <f>IFERROR(VLOOKUP(AG57,'CRUCE RIESGOS'!$C$8:$D$25,2,FALSE),"")</f>
        <v/>
      </c>
      <c r="AI57" s="210">
        <v>12.24</v>
      </c>
      <c r="AJ57" s="210" t="str">
        <f>IFERROR(VLOOKUP(AI57,'CRUCE RIESGOS'!$C$8:$D$25,2,FALSE),"")</f>
        <v/>
      </c>
      <c r="AK57" s="210">
        <v>13.24</v>
      </c>
      <c r="AL57" s="210" t="str">
        <f>IFERROR(VLOOKUP(AK57,'CRUCE RIESGOS'!$C$8:$D$25,2,FALSE),"")</f>
        <v/>
      </c>
      <c r="AM57" s="210">
        <v>14.24</v>
      </c>
      <c r="AN57" s="210" t="str">
        <f>IFERROR(VLOOKUP(AM57,'CRUCE RIESGOS'!$C$8:$D$25,2,FALSE),"")</f>
        <v/>
      </c>
      <c r="AO57" s="210">
        <v>15.24</v>
      </c>
      <c r="AP57" s="210" t="str">
        <f>IFERROR(VLOOKUP(AO57,'CRUCE RIESGOS'!$C$8:$D$25,2,FALSE),"")</f>
        <v/>
      </c>
      <c r="AQ57" s="210">
        <v>16.239999999999998</v>
      </c>
      <c r="AR57" s="210" t="str">
        <f>IFERROR(VLOOKUP(AQ57,'CRUCE RIESGOS'!$C$8:$D$25,2,FALSE),"")</f>
        <v/>
      </c>
      <c r="AS57" s="210">
        <v>17.239999999999998</v>
      </c>
      <c r="AT57" s="210" t="str">
        <f>IFERROR(VLOOKUP(AS57,'CRUCE RIESGOS'!$C$8:$D$25,2,FALSE),"")</f>
        <v/>
      </c>
      <c r="AU57" s="210">
        <v>18.239999999999998</v>
      </c>
      <c r="AV57" s="210" t="str">
        <f>IFERROR(VLOOKUP(AU57,'CRUCE RIESGOS'!$C$8:$D$25,2,FALSE),"")</f>
        <v/>
      </c>
      <c r="AW57" s="210">
        <v>19.239999999999998</v>
      </c>
      <c r="AX57" s="210" t="str">
        <f>IFERROR(VLOOKUP(AW57,'CRUCE RIESGOS'!$C$8:$D$25,2,FALSE),"")</f>
        <v/>
      </c>
      <c r="AY57" s="210">
        <v>20.239999999999998</v>
      </c>
      <c r="AZ57" s="210" t="str">
        <f>IFERROR(VLOOKUP(AY57,'CRUCE RIESGOS'!$C$8:$D$25,2,FALSE),"")</f>
        <v/>
      </c>
      <c r="BA57" s="210">
        <v>21.24</v>
      </c>
      <c r="BB57" s="210" t="str">
        <f>IFERROR(VLOOKUP(BA57,'CRUCE RIESGOS'!$C$8:$D$25,2,FALSE),"")</f>
        <v/>
      </c>
      <c r="BC57" s="210">
        <v>22.24</v>
      </c>
      <c r="BD57" s="210" t="str">
        <f>IFERROR(VLOOKUP(BC57,'CRUCE RIESGOS'!$C$8:$D$25,2,FALSE),"")</f>
        <v/>
      </c>
      <c r="BE57" s="210">
        <v>23.24</v>
      </c>
      <c r="BF57" s="210" t="str">
        <f>IFERROR(VLOOKUP(BE57,'CRUCE RIESGOS'!$C$8:$D$25,2,FALSE),"")</f>
        <v/>
      </c>
      <c r="BG57" s="210">
        <v>24.24</v>
      </c>
      <c r="BH57" s="210" t="str">
        <f>IFERROR(VLOOKUP(BG57,'CRUCE RIESGOS'!$C$8:$D$25,2,FALSE),"")</f>
        <v/>
      </c>
      <c r="BI57" s="210">
        <v>25.24</v>
      </c>
      <c r="BJ57" s="210" t="str">
        <f>IFERROR(VLOOKUP(BI57,'CRUCE RIESGOS'!$C$8:$D$25,2,FALSE),"")</f>
        <v/>
      </c>
    </row>
    <row r="58" spans="13:62" x14ac:dyDescent="0.25">
      <c r="N58" s="210" t="str">
        <f>IF(N59&lt;&gt;""," -R","")</f>
        <v/>
      </c>
      <c r="P58" s="210" t="str">
        <f>IF(P59&lt;&gt;""," -R","")</f>
        <v/>
      </c>
      <c r="R58" s="210" t="str">
        <f>IF(R59&lt;&gt;""," -R","")</f>
        <v/>
      </c>
      <c r="T58" s="210" t="str">
        <f>IF(T59&lt;&gt;""," -R","")</f>
        <v/>
      </c>
      <c r="V58" s="210" t="str">
        <f>IF(V59&lt;&gt;""," -R","")</f>
        <v/>
      </c>
      <c r="X58" s="210" t="str">
        <f>IF(X59&lt;&gt;""," -R","")</f>
        <v/>
      </c>
      <c r="Z58" s="210" t="str">
        <f>IF(Z59&lt;&gt;""," -R","")</f>
        <v/>
      </c>
      <c r="AB58" s="210" t="str">
        <f>IF(AB59&lt;&gt;""," -R","")</f>
        <v/>
      </c>
      <c r="AD58" s="210" t="str">
        <f>IF(AD59&lt;&gt;""," -R","")</f>
        <v/>
      </c>
      <c r="AF58" s="210" t="str">
        <f>IF(AF59&lt;&gt;""," -R","")</f>
        <v/>
      </c>
      <c r="AH58" s="210" t="str">
        <f>IF(AH59&lt;&gt;""," -R","")</f>
        <v/>
      </c>
      <c r="AJ58" s="210" t="str">
        <f>IF(AJ59&lt;&gt;""," -R","")</f>
        <v/>
      </c>
      <c r="AL58" s="210" t="str">
        <f>IF(AL59&lt;&gt;""," -R","")</f>
        <v/>
      </c>
      <c r="AN58" s="210" t="str">
        <f>IF(AN59&lt;&gt;""," -R","")</f>
        <v/>
      </c>
      <c r="AP58" s="210" t="str">
        <f>IF(AP59&lt;&gt;""," -R","")</f>
        <v/>
      </c>
      <c r="AR58" s="210" t="str">
        <f>IF(AR59&lt;&gt;""," -R","")</f>
        <v/>
      </c>
      <c r="AT58" s="210" t="str">
        <f>IF(AT59&lt;&gt;""," -R","")</f>
        <v/>
      </c>
      <c r="AV58" s="210" t="str">
        <f>IF(AV59&lt;&gt;""," -R","")</f>
        <v/>
      </c>
      <c r="AX58" s="210" t="str">
        <f>IF(AX59&lt;&gt;""," -R","")</f>
        <v/>
      </c>
      <c r="AZ58" s="210" t="str">
        <f>IF(AZ59&lt;&gt;""," -R","")</f>
        <v/>
      </c>
      <c r="BB58" s="210" t="str">
        <f>IF(BB59&lt;&gt;""," -R","")</f>
        <v/>
      </c>
      <c r="BD58" s="210" t="str">
        <f>IF(BD59&lt;&gt;""," -R","")</f>
        <v/>
      </c>
      <c r="BF58" s="210" t="str">
        <f>IF(BF59&lt;&gt;""," -R","")</f>
        <v/>
      </c>
      <c r="BH58" s="210" t="str">
        <f>IF(BH59&lt;&gt;""," -R","")</f>
        <v/>
      </c>
      <c r="BJ58" s="210" t="str">
        <f>IF(BJ59&lt;&gt;""," -R","")</f>
        <v/>
      </c>
    </row>
    <row r="59" spans="13:62" x14ac:dyDescent="0.25">
      <c r="M59" s="210">
        <v>1.25</v>
      </c>
      <c r="N59" s="210" t="str">
        <f>IFERROR(VLOOKUP(M59,'CRUCE RIESGOS'!$C$8:$D$25,2,FALSE),"")</f>
        <v/>
      </c>
      <c r="O59" s="210">
        <v>2.25</v>
      </c>
      <c r="P59" s="210" t="str">
        <f>IFERROR(VLOOKUP(O59,'CRUCE RIESGOS'!$C$8:$D$25,2,FALSE),"")</f>
        <v/>
      </c>
      <c r="Q59" s="210">
        <v>3.25</v>
      </c>
      <c r="R59" s="210" t="str">
        <f>IFERROR(VLOOKUP(Q59,'CRUCE RIESGOS'!$C$8:$D$25,2,FALSE),"")</f>
        <v/>
      </c>
      <c r="S59" s="210">
        <v>4.25</v>
      </c>
      <c r="T59" s="210" t="str">
        <f>IFERROR(VLOOKUP(S59,'CRUCE RIESGOS'!$C$8:$D$25,2,FALSE),"")</f>
        <v/>
      </c>
      <c r="U59" s="210">
        <v>5.25</v>
      </c>
      <c r="V59" s="210" t="str">
        <f>IFERROR(VLOOKUP(U59,'CRUCE RIESGOS'!$C$8:$D$25,2,FALSE),"")</f>
        <v/>
      </c>
      <c r="W59" s="210">
        <v>6.25</v>
      </c>
      <c r="X59" s="210" t="str">
        <f>IFERROR(VLOOKUP(W59,'CRUCE RIESGOS'!$C$8:$D$25,2,FALSE),"")</f>
        <v/>
      </c>
      <c r="Y59" s="210">
        <v>7.25</v>
      </c>
      <c r="Z59" s="210" t="str">
        <f>IFERROR(VLOOKUP(Y59,'CRUCE RIESGOS'!$C$8:$D$25,2,FALSE),"")</f>
        <v/>
      </c>
      <c r="AA59" s="210">
        <v>8.25</v>
      </c>
      <c r="AB59" s="210" t="str">
        <f>IFERROR(VLOOKUP(AA59,'CRUCE RIESGOS'!$C$8:$D$25,2,FALSE),"")</f>
        <v/>
      </c>
      <c r="AC59" s="210">
        <v>9.25</v>
      </c>
      <c r="AD59" s="210" t="str">
        <f>IFERROR(VLOOKUP(AC59,'CRUCE RIESGOS'!$C$8:$D$25,2,FALSE),"")</f>
        <v/>
      </c>
      <c r="AE59" s="210">
        <v>10.25</v>
      </c>
      <c r="AF59" s="210" t="str">
        <f>IFERROR(VLOOKUP(AE59,'CRUCE RIESGOS'!$C$8:$D$25,2,FALSE),"")</f>
        <v/>
      </c>
      <c r="AG59" s="210">
        <v>11.25</v>
      </c>
      <c r="AH59" s="210" t="str">
        <f>IFERROR(VLOOKUP(AG59,'CRUCE RIESGOS'!$C$8:$D$25,2,FALSE),"")</f>
        <v/>
      </c>
      <c r="AI59" s="210">
        <v>12.25</v>
      </c>
      <c r="AJ59" s="210" t="str">
        <f>IFERROR(VLOOKUP(AI59,'CRUCE RIESGOS'!$C$8:$D$25,2,FALSE),"")</f>
        <v/>
      </c>
      <c r="AK59" s="210">
        <v>13.25</v>
      </c>
      <c r="AL59" s="210" t="str">
        <f>IFERROR(VLOOKUP(AK59,'CRUCE RIESGOS'!$C$8:$D$25,2,FALSE),"")</f>
        <v/>
      </c>
      <c r="AM59" s="210">
        <v>14.25</v>
      </c>
      <c r="AN59" s="210" t="str">
        <f>IFERROR(VLOOKUP(AM59,'CRUCE RIESGOS'!$C$8:$D$25,2,FALSE),"")</f>
        <v/>
      </c>
      <c r="AO59" s="210">
        <v>15.25</v>
      </c>
      <c r="AP59" s="210" t="str">
        <f>IFERROR(VLOOKUP(AO59,'CRUCE RIESGOS'!$C$8:$D$25,2,FALSE),"")</f>
        <v/>
      </c>
      <c r="AQ59" s="210">
        <v>16.25</v>
      </c>
      <c r="AR59" s="210" t="str">
        <f>IFERROR(VLOOKUP(AQ59,'CRUCE RIESGOS'!$C$8:$D$25,2,FALSE),"")</f>
        <v/>
      </c>
      <c r="AS59" s="210">
        <v>17.25</v>
      </c>
      <c r="AT59" s="210" t="str">
        <f>IFERROR(VLOOKUP(AS59,'CRUCE RIESGOS'!$C$8:$D$25,2,FALSE),"")</f>
        <v/>
      </c>
      <c r="AU59" s="210">
        <v>18.25</v>
      </c>
      <c r="AV59" s="210" t="str">
        <f>IFERROR(VLOOKUP(AU59,'CRUCE RIESGOS'!$C$8:$D$25,2,FALSE),"")</f>
        <v/>
      </c>
      <c r="AW59" s="210">
        <v>19.25</v>
      </c>
      <c r="AX59" s="210" t="str">
        <f>IFERROR(VLOOKUP(AW59,'CRUCE RIESGOS'!$C$8:$D$25,2,FALSE),"")</f>
        <v/>
      </c>
      <c r="AY59" s="210">
        <v>20.25</v>
      </c>
      <c r="AZ59" s="210" t="str">
        <f>IFERROR(VLOOKUP(AY59,'CRUCE RIESGOS'!$C$8:$D$25,2,FALSE),"")</f>
        <v/>
      </c>
      <c r="BA59" s="210">
        <v>21.25</v>
      </c>
      <c r="BB59" s="210" t="str">
        <f>IFERROR(VLOOKUP(BA59,'CRUCE RIESGOS'!$C$8:$D$25,2,FALSE),"")</f>
        <v/>
      </c>
      <c r="BC59" s="210">
        <v>22.25</v>
      </c>
      <c r="BD59" s="210" t="str">
        <f>IFERROR(VLOOKUP(BC59,'CRUCE RIESGOS'!$C$8:$D$25,2,FALSE),"")</f>
        <v/>
      </c>
      <c r="BE59" s="210">
        <v>23.25</v>
      </c>
      <c r="BF59" s="210" t="str">
        <f>IFERROR(VLOOKUP(BE59,'CRUCE RIESGOS'!$C$8:$D$25,2,FALSE),"")</f>
        <v/>
      </c>
      <c r="BG59" s="210">
        <v>24.25</v>
      </c>
      <c r="BH59" s="210" t="str">
        <f>IFERROR(VLOOKUP(BG59,'CRUCE RIESGOS'!$C$8:$D$25,2,FALSE),"")</f>
        <v/>
      </c>
      <c r="BI59" s="210">
        <v>25.25</v>
      </c>
      <c r="BJ59" s="210" t="str">
        <f>IFERROR(VLOOKUP(BI59,'CRUCE RIESGOS'!$C$8:$D$25,2,FALSE),"")</f>
        <v/>
      </c>
    </row>
    <row r="60" spans="13:62" x14ac:dyDescent="0.25">
      <c r="N60" s="210" t="str">
        <f>IF(N61&lt;&gt;""," -R","")</f>
        <v/>
      </c>
      <c r="P60" s="210" t="str">
        <f>IF(P61&lt;&gt;""," -R","")</f>
        <v/>
      </c>
      <c r="R60" s="210" t="str">
        <f>IF(R61&lt;&gt;""," -R","")</f>
        <v/>
      </c>
      <c r="T60" s="210" t="str">
        <f>IF(T61&lt;&gt;""," -R","")</f>
        <v/>
      </c>
      <c r="V60" s="210" t="str">
        <f>IF(V61&lt;&gt;""," -R","")</f>
        <v/>
      </c>
      <c r="X60" s="210" t="str">
        <f>IF(X61&lt;&gt;""," -R","")</f>
        <v/>
      </c>
      <c r="Z60" s="210" t="str">
        <f>IF(Z61&lt;&gt;""," -R","")</f>
        <v/>
      </c>
      <c r="AB60" s="210" t="str">
        <f>IF(AB61&lt;&gt;""," -R","")</f>
        <v/>
      </c>
      <c r="AD60" s="210" t="str">
        <f>IF(AD61&lt;&gt;""," -R","")</f>
        <v/>
      </c>
      <c r="AF60" s="210" t="str">
        <f>IF(AF61&lt;&gt;""," -R","")</f>
        <v/>
      </c>
      <c r="AH60" s="210" t="str">
        <f>IF(AH61&lt;&gt;""," -R","")</f>
        <v/>
      </c>
      <c r="AJ60" s="210" t="str">
        <f>IF(AJ61&lt;&gt;""," -R","")</f>
        <v/>
      </c>
      <c r="AL60" s="210" t="str">
        <f>IF(AL61&lt;&gt;""," -R","")</f>
        <v/>
      </c>
      <c r="AN60" s="210" t="str">
        <f>IF(AN61&lt;&gt;""," -R","")</f>
        <v/>
      </c>
      <c r="AP60" s="210" t="str">
        <f>IF(AP61&lt;&gt;""," -R","")</f>
        <v/>
      </c>
      <c r="AR60" s="210" t="str">
        <f>IF(AR61&lt;&gt;""," -R","")</f>
        <v/>
      </c>
      <c r="AT60" s="210" t="str">
        <f>IF(AT61&lt;&gt;""," -R","")</f>
        <v/>
      </c>
      <c r="AV60" s="210" t="str">
        <f>IF(AV61&lt;&gt;""," -R","")</f>
        <v/>
      </c>
      <c r="AX60" s="210" t="str">
        <f>IF(AX61&lt;&gt;""," -R","")</f>
        <v/>
      </c>
      <c r="AZ60" s="210" t="str">
        <f>IF(AZ61&lt;&gt;""," -R","")</f>
        <v/>
      </c>
      <c r="BB60" s="210" t="str">
        <f>IF(BB61&lt;&gt;""," -R","")</f>
        <v/>
      </c>
      <c r="BD60" s="210" t="str">
        <f>IF(BD61&lt;&gt;""," -R","")</f>
        <v/>
      </c>
      <c r="BF60" s="210" t="str">
        <f>IF(BF61&lt;&gt;""," -R","")</f>
        <v/>
      </c>
      <c r="BH60" s="210" t="str">
        <f>IF(BH61&lt;&gt;""," -R","")</f>
        <v/>
      </c>
      <c r="BJ60" s="210" t="str">
        <f>IF(BJ61&lt;&gt;""," -R","")</f>
        <v/>
      </c>
    </row>
    <row r="61" spans="13:62" x14ac:dyDescent="0.25">
      <c r="M61" s="210">
        <v>1.26</v>
      </c>
      <c r="N61" s="210" t="str">
        <f>IFERROR(VLOOKUP(M61,'CRUCE RIESGOS'!$C$8:$D$25,2,FALSE),"")</f>
        <v/>
      </c>
      <c r="O61" s="210">
        <v>2.2599999999999998</v>
      </c>
      <c r="P61" s="210" t="str">
        <f>IFERROR(VLOOKUP(O61,'CRUCE RIESGOS'!$C$8:$D$25,2,FALSE),"")</f>
        <v/>
      </c>
      <c r="Q61" s="210">
        <v>3.26</v>
      </c>
      <c r="R61" s="210" t="str">
        <f>IFERROR(VLOOKUP(Q61,'CRUCE RIESGOS'!$C$8:$D$25,2,FALSE),"")</f>
        <v/>
      </c>
      <c r="S61" s="210">
        <v>4.26</v>
      </c>
      <c r="T61" s="210" t="str">
        <f>IFERROR(VLOOKUP(S61,'CRUCE RIESGOS'!$C$8:$D$25,2,FALSE),"")</f>
        <v/>
      </c>
      <c r="U61" s="210">
        <v>5.26</v>
      </c>
      <c r="V61" s="210" t="str">
        <f>IFERROR(VLOOKUP(U61,'CRUCE RIESGOS'!$C$8:$D$25,2,FALSE),"")</f>
        <v/>
      </c>
      <c r="W61" s="210">
        <v>6.26</v>
      </c>
      <c r="X61" s="210" t="str">
        <f>IFERROR(VLOOKUP(W61,'CRUCE RIESGOS'!$C$8:$D$25,2,FALSE),"")</f>
        <v/>
      </c>
      <c r="Y61" s="210">
        <v>7.26</v>
      </c>
      <c r="Z61" s="210" t="str">
        <f>IFERROR(VLOOKUP(Y61,'CRUCE RIESGOS'!$C$8:$D$25,2,FALSE),"")</f>
        <v/>
      </c>
      <c r="AA61" s="210">
        <v>8.26</v>
      </c>
      <c r="AB61" s="210" t="str">
        <f>IFERROR(VLOOKUP(AA61,'CRUCE RIESGOS'!$C$8:$D$25,2,FALSE),"")</f>
        <v/>
      </c>
      <c r="AC61" s="210">
        <v>9.26</v>
      </c>
      <c r="AD61" s="210" t="str">
        <f>IFERROR(VLOOKUP(AC61,'CRUCE RIESGOS'!$C$8:$D$25,2,FALSE),"")</f>
        <v/>
      </c>
      <c r="AE61" s="210">
        <v>10.26</v>
      </c>
      <c r="AF61" s="210" t="str">
        <f>IFERROR(VLOOKUP(AE61,'CRUCE RIESGOS'!$C$8:$D$25,2,FALSE),"")</f>
        <v/>
      </c>
      <c r="AG61" s="210">
        <v>11.26</v>
      </c>
      <c r="AH61" s="210" t="str">
        <f>IFERROR(VLOOKUP(AG61,'CRUCE RIESGOS'!$C$8:$D$25,2,FALSE),"")</f>
        <v/>
      </c>
      <c r="AI61" s="210">
        <v>12.26</v>
      </c>
      <c r="AJ61" s="210" t="str">
        <f>IFERROR(VLOOKUP(AI61,'CRUCE RIESGOS'!$C$8:$D$25,2,FALSE),"")</f>
        <v/>
      </c>
      <c r="AK61" s="210">
        <v>13.26</v>
      </c>
      <c r="AL61" s="210" t="str">
        <f>IFERROR(VLOOKUP(AK61,'CRUCE RIESGOS'!$C$8:$D$25,2,FALSE),"")</f>
        <v/>
      </c>
      <c r="AM61" s="210">
        <v>14.26</v>
      </c>
      <c r="AN61" s="210" t="str">
        <f>IFERROR(VLOOKUP(AM61,'CRUCE RIESGOS'!$C$8:$D$25,2,FALSE),"")</f>
        <v/>
      </c>
      <c r="AO61" s="210">
        <v>15.26</v>
      </c>
      <c r="AP61" s="210" t="str">
        <f>IFERROR(VLOOKUP(AO61,'CRUCE RIESGOS'!$C$8:$D$25,2,FALSE),"")</f>
        <v/>
      </c>
      <c r="AQ61" s="210">
        <v>16.260000000000002</v>
      </c>
      <c r="AR61" s="210" t="str">
        <f>IFERROR(VLOOKUP(AQ61,'CRUCE RIESGOS'!$C$8:$D$25,2,FALSE),"")</f>
        <v/>
      </c>
      <c r="AS61" s="210">
        <v>17.260000000000002</v>
      </c>
      <c r="AT61" s="210" t="str">
        <f>IFERROR(VLOOKUP(AS61,'CRUCE RIESGOS'!$C$8:$D$25,2,FALSE),"")</f>
        <v/>
      </c>
      <c r="AU61" s="210">
        <v>18.260000000000002</v>
      </c>
      <c r="AV61" s="210" t="str">
        <f>IFERROR(VLOOKUP(AU61,'CRUCE RIESGOS'!$C$8:$D$25,2,FALSE),"")</f>
        <v/>
      </c>
      <c r="AW61" s="210">
        <v>19.260000000000002</v>
      </c>
      <c r="AX61" s="210" t="str">
        <f>IFERROR(VLOOKUP(AW61,'CRUCE RIESGOS'!$C$8:$D$25,2,FALSE),"")</f>
        <v/>
      </c>
      <c r="AY61" s="210">
        <v>20.260000000000002</v>
      </c>
      <c r="AZ61" s="210" t="str">
        <f>IFERROR(VLOOKUP(AY61,'CRUCE RIESGOS'!$C$8:$D$25,2,FALSE),"")</f>
        <v/>
      </c>
      <c r="BA61" s="210">
        <v>21.26</v>
      </c>
      <c r="BB61" s="210" t="str">
        <f>IFERROR(VLOOKUP(BA61,'CRUCE RIESGOS'!$C$8:$D$25,2,FALSE),"")</f>
        <v/>
      </c>
      <c r="BC61" s="210">
        <v>22.26</v>
      </c>
      <c r="BD61" s="210" t="str">
        <f>IFERROR(VLOOKUP(BC61,'CRUCE RIESGOS'!$C$8:$D$25,2,FALSE),"")</f>
        <v/>
      </c>
      <c r="BE61" s="210">
        <v>23.26</v>
      </c>
      <c r="BF61" s="210" t="str">
        <f>IFERROR(VLOOKUP(BE61,'CRUCE RIESGOS'!$C$8:$D$25,2,FALSE),"")</f>
        <v/>
      </c>
      <c r="BG61" s="210">
        <v>24.26</v>
      </c>
      <c r="BH61" s="210" t="str">
        <f>IFERROR(VLOOKUP(BG61,'CRUCE RIESGOS'!$C$8:$D$25,2,FALSE),"")</f>
        <v/>
      </c>
      <c r="BI61" s="210">
        <v>25.26</v>
      </c>
      <c r="BJ61" s="210" t="str">
        <f>IFERROR(VLOOKUP(BI61,'CRUCE RIESGOS'!$C$8:$D$25,2,FALSE),"")</f>
        <v/>
      </c>
    </row>
    <row r="62" spans="13:62" x14ac:dyDescent="0.25">
      <c r="N62" s="210" t="str">
        <f>IF(N63&lt;&gt;""," -R","")</f>
        <v/>
      </c>
      <c r="P62" s="210" t="str">
        <f>IF(P63&lt;&gt;""," -R","")</f>
        <v/>
      </c>
      <c r="R62" s="210" t="str">
        <f>IF(R63&lt;&gt;""," -R","")</f>
        <v/>
      </c>
      <c r="T62" s="210" t="str">
        <f>IF(T63&lt;&gt;""," -R","")</f>
        <v/>
      </c>
      <c r="V62" s="210" t="str">
        <f>IF(V63&lt;&gt;""," -R","")</f>
        <v/>
      </c>
      <c r="X62" s="210" t="str">
        <f>IF(X63&lt;&gt;""," -R","")</f>
        <v/>
      </c>
      <c r="Z62" s="210" t="str">
        <f>IF(Z63&lt;&gt;""," -R","")</f>
        <v/>
      </c>
      <c r="AB62" s="210" t="str">
        <f>IF(AB63&lt;&gt;""," -R","")</f>
        <v/>
      </c>
      <c r="AD62" s="210" t="str">
        <f>IF(AD63&lt;&gt;""," -R","")</f>
        <v/>
      </c>
      <c r="AF62" s="210" t="str">
        <f>IF(AF63&lt;&gt;""," -R","")</f>
        <v/>
      </c>
      <c r="AH62" s="210" t="str">
        <f>IF(AH63&lt;&gt;""," -R","")</f>
        <v/>
      </c>
      <c r="AJ62" s="210" t="str">
        <f>IF(AJ63&lt;&gt;""," -R","")</f>
        <v/>
      </c>
      <c r="AL62" s="210" t="str">
        <f>IF(AL63&lt;&gt;""," -R","")</f>
        <v/>
      </c>
      <c r="AN62" s="210" t="str">
        <f>IF(AN63&lt;&gt;""," -R","")</f>
        <v/>
      </c>
      <c r="AP62" s="210" t="str">
        <f>IF(AP63&lt;&gt;""," -R","")</f>
        <v/>
      </c>
      <c r="AR62" s="210" t="str">
        <f>IF(AR63&lt;&gt;""," -R","")</f>
        <v/>
      </c>
      <c r="AT62" s="210" t="str">
        <f>IF(AT63&lt;&gt;""," -R","")</f>
        <v/>
      </c>
      <c r="AV62" s="210" t="str">
        <f>IF(AV63&lt;&gt;""," -R","")</f>
        <v/>
      </c>
      <c r="AX62" s="210" t="str">
        <f>IF(AX63&lt;&gt;""," -R","")</f>
        <v/>
      </c>
      <c r="AZ62" s="210" t="str">
        <f>IF(AZ63&lt;&gt;""," -R","")</f>
        <v/>
      </c>
      <c r="BB62" s="210" t="str">
        <f>IF(BB63&lt;&gt;""," -R","")</f>
        <v/>
      </c>
      <c r="BD62" s="210" t="str">
        <f>IF(BD63&lt;&gt;""," -R","")</f>
        <v/>
      </c>
      <c r="BF62" s="210" t="str">
        <f>IF(BF63&lt;&gt;""," -R","")</f>
        <v/>
      </c>
      <c r="BH62" s="210" t="str">
        <f>IF(BH63&lt;&gt;""," -R","")</f>
        <v/>
      </c>
      <c r="BJ62" s="210" t="str">
        <f>IF(BJ63&lt;&gt;""," -R","")</f>
        <v/>
      </c>
    </row>
    <row r="63" spans="13:62" x14ac:dyDescent="0.25">
      <c r="M63" s="210">
        <v>1.27</v>
      </c>
      <c r="N63" s="210" t="str">
        <f>IFERROR(VLOOKUP(M63,'CRUCE RIESGOS'!$C$8:$D$25,2,FALSE),"")</f>
        <v/>
      </c>
      <c r="O63" s="210">
        <v>2.2700000000000098</v>
      </c>
      <c r="P63" s="210" t="str">
        <f>IFERROR(VLOOKUP(O63,'CRUCE RIESGOS'!$C$8:$D$25,2,FALSE),"")</f>
        <v/>
      </c>
      <c r="Q63" s="210">
        <v>3.27000000000002</v>
      </c>
      <c r="R63" s="210" t="str">
        <f>IFERROR(VLOOKUP(Q63,'CRUCE RIESGOS'!$C$8:$D$25,2,FALSE),"")</f>
        <v/>
      </c>
      <c r="S63" s="210">
        <v>4.2700000000000298</v>
      </c>
      <c r="T63" s="210" t="str">
        <f>IFERROR(VLOOKUP(S63,'CRUCE RIESGOS'!$C$8:$D$25,2,FALSE),"")</f>
        <v/>
      </c>
      <c r="U63" s="210">
        <v>5.2700000000000404</v>
      </c>
      <c r="V63" s="210" t="str">
        <f>IFERROR(VLOOKUP(U63,'CRUCE RIESGOS'!$C$8:$D$25,2,FALSE),"")</f>
        <v/>
      </c>
      <c r="W63" s="210">
        <v>6.2700000000000502</v>
      </c>
      <c r="X63" s="210" t="str">
        <f>IFERROR(VLOOKUP(W63,'CRUCE RIESGOS'!$C$8:$D$25,2,FALSE),"")</f>
        <v/>
      </c>
      <c r="Y63" s="210">
        <v>7.27000000000006</v>
      </c>
      <c r="Z63" s="210" t="str">
        <f>IFERROR(VLOOKUP(Y63,'CRUCE RIESGOS'!$C$8:$D$25,2,FALSE),"")</f>
        <v/>
      </c>
      <c r="AA63" s="210">
        <v>8.2700000000000706</v>
      </c>
      <c r="AB63" s="210" t="str">
        <f>IFERROR(VLOOKUP(AA63,'CRUCE RIESGOS'!$C$8:$D$25,2,FALSE),"")</f>
        <v/>
      </c>
      <c r="AC63" s="210">
        <v>9.2700000000000795</v>
      </c>
      <c r="AD63" s="210" t="str">
        <f>IFERROR(VLOOKUP(AC63,'CRUCE RIESGOS'!$C$8:$D$25,2,FALSE),"")</f>
        <v/>
      </c>
      <c r="AE63" s="210">
        <v>10.270000000000101</v>
      </c>
      <c r="AF63" s="210" t="str">
        <f>IFERROR(VLOOKUP(AE63,'CRUCE RIESGOS'!$C$8:$D$25,2,FALSE),"")</f>
        <v/>
      </c>
      <c r="AG63" s="210">
        <v>11.270000000000101</v>
      </c>
      <c r="AH63" s="210" t="str">
        <f>IFERROR(VLOOKUP(AG63,'CRUCE RIESGOS'!$C$8:$D$25,2,FALSE),"")</f>
        <v/>
      </c>
      <c r="AI63" s="210">
        <v>12.270000000000101</v>
      </c>
      <c r="AJ63" s="210" t="str">
        <f>IFERROR(VLOOKUP(AI63,'CRUCE RIESGOS'!$C$8:$D$25,2,FALSE),"")</f>
        <v/>
      </c>
      <c r="AK63" s="210">
        <v>13.270000000000101</v>
      </c>
      <c r="AL63" s="210" t="str">
        <f>IFERROR(VLOOKUP(AK63,'CRUCE RIESGOS'!$C$8:$D$25,2,FALSE),"")</f>
        <v/>
      </c>
      <c r="AM63" s="210">
        <v>14.270000000000101</v>
      </c>
      <c r="AN63" s="210" t="str">
        <f>IFERROR(VLOOKUP(AM63,'CRUCE RIESGOS'!$C$8:$D$25,2,FALSE),"")</f>
        <v/>
      </c>
      <c r="AO63" s="210">
        <v>15.270000000000101</v>
      </c>
      <c r="AP63" s="210" t="str">
        <f>IFERROR(VLOOKUP(AO63,'CRUCE RIESGOS'!$C$8:$D$25,2,FALSE),"")</f>
        <v/>
      </c>
      <c r="AQ63" s="210">
        <v>16.270000000000099</v>
      </c>
      <c r="AR63" s="210" t="str">
        <f>IFERROR(VLOOKUP(AQ63,'CRUCE RIESGOS'!$C$8:$D$25,2,FALSE),"")</f>
        <v/>
      </c>
      <c r="AS63" s="210">
        <v>17.270000000000199</v>
      </c>
      <c r="AT63" s="210" t="str">
        <f>IFERROR(VLOOKUP(AS63,'CRUCE RIESGOS'!$C$8:$D$25,2,FALSE),"")</f>
        <v/>
      </c>
      <c r="AU63" s="210">
        <v>18.270000000000199</v>
      </c>
      <c r="AV63" s="210" t="str">
        <f>IFERROR(VLOOKUP(AU63,'CRUCE RIESGOS'!$C$8:$D$25,2,FALSE),"")</f>
        <v/>
      </c>
      <c r="AW63" s="210">
        <v>19.270000000000199</v>
      </c>
      <c r="AX63" s="210" t="str">
        <f>IFERROR(VLOOKUP(AW63,'CRUCE RIESGOS'!$C$8:$D$25,2,FALSE),"")</f>
        <v/>
      </c>
      <c r="AY63" s="210">
        <v>20.270000000000199</v>
      </c>
      <c r="AZ63" s="210" t="str">
        <f>IFERROR(VLOOKUP(AY63,'CRUCE RIESGOS'!$C$8:$D$25,2,FALSE),"")</f>
        <v/>
      </c>
      <c r="BA63" s="210">
        <v>21.270000000000199</v>
      </c>
      <c r="BB63" s="210" t="str">
        <f>IFERROR(VLOOKUP(BA63,'CRUCE RIESGOS'!$C$8:$D$25,2,FALSE),"")</f>
        <v/>
      </c>
      <c r="BC63" s="210">
        <v>22.270000000000199</v>
      </c>
      <c r="BD63" s="210" t="str">
        <f>IFERROR(VLOOKUP(BC63,'CRUCE RIESGOS'!$C$8:$D$25,2,FALSE),"")</f>
        <v/>
      </c>
      <c r="BE63" s="210">
        <v>23.270000000000199</v>
      </c>
      <c r="BF63" s="210" t="str">
        <f>IFERROR(VLOOKUP(BE63,'CRUCE RIESGOS'!$C$8:$D$25,2,FALSE),"")</f>
        <v/>
      </c>
      <c r="BG63" s="210">
        <v>24.270000000000199</v>
      </c>
      <c r="BH63" s="210" t="str">
        <f>IFERROR(VLOOKUP(BG63,'CRUCE RIESGOS'!$C$8:$D$25,2,FALSE),"")</f>
        <v/>
      </c>
      <c r="BI63" s="210">
        <v>25.270000000000199</v>
      </c>
      <c r="BJ63" s="210" t="str">
        <f>IFERROR(VLOOKUP(BI63,'CRUCE RIESGOS'!$C$8:$D$25,2,FALSE),"")</f>
        <v/>
      </c>
    </row>
    <row r="64" spans="13:62" x14ac:dyDescent="0.25">
      <c r="N64" s="210" t="str">
        <f>IF(N65&lt;&gt;""," -R","")</f>
        <v/>
      </c>
      <c r="P64" s="210" t="str">
        <f>IF(P65&lt;&gt;""," -R","")</f>
        <v/>
      </c>
      <c r="R64" s="210" t="str">
        <f>IF(R65&lt;&gt;""," -R","")</f>
        <v/>
      </c>
      <c r="T64" s="210" t="str">
        <f>IF(T65&lt;&gt;""," -R","")</f>
        <v/>
      </c>
      <c r="V64" s="210" t="str">
        <f>IF(V65&lt;&gt;""," -R","")</f>
        <v/>
      </c>
      <c r="X64" s="210" t="str">
        <f>IF(X65&lt;&gt;""," -R","")</f>
        <v/>
      </c>
      <c r="Z64" s="210" t="str">
        <f>IF(Z65&lt;&gt;""," -R","")</f>
        <v/>
      </c>
      <c r="AB64" s="210" t="str">
        <f>IF(AB65&lt;&gt;""," -R","")</f>
        <v/>
      </c>
      <c r="AD64" s="210" t="str">
        <f>IF(AD65&lt;&gt;""," -R","")</f>
        <v/>
      </c>
      <c r="AF64" s="210" t="str">
        <f>IF(AF65&lt;&gt;""," -R","")</f>
        <v/>
      </c>
      <c r="AH64" s="210" t="str">
        <f>IF(AH65&lt;&gt;""," -R","")</f>
        <v/>
      </c>
      <c r="AJ64" s="210" t="str">
        <f>IF(AJ65&lt;&gt;""," -R","")</f>
        <v/>
      </c>
      <c r="AL64" s="210" t="str">
        <f>IF(AL65&lt;&gt;""," -R","")</f>
        <v/>
      </c>
      <c r="AN64" s="210" t="str">
        <f>IF(AN65&lt;&gt;""," -R","")</f>
        <v/>
      </c>
      <c r="AP64" s="210" t="str">
        <f>IF(AP65&lt;&gt;""," -R","")</f>
        <v/>
      </c>
      <c r="AR64" s="210" t="str">
        <f>IF(AR65&lt;&gt;""," -R","")</f>
        <v/>
      </c>
      <c r="AT64" s="210" t="str">
        <f>IF(AT65&lt;&gt;""," -R","")</f>
        <v/>
      </c>
      <c r="AV64" s="210" t="str">
        <f>IF(AV65&lt;&gt;""," -R","")</f>
        <v/>
      </c>
      <c r="AX64" s="210" t="str">
        <f>IF(AX65&lt;&gt;""," -R","")</f>
        <v/>
      </c>
      <c r="AZ64" s="210" t="str">
        <f>IF(AZ65&lt;&gt;""," -R","")</f>
        <v/>
      </c>
      <c r="BB64" s="210" t="str">
        <f>IF(BB65&lt;&gt;""," -R","")</f>
        <v/>
      </c>
      <c r="BD64" s="210" t="str">
        <f>IF(BD65&lt;&gt;""," -R","")</f>
        <v/>
      </c>
      <c r="BF64" s="210" t="str">
        <f>IF(BF65&lt;&gt;""," -R","")</f>
        <v/>
      </c>
      <c r="BH64" s="210" t="str">
        <f>IF(BH65&lt;&gt;""," -R","")</f>
        <v/>
      </c>
      <c r="BJ64" s="210" t="str">
        <f>IF(BJ65&lt;&gt;""," -R","")</f>
        <v/>
      </c>
    </row>
    <row r="65" spans="13:62" x14ac:dyDescent="0.25">
      <c r="M65" s="210">
        <v>1.28</v>
      </c>
      <c r="N65" s="210" t="str">
        <f>IFERROR(VLOOKUP(M65,'CRUCE RIESGOS'!$C$8:$D$25,2,FALSE),"")</f>
        <v/>
      </c>
      <c r="O65" s="210">
        <v>2.28000000000001</v>
      </c>
      <c r="P65" s="210" t="str">
        <f>IFERROR(VLOOKUP(O65,'CRUCE RIESGOS'!$C$8:$D$25,2,FALSE),"")</f>
        <v/>
      </c>
      <c r="Q65" s="210">
        <v>3.2800000000000198</v>
      </c>
      <c r="R65" s="210" t="str">
        <f>IFERROR(VLOOKUP(Q65,'CRUCE RIESGOS'!$C$8:$D$25,2,FALSE),"")</f>
        <v/>
      </c>
      <c r="S65" s="210">
        <v>4.2800000000000296</v>
      </c>
      <c r="T65" s="210" t="str">
        <f>IFERROR(VLOOKUP(S65,'CRUCE RIESGOS'!$C$8:$D$25,2,FALSE),"")</f>
        <v/>
      </c>
      <c r="U65" s="210">
        <v>5.2800000000000402</v>
      </c>
      <c r="V65" s="210" t="str">
        <f>IFERROR(VLOOKUP(U65,'CRUCE RIESGOS'!$C$8:$D$25,2,FALSE),"")</f>
        <v/>
      </c>
      <c r="W65" s="210">
        <v>6.28000000000005</v>
      </c>
      <c r="X65" s="210" t="str">
        <f>IFERROR(VLOOKUP(W65,'CRUCE RIESGOS'!$C$8:$D$25,2,FALSE),"")</f>
        <v/>
      </c>
      <c r="Y65" s="210">
        <v>7.2800000000000598</v>
      </c>
      <c r="Z65" s="210" t="str">
        <f>IFERROR(VLOOKUP(Y65,'CRUCE RIESGOS'!$C$8:$D$25,2,FALSE),"")</f>
        <v/>
      </c>
      <c r="AA65" s="210">
        <v>8.2800000000000704</v>
      </c>
      <c r="AB65" s="210" t="str">
        <f>IFERROR(VLOOKUP(AA65,'CRUCE RIESGOS'!$C$8:$D$25,2,FALSE),"")</f>
        <v/>
      </c>
      <c r="AC65" s="210">
        <v>9.2800000000000793</v>
      </c>
      <c r="AD65" s="210" t="str">
        <f>IFERROR(VLOOKUP(AC65,'CRUCE RIESGOS'!$C$8:$D$25,2,FALSE),"")</f>
        <v/>
      </c>
      <c r="AE65" s="210">
        <v>10.280000000000101</v>
      </c>
      <c r="AF65" s="210" t="str">
        <f>IFERROR(VLOOKUP(AE65,'CRUCE RIESGOS'!$C$8:$D$25,2,FALSE),"")</f>
        <v/>
      </c>
      <c r="AG65" s="210">
        <v>11.280000000000101</v>
      </c>
      <c r="AH65" s="210" t="str">
        <f>IFERROR(VLOOKUP(AG65,'CRUCE RIESGOS'!$C$8:$D$25,2,FALSE),"")</f>
        <v/>
      </c>
      <c r="AI65" s="210">
        <v>12.280000000000101</v>
      </c>
      <c r="AJ65" s="210" t="str">
        <f>IFERROR(VLOOKUP(AI65,'CRUCE RIESGOS'!$C$8:$D$25,2,FALSE),"")</f>
        <v/>
      </c>
      <c r="AK65" s="210">
        <v>13.280000000000101</v>
      </c>
      <c r="AL65" s="210" t="str">
        <f>IFERROR(VLOOKUP(AK65,'CRUCE RIESGOS'!$C$8:$D$25,2,FALSE),"")</f>
        <v/>
      </c>
      <c r="AM65" s="210">
        <v>14.280000000000101</v>
      </c>
      <c r="AN65" s="210" t="str">
        <f>IFERROR(VLOOKUP(AM65,'CRUCE RIESGOS'!$C$8:$D$25,2,FALSE),"")</f>
        <v/>
      </c>
      <c r="AO65" s="210">
        <v>15.280000000000101</v>
      </c>
      <c r="AP65" s="210" t="str">
        <f>IFERROR(VLOOKUP(AO65,'CRUCE RIESGOS'!$C$8:$D$25,2,FALSE),"")</f>
        <v/>
      </c>
      <c r="AQ65" s="210">
        <v>16.280000000000101</v>
      </c>
      <c r="AR65" s="210" t="str">
        <f>IFERROR(VLOOKUP(AQ65,'CRUCE RIESGOS'!$C$8:$D$25,2,FALSE),"")</f>
        <v/>
      </c>
      <c r="AS65" s="210">
        <v>17.2800000000002</v>
      </c>
      <c r="AT65" s="210" t="str">
        <f>IFERROR(VLOOKUP(AS65,'CRUCE RIESGOS'!$C$8:$D$25,2,FALSE),"")</f>
        <v/>
      </c>
      <c r="AU65" s="210">
        <v>18.2800000000002</v>
      </c>
      <c r="AV65" s="210" t="str">
        <f>IFERROR(VLOOKUP(AU65,'CRUCE RIESGOS'!$C$8:$D$25,2,FALSE),"")</f>
        <v/>
      </c>
      <c r="AW65" s="210">
        <v>19.2800000000002</v>
      </c>
      <c r="AX65" s="210" t="str">
        <f>IFERROR(VLOOKUP(AW65,'CRUCE RIESGOS'!$C$8:$D$25,2,FALSE),"")</f>
        <v/>
      </c>
      <c r="AY65" s="210">
        <v>20.2800000000002</v>
      </c>
      <c r="AZ65" s="210" t="str">
        <f>IFERROR(VLOOKUP(AY65,'CRUCE RIESGOS'!$C$8:$D$25,2,FALSE),"")</f>
        <v/>
      </c>
      <c r="BA65" s="210">
        <v>21.2800000000002</v>
      </c>
      <c r="BB65" s="210" t="str">
        <f>IFERROR(VLOOKUP(BA65,'CRUCE RIESGOS'!$C$8:$D$25,2,FALSE),"")</f>
        <v/>
      </c>
      <c r="BC65" s="210">
        <v>22.2800000000002</v>
      </c>
      <c r="BD65" s="210" t="str">
        <f>IFERROR(VLOOKUP(BC65,'CRUCE RIESGOS'!$C$8:$D$25,2,FALSE),"")</f>
        <v/>
      </c>
      <c r="BE65" s="210">
        <v>23.2800000000002</v>
      </c>
      <c r="BF65" s="210" t="str">
        <f>IFERROR(VLOOKUP(BE65,'CRUCE RIESGOS'!$C$8:$D$25,2,FALSE),"")</f>
        <v/>
      </c>
      <c r="BG65" s="210">
        <v>24.2800000000002</v>
      </c>
      <c r="BH65" s="210" t="str">
        <f>IFERROR(VLOOKUP(BG65,'CRUCE RIESGOS'!$C$8:$D$25,2,FALSE),"")</f>
        <v/>
      </c>
      <c r="BI65" s="210">
        <v>25.2800000000002</v>
      </c>
      <c r="BJ65" s="210" t="str">
        <f>IFERROR(VLOOKUP(BI65,'CRUCE RIESGOS'!$C$8:$D$25,2,FALSE),"")</f>
        <v/>
      </c>
    </row>
    <row r="66" spans="13:62" x14ac:dyDescent="0.25">
      <c r="N66" s="210" t="str">
        <f>IF(N67&lt;&gt;""," -R","")</f>
        <v/>
      </c>
      <c r="P66" s="210" t="str">
        <f>IF(P67&lt;&gt;""," -R","")</f>
        <v/>
      </c>
      <c r="R66" s="210" t="str">
        <f>IF(R67&lt;&gt;""," -R","")</f>
        <v/>
      </c>
      <c r="T66" s="210" t="str">
        <f>IF(T67&lt;&gt;""," -R","")</f>
        <v/>
      </c>
      <c r="V66" s="210" t="str">
        <f>IF(V67&lt;&gt;""," -R","")</f>
        <v/>
      </c>
      <c r="X66" s="210" t="str">
        <f>IF(X67&lt;&gt;""," -R","")</f>
        <v/>
      </c>
      <c r="Z66" s="210" t="str">
        <f>IF(Z67&lt;&gt;""," -R","")</f>
        <v/>
      </c>
      <c r="AB66" s="210" t="str">
        <f>IF(AB67&lt;&gt;""," -R","")</f>
        <v/>
      </c>
      <c r="AD66" s="210" t="str">
        <f>IF(AD67&lt;&gt;""," -R","")</f>
        <v/>
      </c>
      <c r="AF66" s="210" t="str">
        <f>IF(AF67&lt;&gt;""," -R","")</f>
        <v/>
      </c>
      <c r="AH66" s="210" t="str">
        <f>IF(AH67&lt;&gt;""," -R","")</f>
        <v/>
      </c>
      <c r="AJ66" s="210" t="str">
        <f>IF(AJ67&lt;&gt;""," -R","")</f>
        <v/>
      </c>
      <c r="AL66" s="210" t="str">
        <f>IF(AL67&lt;&gt;""," -R","")</f>
        <v/>
      </c>
      <c r="AN66" s="210" t="str">
        <f>IF(AN67&lt;&gt;""," -R","")</f>
        <v/>
      </c>
      <c r="AP66" s="210" t="str">
        <f>IF(AP67&lt;&gt;""," -R","")</f>
        <v/>
      </c>
      <c r="AR66" s="210" t="str">
        <f>IF(AR67&lt;&gt;""," -R","")</f>
        <v/>
      </c>
      <c r="AT66" s="210" t="str">
        <f>IF(AT67&lt;&gt;""," -R","")</f>
        <v/>
      </c>
      <c r="AV66" s="210" t="str">
        <f>IF(AV67&lt;&gt;""," -R","")</f>
        <v/>
      </c>
      <c r="AX66" s="210" t="str">
        <f>IF(AX67&lt;&gt;""," -R","")</f>
        <v/>
      </c>
      <c r="AZ66" s="210" t="str">
        <f>IF(AZ67&lt;&gt;""," -R","")</f>
        <v/>
      </c>
      <c r="BB66" s="210" t="str">
        <f>IF(BB67&lt;&gt;""," -R","")</f>
        <v/>
      </c>
      <c r="BD66" s="210" t="str">
        <f>IF(BD67&lt;&gt;""," -R","")</f>
        <v/>
      </c>
      <c r="BF66" s="210" t="str">
        <f>IF(BF67&lt;&gt;""," -R","")</f>
        <v/>
      </c>
      <c r="BH66" s="210" t="str">
        <f>IF(BH67&lt;&gt;""," -R","")</f>
        <v/>
      </c>
      <c r="BJ66" s="210" t="str">
        <f>IF(BJ67&lt;&gt;""," -R","")</f>
        <v/>
      </c>
    </row>
    <row r="67" spans="13:62" x14ac:dyDescent="0.25">
      <c r="M67" s="210">
        <v>1.29</v>
      </c>
      <c r="N67" s="210" t="str">
        <f>IFERROR(VLOOKUP(M67,'CRUCE RIESGOS'!$C$8:$D$25,2,FALSE),"")</f>
        <v/>
      </c>
      <c r="O67" s="210">
        <v>2.2900000000000098</v>
      </c>
      <c r="P67" s="210" t="str">
        <f>IFERROR(VLOOKUP(O67,'CRUCE RIESGOS'!$C$8:$D$25,2,FALSE),"")</f>
        <v/>
      </c>
      <c r="Q67" s="210">
        <v>3.29000000000002</v>
      </c>
      <c r="R67" s="210" t="str">
        <f>IFERROR(VLOOKUP(Q67,'CRUCE RIESGOS'!$C$8:$D$25,2,FALSE),"")</f>
        <v/>
      </c>
      <c r="S67" s="210">
        <v>4.2900000000000302</v>
      </c>
      <c r="T67" s="210" t="str">
        <f>IFERROR(VLOOKUP(S67,'CRUCE RIESGOS'!$C$8:$D$25,2,FALSE),"")</f>
        <v/>
      </c>
      <c r="U67" s="210">
        <v>5.29000000000004</v>
      </c>
      <c r="V67" s="210" t="str">
        <f>IFERROR(VLOOKUP(U67,'CRUCE RIESGOS'!$C$8:$D$25,2,FALSE),"")</f>
        <v/>
      </c>
      <c r="W67" s="210">
        <v>6.2900000000000498</v>
      </c>
      <c r="X67" s="210" t="str">
        <f>IFERROR(VLOOKUP(W67,'CRUCE RIESGOS'!$C$8:$D$25,2,FALSE),"")</f>
        <v/>
      </c>
      <c r="Y67" s="210">
        <v>7.2900000000000604</v>
      </c>
      <c r="Z67" s="210" t="str">
        <f>IFERROR(VLOOKUP(Y67,'CRUCE RIESGOS'!$C$8:$D$25,2,FALSE),"")</f>
        <v/>
      </c>
      <c r="AA67" s="210">
        <v>8.2900000000000702</v>
      </c>
      <c r="AB67" s="210" t="str">
        <f>IFERROR(VLOOKUP(AA67,'CRUCE RIESGOS'!$C$8:$D$25,2,FALSE),"")</f>
        <v/>
      </c>
      <c r="AC67" s="210">
        <v>9.2900000000000809</v>
      </c>
      <c r="AD67" s="210" t="str">
        <f>IFERROR(VLOOKUP(AC67,'CRUCE RIESGOS'!$C$8:$D$25,2,FALSE),"")</f>
        <v/>
      </c>
      <c r="AE67" s="210">
        <v>10.2900000000001</v>
      </c>
      <c r="AF67" s="210" t="str">
        <f>IFERROR(VLOOKUP(AE67,'CRUCE RIESGOS'!$C$8:$D$25,2,FALSE),"")</f>
        <v/>
      </c>
      <c r="AG67" s="210">
        <v>11.2900000000001</v>
      </c>
      <c r="AH67" s="210" t="str">
        <f>IFERROR(VLOOKUP(AG67,'CRUCE RIESGOS'!$C$8:$D$25,2,FALSE),"")</f>
        <v/>
      </c>
      <c r="AI67" s="210">
        <v>12.2900000000001</v>
      </c>
      <c r="AJ67" s="210" t="str">
        <f>IFERROR(VLOOKUP(AI67,'CRUCE RIESGOS'!$C$8:$D$25,2,FALSE),"")</f>
        <v/>
      </c>
      <c r="AK67" s="210">
        <v>13.2900000000001</v>
      </c>
      <c r="AL67" s="210" t="str">
        <f>IFERROR(VLOOKUP(AK67,'CRUCE RIESGOS'!$C$8:$D$25,2,FALSE),"")</f>
        <v/>
      </c>
      <c r="AM67" s="210">
        <v>14.2900000000001</v>
      </c>
      <c r="AN67" s="210" t="str">
        <f>IFERROR(VLOOKUP(AM67,'CRUCE RIESGOS'!$C$8:$D$25,2,FALSE),"")</f>
        <v/>
      </c>
      <c r="AO67" s="210">
        <v>15.2900000000001</v>
      </c>
      <c r="AP67" s="210" t="str">
        <f>IFERROR(VLOOKUP(AO67,'CRUCE RIESGOS'!$C$8:$D$25,2,FALSE),"")</f>
        <v/>
      </c>
      <c r="AQ67" s="210">
        <v>16.290000000000099</v>
      </c>
      <c r="AR67" s="210" t="str">
        <f>IFERROR(VLOOKUP(AQ67,'CRUCE RIESGOS'!$C$8:$D$25,2,FALSE),"")</f>
        <v/>
      </c>
      <c r="AS67" s="210">
        <v>17.290000000000202</v>
      </c>
      <c r="AT67" s="210" t="str">
        <f>IFERROR(VLOOKUP(AS67,'CRUCE RIESGOS'!$C$8:$D$25,2,FALSE),"")</f>
        <v/>
      </c>
      <c r="AU67" s="210">
        <v>18.290000000000202</v>
      </c>
      <c r="AV67" s="210" t="str">
        <f>IFERROR(VLOOKUP(AU67,'CRUCE RIESGOS'!$C$8:$D$25,2,FALSE),"")</f>
        <v/>
      </c>
      <c r="AW67" s="210">
        <v>19.290000000000202</v>
      </c>
      <c r="AX67" s="210" t="str">
        <f>IFERROR(VLOOKUP(AW67,'CRUCE RIESGOS'!$C$8:$D$25,2,FALSE),"")</f>
        <v/>
      </c>
      <c r="AY67" s="210">
        <v>20.290000000000202</v>
      </c>
      <c r="AZ67" s="210" t="str">
        <f>IFERROR(VLOOKUP(AY67,'CRUCE RIESGOS'!$C$8:$D$25,2,FALSE),"")</f>
        <v/>
      </c>
      <c r="BA67" s="210">
        <v>21.290000000000202</v>
      </c>
      <c r="BB67" s="210" t="str">
        <f>IFERROR(VLOOKUP(BA67,'CRUCE RIESGOS'!$C$8:$D$25,2,FALSE),"")</f>
        <v/>
      </c>
      <c r="BC67" s="210">
        <v>22.290000000000202</v>
      </c>
      <c r="BD67" s="210" t="str">
        <f>IFERROR(VLOOKUP(BC67,'CRUCE RIESGOS'!$C$8:$D$25,2,FALSE),"")</f>
        <v/>
      </c>
      <c r="BE67" s="210">
        <v>23.290000000000202</v>
      </c>
      <c r="BF67" s="210" t="str">
        <f>IFERROR(VLOOKUP(BE67,'CRUCE RIESGOS'!$C$8:$D$25,2,FALSE),"")</f>
        <v/>
      </c>
      <c r="BG67" s="210">
        <v>24.290000000000202</v>
      </c>
      <c r="BH67" s="210" t="str">
        <f>IFERROR(VLOOKUP(BG67,'CRUCE RIESGOS'!$C$8:$D$25,2,FALSE),"")</f>
        <v/>
      </c>
      <c r="BI67" s="210">
        <v>25.290000000000202</v>
      </c>
      <c r="BJ67" s="210" t="str">
        <f>IFERROR(VLOOKUP(BI67,'CRUCE RIESGOS'!$C$8:$D$25,2,FALSE),"")</f>
        <v/>
      </c>
    </row>
    <row r="68" spans="13:62" x14ac:dyDescent="0.25">
      <c r="N68" s="210" t="str">
        <f>IF(N69&lt;&gt;""," -R","")</f>
        <v/>
      </c>
      <c r="P68" s="210" t="str">
        <f>IF(P69&lt;&gt;""," -R","")</f>
        <v/>
      </c>
      <c r="R68" s="210" t="str">
        <f>IF(R69&lt;&gt;""," -R","")</f>
        <v/>
      </c>
      <c r="T68" s="210" t="str">
        <f>IF(T69&lt;&gt;""," -R","")</f>
        <v/>
      </c>
      <c r="V68" s="210" t="str">
        <f>IF(V69&lt;&gt;""," -R","")</f>
        <v/>
      </c>
      <c r="X68" s="210" t="str">
        <f>IF(X69&lt;&gt;""," -R","")</f>
        <v/>
      </c>
      <c r="Z68" s="210" t="str">
        <f>IF(Z69&lt;&gt;""," -R","")</f>
        <v/>
      </c>
      <c r="AB68" s="210" t="str">
        <f>IF(AB69&lt;&gt;""," -R","")</f>
        <v/>
      </c>
      <c r="AD68" s="210" t="str">
        <f>IF(AD69&lt;&gt;""," -R","")</f>
        <v/>
      </c>
      <c r="AF68" s="210" t="str">
        <f>IF(AF69&lt;&gt;""," -R","")</f>
        <v/>
      </c>
      <c r="AH68" s="210" t="str">
        <f>IF(AH69&lt;&gt;""," -R","")</f>
        <v/>
      </c>
      <c r="AJ68" s="210" t="str">
        <f>IF(AJ69&lt;&gt;""," -R","")</f>
        <v/>
      </c>
      <c r="AL68" s="210" t="str">
        <f>IF(AL69&lt;&gt;""," -R","")</f>
        <v/>
      </c>
      <c r="AN68" s="210" t="str">
        <f>IF(AN69&lt;&gt;""," -R","")</f>
        <v/>
      </c>
      <c r="AP68" s="210" t="str">
        <f>IF(AP69&lt;&gt;""," -R","")</f>
        <v/>
      </c>
      <c r="AR68" s="210" t="str">
        <f>IF(AR69&lt;&gt;""," -R","")</f>
        <v/>
      </c>
      <c r="AT68" s="210" t="str">
        <f>IF(AT69&lt;&gt;""," -R","")</f>
        <v/>
      </c>
      <c r="AV68" s="210" t="str">
        <f>IF(AV69&lt;&gt;""," -R","")</f>
        <v/>
      </c>
      <c r="AX68" s="210" t="str">
        <f>IF(AX69&lt;&gt;""," -R","")</f>
        <v/>
      </c>
      <c r="AZ68" s="210" t="str">
        <f>IF(AZ69&lt;&gt;""," -R","")</f>
        <v/>
      </c>
      <c r="BB68" s="210" t="str">
        <f>IF(BB69&lt;&gt;""," -R","")</f>
        <v/>
      </c>
      <c r="BD68" s="210" t="str">
        <f>IF(BD69&lt;&gt;""," -R","")</f>
        <v/>
      </c>
      <c r="BF68" s="210" t="str">
        <f>IF(BF69&lt;&gt;""," -R","")</f>
        <v/>
      </c>
      <c r="BH68" s="210" t="str">
        <f>IF(BH69&lt;&gt;""," -R","")</f>
        <v/>
      </c>
      <c r="BJ68" s="210" t="str">
        <f>IF(BJ69&lt;&gt;""," -R","")</f>
        <v/>
      </c>
    </row>
    <row r="69" spans="13:62" x14ac:dyDescent="0.25">
      <c r="M69" s="210">
        <v>1.3</v>
      </c>
      <c r="N69" s="210" t="str">
        <f>IFERROR(VLOOKUP(M69,'CRUCE RIESGOS'!$C$8:$D$25,2,FALSE),"")</f>
        <v/>
      </c>
      <c r="O69" s="210">
        <v>2.30000000000001</v>
      </c>
      <c r="P69" s="210" t="str">
        <f>IFERROR(VLOOKUP(O69,'CRUCE RIESGOS'!$C$8:$D$25,2,FALSE),"")</f>
        <v/>
      </c>
      <c r="Q69" s="210">
        <v>3.3000000000000198</v>
      </c>
      <c r="R69" s="210" t="str">
        <f>IFERROR(VLOOKUP(Q69,'CRUCE RIESGOS'!$C$8:$D$25,2,FALSE),"")</f>
        <v/>
      </c>
      <c r="S69" s="210">
        <v>4.30000000000003</v>
      </c>
      <c r="T69" s="210" t="str">
        <f>IFERROR(VLOOKUP(S69,'CRUCE RIESGOS'!$C$8:$D$25,2,FALSE),"")</f>
        <v/>
      </c>
      <c r="U69" s="210">
        <v>5.3000000000000398</v>
      </c>
      <c r="V69" s="210" t="str">
        <f>IFERROR(VLOOKUP(U69,'CRUCE RIESGOS'!$C$8:$D$25,2,FALSE),"")</f>
        <v/>
      </c>
      <c r="W69" s="210">
        <v>6.3000000000000496</v>
      </c>
      <c r="X69" s="210" t="str">
        <f>IFERROR(VLOOKUP(W69,'CRUCE RIESGOS'!$C$8:$D$25,2,FALSE),"")</f>
        <v/>
      </c>
      <c r="Y69" s="210">
        <v>7.3000000000000602</v>
      </c>
      <c r="Z69" s="210" t="str">
        <f>IFERROR(VLOOKUP(Y69,'CRUCE RIESGOS'!$C$8:$D$25,2,FALSE),"")</f>
        <v/>
      </c>
      <c r="AA69" s="210">
        <v>8.30000000000007</v>
      </c>
      <c r="AB69" s="210" t="str">
        <f>IFERROR(VLOOKUP(AA69,'CRUCE RIESGOS'!$C$8:$D$25,2,FALSE),"")</f>
        <v/>
      </c>
      <c r="AC69" s="210">
        <v>9.3000000000000806</v>
      </c>
      <c r="AD69" s="210" t="str">
        <f>IFERROR(VLOOKUP(AC69,'CRUCE RIESGOS'!$C$8:$D$25,2,FALSE),"")</f>
        <v/>
      </c>
      <c r="AE69" s="210">
        <v>10.3000000000001</v>
      </c>
      <c r="AF69" s="210" t="str">
        <f>IFERROR(VLOOKUP(AE69,'CRUCE RIESGOS'!$C$8:$D$25,2,FALSE),"")</f>
        <v/>
      </c>
      <c r="AG69" s="210">
        <v>11.3000000000001</v>
      </c>
      <c r="AH69" s="210" t="str">
        <f>IFERROR(VLOOKUP(AG69,'CRUCE RIESGOS'!$C$8:$D$25,2,FALSE),"")</f>
        <v/>
      </c>
      <c r="AI69" s="210">
        <v>12.3000000000001</v>
      </c>
      <c r="AJ69" s="210" t="str">
        <f>IFERROR(VLOOKUP(AI69,'CRUCE RIESGOS'!$C$8:$D$25,2,FALSE),"")</f>
        <v/>
      </c>
      <c r="AK69" s="210">
        <v>13.3000000000001</v>
      </c>
      <c r="AL69" s="210" t="str">
        <f>IFERROR(VLOOKUP(AK69,'CRUCE RIESGOS'!$C$8:$D$25,2,FALSE),"")</f>
        <v/>
      </c>
      <c r="AM69" s="210">
        <v>14.3000000000001</v>
      </c>
      <c r="AN69" s="210" t="str">
        <f>IFERROR(VLOOKUP(AM69,'CRUCE RIESGOS'!$C$8:$D$25,2,FALSE),"")</f>
        <v/>
      </c>
      <c r="AO69" s="210">
        <v>15.3000000000001</v>
      </c>
      <c r="AP69" s="210" t="str">
        <f>IFERROR(VLOOKUP(AO69,'CRUCE RIESGOS'!$C$8:$D$25,2,FALSE),"")</f>
        <v/>
      </c>
      <c r="AQ69" s="210">
        <v>16.3000000000001</v>
      </c>
      <c r="AR69" s="210" t="str">
        <f>IFERROR(VLOOKUP(AQ69,'CRUCE RIESGOS'!$C$8:$D$25,2,FALSE),"")</f>
        <v/>
      </c>
      <c r="AS69" s="210">
        <v>17.3000000000002</v>
      </c>
      <c r="AT69" s="210" t="str">
        <f>IFERROR(VLOOKUP(AS69,'CRUCE RIESGOS'!$C$8:$D$25,2,FALSE),"")</f>
        <v/>
      </c>
      <c r="AU69" s="210">
        <v>18.3000000000002</v>
      </c>
      <c r="AV69" s="210" t="str">
        <f>IFERROR(VLOOKUP(AU69,'CRUCE RIESGOS'!$C$8:$D$25,2,FALSE),"")</f>
        <v/>
      </c>
      <c r="AW69" s="210">
        <v>19.3000000000002</v>
      </c>
      <c r="AX69" s="210" t="str">
        <f>IFERROR(VLOOKUP(AW69,'CRUCE RIESGOS'!$C$8:$D$25,2,FALSE),"")</f>
        <v/>
      </c>
      <c r="AY69" s="210">
        <v>20.3000000000002</v>
      </c>
      <c r="AZ69" s="210" t="str">
        <f>IFERROR(VLOOKUP(AY69,'CRUCE RIESGOS'!$C$8:$D$25,2,FALSE),"")</f>
        <v/>
      </c>
      <c r="BA69" s="210">
        <v>21.3000000000002</v>
      </c>
      <c r="BB69" s="210" t="str">
        <f>IFERROR(VLOOKUP(BA69,'CRUCE RIESGOS'!$C$8:$D$25,2,FALSE),"")</f>
        <v/>
      </c>
      <c r="BC69" s="210">
        <v>22.3000000000002</v>
      </c>
      <c r="BD69" s="210" t="str">
        <f>IFERROR(VLOOKUP(BC69,'CRUCE RIESGOS'!$C$8:$D$25,2,FALSE),"")</f>
        <v/>
      </c>
      <c r="BE69" s="210">
        <v>23.3000000000002</v>
      </c>
      <c r="BF69" s="210" t="str">
        <f>IFERROR(VLOOKUP(BE69,'CRUCE RIESGOS'!$C$8:$D$25,2,FALSE),"")</f>
        <v/>
      </c>
      <c r="BG69" s="210">
        <v>24.3000000000002</v>
      </c>
      <c r="BH69" s="210" t="str">
        <f>IFERROR(VLOOKUP(BG69,'CRUCE RIESGOS'!$C$8:$D$25,2,FALSE),"")</f>
        <v/>
      </c>
      <c r="BI69" s="210">
        <v>25.3000000000002</v>
      </c>
      <c r="BJ69" s="210" t="str">
        <f>IFERROR(VLOOKUP(BI69,'CRUCE RIESGOS'!$C$8:$D$25,2,FALSE),"")</f>
        <v/>
      </c>
    </row>
    <row r="70" spans="13:62" x14ac:dyDescent="0.25">
      <c r="N70" s="210" t="str">
        <f>IF(N71&lt;&gt;""," -R","")</f>
        <v/>
      </c>
      <c r="P70" s="210" t="str">
        <f>IF(P71&lt;&gt;""," -R","")</f>
        <v/>
      </c>
      <c r="R70" s="210" t="str">
        <f>IF(R71&lt;&gt;""," -R","")</f>
        <v/>
      </c>
      <c r="T70" s="210" t="str">
        <f>IF(T71&lt;&gt;""," -R","")</f>
        <v/>
      </c>
      <c r="V70" s="210" t="str">
        <f>IF(V71&lt;&gt;""," -R","")</f>
        <v/>
      </c>
      <c r="X70" s="210" t="str">
        <f>IF(X71&lt;&gt;""," -R","")</f>
        <v/>
      </c>
      <c r="Z70" s="210" t="str">
        <f>IF(Z71&lt;&gt;""," -R","")</f>
        <v/>
      </c>
      <c r="AB70" s="210" t="str">
        <f>IF(AB71&lt;&gt;""," -R","")</f>
        <v/>
      </c>
      <c r="AD70" s="210" t="str">
        <f>IF(AD71&lt;&gt;""," -R","")</f>
        <v/>
      </c>
      <c r="AF70" s="210" t="str">
        <f>IF(AF71&lt;&gt;""," -R","")</f>
        <v/>
      </c>
      <c r="AH70" s="210" t="str">
        <f>IF(AH71&lt;&gt;""," -R","")</f>
        <v/>
      </c>
      <c r="AJ70" s="210" t="str">
        <f>IF(AJ71&lt;&gt;""," -R","")</f>
        <v/>
      </c>
      <c r="AL70" s="210" t="str">
        <f>IF(AL71&lt;&gt;""," -R","")</f>
        <v/>
      </c>
      <c r="AN70" s="210" t="str">
        <f>IF(AN71&lt;&gt;""," -R","")</f>
        <v/>
      </c>
      <c r="AP70" s="210" t="str">
        <f>IF(AP71&lt;&gt;""," -R","")</f>
        <v/>
      </c>
      <c r="AR70" s="210" t="str">
        <f>IF(AR71&lt;&gt;""," -R","")</f>
        <v/>
      </c>
      <c r="AT70" s="210" t="str">
        <f>IF(AT71&lt;&gt;""," -R","")</f>
        <v/>
      </c>
      <c r="AV70" s="210" t="str">
        <f>IF(AV71&lt;&gt;""," -R","")</f>
        <v/>
      </c>
      <c r="AX70" s="210" t="str">
        <f>IF(AX71&lt;&gt;""," -R","")</f>
        <v/>
      </c>
      <c r="AZ70" s="210" t="str">
        <f>IF(AZ71&lt;&gt;""," -R","")</f>
        <v/>
      </c>
      <c r="BB70" s="210" t="str">
        <f>IF(BB71&lt;&gt;""," -R","")</f>
        <v/>
      </c>
      <c r="BD70" s="210" t="str">
        <f>IF(BD71&lt;&gt;""," -R","")</f>
        <v/>
      </c>
      <c r="BF70" s="210" t="str">
        <f>IF(BF71&lt;&gt;""," -R","")</f>
        <v/>
      </c>
      <c r="BH70" s="210" t="str">
        <f>IF(BH71&lt;&gt;""," -R","")</f>
        <v/>
      </c>
      <c r="BJ70" s="210" t="str">
        <f>IF(BJ71&lt;&gt;""," -R","")</f>
        <v/>
      </c>
    </row>
    <row r="71" spans="13:62" x14ac:dyDescent="0.25">
      <c r="M71" s="210">
        <v>1.31</v>
      </c>
      <c r="N71" s="210" t="str">
        <f>IFERROR(VLOOKUP(M71,'CRUCE RIESGOS'!$C$8:$D$25,2,FALSE),"")</f>
        <v/>
      </c>
      <c r="O71" s="210">
        <v>2.3100000000000098</v>
      </c>
      <c r="P71" s="210" t="str">
        <f>IFERROR(VLOOKUP(O71,'CRUCE RIESGOS'!$C$8:$D$25,2,FALSE),"")</f>
        <v/>
      </c>
      <c r="Q71" s="210">
        <v>3.31000000000002</v>
      </c>
      <c r="R71" s="210" t="str">
        <f>IFERROR(VLOOKUP(Q71,'CRUCE RIESGOS'!$C$8:$D$25,2,FALSE),"")</f>
        <v/>
      </c>
      <c r="S71" s="210">
        <v>4.3100000000000298</v>
      </c>
      <c r="T71" s="210" t="str">
        <f>IFERROR(VLOOKUP(S71,'CRUCE RIESGOS'!$C$8:$D$25,2,FALSE),"")</f>
        <v/>
      </c>
      <c r="U71" s="210">
        <v>5.3100000000000396</v>
      </c>
      <c r="V71" s="210" t="str">
        <f>IFERROR(VLOOKUP(U71,'CRUCE RIESGOS'!$C$8:$D$25,2,FALSE),"")</f>
        <v/>
      </c>
      <c r="W71" s="210">
        <v>6.3100000000000502</v>
      </c>
      <c r="X71" s="210" t="str">
        <f>IFERROR(VLOOKUP(W71,'CRUCE RIESGOS'!$C$8:$D$25,2,FALSE),"")</f>
        <v/>
      </c>
      <c r="Y71" s="210">
        <v>7.31000000000006</v>
      </c>
      <c r="Z71" s="210" t="str">
        <f>IFERROR(VLOOKUP(Y71,'CRUCE RIESGOS'!$C$8:$D$25,2,FALSE),"")</f>
        <v/>
      </c>
      <c r="AA71" s="210">
        <v>8.3100000000000698</v>
      </c>
      <c r="AB71" s="210" t="str">
        <f>IFERROR(VLOOKUP(AA71,'CRUCE RIESGOS'!$C$8:$D$25,2,FALSE),"")</f>
        <v/>
      </c>
      <c r="AC71" s="210">
        <v>9.3100000000000804</v>
      </c>
      <c r="AD71" s="210" t="str">
        <f>IFERROR(VLOOKUP(AC71,'CRUCE RIESGOS'!$C$8:$D$25,2,FALSE),"")</f>
        <v/>
      </c>
      <c r="AE71" s="210">
        <v>10.3100000000001</v>
      </c>
      <c r="AF71" s="210" t="str">
        <f>IFERROR(VLOOKUP(AE71,'CRUCE RIESGOS'!$C$8:$D$25,2,FALSE),"")</f>
        <v/>
      </c>
      <c r="AG71" s="210">
        <v>11.3100000000001</v>
      </c>
      <c r="AH71" s="210" t="str">
        <f>IFERROR(VLOOKUP(AG71,'CRUCE RIESGOS'!$C$8:$D$25,2,FALSE),"")</f>
        <v/>
      </c>
      <c r="AI71" s="210">
        <v>12.3100000000001</v>
      </c>
      <c r="AJ71" s="210" t="str">
        <f>IFERROR(VLOOKUP(AI71,'CRUCE RIESGOS'!$C$8:$D$25,2,FALSE),"")</f>
        <v/>
      </c>
      <c r="AK71" s="210">
        <v>13.3100000000001</v>
      </c>
      <c r="AL71" s="210" t="str">
        <f>IFERROR(VLOOKUP(AK71,'CRUCE RIESGOS'!$C$8:$D$25,2,FALSE),"")</f>
        <v/>
      </c>
      <c r="AM71" s="210">
        <v>14.3100000000001</v>
      </c>
      <c r="AN71" s="210" t="str">
        <f>IFERROR(VLOOKUP(AM71,'CRUCE RIESGOS'!$C$8:$D$25,2,FALSE),"")</f>
        <v/>
      </c>
      <c r="AO71" s="210">
        <v>15.3100000000001</v>
      </c>
      <c r="AP71" s="210" t="str">
        <f>IFERROR(VLOOKUP(AO71,'CRUCE RIESGOS'!$C$8:$D$25,2,FALSE),"")</f>
        <v/>
      </c>
      <c r="AQ71" s="210">
        <v>16.310000000000102</v>
      </c>
      <c r="AR71" s="210" t="str">
        <f>IFERROR(VLOOKUP(AQ71,'CRUCE RIESGOS'!$C$8:$D$25,2,FALSE),"")</f>
        <v/>
      </c>
      <c r="AS71" s="210">
        <v>17.310000000000201</v>
      </c>
      <c r="AT71" s="210" t="str">
        <f>IFERROR(VLOOKUP(AS71,'CRUCE RIESGOS'!$C$8:$D$25,2,FALSE),"")</f>
        <v/>
      </c>
      <c r="AU71" s="210">
        <v>18.310000000000201</v>
      </c>
      <c r="AV71" s="210" t="str">
        <f>IFERROR(VLOOKUP(AU71,'CRUCE RIESGOS'!$C$8:$D$25,2,FALSE),"")</f>
        <v/>
      </c>
      <c r="AW71" s="210">
        <v>19.310000000000201</v>
      </c>
      <c r="AX71" s="210" t="str">
        <f>IFERROR(VLOOKUP(AW71,'CRUCE RIESGOS'!$C$8:$D$25,2,FALSE),"")</f>
        <v/>
      </c>
      <c r="AY71" s="210">
        <v>20.310000000000201</v>
      </c>
      <c r="AZ71" s="210" t="str">
        <f>IFERROR(VLOOKUP(AY71,'CRUCE RIESGOS'!$C$8:$D$25,2,FALSE),"")</f>
        <v/>
      </c>
      <c r="BA71" s="210">
        <v>21.310000000000201</v>
      </c>
      <c r="BB71" s="210" t="str">
        <f>IFERROR(VLOOKUP(BA71,'CRUCE RIESGOS'!$C$8:$D$25,2,FALSE),"")</f>
        <v/>
      </c>
      <c r="BC71" s="210">
        <v>22.310000000000201</v>
      </c>
      <c r="BD71" s="210" t="str">
        <f>IFERROR(VLOOKUP(BC71,'CRUCE RIESGOS'!$C$8:$D$25,2,FALSE),"")</f>
        <v/>
      </c>
      <c r="BE71" s="210">
        <v>23.310000000000201</v>
      </c>
      <c r="BF71" s="210" t="str">
        <f>IFERROR(VLOOKUP(BE71,'CRUCE RIESGOS'!$C$8:$D$25,2,FALSE),"")</f>
        <v/>
      </c>
      <c r="BG71" s="210">
        <v>24.310000000000201</v>
      </c>
      <c r="BH71" s="210" t="str">
        <f>IFERROR(VLOOKUP(BG71,'CRUCE RIESGOS'!$C$8:$D$25,2,FALSE),"")</f>
        <v/>
      </c>
      <c r="BI71" s="210">
        <v>25.310000000000201</v>
      </c>
      <c r="BJ71" s="210" t="str">
        <f>IFERROR(VLOOKUP(BI71,'CRUCE RIESGOS'!$C$8:$D$25,2,FALSE),"")</f>
        <v/>
      </c>
    </row>
    <row r="72" spans="13:62" x14ac:dyDescent="0.25">
      <c r="N72" s="210" t="str">
        <f>IF(N73&lt;&gt;""," -R","")</f>
        <v/>
      </c>
      <c r="P72" s="210" t="str">
        <f>IF(P73&lt;&gt;""," -R","")</f>
        <v/>
      </c>
      <c r="R72" s="210" t="str">
        <f>IF(R73&lt;&gt;""," -R","")</f>
        <v/>
      </c>
      <c r="T72" s="210" t="str">
        <f>IF(T73&lt;&gt;""," -R","")</f>
        <v/>
      </c>
      <c r="V72" s="210" t="str">
        <f>IF(V73&lt;&gt;""," -R","")</f>
        <v/>
      </c>
      <c r="X72" s="210" t="str">
        <f>IF(X73&lt;&gt;""," -R","")</f>
        <v/>
      </c>
      <c r="Z72" s="210" t="str">
        <f>IF(Z73&lt;&gt;""," -R","")</f>
        <v/>
      </c>
      <c r="AB72" s="210" t="str">
        <f>IF(AB73&lt;&gt;""," -R","")</f>
        <v/>
      </c>
      <c r="AD72" s="210" t="str">
        <f>IF(AD73&lt;&gt;""," -R","")</f>
        <v/>
      </c>
      <c r="AF72" s="210" t="str">
        <f>IF(AF73&lt;&gt;""," -R","")</f>
        <v/>
      </c>
      <c r="AH72" s="210" t="str">
        <f>IF(AH73&lt;&gt;""," -R","")</f>
        <v/>
      </c>
      <c r="AJ72" s="210" t="str">
        <f>IF(AJ73&lt;&gt;""," -R","")</f>
        <v/>
      </c>
      <c r="AL72" s="210" t="str">
        <f>IF(AL73&lt;&gt;""," -R","")</f>
        <v/>
      </c>
      <c r="AN72" s="210" t="str">
        <f>IF(AN73&lt;&gt;""," -R","")</f>
        <v/>
      </c>
      <c r="AP72" s="210" t="str">
        <f>IF(AP73&lt;&gt;""," -R","")</f>
        <v/>
      </c>
      <c r="AR72" s="210" t="str">
        <f>IF(AR73&lt;&gt;""," -R","")</f>
        <v/>
      </c>
      <c r="AT72" s="210" t="str">
        <f>IF(AT73&lt;&gt;""," -R","")</f>
        <v/>
      </c>
      <c r="AV72" s="210" t="str">
        <f>IF(AV73&lt;&gt;""," -R","")</f>
        <v/>
      </c>
      <c r="AX72" s="210" t="str">
        <f>IF(AX73&lt;&gt;""," -R","")</f>
        <v/>
      </c>
      <c r="AZ72" s="210" t="str">
        <f>IF(AZ73&lt;&gt;""," -R","")</f>
        <v/>
      </c>
      <c r="BB72" s="210" t="str">
        <f>IF(BB73&lt;&gt;""," -R","")</f>
        <v/>
      </c>
      <c r="BD72" s="210" t="str">
        <f>IF(BD73&lt;&gt;""," -R","")</f>
        <v/>
      </c>
      <c r="BF72" s="210" t="str">
        <f>IF(BF73&lt;&gt;""," -R","")</f>
        <v/>
      </c>
      <c r="BH72" s="210" t="str">
        <f>IF(BH73&lt;&gt;""," -R","")</f>
        <v/>
      </c>
      <c r="BJ72" s="210" t="str">
        <f>IF(BJ73&lt;&gt;""," -R","")</f>
        <v/>
      </c>
    </row>
    <row r="73" spans="13:62" x14ac:dyDescent="0.25">
      <c r="M73" s="210">
        <v>1.32</v>
      </c>
      <c r="N73" s="210" t="str">
        <f>IFERROR(VLOOKUP(M73,'CRUCE RIESGOS'!$C$8:$D$25,2,FALSE),"")</f>
        <v/>
      </c>
      <c r="O73" s="210">
        <v>2.3200000000000101</v>
      </c>
      <c r="P73" s="210" t="str">
        <f>IFERROR(VLOOKUP(O73,'CRUCE RIESGOS'!$C$8:$D$25,2,FALSE),"")</f>
        <v/>
      </c>
      <c r="Q73" s="210">
        <v>3.3200000000000198</v>
      </c>
      <c r="R73" s="210" t="str">
        <f>IFERROR(VLOOKUP(Q73,'CRUCE RIESGOS'!$C$8:$D$25,2,FALSE),"")</f>
        <v/>
      </c>
      <c r="S73" s="210">
        <v>4.3200000000000296</v>
      </c>
      <c r="T73" s="210" t="str">
        <f>IFERROR(VLOOKUP(S73,'CRUCE RIESGOS'!$C$8:$D$25,2,FALSE),"")</f>
        <v/>
      </c>
      <c r="U73" s="210">
        <v>5.3200000000000403</v>
      </c>
      <c r="V73" s="210" t="str">
        <f>IFERROR(VLOOKUP(U73,'CRUCE RIESGOS'!$C$8:$D$25,2,FALSE),"")</f>
        <v/>
      </c>
      <c r="W73" s="210">
        <v>6.32000000000005</v>
      </c>
      <c r="X73" s="210" t="str">
        <f>IFERROR(VLOOKUP(W73,'CRUCE RIESGOS'!$C$8:$D$25,2,FALSE),"")</f>
        <v/>
      </c>
      <c r="Y73" s="210">
        <v>7.3200000000000598</v>
      </c>
      <c r="Z73" s="210" t="str">
        <f>IFERROR(VLOOKUP(Y73,'CRUCE RIESGOS'!$C$8:$D$25,2,FALSE),"")</f>
        <v/>
      </c>
      <c r="AA73" s="210">
        <v>8.3200000000000696</v>
      </c>
      <c r="AB73" s="210" t="str">
        <f>IFERROR(VLOOKUP(AA73,'CRUCE RIESGOS'!$C$8:$D$25,2,FALSE),"")</f>
        <v/>
      </c>
      <c r="AC73" s="210">
        <v>9.3200000000000802</v>
      </c>
      <c r="AD73" s="210" t="str">
        <f>IFERROR(VLOOKUP(AC73,'CRUCE RIESGOS'!$C$8:$D$25,2,FALSE),"")</f>
        <v/>
      </c>
      <c r="AE73" s="210">
        <v>10.3200000000001</v>
      </c>
      <c r="AF73" s="210" t="str">
        <f>IFERROR(VLOOKUP(AE73,'CRUCE RIESGOS'!$C$8:$D$25,2,FALSE),"")</f>
        <v/>
      </c>
      <c r="AG73" s="210">
        <v>11.3200000000001</v>
      </c>
      <c r="AH73" s="210" t="str">
        <f>IFERROR(VLOOKUP(AG73,'CRUCE RIESGOS'!$C$8:$D$25,2,FALSE),"")</f>
        <v/>
      </c>
      <c r="AI73" s="210">
        <v>12.3200000000001</v>
      </c>
      <c r="AJ73" s="210" t="str">
        <f>IFERROR(VLOOKUP(AI73,'CRUCE RIESGOS'!$C$8:$D$25,2,FALSE),"")</f>
        <v/>
      </c>
      <c r="AK73" s="210">
        <v>13.3200000000001</v>
      </c>
      <c r="AL73" s="210" t="str">
        <f>IFERROR(VLOOKUP(AK73,'CRUCE RIESGOS'!$C$8:$D$25,2,FALSE),"")</f>
        <v/>
      </c>
      <c r="AM73" s="210">
        <v>14.3200000000001</v>
      </c>
      <c r="AN73" s="210" t="str">
        <f>IFERROR(VLOOKUP(AM73,'CRUCE RIESGOS'!$C$8:$D$25,2,FALSE),"")</f>
        <v/>
      </c>
      <c r="AO73" s="210">
        <v>15.3200000000001</v>
      </c>
      <c r="AP73" s="210" t="str">
        <f>IFERROR(VLOOKUP(AO73,'CRUCE RIESGOS'!$C$8:$D$25,2,FALSE),"")</f>
        <v/>
      </c>
      <c r="AQ73" s="210">
        <v>16.3200000000001</v>
      </c>
      <c r="AR73" s="210" t="str">
        <f>IFERROR(VLOOKUP(AQ73,'CRUCE RIESGOS'!$C$8:$D$25,2,FALSE),"")</f>
        <v/>
      </c>
      <c r="AS73" s="210">
        <v>17.320000000000199</v>
      </c>
      <c r="AT73" s="210" t="str">
        <f>IFERROR(VLOOKUP(AS73,'CRUCE RIESGOS'!$C$8:$D$25,2,FALSE),"")</f>
        <v/>
      </c>
      <c r="AU73" s="210">
        <v>18.320000000000199</v>
      </c>
      <c r="AV73" s="210" t="str">
        <f>IFERROR(VLOOKUP(AU73,'CRUCE RIESGOS'!$C$8:$D$25,2,FALSE),"")</f>
        <v/>
      </c>
      <c r="AW73" s="210">
        <v>19.320000000000199</v>
      </c>
      <c r="AX73" s="210" t="str">
        <f>IFERROR(VLOOKUP(AW73,'CRUCE RIESGOS'!$C$8:$D$25,2,FALSE),"")</f>
        <v/>
      </c>
      <c r="AY73" s="210">
        <v>20.320000000000199</v>
      </c>
      <c r="AZ73" s="210" t="str">
        <f>IFERROR(VLOOKUP(AY73,'CRUCE RIESGOS'!$C$8:$D$25,2,FALSE),"")</f>
        <v/>
      </c>
      <c r="BA73" s="210">
        <v>21.320000000000199</v>
      </c>
      <c r="BB73" s="210" t="str">
        <f>IFERROR(VLOOKUP(BA73,'CRUCE RIESGOS'!$C$8:$D$25,2,FALSE),"")</f>
        <v/>
      </c>
      <c r="BC73" s="210">
        <v>22.320000000000199</v>
      </c>
      <c r="BD73" s="210" t="str">
        <f>IFERROR(VLOOKUP(BC73,'CRUCE RIESGOS'!$C$8:$D$25,2,FALSE),"")</f>
        <v/>
      </c>
      <c r="BE73" s="210">
        <v>23.320000000000199</v>
      </c>
      <c r="BF73" s="210" t="str">
        <f>IFERROR(VLOOKUP(BE73,'CRUCE RIESGOS'!$C$8:$D$25,2,FALSE),"")</f>
        <v/>
      </c>
      <c r="BG73" s="210">
        <v>24.320000000000199</v>
      </c>
      <c r="BH73" s="210" t="str">
        <f>IFERROR(VLOOKUP(BG73,'CRUCE RIESGOS'!$C$8:$D$25,2,FALSE),"")</f>
        <v/>
      </c>
      <c r="BI73" s="210">
        <v>25.320000000000199</v>
      </c>
      <c r="BJ73" s="210" t="str">
        <f>IFERROR(VLOOKUP(BI73,'CRUCE RIESGOS'!$C$8:$D$25,2,FALSE),"")</f>
        <v/>
      </c>
    </row>
    <row r="74" spans="13:62" x14ac:dyDescent="0.25">
      <c r="N74" s="210" t="str">
        <f t="shared" ref="N74:N136" si="0">IF(N75&lt;&gt;""," -R","")</f>
        <v/>
      </c>
      <c r="P74" s="210" t="str">
        <f>IF(P75&lt;&gt;""," -R","")</f>
        <v/>
      </c>
      <c r="R74" s="210" t="str">
        <f>IF(R75&lt;&gt;""," -R","")</f>
        <v/>
      </c>
      <c r="T74" s="210" t="str">
        <f>IF(T75&lt;&gt;""," -R","")</f>
        <v/>
      </c>
      <c r="V74" s="210" t="str">
        <f>IF(V75&lt;&gt;""," -R","")</f>
        <v/>
      </c>
      <c r="X74" s="210" t="str">
        <f>IF(X75&lt;&gt;""," -R","")</f>
        <v/>
      </c>
      <c r="Z74" s="210" t="str">
        <f>IF(Z75&lt;&gt;""," -R","")</f>
        <v/>
      </c>
      <c r="AB74" s="210" t="str">
        <f>IF(AB75&lt;&gt;""," -R","")</f>
        <v/>
      </c>
      <c r="AD74" s="210" t="str">
        <f>IF(AD75&lt;&gt;""," -R","")</f>
        <v/>
      </c>
      <c r="AF74" s="210" t="str">
        <f t="shared" ref="AF74:AF136" si="1">IF(AF75&lt;&gt;""," -R","")</f>
        <v/>
      </c>
      <c r="AH74" s="210" t="str">
        <f t="shared" ref="AH74:AH136" si="2">IF(AH75&lt;&gt;""," -R","")</f>
        <v/>
      </c>
      <c r="AJ74" s="210" t="str">
        <f t="shared" ref="AJ74:AJ136" si="3">IF(AJ75&lt;&gt;""," -R","")</f>
        <v/>
      </c>
      <c r="AL74" s="210" t="str">
        <f t="shared" ref="AL74:AL136" si="4">IF(AL75&lt;&gt;""," -R","")</f>
        <v/>
      </c>
      <c r="AN74" s="210" t="str">
        <f t="shared" ref="AN74:AN136" si="5">IF(AN75&lt;&gt;""," -R","")</f>
        <v/>
      </c>
      <c r="AP74" s="210" t="str">
        <f t="shared" ref="AP74:AP136" si="6">IF(AP75&lt;&gt;""," -R","")</f>
        <v/>
      </c>
      <c r="AR74" s="210" t="str">
        <f t="shared" ref="AR74:AR136" si="7">IF(AR75&lt;&gt;""," -R","")</f>
        <v/>
      </c>
      <c r="AT74" s="210" t="str">
        <f t="shared" ref="AT74:AT136" si="8">IF(AT75&lt;&gt;""," -R","")</f>
        <v/>
      </c>
      <c r="AV74" s="210" t="str">
        <f t="shared" ref="AV74:AV136" si="9">IF(AV75&lt;&gt;""," -R","")</f>
        <v/>
      </c>
      <c r="AX74" s="210" t="str">
        <f t="shared" ref="AX74:AX136" si="10">IF(AX75&lt;&gt;""," -R","")</f>
        <v/>
      </c>
      <c r="AZ74" s="210" t="str">
        <f t="shared" ref="AZ74:AZ136" si="11">IF(AZ75&lt;&gt;""," -R","")</f>
        <v/>
      </c>
      <c r="BB74" s="210" t="str">
        <f t="shared" ref="BB74:BB136" si="12">IF(BB75&lt;&gt;""," -R","")</f>
        <v/>
      </c>
      <c r="BD74" s="210" t="str">
        <f t="shared" ref="BD74:BD136" si="13">IF(BD75&lt;&gt;""," -R","")</f>
        <v/>
      </c>
      <c r="BF74" s="210" t="str">
        <f t="shared" ref="BF74:BF136" si="14">IF(BF75&lt;&gt;""," -R","")</f>
        <v/>
      </c>
      <c r="BH74" s="210" t="str">
        <f t="shared" ref="BH74:BH136" si="15">IF(BH75&lt;&gt;""," -R","")</f>
        <v/>
      </c>
      <c r="BJ74" s="210" t="str">
        <f t="shared" ref="BJ74:BJ136" si="16">IF(BJ75&lt;&gt;""," -R","")</f>
        <v/>
      </c>
    </row>
    <row r="75" spans="13:62" x14ac:dyDescent="0.25">
      <c r="M75" s="210">
        <v>1.33</v>
      </c>
      <c r="N75" s="210" t="str">
        <f>IFERROR(VLOOKUP(M75,'CRUCE RIESGOS'!$C$8:$D$25,2,FALSE),"")</f>
        <v/>
      </c>
      <c r="O75" s="210">
        <v>2.3300000000000098</v>
      </c>
      <c r="P75" s="210" t="str">
        <f>IFERROR(VLOOKUP(O75,'CRUCE RIESGOS'!$C$8:$D$25,2,FALSE),"")</f>
        <v/>
      </c>
      <c r="Q75" s="210">
        <v>3.3300000000000201</v>
      </c>
      <c r="R75" s="210" t="str">
        <f>IFERROR(VLOOKUP(Q75,'CRUCE RIESGOS'!$C$8:$D$25,2,FALSE),"")</f>
        <v/>
      </c>
      <c r="S75" s="210">
        <v>4.3300000000000303</v>
      </c>
      <c r="T75" s="210" t="str">
        <f>IFERROR(VLOOKUP(S75,'CRUCE RIESGOS'!$C$8:$D$25,2,FALSE),"")</f>
        <v/>
      </c>
      <c r="U75" s="210">
        <v>5.33000000000004</v>
      </c>
      <c r="V75" s="210" t="str">
        <f>IFERROR(VLOOKUP(U75,'CRUCE RIESGOS'!$C$8:$D$25,2,FALSE),"")</f>
        <v/>
      </c>
      <c r="W75" s="210">
        <v>6.3300000000000498</v>
      </c>
      <c r="X75" s="210" t="str">
        <f>IFERROR(VLOOKUP(W75,'CRUCE RIESGOS'!$C$8:$D$25,2,FALSE),"")</f>
        <v/>
      </c>
      <c r="Y75" s="210">
        <v>7.3300000000000596</v>
      </c>
      <c r="Z75" s="210" t="str">
        <f>IFERROR(VLOOKUP(Y75,'CRUCE RIESGOS'!$C$8:$D$25,2,FALSE),"")</f>
        <v/>
      </c>
      <c r="AA75" s="210">
        <v>8.3300000000000693</v>
      </c>
      <c r="AB75" s="210" t="str">
        <f>IFERROR(VLOOKUP(AA75,'CRUCE RIESGOS'!$C$8:$D$25,2,FALSE),"")</f>
        <v/>
      </c>
      <c r="AC75" s="210">
        <v>9.33000000000008</v>
      </c>
      <c r="AD75" s="210" t="str">
        <f>IFERROR(VLOOKUP(AC75,'CRUCE RIESGOS'!$C$8:$D$25,2,FALSE),"")</f>
        <v/>
      </c>
      <c r="AE75" s="210">
        <v>10.3300000000001</v>
      </c>
      <c r="AF75" s="210" t="str">
        <f>IFERROR(VLOOKUP(AE75,'CRUCE RIESGOS'!$C$8:$D$25,2,FALSE),"")</f>
        <v/>
      </c>
      <c r="AG75" s="210">
        <v>11.3300000000001</v>
      </c>
      <c r="AH75" s="210" t="str">
        <f>IFERROR(VLOOKUP(AG75,'CRUCE RIESGOS'!$C$8:$D$25,2,FALSE),"")</f>
        <v/>
      </c>
      <c r="AI75" s="210">
        <v>12.3300000000001</v>
      </c>
      <c r="AJ75" s="210" t="str">
        <f>IFERROR(VLOOKUP(AI75,'CRUCE RIESGOS'!$C$8:$D$25,2,FALSE),"")</f>
        <v/>
      </c>
      <c r="AK75" s="210">
        <v>13.3300000000001</v>
      </c>
      <c r="AL75" s="210" t="str">
        <f>IFERROR(VLOOKUP(AK75,'CRUCE RIESGOS'!$C$8:$D$25,2,FALSE),"")</f>
        <v/>
      </c>
      <c r="AM75" s="210">
        <v>14.3300000000001</v>
      </c>
      <c r="AN75" s="210" t="str">
        <f>IFERROR(VLOOKUP(AM75,'CRUCE RIESGOS'!$C$8:$D$25,2,FALSE),"")</f>
        <v/>
      </c>
      <c r="AO75" s="210">
        <v>15.3300000000001</v>
      </c>
      <c r="AP75" s="210" t="str">
        <f>IFERROR(VLOOKUP(AO75,'CRUCE RIESGOS'!$C$8:$D$25,2,FALSE),"")</f>
        <v/>
      </c>
      <c r="AQ75" s="210">
        <v>16.330000000000101</v>
      </c>
      <c r="AR75" s="210" t="str">
        <f>IFERROR(VLOOKUP(AQ75,'CRUCE RIESGOS'!$C$8:$D$25,2,FALSE),"")</f>
        <v/>
      </c>
      <c r="AS75" s="210">
        <v>17.330000000000201</v>
      </c>
      <c r="AT75" s="210" t="str">
        <f>IFERROR(VLOOKUP(AS75,'CRUCE RIESGOS'!$C$8:$D$25,2,FALSE),"")</f>
        <v/>
      </c>
      <c r="AU75" s="210">
        <v>18.330000000000201</v>
      </c>
      <c r="AV75" s="210" t="str">
        <f>IFERROR(VLOOKUP(AU75,'CRUCE RIESGOS'!$C$8:$D$25,2,FALSE),"")</f>
        <v/>
      </c>
      <c r="AW75" s="210">
        <v>19.330000000000201</v>
      </c>
      <c r="AX75" s="210" t="str">
        <f>IFERROR(VLOOKUP(AW75,'CRUCE RIESGOS'!$C$8:$D$25,2,FALSE),"")</f>
        <v/>
      </c>
      <c r="AY75" s="210">
        <v>20.330000000000201</v>
      </c>
      <c r="AZ75" s="210" t="str">
        <f>IFERROR(VLOOKUP(AY75,'CRUCE RIESGOS'!$C$8:$D$25,2,FALSE),"")</f>
        <v/>
      </c>
      <c r="BA75" s="210">
        <v>21.330000000000201</v>
      </c>
      <c r="BB75" s="210" t="str">
        <f>IFERROR(VLOOKUP(BA75,'CRUCE RIESGOS'!$C$8:$D$25,2,FALSE),"")</f>
        <v/>
      </c>
      <c r="BC75" s="210">
        <v>22.330000000000201</v>
      </c>
      <c r="BD75" s="210" t="str">
        <f>IFERROR(VLOOKUP(BC75,'CRUCE RIESGOS'!$C$8:$D$25,2,FALSE),"")</f>
        <v/>
      </c>
      <c r="BE75" s="210">
        <v>23.330000000000201</v>
      </c>
      <c r="BF75" s="210" t="str">
        <f>IFERROR(VLOOKUP(BE75,'CRUCE RIESGOS'!$C$8:$D$25,2,FALSE),"")</f>
        <v/>
      </c>
      <c r="BG75" s="210">
        <v>24.330000000000201</v>
      </c>
      <c r="BH75" s="210" t="str">
        <f>IFERROR(VLOOKUP(BG75,'CRUCE RIESGOS'!$C$8:$D$25,2,FALSE),"")</f>
        <v/>
      </c>
      <c r="BI75" s="210">
        <v>25.330000000000201</v>
      </c>
      <c r="BJ75" s="210" t="str">
        <f>IFERROR(VLOOKUP(BI75,'CRUCE RIESGOS'!$C$8:$D$25,2,FALSE),"")</f>
        <v/>
      </c>
    </row>
    <row r="76" spans="13:62" x14ac:dyDescent="0.25">
      <c r="N76" s="210" t="str">
        <f t="shared" si="0"/>
        <v/>
      </c>
      <c r="P76" s="210" t="str">
        <f>IF(P77&lt;&gt;""," -R","")</f>
        <v/>
      </c>
      <c r="R76" s="210" t="str">
        <f>IF(R77&lt;&gt;""," -R","")</f>
        <v/>
      </c>
      <c r="T76" s="210" t="str">
        <f>IF(T77&lt;&gt;""," -R","")</f>
        <v/>
      </c>
      <c r="V76" s="210" t="str">
        <f>IF(V77&lt;&gt;""," -R","")</f>
        <v/>
      </c>
      <c r="X76" s="210" t="str">
        <f>IF(X77&lt;&gt;""," -R","")</f>
        <v/>
      </c>
      <c r="Z76" s="210" t="str">
        <f>IF(Z77&lt;&gt;""," -R","")</f>
        <v/>
      </c>
      <c r="AB76" s="210" t="str">
        <f>IF(AB77&lt;&gt;""," -R","")</f>
        <v/>
      </c>
      <c r="AD76" s="210" t="str">
        <f>IF(AD77&lt;&gt;""," -R","")</f>
        <v/>
      </c>
      <c r="AF76" s="210" t="str">
        <f t="shared" si="1"/>
        <v/>
      </c>
      <c r="AH76" s="210" t="str">
        <f t="shared" si="2"/>
        <v/>
      </c>
      <c r="AJ76" s="210" t="str">
        <f t="shared" si="3"/>
        <v/>
      </c>
      <c r="AL76" s="210" t="str">
        <f t="shared" si="4"/>
        <v/>
      </c>
      <c r="AN76" s="210" t="str">
        <f t="shared" si="5"/>
        <v/>
      </c>
      <c r="AP76" s="210" t="str">
        <f t="shared" si="6"/>
        <v/>
      </c>
      <c r="AR76" s="210" t="str">
        <f t="shared" si="7"/>
        <v/>
      </c>
      <c r="AT76" s="210" t="str">
        <f t="shared" si="8"/>
        <v/>
      </c>
      <c r="AV76" s="210" t="str">
        <f t="shared" si="9"/>
        <v/>
      </c>
      <c r="AX76" s="210" t="str">
        <f t="shared" si="10"/>
        <v/>
      </c>
      <c r="AZ76" s="210" t="str">
        <f t="shared" si="11"/>
        <v/>
      </c>
      <c r="BB76" s="210" t="str">
        <f t="shared" si="12"/>
        <v/>
      </c>
      <c r="BD76" s="210" t="str">
        <f t="shared" si="13"/>
        <v/>
      </c>
      <c r="BF76" s="210" t="str">
        <f t="shared" si="14"/>
        <v/>
      </c>
      <c r="BH76" s="210" t="str">
        <f t="shared" si="15"/>
        <v/>
      </c>
      <c r="BJ76" s="210" t="str">
        <f t="shared" si="16"/>
        <v/>
      </c>
    </row>
    <row r="77" spans="13:62" x14ac:dyDescent="0.25">
      <c r="M77" s="210">
        <v>1.34</v>
      </c>
      <c r="N77" s="210" t="str">
        <f>IFERROR(VLOOKUP(M77,'CRUCE RIESGOS'!$C$8:$D$25,2,FALSE),"")</f>
        <v/>
      </c>
      <c r="O77" s="210">
        <v>2.3400000000000101</v>
      </c>
      <c r="P77" s="210" t="str">
        <f>IFERROR(VLOOKUP(O77,'CRUCE RIESGOS'!$C$8:$D$25,2,FALSE),"")</f>
        <v/>
      </c>
      <c r="Q77" s="210">
        <v>3.3400000000000198</v>
      </c>
      <c r="R77" s="210" t="str">
        <f>IFERROR(VLOOKUP(Q77,'CRUCE RIESGOS'!$C$8:$D$25,2,FALSE),"")</f>
        <v/>
      </c>
      <c r="S77" s="210">
        <v>4.3400000000000301</v>
      </c>
      <c r="T77" s="210" t="str">
        <f>IFERROR(VLOOKUP(S77,'CRUCE RIESGOS'!$C$8:$D$25,2,FALSE),"")</f>
        <v/>
      </c>
      <c r="U77" s="210">
        <v>5.3400000000000398</v>
      </c>
      <c r="V77" s="210" t="str">
        <f>IFERROR(VLOOKUP(U77,'CRUCE RIESGOS'!$C$8:$D$25,2,FALSE),"")</f>
        <v/>
      </c>
      <c r="W77" s="210">
        <v>6.3400000000000496</v>
      </c>
      <c r="X77" s="210" t="str">
        <f>IFERROR(VLOOKUP(W77,'CRUCE RIESGOS'!$C$8:$D$25,2,FALSE),"")</f>
        <v/>
      </c>
      <c r="Y77" s="210">
        <v>7.3400000000000603</v>
      </c>
      <c r="Z77" s="210" t="str">
        <f>IFERROR(VLOOKUP(Y77,'CRUCE RIESGOS'!$C$8:$D$25,2,FALSE),"")</f>
        <v/>
      </c>
      <c r="AA77" s="210">
        <v>8.3400000000000691</v>
      </c>
      <c r="AB77" s="210" t="str">
        <f>IFERROR(VLOOKUP(AA77,'CRUCE RIESGOS'!$C$8:$D$25,2,FALSE),"")</f>
        <v/>
      </c>
      <c r="AC77" s="210">
        <v>9.3400000000000798</v>
      </c>
      <c r="AD77" s="210" t="str">
        <f>IFERROR(VLOOKUP(AC77,'CRUCE RIESGOS'!$C$8:$D$25,2,FALSE),"")</f>
        <v/>
      </c>
      <c r="AE77" s="210">
        <v>10.340000000000099</v>
      </c>
      <c r="AF77" s="210" t="str">
        <f>IFERROR(VLOOKUP(AE77,'CRUCE RIESGOS'!$C$8:$D$25,2,FALSE),"")</f>
        <v/>
      </c>
      <c r="AG77" s="210">
        <v>11.340000000000099</v>
      </c>
      <c r="AH77" s="210" t="str">
        <f>IFERROR(VLOOKUP(AG77,'CRUCE RIESGOS'!$C$8:$D$25,2,FALSE),"")</f>
        <v/>
      </c>
      <c r="AI77" s="210">
        <v>12.340000000000099</v>
      </c>
      <c r="AJ77" s="210" t="str">
        <f>IFERROR(VLOOKUP(AI77,'CRUCE RIESGOS'!$C$8:$D$25,2,FALSE),"")</f>
        <v/>
      </c>
      <c r="AK77" s="210">
        <v>13.340000000000099</v>
      </c>
      <c r="AL77" s="210" t="str">
        <f>IFERROR(VLOOKUP(AK77,'CRUCE RIESGOS'!$C$8:$D$25,2,FALSE),"")</f>
        <v/>
      </c>
      <c r="AM77" s="210">
        <v>14.340000000000099</v>
      </c>
      <c r="AN77" s="210" t="str">
        <f>IFERROR(VLOOKUP(AM77,'CRUCE RIESGOS'!$C$8:$D$25,2,FALSE),"")</f>
        <v/>
      </c>
      <c r="AO77" s="210">
        <v>15.340000000000099</v>
      </c>
      <c r="AP77" s="210" t="str">
        <f>IFERROR(VLOOKUP(AO77,'CRUCE RIESGOS'!$C$8:$D$25,2,FALSE),"")</f>
        <v/>
      </c>
      <c r="AQ77" s="210">
        <v>16.340000000000099</v>
      </c>
      <c r="AR77" s="210" t="str">
        <f>IFERROR(VLOOKUP(AQ77,'CRUCE RIESGOS'!$C$8:$D$25,2,FALSE),"")</f>
        <v/>
      </c>
      <c r="AS77" s="210">
        <v>17.340000000000199</v>
      </c>
      <c r="AT77" s="210" t="str">
        <f>IFERROR(VLOOKUP(AS77,'CRUCE RIESGOS'!$C$8:$D$25,2,FALSE),"")</f>
        <v/>
      </c>
      <c r="AU77" s="210">
        <v>18.340000000000199</v>
      </c>
      <c r="AV77" s="210" t="str">
        <f>IFERROR(VLOOKUP(AU77,'CRUCE RIESGOS'!$C$8:$D$25,2,FALSE),"")</f>
        <v/>
      </c>
      <c r="AW77" s="210">
        <v>19.340000000000199</v>
      </c>
      <c r="AX77" s="210" t="str">
        <f>IFERROR(VLOOKUP(AW77,'CRUCE RIESGOS'!$C$8:$D$25,2,FALSE),"")</f>
        <v/>
      </c>
      <c r="AY77" s="210">
        <v>20.340000000000199</v>
      </c>
      <c r="AZ77" s="210" t="str">
        <f>IFERROR(VLOOKUP(AY77,'CRUCE RIESGOS'!$C$8:$D$25,2,FALSE),"")</f>
        <v/>
      </c>
      <c r="BA77" s="210">
        <v>21.340000000000199</v>
      </c>
      <c r="BB77" s="210" t="str">
        <f>IFERROR(VLOOKUP(BA77,'CRUCE RIESGOS'!$C$8:$D$25,2,FALSE),"")</f>
        <v/>
      </c>
      <c r="BC77" s="210">
        <v>22.340000000000199</v>
      </c>
      <c r="BD77" s="210" t="str">
        <f>IFERROR(VLOOKUP(BC77,'CRUCE RIESGOS'!$C$8:$D$25,2,FALSE),"")</f>
        <v/>
      </c>
      <c r="BE77" s="210">
        <v>23.340000000000199</v>
      </c>
      <c r="BF77" s="210" t="str">
        <f>IFERROR(VLOOKUP(BE77,'CRUCE RIESGOS'!$C$8:$D$25,2,FALSE),"")</f>
        <v/>
      </c>
      <c r="BG77" s="210">
        <v>24.340000000000199</v>
      </c>
      <c r="BH77" s="210" t="str">
        <f>IFERROR(VLOOKUP(BG77,'CRUCE RIESGOS'!$C$8:$D$25,2,FALSE),"")</f>
        <v/>
      </c>
      <c r="BI77" s="210">
        <v>25.340000000000199</v>
      </c>
      <c r="BJ77" s="210" t="str">
        <f>IFERROR(VLOOKUP(BI77,'CRUCE RIESGOS'!$C$8:$D$25,2,FALSE),"")</f>
        <v/>
      </c>
    </row>
    <row r="78" spans="13:62" x14ac:dyDescent="0.25">
      <c r="N78" s="210" t="str">
        <f t="shared" si="0"/>
        <v/>
      </c>
      <c r="P78" s="210" t="str">
        <f>IF(P79&lt;&gt;""," -R","")</f>
        <v/>
      </c>
      <c r="R78" s="210" t="str">
        <f>IF(R79&lt;&gt;""," -R","")</f>
        <v/>
      </c>
      <c r="T78" s="210" t="str">
        <f>IF(T79&lt;&gt;""," -R","")</f>
        <v/>
      </c>
      <c r="V78" s="210" t="str">
        <f>IF(V79&lt;&gt;""," -R","")</f>
        <v/>
      </c>
      <c r="X78" s="210" t="str">
        <f>IF(X79&lt;&gt;""," -R","")</f>
        <v/>
      </c>
      <c r="Z78" s="210" t="str">
        <f>IF(Z79&lt;&gt;""," -R","")</f>
        <v/>
      </c>
      <c r="AB78" s="210" t="str">
        <f>IF(AB79&lt;&gt;""," -R","")</f>
        <v/>
      </c>
      <c r="AD78" s="210" t="str">
        <f>IF(AD79&lt;&gt;""," -R","")</f>
        <v/>
      </c>
      <c r="AF78" s="210" t="str">
        <f t="shared" si="1"/>
        <v/>
      </c>
      <c r="AH78" s="210" t="str">
        <f t="shared" si="2"/>
        <v/>
      </c>
      <c r="AJ78" s="210" t="str">
        <f t="shared" si="3"/>
        <v/>
      </c>
      <c r="AL78" s="210" t="str">
        <f t="shared" si="4"/>
        <v/>
      </c>
      <c r="AN78" s="210" t="str">
        <f t="shared" si="5"/>
        <v/>
      </c>
      <c r="AP78" s="210" t="str">
        <f t="shared" si="6"/>
        <v/>
      </c>
      <c r="AR78" s="210" t="str">
        <f t="shared" si="7"/>
        <v/>
      </c>
      <c r="AT78" s="210" t="str">
        <f t="shared" si="8"/>
        <v/>
      </c>
      <c r="AV78" s="210" t="str">
        <f t="shared" si="9"/>
        <v/>
      </c>
      <c r="AX78" s="210" t="str">
        <f t="shared" si="10"/>
        <v/>
      </c>
      <c r="AZ78" s="210" t="str">
        <f t="shared" si="11"/>
        <v/>
      </c>
      <c r="BB78" s="210" t="str">
        <f t="shared" si="12"/>
        <v/>
      </c>
      <c r="BD78" s="210" t="str">
        <f t="shared" si="13"/>
        <v/>
      </c>
      <c r="BF78" s="210" t="str">
        <f t="shared" si="14"/>
        <v/>
      </c>
      <c r="BH78" s="210" t="str">
        <f t="shared" si="15"/>
        <v/>
      </c>
      <c r="BJ78" s="210" t="str">
        <f t="shared" si="16"/>
        <v/>
      </c>
    </row>
    <row r="79" spans="13:62" x14ac:dyDescent="0.25">
      <c r="M79" s="210">
        <v>1.35</v>
      </c>
      <c r="N79" s="210" t="str">
        <f>IFERROR(VLOOKUP(M79,'CRUCE RIESGOS'!$C$8:$D$25,2,FALSE),"")</f>
        <v/>
      </c>
      <c r="O79" s="210">
        <v>2.3500000000000099</v>
      </c>
      <c r="P79" s="210" t="str">
        <f>IFERROR(VLOOKUP(O79,'CRUCE RIESGOS'!$C$8:$D$25,2,FALSE),"")</f>
        <v/>
      </c>
      <c r="Q79" s="210">
        <v>3.3500000000000201</v>
      </c>
      <c r="R79" s="210" t="str">
        <f>IFERROR(VLOOKUP(Q79,'CRUCE RIESGOS'!$C$8:$D$25,2,FALSE),"")</f>
        <v/>
      </c>
      <c r="S79" s="210">
        <v>4.3500000000000298</v>
      </c>
      <c r="T79" s="210" t="str">
        <f>IFERROR(VLOOKUP(S79,'CRUCE RIESGOS'!$C$8:$D$25,2,FALSE),"")</f>
        <v/>
      </c>
      <c r="U79" s="210">
        <v>5.3500000000000396</v>
      </c>
      <c r="V79" s="210" t="str">
        <f>IFERROR(VLOOKUP(U79,'CRUCE RIESGOS'!$C$8:$D$25,2,FALSE),"")</f>
        <v/>
      </c>
      <c r="W79" s="210">
        <v>6.3500000000000503</v>
      </c>
      <c r="X79" s="210" t="str">
        <f>IFERROR(VLOOKUP(W79,'CRUCE RIESGOS'!$C$8:$D$25,2,FALSE),"")</f>
        <v/>
      </c>
      <c r="Y79" s="210">
        <v>7.35000000000006</v>
      </c>
      <c r="Z79" s="210" t="str">
        <f>IFERROR(VLOOKUP(Y79,'CRUCE RIESGOS'!$C$8:$D$25,2,FALSE),"")</f>
        <v/>
      </c>
      <c r="AA79" s="210">
        <v>8.3500000000000707</v>
      </c>
      <c r="AB79" s="210" t="str">
        <f>IFERROR(VLOOKUP(AA79,'CRUCE RIESGOS'!$C$8:$D$25,2,FALSE),"")</f>
        <v/>
      </c>
      <c r="AC79" s="210">
        <v>9.3500000000000796</v>
      </c>
      <c r="AD79" s="210" t="str">
        <f>IFERROR(VLOOKUP(AC79,'CRUCE RIESGOS'!$C$8:$D$25,2,FALSE),"")</f>
        <v/>
      </c>
      <c r="AE79" s="210">
        <v>10.350000000000099</v>
      </c>
      <c r="AF79" s="210" t="str">
        <f>IFERROR(VLOOKUP(AE79,'CRUCE RIESGOS'!$C$8:$D$25,2,FALSE),"")</f>
        <v/>
      </c>
      <c r="AG79" s="210">
        <v>11.350000000000099</v>
      </c>
      <c r="AH79" s="210" t="str">
        <f>IFERROR(VLOOKUP(AG79,'CRUCE RIESGOS'!$C$8:$D$25,2,FALSE),"")</f>
        <v/>
      </c>
      <c r="AI79" s="210">
        <v>12.350000000000099</v>
      </c>
      <c r="AJ79" s="210" t="str">
        <f>IFERROR(VLOOKUP(AI79,'CRUCE RIESGOS'!$C$8:$D$25,2,FALSE),"")</f>
        <v/>
      </c>
      <c r="AK79" s="210">
        <v>13.350000000000099</v>
      </c>
      <c r="AL79" s="210" t="str">
        <f>IFERROR(VLOOKUP(AK79,'CRUCE RIESGOS'!$C$8:$D$25,2,FALSE),"")</f>
        <v/>
      </c>
      <c r="AM79" s="210">
        <v>14.350000000000099</v>
      </c>
      <c r="AN79" s="210" t="str">
        <f>IFERROR(VLOOKUP(AM79,'CRUCE RIESGOS'!$C$8:$D$25,2,FALSE),"")</f>
        <v/>
      </c>
      <c r="AO79" s="210">
        <v>15.350000000000099</v>
      </c>
      <c r="AP79" s="210" t="str">
        <f>IFERROR(VLOOKUP(AO79,'CRUCE RIESGOS'!$C$8:$D$25,2,FALSE),"")</f>
        <v/>
      </c>
      <c r="AQ79" s="210">
        <v>16.350000000000101</v>
      </c>
      <c r="AR79" s="210" t="str">
        <f>IFERROR(VLOOKUP(AQ79,'CRUCE RIESGOS'!$C$8:$D$25,2,FALSE),"")</f>
        <v/>
      </c>
      <c r="AS79" s="210">
        <v>17.3500000000002</v>
      </c>
      <c r="AT79" s="210" t="str">
        <f>IFERROR(VLOOKUP(AS79,'CRUCE RIESGOS'!$C$8:$D$25,2,FALSE),"")</f>
        <v/>
      </c>
      <c r="AU79" s="210">
        <v>18.3500000000002</v>
      </c>
      <c r="AV79" s="210" t="str">
        <f>IFERROR(VLOOKUP(AU79,'CRUCE RIESGOS'!$C$8:$D$25,2,FALSE),"")</f>
        <v/>
      </c>
      <c r="AW79" s="210">
        <v>19.3500000000002</v>
      </c>
      <c r="AX79" s="210" t="str">
        <f>IFERROR(VLOOKUP(AW79,'CRUCE RIESGOS'!$C$8:$D$25,2,FALSE),"")</f>
        <v/>
      </c>
      <c r="AY79" s="210">
        <v>20.3500000000002</v>
      </c>
      <c r="AZ79" s="210" t="str">
        <f>IFERROR(VLOOKUP(AY79,'CRUCE RIESGOS'!$C$8:$D$25,2,FALSE),"")</f>
        <v/>
      </c>
      <c r="BA79" s="210">
        <v>21.3500000000002</v>
      </c>
      <c r="BB79" s="210" t="str">
        <f>IFERROR(VLOOKUP(BA79,'CRUCE RIESGOS'!$C$8:$D$25,2,FALSE),"")</f>
        <v/>
      </c>
      <c r="BC79" s="210">
        <v>22.3500000000002</v>
      </c>
      <c r="BD79" s="210" t="str">
        <f>IFERROR(VLOOKUP(BC79,'CRUCE RIESGOS'!$C$8:$D$25,2,FALSE),"")</f>
        <v/>
      </c>
      <c r="BE79" s="210">
        <v>23.3500000000002</v>
      </c>
      <c r="BF79" s="210" t="str">
        <f>IFERROR(VLOOKUP(BE79,'CRUCE RIESGOS'!$C$8:$D$25,2,FALSE),"")</f>
        <v/>
      </c>
      <c r="BG79" s="210">
        <v>24.3500000000002</v>
      </c>
      <c r="BH79" s="210" t="str">
        <f>IFERROR(VLOOKUP(BG79,'CRUCE RIESGOS'!$C$8:$D$25,2,FALSE),"")</f>
        <v/>
      </c>
      <c r="BI79" s="210">
        <v>25.3500000000002</v>
      </c>
      <c r="BJ79" s="210" t="str">
        <f>IFERROR(VLOOKUP(BI79,'CRUCE RIESGOS'!$C$8:$D$25,2,FALSE),"")</f>
        <v/>
      </c>
    </row>
    <row r="80" spans="13:62" x14ac:dyDescent="0.25">
      <c r="N80" s="210" t="str">
        <f t="shared" si="0"/>
        <v/>
      </c>
      <c r="P80" s="210" t="str">
        <f>IF(P81&lt;&gt;""," -R","")</f>
        <v/>
      </c>
      <c r="R80" s="210" t="str">
        <f>IF(R81&lt;&gt;""," -R","")</f>
        <v/>
      </c>
      <c r="T80" s="210" t="str">
        <f>IF(T81&lt;&gt;""," -R","")</f>
        <v/>
      </c>
      <c r="V80" s="210" t="str">
        <f>IF(V81&lt;&gt;""," -R","")</f>
        <v/>
      </c>
      <c r="X80" s="210" t="str">
        <f>IF(X81&lt;&gt;""," -R","")</f>
        <v/>
      </c>
      <c r="Z80" s="210" t="str">
        <f>IF(Z81&lt;&gt;""," -R","")</f>
        <v/>
      </c>
      <c r="AB80" s="210" t="str">
        <f>IF(AB81&lt;&gt;""," -R","")</f>
        <v/>
      </c>
      <c r="AD80" s="210" t="str">
        <f>IF(AD81&lt;&gt;""," -R","")</f>
        <v/>
      </c>
      <c r="AF80" s="210" t="str">
        <f t="shared" si="1"/>
        <v/>
      </c>
      <c r="AH80" s="210" t="str">
        <f t="shared" si="2"/>
        <v/>
      </c>
      <c r="AJ80" s="210" t="str">
        <f t="shared" si="3"/>
        <v/>
      </c>
      <c r="AL80" s="210" t="str">
        <f t="shared" si="4"/>
        <v/>
      </c>
      <c r="AN80" s="210" t="str">
        <f t="shared" si="5"/>
        <v/>
      </c>
      <c r="AP80" s="210" t="str">
        <f t="shared" si="6"/>
        <v/>
      </c>
      <c r="AR80" s="210" t="str">
        <f t="shared" si="7"/>
        <v/>
      </c>
      <c r="AT80" s="210" t="str">
        <f t="shared" si="8"/>
        <v/>
      </c>
      <c r="AV80" s="210" t="str">
        <f t="shared" si="9"/>
        <v/>
      </c>
      <c r="AX80" s="210" t="str">
        <f t="shared" si="10"/>
        <v/>
      </c>
      <c r="AZ80" s="210" t="str">
        <f t="shared" si="11"/>
        <v/>
      </c>
      <c r="BB80" s="210" t="str">
        <f t="shared" si="12"/>
        <v/>
      </c>
      <c r="BD80" s="210" t="str">
        <f t="shared" si="13"/>
        <v/>
      </c>
      <c r="BF80" s="210" t="str">
        <f t="shared" si="14"/>
        <v/>
      </c>
      <c r="BH80" s="210" t="str">
        <f t="shared" si="15"/>
        <v/>
      </c>
      <c r="BJ80" s="210" t="str">
        <f t="shared" si="16"/>
        <v/>
      </c>
    </row>
    <row r="81" spans="13:62" x14ac:dyDescent="0.25">
      <c r="M81" s="210">
        <v>1.36</v>
      </c>
      <c r="N81" s="210" t="str">
        <f>IFERROR(VLOOKUP(M81,'CRUCE RIESGOS'!$C$8:$D$25,2,FALSE),"")</f>
        <v/>
      </c>
      <c r="O81" s="210">
        <v>2.3600000000000101</v>
      </c>
      <c r="P81" s="210" t="str">
        <f>IFERROR(VLOOKUP(O81,'CRUCE RIESGOS'!$C$8:$D$25,2,FALSE),"")</f>
        <v/>
      </c>
      <c r="Q81" s="210">
        <v>3.3600000000000199</v>
      </c>
      <c r="R81" s="210" t="str">
        <f>IFERROR(VLOOKUP(Q81,'CRUCE RIESGOS'!$C$8:$D$25,2,FALSE),"")</f>
        <v/>
      </c>
      <c r="S81" s="210">
        <v>4.3600000000000296</v>
      </c>
      <c r="T81" s="210" t="str">
        <f>IFERROR(VLOOKUP(S81,'CRUCE RIESGOS'!$C$8:$D$25,2,FALSE),"")</f>
        <v/>
      </c>
      <c r="U81" s="210">
        <v>5.3600000000000403</v>
      </c>
      <c r="V81" s="210" t="str">
        <f>IFERROR(VLOOKUP(U81,'CRUCE RIESGOS'!$C$8:$D$25,2,FALSE),"")</f>
        <v/>
      </c>
      <c r="W81" s="210">
        <v>6.3600000000000501</v>
      </c>
      <c r="X81" s="210" t="str">
        <f>IFERROR(VLOOKUP(W81,'CRUCE RIESGOS'!$C$8:$D$25,2,FALSE),"")</f>
        <v/>
      </c>
      <c r="Y81" s="210">
        <v>7.3600000000000598</v>
      </c>
      <c r="Z81" s="210" t="str">
        <f>IFERROR(VLOOKUP(Y81,'CRUCE RIESGOS'!$C$8:$D$25,2,FALSE),"")</f>
        <v/>
      </c>
      <c r="AA81" s="210">
        <v>8.3600000000000705</v>
      </c>
      <c r="AB81" s="210" t="str">
        <f>IFERROR(VLOOKUP(AA81,'CRUCE RIESGOS'!$C$8:$D$25,2,FALSE),"")</f>
        <v/>
      </c>
      <c r="AC81" s="210">
        <v>9.3600000000000794</v>
      </c>
      <c r="AD81" s="210" t="str">
        <f>IFERROR(VLOOKUP(AC81,'CRUCE RIESGOS'!$C$8:$D$25,2,FALSE),"")</f>
        <v/>
      </c>
      <c r="AE81" s="210">
        <v>10.360000000000101</v>
      </c>
      <c r="AF81" s="210" t="str">
        <f>IFERROR(VLOOKUP(AE81,'CRUCE RIESGOS'!$C$8:$D$25,2,FALSE),"")</f>
        <v/>
      </c>
      <c r="AG81" s="210">
        <v>11.360000000000101</v>
      </c>
      <c r="AH81" s="210" t="str">
        <f>IFERROR(VLOOKUP(AG81,'CRUCE RIESGOS'!$C$8:$D$25,2,FALSE),"")</f>
        <v/>
      </c>
      <c r="AI81" s="210">
        <v>12.360000000000101</v>
      </c>
      <c r="AJ81" s="210" t="str">
        <f>IFERROR(VLOOKUP(AI81,'CRUCE RIESGOS'!$C$8:$D$25,2,FALSE),"")</f>
        <v/>
      </c>
      <c r="AK81" s="210">
        <v>13.360000000000101</v>
      </c>
      <c r="AL81" s="210" t="str">
        <f>IFERROR(VLOOKUP(AK81,'CRUCE RIESGOS'!$C$8:$D$25,2,FALSE),"")</f>
        <v/>
      </c>
      <c r="AM81" s="210">
        <v>14.360000000000101</v>
      </c>
      <c r="AN81" s="210" t="str">
        <f>IFERROR(VLOOKUP(AM81,'CRUCE RIESGOS'!$C$8:$D$25,2,FALSE),"")</f>
        <v/>
      </c>
      <c r="AO81" s="210">
        <v>15.360000000000101</v>
      </c>
      <c r="AP81" s="210" t="str">
        <f>IFERROR(VLOOKUP(AO81,'CRUCE RIESGOS'!$C$8:$D$25,2,FALSE),"")</f>
        <v/>
      </c>
      <c r="AQ81" s="210">
        <v>16.360000000000099</v>
      </c>
      <c r="AR81" s="210" t="str">
        <f>IFERROR(VLOOKUP(AQ81,'CRUCE RIESGOS'!$C$8:$D$25,2,FALSE),"")</f>
        <v/>
      </c>
      <c r="AS81" s="210">
        <v>17.360000000000198</v>
      </c>
      <c r="AT81" s="210" t="str">
        <f>IFERROR(VLOOKUP(AS81,'CRUCE RIESGOS'!$C$8:$D$25,2,FALSE),"")</f>
        <v/>
      </c>
      <c r="AU81" s="210">
        <v>18.360000000000198</v>
      </c>
      <c r="AV81" s="210" t="str">
        <f>IFERROR(VLOOKUP(AU81,'CRUCE RIESGOS'!$C$8:$D$25,2,FALSE),"")</f>
        <v/>
      </c>
      <c r="AW81" s="210">
        <v>19.360000000000198</v>
      </c>
      <c r="AX81" s="210" t="str">
        <f>IFERROR(VLOOKUP(AW81,'CRUCE RIESGOS'!$C$8:$D$25,2,FALSE),"")</f>
        <v/>
      </c>
      <c r="AY81" s="210">
        <v>20.360000000000198</v>
      </c>
      <c r="AZ81" s="210" t="str">
        <f>IFERROR(VLOOKUP(AY81,'CRUCE RIESGOS'!$C$8:$D$25,2,FALSE),"")</f>
        <v/>
      </c>
      <c r="BA81" s="210">
        <v>21.360000000000198</v>
      </c>
      <c r="BB81" s="210" t="str">
        <f>IFERROR(VLOOKUP(BA81,'CRUCE RIESGOS'!$C$8:$D$25,2,FALSE),"")</f>
        <v/>
      </c>
      <c r="BC81" s="210">
        <v>22.360000000000198</v>
      </c>
      <c r="BD81" s="210" t="str">
        <f>IFERROR(VLOOKUP(BC81,'CRUCE RIESGOS'!$C$8:$D$25,2,FALSE),"")</f>
        <v/>
      </c>
      <c r="BE81" s="210">
        <v>23.360000000000198</v>
      </c>
      <c r="BF81" s="210" t="str">
        <f>IFERROR(VLOOKUP(BE81,'CRUCE RIESGOS'!$C$8:$D$25,2,FALSE),"")</f>
        <v/>
      </c>
      <c r="BG81" s="210">
        <v>24.360000000000198</v>
      </c>
      <c r="BH81" s="210" t="str">
        <f>IFERROR(VLOOKUP(BG81,'CRUCE RIESGOS'!$C$8:$D$25,2,FALSE),"")</f>
        <v/>
      </c>
      <c r="BI81" s="210">
        <v>25.360000000000198</v>
      </c>
      <c r="BJ81" s="210" t="str">
        <f>IFERROR(VLOOKUP(BI81,'CRUCE RIESGOS'!$C$8:$D$25,2,FALSE),"")</f>
        <v/>
      </c>
    </row>
    <row r="82" spans="13:62" x14ac:dyDescent="0.25">
      <c r="N82" s="210" t="str">
        <f t="shared" si="0"/>
        <v/>
      </c>
      <c r="P82" s="210" t="str">
        <f>IF(P83&lt;&gt;""," -R","")</f>
        <v/>
      </c>
      <c r="R82" s="210" t="str">
        <f>IF(R83&lt;&gt;""," -R","")</f>
        <v/>
      </c>
      <c r="T82" s="210" t="str">
        <f>IF(T83&lt;&gt;""," -R","")</f>
        <v/>
      </c>
      <c r="V82" s="210" t="str">
        <f>IF(V83&lt;&gt;""," -R","")</f>
        <v/>
      </c>
      <c r="X82" s="210" t="str">
        <f>IF(X83&lt;&gt;""," -R","")</f>
        <v/>
      </c>
      <c r="Z82" s="210" t="str">
        <f>IF(Z83&lt;&gt;""," -R","")</f>
        <v/>
      </c>
      <c r="AB82" s="210" t="str">
        <f>IF(AB83&lt;&gt;""," -R","")</f>
        <v/>
      </c>
      <c r="AD82" s="210" t="str">
        <f>IF(AD83&lt;&gt;""," -R","")</f>
        <v/>
      </c>
      <c r="AF82" s="210" t="str">
        <f t="shared" si="1"/>
        <v/>
      </c>
      <c r="AH82" s="210" t="str">
        <f t="shared" si="2"/>
        <v/>
      </c>
      <c r="AJ82" s="210" t="str">
        <f t="shared" si="3"/>
        <v/>
      </c>
      <c r="AL82" s="210" t="str">
        <f t="shared" si="4"/>
        <v/>
      </c>
      <c r="AN82" s="210" t="str">
        <f t="shared" si="5"/>
        <v/>
      </c>
      <c r="AP82" s="210" t="str">
        <f t="shared" si="6"/>
        <v/>
      </c>
      <c r="AR82" s="210" t="str">
        <f t="shared" si="7"/>
        <v/>
      </c>
      <c r="AT82" s="210" t="str">
        <f t="shared" si="8"/>
        <v/>
      </c>
      <c r="AV82" s="210" t="str">
        <f t="shared" si="9"/>
        <v/>
      </c>
      <c r="AX82" s="210" t="str">
        <f t="shared" si="10"/>
        <v/>
      </c>
      <c r="AZ82" s="210" t="str">
        <f t="shared" si="11"/>
        <v/>
      </c>
      <c r="BB82" s="210" t="str">
        <f t="shared" si="12"/>
        <v/>
      </c>
      <c r="BD82" s="210" t="str">
        <f t="shared" si="13"/>
        <v/>
      </c>
      <c r="BF82" s="210" t="str">
        <f t="shared" si="14"/>
        <v/>
      </c>
      <c r="BH82" s="210" t="str">
        <f t="shared" si="15"/>
        <v/>
      </c>
      <c r="BJ82" s="210" t="str">
        <f t="shared" si="16"/>
        <v/>
      </c>
    </row>
    <row r="83" spans="13:62" x14ac:dyDescent="0.25">
      <c r="M83" s="210">
        <v>1.37</v>
      </c>
      <c r="N83" s="210" t="str">
        <f>IFERROR(VLOOKUP(M83,'CRUCE RIESGOS'!$C$8:$D$25,2,FALSE),"")</f>
        <v/>
      </c>
      <c r="O83" s="210">
        <v>2.3700000000000099</v>
      </c>
      <c r="P83" s="210" t="str">
        <f>IFERROR(VLOOKUP(O83,'CRUCE RIESGOS'!$C$8:$D$25,2,FALSE),"")</f>
        <v/>
      </c>
      <c r="Q83" s="210">
        <v>3.3700000000000201</v>
      </c>
      <c r="R83" s="210" t="str">
        <f>IFERROR(VLOOKUP(Q83,'CRUCE RIESGOS'!$C$8:$D$25,2,FALSE),"")</f>
        <v/>
      </c>
      <c r="S83" s="210">
        <v>4.3700000000000303</v>
      </c>
      <c r="T83" s="210" t="str">
        <f>IFERROR(VLOOKUP(S83,'CRUCE RIESGOS'!$C$8:$D$25,2,FALSE),"")</f>
        <v/>
      </c>
      <c r="U83" s="210">
        <v>5.3700000000000401</v>
      </c>
      <c r="V83" s="210" t="str">
        <f>IFERROR(VLOOKUP(U83,'CRUCE RIESGOS'!$C$8:$D$25,2,FALSE),"")</f>
        <v/>
      </c>
      <c r="W83" s="210">
        <v>6.3700000000000498</v>
      </c>
      <c r="X83" s="210" t="str">
        <f>IFERROR(VLOOKUP(W83,'CRUCE RIESGOS'!$C$8:$D$25,2,FALSE),"")</f>
        <v/>
      </c>
      <c r="Y83" s="210">
        <v>7.3700000000000596</v>
      </c>
      <c r="Z83" s="210" t="str">
        <f>IFERROR(VLOOKUP(Y83,'CRUCE RIESGOS'!$C$8:$D$25,2,FALSE),"")</f>
        <v/>
      </c>
      <c r="AA83" s="210">
        <v>8.3700000000000703</v>
      </c>
      <c r="AB83" s="210" t="str">
        <f>IFERROR(VLOOKUP(AA83,'CRUCE RIESGOS'!$C$8:$D$25,2,FALSE),"")</f>
        <v/>
      </c>
      <c r="AC83" s="210">
        <v>9.3700000000000792</v>
      </c>
      <c r="AD83" s="210" t="str">
        <f>IFERROR(VLOOKUP(AC83,'CRUCE RIESGOS'!$C$8:$D$25,2,FALSE),"")</f>
        <v/>
      </c>
      <c r="AE83" s="210">
        <v>10.3700000000001</v>
      </c>
      <c r="AF83" s="210" t="str">
        <f>IFERROR(VLOOKUP(AE83,'CRUCE RIESGOS'!$C$8:$D$25,2,FALSE),"")</f>
        <v/>
      </c>
      <c r="AG83" s="210">
        <v>11.3700000000001</v>
      </c>
      <c r="AH83" s="210" t="str">
        <f>IFERROR(VLOOKUP(AG83,'CRUCE RIESGOS'!$C$8:$D$25,2,FALSE),"")</f>
        <v/>
      </c>
      <c r="AI83" s="210">
        <v>12.3700000000001</v>
      </c>
      <c r="AJ83" s="210" t="str">
        <f>IFERROR(VLOOKUP(AI83,'CRUCE RIESGOS'!$C$8:$D$25,2,FALSE),"")</f>
        <v/>
      </c>
      <c r="AK83" s="210">
        <v>13.3700000000001</v>
      </c>
      <c r="AL83" s="210" t="str">
        <f>IFERROR(VLOOKUP(AK83,'CRUCE RIESGOS'!$C$8:$D$25,2,FALSE),"")</f>
        <v/>
      </c>
      <c r="AM83" s="210">
        <v>14.3700000000001</v>
      </c>
      <c r="AN83" s="210" t="str">
        <f>IFERROR(VLOOKUP(AM83,'CRUCE RIESGOS'!$C$8:$D$25,2,FALSE),"")</f>
        <v/>
      </c>
      <c r="AO83" s="210">
        <v>15.3700000000001</v>
      </c>
      <c r="AP83" s="210" t="str">
        <f>IFERROR(VLOOKUP(AO83,'CRUCE RIESGOS'!$C$8:$D$25,2,FALSE),"")</f>
        <v/>
      </c>
      <c r="AQ83" s="210">
        <v>16.3700000000001</v>
      </c>
      <c r="AR83" s="210" t="str">
        <f>IFERROR(VLOOKUP(AQ83,'CRUCE RIESGOS'!$C$8:$D$25,2,FALSE),"")</f>
        <v/>
      </c>
      <c r="AS83" s="210">
        <v>17.3700000000002</v>
      </c>
      <c r="AT83" s="210" t="str">
        <f>IFERROR(VLOOKUP(AS83,'CRUCE RIESGOS'!$C$8:$D$25,2,FALSE),"")</f>
        <v/>
      </c>
      <c r="AU83" s="210">
        <v>18.3700000000002</v>
      </c>
      <c r="AV83" s="210" t="str">
        <f>IFERROR(VLOOKUP(AU83,'CRUCE RIESGOS'!$C$8:$D$25,2,FALSE),"")</f>
        <v/>
      </c>
      <c r="AW83" s="210">
        <v>19.3700000000002</v>
      </c>
      <c r="AX83" s="210" t="str">
        <f>IFERROR(VLOOKUP(AW83,'CRUCE RIESGOS'!$C$8:$D$25,2,FALSE),"")</f>
        <v/>
      </c>
      <c r="AY83" s="210">
        <v>20.3700000000002</v>
      </c>
      <c r="AZ83" s="210" t="str">
        <f>IFERROR(VLOOKUP(AY83,'CRUCE RIESGOS'!$C$8:$D$25,2,FALSE),"")</f>
        <v/>
      </c>
      <c r="BA83" s="210">
        <v>21.3700000000002</v>
      </c>
      <c r="BB83" s="210" t="str">
        <f>IFERROR(VLOOKUP(BA83,'CRUCE RIESGOS'!$C$8:$D$25,2,FALSE),"")</f>
        <v/>
      </c>
      <c r="BC83" s="210">
        <v>22.3700000000002</v>
      </c>
      <c r="BD83" s="210" t="str">
        <f>IFERROR(VLOOKUP(BC83,'CRUCE RIESGOS'!$C$8:$D$25,2,FALSE),"")</f>
        <v/>
      </c>
      <c r="BE83" s="210">
        <v>23.3700000000002</v>
      </c>
      <c r="BF83" s="210" t="str">
        <f>IFERROR(VLOOKUP(BE83,'CRUCE RIESGOS'!$C$8:$D$25,2,FALSE),"")</f>
        <v/>
      </c>
      <c r="BG83" s="210">
        <v>24.3700000000002</v>
      </c>
      <c r="BH83" s="210" t="str">
        <f>IFERROR(VLOOKUP(BG83,'CRUCE RIESGOS'!$C$8:$D$25,2,FALSE),"")</f>
        <v/>
      </c>
      <c r="BI83" s="210">
        <v>25.3700000000002</v>
      </c>
      <c r="BJ83" s="210" t="str">
        <f>IFERROR(VLOOKUP(BI83,'CRUCE RIESGOS'!$C$8:$D$25,2,FALSE),"")</f>
        <v/>
      </c>
    </row>
    <row r="84" spans="13:62" x14ac:dyDescent="0.25">
      <c r="N84" s="210" t="str">
        <f t="shared" si="0"/>
        <v/>
      </c>
      <c r="P84" s="210" t="str">
        <f>IF(P85&lt;&gt;""," -R","")</f>
        <v/>
      </c>
      <c r="R84" s="210" t="str">
        <f>IF(R85&lt;&gt;""," -R","")</f>
        <v/>
      </c>
      <c r="T84" s="210" t="str">
        <f>IF(T85&lt;&gt;""," -R","")</f>
        <v/>
      </c>
      <c r="V84" s="210" t="str">
        <f>IF(V85&lt;&gt;""," -R","")</f>
        <v/>
      </c>
      <c r="X84" s="210" t="str">
        <f>IF(X85&lt;&gt;""," -R","")</f>
        <v/>
      </c>
      <c r="Z84" s="210" t="str">
        <f>IF(Z85&lt;&gt;""," -R","")</f>
        <v/>
      </c>
      <c r="AB84" s="210" t="str">
        <f>IF(AB85&lt;&gt;""," -R","")</f>
        <v/>
      </c>
      <c r="AD84" s="210" t="str">
        <f>IF(AD85&lt;&gt;""," -R","")</f>
        <v/>
      </c>
      <c r="AF84" s="210" t="str">
        <f t="shared" si="1"/>
        <v/>
      </c>
      <c r="AH84" s="210" t="str">
        <f t="shared" si="2"/>
        <v/>
      </c>
      <c r="AJ84" s="210" t="str">
        <f t="shared" si="3"/>
        <v/>
      </c>
      <c r="AL84" s="210" t="str">
        <f t="shared" si="4"/>
        <v/>
      </c>
      <c r="AN84" s="210" t="str">
        <f t="shared" si="5"/>
        <v/>
      </c>
      <c r="AP84" s="210" t="str">
        <f t="shared" si="6"/>
        <v/>
      </c>
      <c r="AR84" s="210" t="str">
        <f t="shared" si="7"/>
        <v/>
      </c>
      <c r="AT84" s="210" t="str">
        <f t="shared" si="8"/>
        <v/>
      </c>
      <c r="AV84" s="210" t="str">
        <f t="shared" si="9"/>
        <v/>
      </c>
      <c r="AX84" s="210" t="str">
        <f t="shared" si="10"/>
        <v/>
      </c>
      <c r="AZ84" s="210" t="str">
        <f t="shared" si="11"/>
        <v/>
      </c>
      <c r="BB84" s="210" t="str">
        <f t="shared" si="12"/>
        <v/>
      </c>
      <c r="BD84" s="210" t="str">
        <f t="shared" si="13"/>
        <v/>
      </c>
      <c r="BF84" s="210" t="str">
        <f t="shared" si="14"/>
        <v/>
      </c>
      <c r="BH84" s="210" t="str">
        <f t="shared" si="15"/>
        <v/>
      </c>
      <c r="BJ84" s="210" t="str">
        <f t="shared" si="16"/>
        <v/>
      </c>
    </row>
    <row r="85" spans="13:62" x14ac:dyDescent="0.25">
      <c r="M85" s="210">
        <v>1.38</v>
      </c>
      <c r="N85" s="210" t="str">
        <f>IFERROR(VLOOKUP(M85,'CRUCE RIESGOS'!$C$8:$D$25,2,FALSE),"")</f>
        <v/>
      </c>
      <c r="O85" s="210">
        <v>2.3800000000000101</v>
      </c>
      <c r="P85" s="210" t="str">
        <f>IFERROR(VLOOKUP(O85,'CRUCE RIESGOS'!$C$8:$D$25,2,FALSE),"")</f>
        <v/>
      </c>
      <c r="Q85" s="210">
        <v>3.3800000000000199</v>
      </c>
      <c r="R85" s="210" t="str">
        <f>IFERROR(VLOOKUP(Q85,'CRUCE RIESGOS'!$C$8:$D$25,2,FALSE),"")</f>
        <v/>
      </c>
      <c r="S85" s="210">
        <v>4.3800000000000301</v>
      </c>
      <c r="T85" s="210" t="str">
        <f>IFERROR(VLOOKUP(S85,'CRUCE RIESGOS'!$C$8:$D$25,2,FALSE),"")</f>
        <v/>
      </c>
      <c r="U85" s="210">
        <v>5.3800000000000399</v>
      </c>
      <c r="V85" s="210" t="str">
        <f>IFERROR(VLOOKUP(U85,'CRUCE RIESGOS'!$C$8:$D$25,2,FALSE),"")</f>
        <v/>
      </c>
      <c r="W85" s="210">
        <v>6.3800000000000496</v>
      </c>
      <c r="X85" s="210" t="str">
        <f>IFERROR(VLOOKUP(W85,'CRUCE RIESGOS'!$C$8:$D$25,2,FALSE),"")</f>
        <v/>
      </c>
      <c r="Y85" s="210">
        <v>7.3800000000000603</v>
      </c>
      <c r="Z85" s="210" t="str">
        <f>IFERROR(VLOOKUP(Y85,'CRUCE RIESGOS'!$C$8:$D$25,2,FALSE),"")</f>
        <v/>
      </c>
      <c r="AA85" s="210">
        <v>8.3800000000000701</v>
      </c>
      <c r="AB85" s="210" t="str">
        <f>IFERROR(VLOOKUP(AA85,'CRUCE RIESGOS'!$C$8:$D$25,2,FALSE),"")</f>
        <v/>
      </c>
      <c r="AC85" s="210">
        <v>9.3800000000000807</v>
      </c>
      <c r="AD85" s="210" t="str">
        <f>IFERROR(VLOOKUP(AC85,'CRUCE RIESGOS'!$C$8:$D$25,2,FALSE),"")</f>
        <v/>
      </c>
      <c r="AE85" s="210">
        <v>10.3800000000001</v>
      </c>
      <c r="AF85" s="210" t="str">
        <f>IFERROR(VLOOKUP(AE85,'CRUCE RIESGOS'!$C$8:$D$25,2,FALSE),"")</f>
        <v/>
      </c>
      <c r="AG85" s="210">
        <v>11.3800000000001</v>
      </c>
      <c r="AH85" s="210" t="str">
        <f>IFERROR(VLOOKUP(AG85,'CRUCE RIESGOS'!$C$8:$D$25,2,FALSE),"")</f>
        <v/>
      </c>
      <c r="AI85" s="210">
        <v>12.3800000000001</v>
      </c>
      <c r="AJ85" s="210" t="str">
        <f>IFERROR(VLOOKUP(AI85,'CRUCE RIESGOS'!$C$8:$D$25,2,FALSE),"")</f>
        <v/>
      </c>
      <c r="AK85" s="210">
        <v>13.3800000000001</v>
      </c>
      <c r="AL85" s="210" t="str">
        <f>IFERROR(VLOOKUP(AK85,'CRUCE RIESGOS'!$C$8:$D$25,2,FALSE),"")</f>
        <v/>
      </c>
      <c r="AM85" s="210">
        <v>14.3800000000001</v>
      </c>
      <c r="AN85" s="210" t="str">
        <f>IFERROR(VLOOKUP(AM85,'CRUCE RIESGOS'!$C$8:$D$25,2,FALSE),"")</f>
        <v/>
      </c>
      <c r="AO85" s="210">
        <v>15.3800000000001</v>
      </c>
      <c r="AP85" s="210" t="str">
        <f>IFERROR(VLOOKUP(AO85,'CRUCE RIESGOS'!$C$8:$D$25,2,FALSE),"")</f>
        <v/>
      </c>
      <c r="AQ85" s="210">
        <v>16.380000000000202</v>
      </c>
      <c r="AR85" s="210" t="str">
        <f>IFERROR(VLOOKUP(AQ85,'CRUCE RIESGOS'!$C$8:$D$25,2,FALSE),"")</f>
        <v/>
      </c>
      <c r="AS85" s="210">
        <v>17.380000000000202</v>
      </c>
      <c r="AT85" s="210" t="str">
        <f>IFERROR(VLOOKUP(AS85,'CRUCE RIESGOS'!$C$8:$D$25,2,FALSE),"")</f>
        <v/>
      </c>
      <c r="AU85" s="210">
        <v>18.380000000000202</v>
      </c>
      <c r="AV85" s="210" t="str">
        <f>IFERROR(VLOOKUP(AU85,'CRUCE RIESGOS'!$C$8:$D$25,2,FALSE),"")</f>
        <v/>
      </c>
      <c r="AW85" s="210">
        <v>19.380000000000202</v>
      </c>
      <c r="AX85" s="210" t="str">
        <f>IFERROR(VLOOKUP(AW85,'CRUCE RIESGOS'!$C$8:$D$25,2,FALSE),"")</f>
        <v/>
      </c>
      <c r="AY85" s="210">
        <v>20.380000000000202</v>
      </c>
      <c r="AZ85" s="210" t="str">
        <f>IFERROR(VLOOKUP(AY85,'CRUCE RIESGOS'!$C$8:$D$25,2,FALSE),"")</f>
        <v/>
      </c>
      <c r="BA85" s="210">
        <v>21.380000000000202</v>
      </c>
      <c r="BB85" s="210" t="str">
        <f>IFERROR(VLOOKUP(BA85,'CRUCE RIESGOS'!$C$8:$D$25,2,FALSE),"")</f>
        <v/>
      </c>
      <c r="BC85" s="210">
        <v>22.380000000000202</v>
      </c>
      <c r="BD85" s="210" t="str">
        <f>IFERROR(VLOOKUP(BC85,'CRUCE RIESGOS'!$C$8:$D$25,2,FALSE),"")</f>
        <v/>
      </c>
      <c r="BE85" s="210">
        <v>23.380000000000202</v>
      </c>
      <c r="BF85" s="210" t="str">
        <f>IFERROR(VLOOKUP(BE85,'CRUCE RIESGOS'!$C$8:$D$25,2,FALSE),"")</f>
        <v/>
      </c>
      <c r="BG85" s="210">
        <v>24.380000000000202</v>
      </c>
      <c r="BH85" s="210" t="str">
        <f>IFERROR(VLOOKUP(BG85,'CRUCE RIESGOS'!$C$8:$D$25,2,FALSE),"")</f>
        <v/>
      </c>
      <c r="BI85" s="210">
        <v>25.380000000000202</v>
      </c>
      <c r="BJ85" s="210" t="str">
        <f>IFERROR(VLOOKUP(BI85,'CRUCE RIESGOS'!$C$8:$D$25,2,FALSE),"")</f>
        <v/>
      </c>
    </row>
    <row r="86" spans="13:62" x14ac:dyDescent="0.25">
      <c r="N86" s="210" t="str">
        <f t="shared" si="0"/>
        <v/>
      </c>
      <c r="P86" s="210" t="str">
        <f>IF(P87&lt;&gt;""," -R","")</f>
        <v/>
      </c>
      <c r="R86" s="210" t="str">
        <f>IF(R87&lt;&gt;""," -R","")</f>
        <v/>
      </c>
      <c r="T86" s="210" t="str">
        <f>IF(T87&lt;&gt;""," -R","")</f>
        <v/>
      </c>
      <c r="V86" s="210" t="str">
        <f>IF(V87&lt;&gt;""," -R","")</f>
        <v/>
      </c>
      <c r="X86" s="210" t="str">
        <f>IF(X87&lt;&gt;""," -R","")</f>
        <v/>
      </c>
      <c r="Z86" s="210" t="str">
        <f>IF(Z87&lt;&gt;""," -R","")</f>
        <v/>
      </c>
      <c r="AB86" s="210" t="str">
        <f>IF(AB87&lt;&gt;""," -R","")</f>
        <v/>
      </c>
      <c r="AD86" s="210" t="str">
        <f>IF(AD87&lt;&gt;""," -R","")</f>
        <v/>
      </c>
      <c r="AF86" s="210" t="str">
        <f t="shared" si="1"/>
        <v/>
      </c>
      <c r="AH86" s="210" t="str">
        <f t="shared" si="2"/>
        <v/>
      </c>
      <c r="AJ86" s="210" t="str">
        <f t="shared" si="3"/>
        <v/>
      </c>
      <c r="AL86" s="210" t="str">
        <f t="shared" si="4"/>
        <v/>
      </c>
      <c r="AN86" s="210" t="str">
        <f t="shared" si="5"/>
        <v/>
      </c>
      <c r="AP86" s="210" t="str">
        <f t="shared" si="6"/>
        <v/>
      </c>
      <c r="AR86" s="210" t="str">
        <f t="shared" si="7"/>
        <v/>
      </c>
      <c r="AT86" s="210" t="str">
        <f t="shared" si="8"/>
        <v/>
      </c>
      <c r="AV86" s="210" t="str">
        <f t="shared" si="9"/>
        <v/>
      </c>
      <c r="AX86" s="210" t="str">
        <f t="shared" si="10"/>
        <v/>
      </c>
      <c r="AZ86" s="210" t="str">
        <f t="shared" si="11"/>
        <v/>
      </c>
      <c r="BB86" s="210" t="str">
        <f t="shared" si="12"/>
        <v/>
      </c>
      <c r="BD86" s="210" t="str">
        <f t="shared" si="13"/>
        <v/>
      </c>
      <c r="BF86" s="210" t="str">
        <f t="shared" si="14"/>
        <v/>
      </c>
      <c r="BH86" s="210" t="str">
        <f t="shared" si="15"/>
        <v/>
      </c>
      <c r="BJ86" s="210" t="str">
        <f t="shared" si="16"/>
        <v/>
      </c>
    </row>
    <row r="87" spans="13:62" x14ac:dyDescent="0.25">
      <c r="M87" s="210">
        <v>1.39</v>
      </c>
      <c r="N87" s="210" t="str">
        <f>IFERROR(VLOOKUP(M87,'CRUCE RIESGOS'!$C$8:$D$25,2,FALSE),"")</f>
        <v/>
      </c>
      <c r="O87" s="210">
        <v>2.3900000000000099</v>
      </c>
      <c r="P87" s="210" t="str">
        <f>IFERROR(VLOOKUP(O87,'CRUCE RIESGOS'!$C$8:$D$25,2,FALSE),"")</f>
        <v/>
      </c>
      <c r="Q87" s="210">
        <v>3.3900000000000201</v>
      </c>
      <c r="R87" s="210" t="str">
        <f>IFERROR(VLOOKUP(Q87,'CRUCE RIESGOS'!$C$8:$D$25,2,FALSE),"")</f>
        <v/>
      </c>
      <c r="S87" s="210">
        <v>4.3900000000000299</v>
      </c>
      <c r="T87" s="210" t="str">
        <f>IFERROR(VLOOKUP(S87,'CRUCE RIESGOS'!$C$8:$D$25,2,FALSE),"")</f>
        <v/>
      </c>
      <c r="U87" s="210">
        <v>5.3900000000000396</v>
      </c>
      <c r="V87" s="210" t="str">
        <f>IFERROR(VLOOKUP(U87,'CRUCE RIESGOS'!$C$8:$D$25,2,FALSE),"")</f>
        <v/>
      </c>
      <c r="W87" s="210">
        <v>6.3900000000000503</v>
      </c>
      <c r="X87" s="210" t="str">
        <f>IFERROR(VLOOKUP(W87,'CRUCE RIESGOS'!$C$8:$D$25,2,FALSE),"")</f>
        <v/>
      </c>
      <c r="Y87" s="210">
        <v>7.3900000000000601</v>
      </c>
      <c r="Z87" s="210" t="str">
        <f>IFERROR(VLOOKUP(Y87,'CRUCE RIESGOS'!$C$8:$D$25,2,FALSE),"")</f>
        <v/>
      </c>
      <c r="AA87" s="210">
        <v>8.3900000000000698</v>
      </c>
      <c r="AB87" s="210" t="str">
        <f>IFERROR(VLOOKUP(AA87,'CRUCE RIESGOS'!$C$8:$D$25,2,FALSE),"")</f>
        <v/>
      </c>
      <c r="AC87" s="210">
        <v>9.3900000000000805</v>
      </c>
      <c r="AD87" s="210" t="str">
        <f>IFERROR(VLOOKUP(AC87,'CRUCE RIESGOS'!$C$8:$D$25,2,FALSE),"")</f>
        <v/>
      </c>
      <c r="AE87" s="210">
        <v>10.3900000000001</v>
      </c>
      <c r="AF87" s="210" t="str">
        <f>IFERROR(VLOOKUP(AE87,'CRUCE RIESGOS'!$C$8:$D$25,2,FALSE),"")</f>
        <v/>
      </c>
      <c r="AG87" s="210">
        <v>11.3900000000001</v>
      </c>
      <c r="AH87" s="210" t="str">
        <f>IFERROR(VLOOKUP(AG87,'CRUCE RIESGOS'!$C$8:$D$25,2,FALSE),"")</f>
        <v/>
      </c>
      <c r="AI87" s="210">
        <v>12.3900000000001</v>
      </c>
      <c r="AJ87" s="210" t="str">
        <f>IFERROR(VLOOKUP(AI87,'CRUCE RIESGOS'!$C$8:$D$25,2,FALSE),"")</f>
        <v/>
      </c>
      <c r="AK87" s="210">
        <v>13.3900000000001</v>
      </c>
      <c r="AL87" s="210" t="str">
        <f>IFERROR(VLOOKUP(AK87,'CRUCE RIESGOS'!$C$8:$D$25,2,FALSE),"")</f>
        <v/>
      </c>
      <c r="AM87" s="210">
        <v>14.3900000000001</v>
      </c>
      <c r="AN87" s="210" t="str">
        <f>IFERROR(VLOOKUP(AM87,'CRUCE RIESGOS'!$C$8:$D$25,2,FALSE),"")</f>
        <v/>
      </c>
      <c r="AO87" s="210">
        <v>15.3900000000001</v>
      </c>
      <c r="AP87" s="210" t="str">
        <f>IFERROR(VLOOKUP(AO87,'CRUCE RIESGOS'!$C$8:$D$25,2,FALSE),"")</f>
        <v/>
      </c>
      <c r="AQ87" s="210">
        <v>16.3900000000001</v>
      </c>
      <c r="AR87" s="210" t="str">
        <f>IFERROR(VLOOKUP(AQ87,'CRUCE RIESGOS'!$C$8:$D$25,2,FALSE),"")</f>
        <v/>
      </c>
      <c r="AS87" s="210">
        <v>17.3900000000002</v>
      </c>
      <c r="AT87" s="210" t="str">
        <f>IFERROR(VLOOKUP(AS87,'CRUCE RIESGOS'!$C$8:$D$25,2,FALSE),"")</f>
        <v/>
      </c>
      <c r="AU87" s="210">
        <v>18.3900000000002</v>
      </c>
      <c r="AV87" s="210" t="str">
        <f>IFERROR(VLOOKUP(AU87,'CRUCE RIESGOS'!$C$8:$D$25,2,FALSE),"")</f>
        <v/>
      </c>
      <c r="AW87" s="210">
        <v>19.3900000000002</v>
      </c>
      <c r="AX87" s="210" t="str">
        <f>IFERROR(VLOOKUP(AW87,'CRUCE RIESGOS'!$C$8:$D$25,2,FALSE),"")</f>
        <v/>
      </c>
      <c r="AY87" s="210">
        <v>20.3900000000002</v>
      </c>
      <c r="AZ87" s="210" t="str">
        <f>IFERROR(VLOOKUP(AY87,'CRUCE RIESGOS'!$C$8:$D$25,2,FALSE),"")</f>
        <v/>
      </c>
      <c r="BA87" s="210">
        <v>21.3900000000002</v>
      </c>
      <c r="BB87" s="210" t="str">
        <f>IFERROR(VLOOKUP(BA87,'CRUCE RIESGOS'!$C$8:$D$25,2,FALSE),"")</f>
        <v/>
      </c>
      <c r="BC87" s="210">
        <v>22.3900000000002</v>
      </c>
      <c r="BD87" s="210" t="str">
        <f>IFERROR(VLOOKUP(BC87,'CRUCE RIESGOS'!$C$8:$D$25,2,FALSE),"")</f>
        <v/>
      </c>
      <c r="BE87" s="210">
        <v>23.3900000000002</v>
      </c>
      <c r="BF87" s="210" t="str">
        <f>IFERROR(VLOOKUP(BE87,'CRUCE RIESGOS'!$C$8:$D$25,2,FALSE),"")</f>
        <v/>
      </c>
      <c r="BG87" s="210">
        <v>24.3900000000002</v>
      </c>
      <c r="BH87" s="210" t="str">
        <f>IFERROR(VLOOKUP(BG87,'CRUCE RIESGOS'!$C$8:$D$25,2,FALSE),"")</f>
        <v/>
      </c>
      <c r="BI87" s="210">
        <v>25.3900000000002</v>
      </c>
      <c r="BJ87" s="210" t="str">
        <f>IFERROR(VLOOKUP(BI87,'CRUCE RIESGOS'!$C$8:$D$25,2,FALSE),"")</f>
        <v/>
      </c>
    </row>
    <row r="88" spans="13:62" x14ac:dyDescent="0.25">
      <c r="N88" s="210" t="str">
        <f t="shared" si="0"/>
        <v/>
      </c>
      <c r="P88" s="210" t="str">
        <f>IF(P89&lt;&gt;""," -R","")</f>
        <v/>
      </c>
      <c r="R88" s="210" t="str">
        <f>IF(R89&lt;&gt;""," -R","")</f>
        <v/>
      </c>
      <c r="T88" s="210" t="str">
        <f>IF(T89&lt;&gt;""," -R","")</f>
        <v/>
      </c>
      <c r="V88" s="210" t="str">
        <f>IF(V89&lt;&gt;""," -R","")</f>
        <v/>
      </c>
      <c r="X88" s="210" t="str">
        <f>IF(X89&lt;&gt;""," -R","")</f>
        <v/>
      </c>
      <c r="Z88" s="210" t="str">
        <f>IF(Z89&lt;&gt;""," -R","")</f>
        <v/>
      </c>
      <c r="AB88" s="210" t="str">
        <f>IF(AB89&lt;&gt;""," -R","")</f>
        <v/>
      </c>
      <c r="AD88" s="210" t="str">
        <f>IF(AD89&lt;&gt;""," -R","")</f>
        <v/>
      </c>
      <c r="AF88" s="210" t="str">
        <f t="shared" si="1"/>
        <v/>
      </c>
      <c r="AH88" s="210" t="str">
        <f t="shared" si="2"/>
        <v/>
      </c>
      <c r="AJ88" s="210" t="str">
        <f t="shared" si="3"/>
        <v/>
      </c>
      <c r="AL88" s="210" t="str">
        <f t="shared" si="4"/>
        <v/>
      </c>
      <c r="AN88" s="210" t="str">
        <f t="shared" si="5"/>
        <v/>
      </c>
      <c r="AP88" s="210" t="str">
        <f t="shared" si="6"/>
        <v/>
      </c>
      <c r="AR88" s="210" t="str">
        <f t="shared" si="7"/>
        <v/>
      </c>
      <c r="AT88" s="210" t="str">
        <f t="shared" si="8"/>
        <v/>
      </c>
      <c r="AV88" s="210" t="str">
        <f t="shared" si="9"/>
        <v/>
      </c>
      <c r="AX88" s="210" t="str">
        <f t="shared" si="10"/>
        <v/>
      </c>
      <c r="AZ88" s="210" t="str">
        <f t="shared" si="11"/>
        <v/>
      </c>
      <c r="BB88" s="210" t="str">
        <f t="shared" si="12"/>
        <v/>
      </c>
      <c r="BD88" s="210" t="str">
        <f t="shared" si="13"/>
        <v/>
      </c>
      <c r="BF88" s="210" t="str">
        <f t="shared" si="14"/>
        <v/>
      </c>
      <c r="BH88" s="210" t="str">
        <f t="shared" si="15"/>
        <v/>
      </c>
      <c r="BJ88" s="210" t="str">
        <f t="shared" si="16"/>
        <v/>
      </c>
    </row>
    <row r="89" spans="13:62" x14ac:dyDescent="0.25">
      <c r="M89" s="210">
        <v>1.4</v>
      </c>
      <c r="N89" s="210" t="str">
        <f>IFERROR(VLOOKUP(M89,'CRUCE RIESGOS'!$C$8:$D$25,2,FALSE),"")</f>
        <v/>
      </c>
      <c r="O89" s="210">
        <v>2.4000000000000101</v>
      </c>
      <c r="P89" s="210" t="str">
        <f>IFERROR(VLOOKUP(O89,'CRUCE RIESGOS'!$C$8:$D$25,2,FALSE),"")</f>
        <v/>
      </c>
      <c r="Q89" s="210">
        <v>3.4000000000000199</v>
      </c>
      <c r="R89" s="210" t="str">
        <f>IFERROR(VLOOKUP(Q89,'CRUCE RIESGOS'!$C$8:$D$25,2,FALSE),"")</f>
        <v/>
      </c>
      <c r="S89" s="210">
        <v>4.4000000000000297</v>
      </c>
      <c r="T89" s="210" t="str">
        <f>IFERROR(VLOOKUP(S89,'CRUCE RIESGOS'!$C$8:$D$25,2,FALSE),"")</f>
        <v/>
      </c>
      <c r="U89" s="210">
        <v>5.4000000000000403</v>
      </c>
      <c r="V89" s="210" t="str">
        <f>IFERROR(VLOOKUP(U89,'CRUCE RIESGOS'!$C$8:$D$25,2,FALSE),"")</f>
        <v/>
      </c>
      <c r="W89" s="210">
        <v>6.4000000000000501</v>
      </c>
      <c r="X89" s="210" t="str">
        <f>IFERROR(VLOOKUP(W89,'CRUCE RIESGOS'!$C$8:$D$25,2,FALSE),"")</f>
        <v/>
      </c>
      <c r="Y89" s="210">
        <v>7.4000000000000599</v>
      </c>
      <c r="Z89" s="210" t="str">
        <f>IFERROR(VLOOKUP(Y89,'CRUCE RIESGOS'!$C$8:$D$25,2,FALSE),"")</f>
        <v/>
      </c>
      <c r="AA89" s="210">
        <v>8.4000000000000696</v>
      </c>
      <c r="AB89" s="210" t="str">
        <f>IFERROR(VLOOKUP(AA89,'CRUCE RIESGOS'!$C$8:$D$25,2,FALSE),"")</f>
        <v/>
      </c>
      <c r="AC89" s="210">
        <v>9.4000000000000803</v>
      </c>
      <c r="AD89" s="210" t="str">
        <f>IFERROR(VLOOKUP(AC89,'CRUCE RIESGOS'!$C$8:$D$25,2,FALSE),"")</f>
        <v/>
      </c>
      <c r="AE89" s="210">
        <v>10.4000000000001</v>
      </c>
      <c r="AF89" s="210" t="str">
        <f>IFERROR(VLOOKUP(AE89,'CRUCE RIESGOS'!$C$8:$D$25,2,FALSE),"")</f>
        <v/>
      </c>
      <c r="AG89" s="210">
        <v>11.4000000000001</v>
      </c>
      <c r="AH89" s="210" t="str">
        <f>IFERROR(VLOOKUP(AG89,'CRUCE RIESGOS'!$C$8:$D$25,2,FALSE),"")</f>
        <v/>
      </c>
      <c r="AI89" s="210">
        <v>12.4000000000001</v>
      </c>
      <c r="AJ89" s="210" t="str">
        <f>IFERROR(VLOOKUP(AI89,'CRUCE RIESGOS'!$C$8:$D$25,2,FALSE),"")</f>
        <v/>
      </c>
      <c r="AK89" s="210">
        <v>13.4000000000001</v>
      </c>
      <c r="AL89" s="210" t="str">
        <f>IFERROR(VLOOKUP(AK89,'CRUCE RIESGOS'!$C$8:$D$25,2,FALSE),"")</f>
        <v/>
      </c>
      <c r="AM89" s="210">
        <v>14.4000000000001</v>
      </c>
      <c r="AN89" s="210" t="str">
        <f>IFERROR(VLOOKUP(AM89,'CRUCE RIESGOS'!$C$8:$D$25,2,FALSE),"")</f>
        <v/>
      </c>
      <c r="AO89" s="210">
        <v>15.4000000000001</v>
      </c>
      <c r="AP89" s="210" t="str">
        <f>IFERROR(VLOOKUP(AO89,'CRUCE RIESGOS'!$C$8:$D$25,2,FALSE),"")</f>
        <v/>
      </c>
      <c r="AQ89" s="210">
        <v>16.400000000000201</v>
      </c>
      <c r="AR89" s="210" t="str">
        <f>IFERROR(VLOOKUP(AQ89,'CRUCE RIESGOS'!$C$8:$D$25,2,FALSE),"")</f>
        <v/>
      </c>
      <c r="AS89" s="210">
        <v>17.400000000000201</v>
      </c>
      <c r="AT89" s="210" t="str">
        <f>IFERROR(VLOOKUP(AS89,'CRUCE RIESGOS'!$C$8:$D$25,2,FALSE),"")</f>
        <v/>
      </c>
      <c r="AU89" s="210">
        <v>18.400000000000201</v>
      </c>
      <c r="AV89" s="210" t="str">
        <f>IFERROR(VLOOKUP(AU89,'CRUCE RIESGOS'!$C$8:$D$25,2,FALSE),"")</f>
        <v/>
      </c>
      <c r="AW89" s="210">
        <v>19.400000000000201</v>
      </c>
      <c r="AX89" s="210" t="str">
        <f>IFERROR(VLOOKUP(AW89,'CRUCE RIESGOS'!$C$8:$D$25,2,FALSE),"")</f>
        <v/>
      </c>
      <c r="AY89" s="210">
        <v>20.400000000000201</v>
      </c>
      <c r="AZ89" s="210" t="str">
        <f>IFERROR(VLOOKUP(AY89,'CRUCE RIESGOS'!$C$8:$D$25,2,FALSE),"")</f>
        <v/>
      </c>
      <c r="BA89" s="210">
        <v>21.400000000000201</v>
      </c>
      <c r="BB89" s="210" t="str">
        <f>IFERROR(VLOOKUP(BA89,'CRUCE RIESGOS'!$C$8:$D$25,2,FALSE),"")</f>
        <v/>
      </c>
      <c r="BC89" s="210">
        <v>22.400000000000201</v>
      </c>
      <c r="BD89" s="210" t="str">
        <f>IFERROR(VLOOKUP(BC89,'CRUCE RIESGOS'!$C$8:$D$25,2,FALSE),"")</f>
        <v/>
      </c>
      <c r="BE89" s="210">
        <v>23.400000000000201</v>
      </c>
      <c r="BF89" s="210" t="str">
        <f>IFERROR(VLOOKUP(BE89,'CRUCE RIESGOS'!$C$8:$D$25,2,FALSE),"")</f>
        <v/>
      </c>
      <c r="BG89" s="210">
        <v>24.400000000000201</v>
      </c>
      <c r="BH89" s="210" t="str">
        <f>IFERROR(VLOOKUP(BG89,'CRUCE RIESGOS'!$C$8:$D$25,2,FALSE),"")</f>
        <v/>
      </c>
      <c r="BI89" s="210">
        <v>25.400000000000201</v>
      </c>
      <c r="BJ89" s="210" t="str">
        <f>IFERROR(VLOOKUP(BI89,'CRUCE RIESGOS'!$C$8:$D$25,2,FALSE),"")</f>
        <v/>
      </c>
    </row>
    <row r="90" spans="13:62" x14ac:dyDescent="0.25">
      <c r="N90" s="210" t="str">
        <f t="shared" si="0"/>
        <v/>
      </c>
      <c r="P90" s="210" t="str">
        <f>IF(P91&lt;&gt;""," -R","")</f>
        <v/>
      </c>
      <c r="R90" s="210" t="str">
        <f>IF(R91&lt;&gt;""," -R","")</f>
        <v/>
      </c>
      <c r="T90" s="210" t="str">
        <f>IF(T91&lt;&gt;""," -R","")</f>
        <v/>
      </c>
      <c r="V90" s="210" t="str">
        <f>IF(V91&lt;&gt;""," -R","")</f>
        <v/>
      </c>
      <c r="X90" s="210" t="str">
        <f>IF(X91&lt;&gt;""," -R","")</f>
        <v/>
      </c>
      <c r="Z90" s="210" t="str">
        <f>IF(Z91&lt;&gt;""," -R","")</f>
        <v/>
      </c>
      <c r="AB90" s="210" t="str">
        <f>IF(AB91&lt;&gt;""," -R","")</f>
        <v/>
      </c>
      <c r="AD90" s="210" t="str">
        <f>IF(AD91&lt;&gt;""," -R","")</f>
        <v/>
      </c>
      <c r="AF90" s="210" t="str">
        <f t="shared" si="1"/>
        <v/>
      </c>
      <c r="AH90" s="210" t="str">
        <f t="shared" si="2"/>
        <v/>
      </c>
      <c r="AJ90" s="210" t="str">
        <f t="shared" si="3"/>
        <v/>
      </c>
      <c r="AL90" s="210" t="str">
        <f t="shared" si="4"/>
        <v/>
      </c>
      <c r="AN90" s="210" t="str">
        <f t="shared" si="5"/>
        <v/>
      </c>
      <c r="AP90" s="210" t="str">
        <f t="shared" si="6"/>
        <v/>
      </c>
      <c r="AR90" s="210" t="str">
        <f t="shared" si="7"/>
        <v/>
      </c>
      <c r="AT90" s="210" t="str">
        <f t="shared" si="8"/>
        <v/>
      </c>
      <c r="AV90" s="210" t="str">
        <f t="shared" si="9"/>
        <v/>
      </c>
      <c r="AX90" s="210" t="str">
        <f t="shared" si="10"/>
        <v/>
      </c>
      <c r="AZ90" s="210" t="str">
        <f t="shared" si="11"/>
        <v/>
      </c>
      <c r="BB90" s="210" t="str">
        <f t="shared" si="12"/>
        <v/>
      </c>
      <c r="BD90" s="210" t="str">
        <f t="shared" si="13"/>
        <v/>
      </c>
      <c r="BF90" s="210" t="str">
        <f t="shared" si="14"/>
        <v/>
      </c>
      <c r="BH90" s="210" t="str">
        <f t="shared" si="15"/>
        <v/>
      </c>
      <c r="BJ90" s="210" t="str">
        <f t="shared" si="16"/>
        <v/>
      </c>
    </row>
    <row r="91" spans="13:62" x14ac:dyDescent="0.25">
      <c r="M91" s="210">
        <v>1.41</v>
      </c>
      <c r="N91" s="210" t="str">
        <f>IFERROR(VLOOKUP(M91,'CRUCE RIESGOS'!$C$8:$D$25,2,FALSE),"")</f>
        <v/>
      </c>
      <c r="O91" s="210">
        <v>2.4100000000000099</v>
      </c>
      <c r="P91" s="210" t="str">
        <f>IFERROR(VLOOKUP(O91,'CRUCE RIESGOS'!$C$8:$D$25,2,FALSE),"")</f>
        <v/>
      </c>
      <c r="Q91" s="210">
        <v>3.4100000000000201</v>
      </c>
      <c r="R91" s="210" t="str">
        <f>IFERROR(VLOOKUP(Q91,'CRUCE RIESGOS'!$C$8:$D$25,2,FALSE),"")</f>
        <v/>
      </c>
      <c r="S91" s="210">
        <v>4.4100000000000303</v>
      </c>
      <c r="T91" s="210" t="str">
        <f>IFERROR(VLOOKUP(S91,'CRUCE RIESGOS'!$C$8:$D$25,2,FALSE),"")</f>
        <v/>
      </c>
      <c r="U91" s="210">
        <v>5.4100000000000401</v>
      </c>
      <c r="V91" s="210" t="str">
        <f>IFERROR(VLOOKUP(U91,'CRUCE RIESGOS'!$C$8:$D$25,2,FALSE),"")</f>
        <v/>
      </c>
      <c r="W91" s="210">
        <v>6.4100000000000499</v>
      </c>
      <c r="X91" s="210" t="str">
        <f>IFERROR(VLOOKUP(W91,'CRUCE RIESGOS'!$C$8:$D$25,2,FALSE),"")</f>
        <v/>
      </c>
      <c r="Y91" s="210">
        <v>7.4100000000000597</v>
      </c>
      <c r="Z91" s="210" t="str">
        <f>IFERROR(VLOOKUP(Y91,'CRUCE RIESGOS'!$C$8:$D$25,2,FALSE),"")</f>
        <v/>
      </c>
      <c r="AA91" s="210">
        <v>8.4100000000000694</v>
      </c>
      <c r="AB91" s="210" t="str">
        <f>IFERROR(VLOOKUP(AA91,'CRUCE RIESGOS'!$C$8:$D$25,2,FALSE),"")</f>
        <v/>
      </c>
      <c r="AC91" s="210">
        <v>9.4100000000000801</v>
      </c>
      <c r="AD91" s="210" t="str">
        <f>IFERROR(VLOOKUP(AC91,'CRUCE RIESGOS'!$C$8:$D$25,2,FALSE),"")</f>
        <v/>
      </c>
      <c r="AE91" s="210">
        <v>10.4100000000001</v>
      </c>
      <c r="AF91" s="210" t="str">
        <f>IFERROR(VLOOKUP(AE91,'CRUCE RIESGOS'!$C$8:$D$25,2,FALSE),"")</f>
        <v/>
      </c>
      <c r="AG91" s="210">
        <v>11.4100000000001</v>
      </c>
      <c r="AH91" s="210" t="str">
        <f>IFERROR(VLOOKUP(AG91,'CRUCE RIESGOS'!$C$8:$D$25,2,FALSE),"")</f>
        <v/>
      </c>
      <c r="AI91" s="210">
        <v>12.4100000000001</v>
      </c>
      <c r="AJ91" s="210" t="str">
        <f>IFERROR(VLOOKUP(AI91,'CRUCE RIESGOS'!$C$8:$D$25,2,FALSE),"")</f>
        <v/>
      </c>
      <c r="AK91" s="210">
        <v>13.4100000000001</v>
      </c>
      <c r="AL91" s="210" t="str">
        <f>IFERROR(VLOOKUP(AK91,'CRUCE RIESGOS'!$C$8:$D$25,2,FALSE),"")</f>
        <v/>
      </c>
      <c r="AM91" s="210">
        <v>14.4100000000001</v>
      </c>
      <c r="AN91" s="210" t="str">
        <f>IFERROR(VLOOKUP(AM91,'CRUCE RIESGOS'!$C$8:$D$25,2,FALSE),"")</f>
        <v/>
      </c>
      <c r="AO91" s="210">
        <v>15.4100000000001</v>
      </c>
      <c r="AP91" s="210" t="str">
        <f>IFERROR(VLOOKUP(AO91,'CRUCE RIESGOS'!$C$8:$D$25,2,FALSE),"")</f>
        <v/>
      </c>
      <c r="AQ91" s="210">
        <v>16.4100000000001</v>
      </c>
      <c r="AR91" s="210" t="str">
        <f>IFERROR(VLOOKUP(AQ91,'CRUCE RIESGOS'!$C$8:$D$25,2,FALSE),"")</f>
        <v/>
      </c>
      <c r="AS91" s="210">
        <v>17.410000000000199</v>
      </c>
      <c r="AT91" s="210" t="str">
        <f>IFERROR(VLOOKUP(AS91,'CRUCE RIESGOS'!$C$8:$D$25,2,FALSE),"")</f>
        <v/>
      </c>
      <c r="AU91" s="210">
        <v>18.410000000000199</v>
      </c>
      <c r="AV91" s="210" t="str">
        <f>IFERROR(VLOOKUP(AU91,'CRUCE RIESGOS'!$C$8:$D$25,2,FALSE),"")</f>
        <v/>
      </c>
      <c r="AW91" s="210">
        <v>19.410000000000199</v>
      </c>
      <c r="AX91" s="210" t="str">
        <f>IFERROR(VLOOKUP(AW91,'CRUCE RIESGOS'!$C$8:$D$25,2,FALSE),"")</f>
        <v/>
      </c>
      <c r="AY91" s="210">
        <v>20.410000000000199</v>
      </c>
      <c r="AZ91" s="210" t="str">
        <f>IFERROR(VLOOKUP(AY91,'CRUCE RIESGOS'!$C$8:$D$25,2,FALSE),"")</f>
        <v/>
      </c>
      <c r="BA91" s="210">
        <v>21.410000000000199</v>
      </c>
      <c r="BB91" s="210" t="str">
        <f>IFERROR(VLOOKUP(BA91,'CRUCE RIESGOS'!$C$8:$D$25,2,FALSE),"")</f>
        <v/>
      </c>
      <c r="BC91" s="210">
        <v>22.410000000000199</v>
      </c>
      <c r="BD91" s="210" t="str">
        <f>IFERROR(VLOOKUP(BC91,'CRUCE RIESGOS'!$C$8:$D$25,2,FALSE),"")</f>
        <v/>
      </c>
      <c r="BE91" s="210">
        <v>23.410000000000199</v>
      </c>
      <c r="BF91" s="210" t="str">
        <f>IFERROR(VLOOKUP(BE91,'CRUCE RIESGOS'!$C$8:$D$25,2,FALSE),"")</f>
        <v/>
      </c>
      <c r="BG91" s="210">
        <v>24.410000000000199</v>
      </c>
      <c r="BH91" s="210" t="str">
        <f>IFERROR(VLOOKUP(BG91,'CRUCE RIESGOS'!$C$8:$D$25,2,FALSE),"")</f>
        <v/>
      </c>
      <c r="BI91" s="210">
        <v>25.410000000000199</v>
      </c>
      <c r="BJ91" s="210" t="str">
        <f>IFERROR(VLOOKUP(BI91,'CRUCE RIESGOS'!$C$8:$D$25,2,FALSE),"")</f>
        <v/>
      </c>
    </row>
    <row r="92" spans="13:62" x14ac:dyDescent="0.25">
      <c r="N92" s="210" t="str">
        <f t="shared" si="0"/>
        <v/>
      </c>
      <c r="P92" s="210" t="str">
        <f>IF(P93&lt;&gt;""," -R","")</f>
        <v/>
      </c>
      <c r="R92" s="210" t="str">
        <f>IF(R93&lt;&gt;""," -R","")</f>
        <v/>
      </c>
      <c r="T92" s="210" t="str">
        <f>IF(T93&lt;&gt;""," -R","")</f>
        <v/>
      </c>
      <c r="V92" s="210" t="str">
        <f>IF(V93&lt;&gt;""," -R","")</f>
        <v/>
      </c>
      <c r="X92" s="210" t="str">
        <f>IF(X93&lt;&gt;""," -R","")</f>
        <v/>
      </c>
      <c r="Z92" s="210" t="str">
        <f>IF(Z93&lt;&gt;""," -R","")</f>
        <v/>
      </c>
      <c r="AB92" s="210" t="str">
        <f>IF(AB93&lt;&gt;""," -R","")</f>
        <v/>
      </c>
      <c r="AD92" s="210" t="str">
        <f>IF(AD93&lt;&gt;""," -R","")</f>
        <v/>
      </c>
      <c r="AF92" s="210" t="str">
        <f t="shared" si="1"/>
        <v/>
      </c>
      <c r="AH92" s="210" t="str">
        <f t="shared" si="2"/>
        <v/>
      </c>
      <c r="AJ92" s="210" t="str">
        <f t="shared" si="3"/>
        <v/>
      </c>
      <c r="AL92" s="210" t="str">
        <f t="shared" si="4"/>
        <v/>
      </c>
      <c r="AN92" s="210" t="str">
        <f t="shared" si="5"/>
        <v/>
      </c>
      <c r="AP92" s="210" t="str">
        <f t="shared" si="6"/>
        <v/>
      </c>
      <c r="AR92" s="210" t="str">
        <f t="shared" si="7"/>
        <v/>
      </c>
      <c r="AT92" s="210" t="str">
        <f t="shared" si="8"/>
        <v/>
      </c>
      <c r="AV92" s="210" t="str">
        <f t="shared" si="9"/>
        <v/>
      </c>
      <c r="AX92" s="210" t="str">
        <f t="shared" si="10"/>
        <v/>
      </c>
      <c r="AZ92" s="210" t="str">
        <f t="shared" si="11"/>
        <v/>
      </c>
      <c r="BB92" s="210" t="str">
        <f t="shared" si="12"/>
        <v/>
      </c>
      <c r="BD92" s="210" t="str">
        <f t="shared" si="13"/>
        <v/>
      </c>
      <c r="BF92" s="210" t="str">
        <f t="shared" si="14"/>
        <v/>
      </c>
      <c r="BH92" s="210" t="str">
        <f t="shared" si="15"/>
        <v/>
      </c>
      <c r="BJ92" s="210" t="str">
        <f t="shared" si="16"/>
        <v/>
      </c>
    </row>
    <row r="93" spans="13:62" x14ac:dyDescent="0.25">
      <c r="M93" s="210">
        <v>1.42</v>
      </c>
      <c r="N93" s="210" t="str">
        <f>IFERROR(VLOOKUP(M93,'CRUCE RIESGOS'!$C$8:$D$25,2,FALSE),"")</f>
        <v/>
      </c>
      <c r="O93" s="210">
        <v>2.4200000000000101</v>
      </c>
      <c r="P93" s="210" t="str">
        <f>IFERROR(VLOOKUP(O93,'CRUCE RIESGOS'!$C$8:$D$25,2,FALSE),"")</f>
        <v/>
      </c>
      <c r="Q93" s="210">
        <v>3.4200000000000199</v>
      </c>
      <c r="R93" s="210" t="str">
        <f>IFERROR(VLOOKUP(Q93,'CRUCE RIESGOS'!$C$8:$D$25,2,FALSE),"")</f>
        <v/>
      </c>
      <c r="S93" s="210">
        <v>4.4200000000000301</v>
      </c>
      <c r="T93" s="210" t="str">
        <f>IFERROR(VLOOKUP(S93,'CRUCE RIESGOS'!$C$8:$D$25,2,FALSE),"")</f>
        <v/>
      </c>
      <c r="U93" s="210">
        <v>5.4200000000000399</v>
      </c>
      <c r="V93" s="210" t="str">
        <f>IFERROR(VLOOKUP(U93,'CRUCE RIESGOS'!$C$8:$D$25,2,FALSE),"")</f>
        <v/>
      </c>
      <c r="W93" s="210">
        <v>6.4200000000000497</v>
      </c>
      <c r="X93" s="210" t="str">
        <f>IFERROR(VLOOKUP(W93,'CRUCE RIESGOS'!$C$8:$D$25,2,FALSE),"")</f>
        <v/>
      </c>
      <c r="Y93" s="210">
        <v>7.4200000000000603</v>
      </c>
      <c r="Z93" s="210" t="str">
        <f>IFERROR(VLOOKUP(Y93,'CRUCE RIESGOS'!$C$8:$D$25,2,FALSE),"")</f>
        <v/>
      </c>
      <c r="AA93" s="210">
        <v>8.4200000000000692</v>
      </c>
      <c r="AB93" s="210" t="str">
        <f>IFERROR(VLOOKUP(AA93,'CRUCE RIESGOS'!$C$8:$D$25,2,FALSE),"")</f>
        <v/>
      </c>
      <c r="AC93" s="210">
        <v>9.4200000000000799</v>
      </c>
      <c r="AD93" s="210" t="str">
        <f>IFERROR(VLOOKUP(AC93,'CRUCE RIESGOS'!$C$8:$D$25,2,FALSE),"")</f>
        <v/>
      </c>
      <c r="AE93" s="210">
        <v>10.420000000000099</v>
      </c>
      <c r="AF93" s="210" t="str">
        <f>IFERROR(VLOOKUP(AE93,'CRUCE RIESGOS'!$C$8:$D$25,2,FALSE),"")</f>
        <v/>
      </c>
      <c r="AG93" s="210">
        <v>11.420000000000099</v>
      </c>
      <c r="AH93" s="210" t="str">
        <f>IFERROR(VLOOKUP(AG93,'CRUCE RIESGOS'!$C$8:$D$25,2,FALSE),"")</f>
        <v/>
      </c>
      <c r="AI93" s="210">
        <v>12.420000000000099</v>
      </c>
      <c r="AJ93" s="210" t="str">
        <f>IFERROR(VLOOKUP(AI93,'CRUCE RIESGOS'!$C$8:$D$25,2,FALSE),"")</f>
        <v/>
      </c>
      <c r="AK93" s="210">
        <v>13.420000000000099</v>
      </c>
      <c r="AL93" s="210" t="str">
        <f>IFERROR(VLOOKUP(AK93,'CRUCE RIESGOS'!$C$8:$D$25,2,FALSE),"")</f>
        <v/>
      </c>
      <c r="AM93" s="210">
        <v>14.420000000000099</v>
      </c>
      <c r="AN93" s="210" t="str">
        <f>IFERROR(VLOOKUP(AM93,'CRUCE RIESGOS'!$C$8:$D$25,2,FALSE),"")</f>
        <v/>
      </c>
      <c r="AO93" s="210">
        <v>15.420000000000099</v>
      </c>
      <c r="AP93" s="210" t="str">
        <f>IFERROR(VLOOKUP(AO93,'CRUCE RIESGOS'!$C$8:$D$25,2,FALSE),"")</f>
        <v/>
      </c>
      <c r="AQ93" s="210">
        <v>16.420000000000201</v>
      </c>
      <c r="AR93" s="210" t="str">
        <f>IFERROR(VLOOKUP(AQ93,'CRUCE RIESGOS'!$C$8:$D$25,2,FALSE),"")</f>
        <v/>
      </c>
      <c r="AS93" s="210">
        <v>17.420000000000201</v>
      </c>
      <c r="AT93" s="210" t="str">
        <f>IFERROR(VLOOKUP(AS93,'CRUCE RIESGOS'!$C$8:$D$25,2,FALSE),"")</f>
        <v/>
      </c>
      <c r="AU93" s="210">
        <v>18.420000000000201</v>
      </c>
      <c r="AV93" s="210" t="str">
        <f>IFERROR(VLOOKUP(AU93,'CRUCE RIESGOS'!$C$8:$D$25,2,FALSE),"")</f>
        <v/>
      </c>
      <c r="AW93" s="210">
        <v>19.420000000000201</v>
      </c>
      <c r="AX93" s="210" t="str">
        <f>IFERROR(VLOOKUP(AW93,'CRUCE RIESGOS'!$C$8:$D$25,2,FALSE),"")</f>
        <v/>
      </c>
      <c r="AY93" s="210">
        <v>20.420000000000201</v>
      </c>
      <c r="AZ93" s="210" t="str">
        <f>IFERROR(VLOOKUP(AY93,'CRUCE RIESGOS'!$C$8:$D$25,2,FALSE),"")</f>
        <v/>
      </c>
      <c r="BA93" s="210">
        <v>21.420000000000201</v>
      </c>
      <c r="BB93" s="210" t="str">
        <f>IFERROR(VLOOKUP(BA93,'CRUCE RIESGOS'!$C$8:$D$25,2,FALSE),"")</f>
        <v/>
      </c>
      <c r="BC93" s="210">
        <v>22.420000000000201</v>
      </c>
      <c r="BD93" s="210" t="str">
        <f>IFERROR(VLOOKUP(BC93,'CRUCE RIESGOS'!$C$8:$D$25,2,FALSE),"")</f>
        <v/>
      </c>
      <c r="BE93" s="210">
        <v>23.420000000000201</v>
      </c>
      <c r="BF93" s="210" t="str">
        <f>IFERROR(VLOOKUP(BE93,'CRUCE RIESGOS'!$C$8:$D$25,2,FALSE),"")</f>
        <v/>
      </c>
      <c r="BG93" s="210">
        <v>24.420000000000201</v>
      </c>
      <c r="BH93" s="210" t="str">
        <f>IFERROR(VLOOKUP(BG93,'CRUCE RIESGOS'!$C$8:$D$25,2,FALSE),"")</f>
        <v/>
      </c>
      <c r="BI93" s="210">
        <v>25.420000000000201</v>
      </c>
      <c r="BJ93" s="210" t="str">
        <f>IFERROR(VLOOKUP(BI93,'CRUCE RIESGOS'!$C$8:$D$25,2,FALSE),"")</f>
        <v/>
      </c>
    </row>
    <row r="94" spans="13:62" x14ac:dyDescent="0.25">
      <c r="N94" s="210" t="str">
        <f t="shared" si="0"/>
        <v/>
      </c>
      <c r="P94" s="210" t="str">
        <f>IF(P95&lt;&gt;""," -R","")</f>
        <v/>
      </c>
      <c r="R94" s="210" t="str">
        <f>IF(R95&lt;&gt;""," -R","")</f>
        <v/>
      </c>
      <c r="T94" s="210" t="str">
        <f>IF(T95&lt;&gt;""," -R","")</f>
        <v/>
      </c>
      <c r="V94" s="210" t="str">
        <f>IF(V95&lt;&gt;""," -R","")</f>
        <v/>
      </c>
      <c r="X94" s="210" t="str">
        <f>IF(X95&lt;&gt;""," -R","")</f>
        <v/>
      </c>
      <c r="Z94" s="210" t="str">
        <f>IF(Z95&lt;&gt;""," -R","")</f>
        <v/>
      </c>
      <c r="AB94" s="210" t="str">
        <f>IF(AB95&lt;&gt;""," -R","")</f>
        <v/>
      </c>
      <c r="AD94" s="210" t="str">
        <f>IF(AD95&lt;&gt;""," -R","")</f>
        <v/>
      </c>
      <c r="AF94" s="210" t="str">
        <f t="shared" si="1"/>
        <v/>
      </c>
      <c r="AH94" s="210" t="str">
        <f t="shared" si="2"/>
        <v/>
      </c>
      <c r="AJ94" s="210" t="str">
        <f t="shared" si="3"/>
        <v/>
      </c>
      <c r="AL94" s="210" t="str">
        <f t="shared" si="4"/>
        <v/>
      </c>
      <c r="AN94" s="210" t="str">
        <f t="shared" si="5"/>
        <v/>
      </c>
      <c r="AP94" s="210" t="str">
        <f t="shared" si="6"/>
        <v/>
      </c>
      <c r="AR94" s="210" t="str">
        <f t="shared" si="7"/>
        <v/>
      </c>
      <c r="AT94" s="210" t="str">
        <f t="shared" si="8"/>
        <v/>
      </c>
      <c r="AV94" s="210" t="str">
        <f t="shared" si="9"/>
        <v/>
      </c>
      <c r="AX94" s="210" t="str">
        <f t="shared" si="10"/>
        <v/>
      </c>
      <c r="AZ94" s="210" t="str">
        <f t="shared" si="11"/>
        <v/>
      </c>
      <c r="BB94" s="210" t="str">
        <f t="shared" si="12"/>
        <v/>
      </c>
      <c r="BD94" s="210" t="str">
        <f t="shared" si="13"/>
        <v/>
      </c>
      <c r="BF94" s="210" t="str">
        <f t="shared" si="14"/>
        <v/>
      </c>
      <c r="BH94" s="210" t="str">
        <f t="shared" si="15"/>
        <v/>
      </c>
      <c r="BJ94" s="210" t="str">
        <f t="shared" si="16"/>
        <v/>
      </c>
    </row>
    <row r="95" spans="13:62" x14ac:dyDescent="0.25">
      <c r="M95" s="210">
        <v>1.43</v>
      </c>
      <c r="N95" s="210" t="str">
        <f>IFERROR(VLOOKUP(M95,'CRUCE RIESGOS'!$C$8:$D$25,2,FALSE),"")</f>
        <v/>
      </c>
      <c r="O95" s="210">
        <v>2.4300000000000099</v>
      </c>
      <c r="P95" s="210" t="str">
        <f>IFERROR(VLOOKUP(O95,'CRUCE RIESGOS'!$C$8:$D$25,2,FALSE),"")</f>
        <v/>
      </c>
      <c r="Q95" s="210">
        <v>3.4300000000000201</v>
      </c>
      <c r="R95" s="210" t="str">
        <f>IFERROR(VLOOKUP(Q95,'CRUCE RIESGOS'!$C$8:$D$25,2,FALSE),"")</f>
        <v/>
      </c>
      <c r="S95" s="210">
        <v>4.4300000000000299</v>
      </c>
      <c r="T95" s="210" t="str">
        <f>IFERROR(VLOOKUP(S95,'CRUCE RIESGOS'!$C$8:$D$25,2,FALSE),"")</f>
        <v/>
      </c>
      <c r="U95" s="210">
        <v>5.4300000000000397</v>
      </c>
      <c r="V95" s="210" t="str">
        <f>IFERROR(VLOOKUP(U95,'CRUCE RIESGOS'!$C$8:$D$25,2,FALSE),"")</f>
        <v/>
      </c>
      <c r="W95" s="210">
        <v>6.4300000000000503</v>
      </c>
      <c r="X95" s="210" t="str">
        <f>IFERROR(VLOOKUP(W95,'CRUCE RIESGOS'!$C$8:$D$25,2,FALSE),"")</f>
        <v/>
      </c>
      <c r="Y95" s="210">
        <v>7.4300000000000601</v>
      </c>
      <c r="Z95" s="210" t="str">
        <f>IFERROR(VLOOKUP(Y95,'CRUCE RIESGOS'!$C$8:$D$25,2,FALSE),"")</f>
        <v/>
      </c>
      <c r="AA95" s="210">
        <v>8.4300000000000708</v>
      </c>
      <c r="AB95" s="210" t="str">
        <f>IFERROR(VLOOKUP(AA95,'CRUCE RIESGOS'!$C$8:$D$25,2,FALSE),"")</f>
        <v/>
      </c>
      <c r="AC95" s="210">
        <v>9.4300000000000797</v>
      </c>
      <c r="AD95" s="210" t="str">
        <f>IFERROR(VLOOKUP(AC95,'CRUCE RIESGOS'!$C$8:$D$25,2,FALSE),"")</f>
        <v/>
      </c>
      <c r="AE95" s="210">
        <v>10.430000000000099</v>
      </c>
      <c r="AF95" s="210" t="str">
        <f>IFERROR(VLOOKUP(AE95,'CRUCE RIESGOS'!$C$8:$D$25,2,FALSE),"")</f>
        <v/>
      </c>
      <c r="AG95" s="210">
        <v>11.430000000000099</v>
      </c>
      <c r="AH95" s="210" t="str">
        <f>IFERROR(VLOOKUP(AG95,'CRUCE RIESGOS'!$C$8:$D$25,2,FALSE),"")</f>
        <v/>
      </c>
      <c r="AI95" s="210">
        <v>12.430000000000099</v>
      </c>
      <c r="AJ95" s="210" t="str">
        <f>IFERROR(VLOOKUP(AI95,'CRUCE RIESGOS'!$C$8:$D$25,2,FALSE),"")</f>
        <v/>
      </c>
      <c r="AK95" s="210">
        <v>13.430000000000099</v>
      </c>
      <c r="AL95" s="210" t="str">
        <f>IFERROR(VLOOKUP(AK95,'CRUCE RIESGOS'!$C$8:$D$25,2,FALSE),"")</f>
        <v/>
      </c>
      <c r="AM95" s="210">
        <v>14.430000000000099</v>
      </c>
      <c r="AN95" s="210" t="str">
        <f>IFERROR(VLOOKUP(AM95,'CRUCE RIESGOS'!$C$8:$D$25,2,FALSE),"")</f>
        <v/>
      </c>
      <c r="AO95" s="210">
        <v>15.430000000000099</v>
      </c>
      <c r="AP95" s="210" t="str">
        <f>IFERROR(VLOOKUP(AO95,'CRUCE RIESGOS'!$C$8:$D$25,2,FALSE),"")</f>
        <v/>
      </c>
      <c r="AQ95" s="210">
        <v>16.430000000000099</v>
      </c>
      <c r="AR95" s="210" t="str">
        <f>IFERROR(VLOOKUP(AQ95,'CRUCE RIESGOS'!$C$8:$D$25,2,FALSE),"")</f>
        <v/>
      </c>
      <c r="AS95" s="210">
        <v>17.430000000000199</v>
      </c>
      <c r="AT95" s="210" t="str">
        <f>IFERROR(VLOOKUP(AS95,'CRUCE RIESGOS'!$C$8:$D$25,2,FALSE),"")</f>
        <v/>
      </c>
      <c r="AU95" s="210">
        <v>18.430000000000199</v>
      </c>
      <c r="AV95" s="210" t="str">
        <f>IFERROR(VLOOKUP(AU95,'CRUCE RIESGOS'!$C$8:$D$25,2,FALSE),"")</f>
        <v/>
      </c>
      <c r="AW95" s="210">
        <v>19.430000000000199</v>
      </c>
      <c r="AX95" s="210" t="str">
        <f>IFERROR(VLOOKUP(AW95,'CRUCE RIESGOS'!$C$8:$D$25,2,FALSE),"")</f>
        <v/>
      </c>
      <c r="AY95" s="210">
        <v>20.430000000000199</v>
      </c>
      <c r="AZ95" s="210" t="str">
        <f>IFERROR(VLOOKUP(AY95,'CRUCE RIESGOS'!$C$8:$D$25,2,FALSE),"")</f>
        <v/>
      </c>
      <c r="BA95" s="210">
        <v>21.430000000000199</v>
      </c>
      <c r="BB95" s="210" t="str">
        <f>IFERROR(VLOOKUP(BA95,'CRUCE RIESGOS'!$C$8:$D$25,2,FALSE),"")</f>
        <v/>
      </c>
      <c r="BC95" s="210">
        <v>22.430000000000199</v>
      </c>
      <c r="BD95" s="210" t="str">
        <f>IFERROR(VLOOKUP(BC95,'CRUCE RIESGOS'!$C$8:$D$25,2,FALSE),"")</f>
        <v/>
      </c>
      <c r="BE95" s="210">
        <v>23.430000000000199</v>
      </c>
      <c r="BF95" s="210" t="str">
        <f>IFERROR(VLOOKUP(BE95,'CRUCE RIESGOS'!$C$8:$D$25,2,FALSE),"")</f>
        <v/>
      </c>
      <c r="BG95" s="210">
        <v>24.430000000000199</v>
      </c>
      <c r="BH95" s="210" t="str">
        <f>IFERROR(VLOOKUP(BG95,'CRUCE RIESGOS'!$C$8:$D$25,2,FALSE),"")</f>
        <v/>
      </c>
      <c r="BI95" s="210">
        <v>25.430000000000199</v>
      </c>
      <c r="BJ95" s="210" t="str">
        <f>IFERROR(VLOOKUP(BI95,'CRUCE RIESGOS'!$C$8:$D$25,2,FALSE),"")</f>
        <v/>
      </c>
    </row>
    <row r="96" spans="13:62" x14ac:dyDescent="0.25">
      <c r="N96" s="210" t="str">
        <f t="shared" si="0"/>
        <v/>
      </c>
      <c r="P96" s="210" t="str">
        <f>IF(P97&lt;&gt;""," -R","")</f>
        <v/>
      </c>
      <c r="R96" s="210" t="str">
        <f>IF(R97&lt;&gt;""," -R","")</f>
        <v/>
      </c>
      <c r="T96" s="210" t="str">
        <f>IF(T97&lt;&gt;""," -R","")</f>
        <v/>
      </c>
      <c r="V96" s="210" t="str">
        <f>IF(V97&lt;&gt;""," -R","")</f>
        <v/>
      </c>
      <c r="X96" s="210" t="str">
        <f>IF(X97&lt;&gt;""," -R","")</f>
        <v/>
      </c>
      <c r="Z96" s="210" t="str">
        <f>IF(Z97&lt;&gt;""," -R","")</f>
        <v/>
      </c>
      <c r="AB96" s="210" t="str">
        <f>IF(AB97&lt;&gt;""," -R","")</f>
        <v/>
      </c>
      <c r="AD96" s="210" t="str">
        <f>IF(AD97&lt;&gt;""," -R","")</f>
        <v/>
      </c>
      <c r="AF96" s="210" t="str">
        <f t="shared" si="1"/>
        <v/>
      </c>
      <c r="AH96" s="210" t="str">
        <f t="shared" si="2"/>
        <v/>
      </c>
      <c r="AJ96" s="210" t="str">
        <f t="shared" si="3"/>
        <v/>
      </c>
      <c r="AL96" s="210" t="str">
        <f t="shared" si="4"/>
        <v/>
      </c>
      <c r="AN96" s="210" t="str">
        <f t="shared" si="5"/>
        <v/>
      </c>
      <c r="AP96" s="210" t="str">
        <f t="shared" si="6"/>
        <v/>
      </c>
      <c r="AR96" s="210" t="str">
        <f t="shared" si="7"/>
        <v/>
      </c>
      <c r="AT96" s="210" t="str">
        <f t="shared" si="8"/>
        <v/>
      </c>
      <c r="AV96" s="210" t="str">
        <f t="shared" si="9"/>
        <v/>
      </c>
      <c r="AX96" s="210" t="str">
        <f t="shared" si="10"/>
        <v/>
      </c>
      <c r="AZ96" s="210" t="str">
        <f t="shared" si="11"/>
        <v/>
      </c>
      <c r="BB96" s="210" t="str">
        <f t="shared" si="12"/>
        <v/>
      </c>
      <c r="BD96" s="210" t="str">
        <f t="shared" si="13"/>
        <v/>
      </c>
      <c r="BF96" s="210" t="str">
        <f t="shared" si="14"/>
        <v/>
      </c>
      <c r="BH96" s="210" t="str">
        <f t="shared" si="15"/>
        <v/>
      </c>
      <c r="BJ96" s="210" t="str">
        <f t="shared" si="16"/>
        <v/>
      </c>
    </row>
    <row r="97" spans="13:62" x14ac:dyDescent="0.25">
      <c r="M97" s="210">
        <v>1.44</v>
      </c>
      <c r="N97" s="210" t="str">
        <f>IFERROR(VLOOKUP(M97,'CRUCE RIESGOS'!$C$8:$D$25,2,FALSE),"")</f>
        <v/>
      </c>
      <c r="O97" s="210">
        <v>2.4400000000000102</v>
      </c>
      <c r="P97" s="210" t="str">
        <f>IFERROR(VLOOKUP(O97,'CRUCE RIESGOS'!$C$8:$D$25,2,FALSE),"")</f>
        <v/>
      </c>
      <c r="Q97" s="210">
        <v>3.4400000000000199</v>
      </c>
      <c r="R97" s="210" t="str">
        <f>IFERROR(VLOOKUP(Q97,'CRUCE RIESGOS'!$C$8:$D$25,2,FALSE),"")</f>
        <v/>
      </c>
      <c r="S97" s="210">
        <v>4.4400000000000297</v>
      </c>
      <c r="T97" s="210" t="str">
        <f>IFERROR(VLOOKUP(S97,'CRUCE RIESGOS'!$C$8:$D$25,2,FALSE),"")</f>
        <v/>
      </c>
      <c r="U97" s="210">
        <v>5.4400000000000404</v>
      </c>
      <c r="V97" s="210" t="str">
        <f>IFERROR(VLOOKUP(U97,'CRUCE RIESGOS'!$C$8:$D$25,2,FALSE),"")</f>
        <v/>
      </c>
      <c r="W97" s="210">
        <v>6.4400000000000501</v>
      </c>
      <c r="X97" s="210" t="str">
        <f>IFERROR(VLOOKUP(W97,'CRUCE RIESGOS'!$C$8:$D$25,2,FALSE),"")</f>
        <v/>
      </c>
      <c r="Y97" s="210">
        <v>7.4400000000000599</v>
      </c>
      <c r="Z97" s="210" t="str">
        <f>IFERROR(VLOOKUP(Y97,'CRUCE RIESGOS'!$C$8:$D$25,2,FALSE),"")</f>
        <v/>
      </c>
      <c r="AA97" s="210">
        <v>8.4400000000000706</v>
      </c>
      <c r="AB97" s="210" t="str">
        <f>IFERROR(VLOOKUP(AA97,'CRUCE RIESGOS'!$C$8:$D$25,2,FALSE),"")</f>
        <v/>
      </c>
      <c r="AC97" s="210">
        <v>9.4400000000000794</v>
      </c>
      <c r="AD97" s="210" t="str">
        <f>IFERROR(VLOOKUP(AC97,'CRUCE RIESGOS'!$C$8:$D$25,2,FALSE),"")</f>
        <v/>
      </c>
      <c r="AE97" s="210">
        <v>10.440000000000101</v>
      </c>
      <c r="AF97" s="210" t="str">
        <f>IFERROR(VLOOKUP(AE97,'CRUCE RIESGOS'!$C$8:$D$25,2,FALSE),"")</f>
        <v/>
      </c>
      <c r="AG97" s="210">
        <v>11.440000000000101</v>
      </c>
      <c r="AH97" s="210" t="str">
        <f>IFERROR(VLOOKUP(AG97,'CRUCE RIESGOS'!$C$8:$D$25,2,FALSE),"")</f>
        <v/>
      </c>
      <c r="AI97" s="210">
        <v>12.440000000000101</v>
      </c>
      <c r="AJ97" s="210" t="str">
        <f>IFERROR(VLOOKUP(AI97,'CRUCE RIESGOS'!$C$8:$D$25,2,FALSE),"")</f>
        <v/>
      </c>
      <c r="AK97" s="210">
        <v>13.440000000000101</v>
      </c>
      <c r="AL97" s="210" t="str">
        <f>IFERROR(VLOOKUP(AK97,'CRUCE RIESGOS'!$C$8:$D$25,2,FALSE),"")</f>
        <v/>
      </c>
      <c r="AM97" s="210">
        <v>14.440000000000101</v>
      </c>
      <c r="AN97" s="210" t="str">
        <f>IFERROR(VLOOKUP(AM97,'CRUCE RIESGOS'!$C$8:$D$25,2,FALSE),"")</f>
        <v/>
      </c>
      <c r="AO97" s="210">
        <v>15.440000000000101</v>
      </c>
      <c r="AP97" s="210" t="str">
        <f>IFERROR(VLOOKUP(AO97,'CRUCE RIESGOS'!$C$8:$D$25,2,FALSE),"")</f>
        <v/>
      </c>
      <c r="AQ97" s="210">
        <v>16.4400000000002</v>
      </c>
      <c r="AR97" s="210" t="str">
        <f>IFERROR(VLOOKUP(AQ97,'CRUCE RIESGOS'!$C$8:$D$25,2,FALSE),"")</f>
        <v/>
      </c>
      <c r="AS97" s="210">
        <v>17.4400000000002</v>
      </c>
      <c r="AT97" s="210" t="str">
        <f>IFERROR(VLOOKUP(AS97,'CRUCE RIESGOS'!$C$8:$D$25,2,FALSE),"")</f>
        <v/>
      </c>
      <c r="AU97" s="210">
        <v>18.4400000000002</v>
      </c>
      <c r="AV97" s="210" t="str">
        <f>IFERROR(VLOOKUP(AU97,'CRUCE RIESGOS'!$C$8:$D$25,2,FALSE),"")</f>
        <v/>
      </c>
      <c r="AW97" s="210">
        <v>19.4400000000002</v>
      </c>
      <c r="AX97" s="210" t="str">
        <f>IFERROR(VLOOKUP(AW97,'CRUCE RIESGOS'!$C$8:$D$25,2,FALSE),"")</f>
        <v/>
      </c>
      <c r="AY97" s="210">
        <v>20.4400000000002</v>
      </c>
      <c r="AZ97" s="210" t="str">
        <f>IFERROR(VLOOKUP(AY97,'CRUCE RIESGOS'!$C$8:$D$25,2,FALSE),"")</f>
        <v/>
      </c>
      <c r="BA97" s="210">
        <v>21.4400000000002</v>
      </c>
      <c r="BB97" s="210" t="str">
        <f>IFERROR(VLOOKUP(BA97,'CRUCE RIESGOS'!$C$8:$D$25,2,FALSE),"")</f>
        <v/>
      </c>
      <c r="BC97" s="210">
        <v>22.4400000000002</v>
      </c>
      <c r="BD97" s="210" t="str">
        <f>IFERROR(VLOOKUP(BC97,'CRUCE RIESGOS'!$C$8:$D$25,2,FALSE),"")</f>
        <v/>
      </c>
      <c r="BE97" s="210">
        <v>23.4400000000002</v>
      </c>
      <c r="BF97" s="210" t="str">
        <f>IFERROR(VLOOKUP(BE97,'CRUCE RIESGOS'!$C$8:$D$25,2,FALSE),"")</f>
        <v/>
      </c>
      <c r="BG97" s="210">
        <v>24.4400000000002</v>
      </c>
      <c r="BH97" s="210" t="str">
        <f>IFERROR(VLOOKUP(BG97,'CRUCE RIESGOS'!$C$8:$D$25,2,FALSE),"")</f>
        <v/>
      </c>
      <c r="BI97" s="210">
        <v>25.4400000000002</v>
      </c>
      <c r="BJ97" s="210" t="str">
        <f>IFERROR(VLOOKUP(BI97,'CRUCE RIESGOS'!$C$8:$D$25,2,FALSE),"")</f>
        <v/>
      </c>
    </row>
    <row r="98" spans="13:62" x14ac:dyDescent="0.25">
      <c r="N98" s="210" t="str">
        <f t="shared" si="0"/>
        <v/>
      </c>
      <c r="P98" s="210" t="str">
        <f>IF(P99&lt;&gt;""," -R","")</f>
        <v/>
      </c>
      <c r="R98" s="210" t="str">
        <f>IF(R99&lt;&gt;""," -R","")</f>
        <v/>
      </c>
      <c r="T98" s="210" t="str">
        <f>IF(T99&lt;&gt;""," -R","")</f>
        <v/>
      </c>
      <c r="V98" s="210" t="str">
        <f>IF(V99&lt;&gt;""," -R","")</f>
        <v/>
      </c>
      <c r="X98" s="210" t="str">
        <f>IF(X99&lt;&gt;""," -R","")</f>
        <v/>
      </c>
      <c r="Z98" s="210" t="str">
        <f>IF(Z99&lt;&gt;""," -R","")</f>
        <v/>
      </c>
      <c r="AB98" s="210" t="str">
        <f>IF(AB99&lt;&gt;""," -R","")</f>
        <v/>
      </c>
      <c r="AD98" s="210" t="str">
        <f>IF(AD99&lt;&gt;""," -R","")</f>
        <v/>
      </c>
      <c r="AF98" s="210" t="str">
        <f t="shared" si="1"/>
        <v/>
      </c>
      <c r="AH98" s="210" t="str">
        <f t="shared" si="2"/>
        <v/>
      </c>
      <c r="AJ98" s="210" t="str">
        <f t="shared" si="3"/>
        <v/>
      </c>
      <c r="AL98" s="210" t="str">
        <f t="shared" si="4"/>
        <v/>
      </c>
      <c r="AN98" s="210" t="str">
        <f t="shared" si="5"/>
        <v/>
      </c>
      <c r="AP98" s="210" t="str">
        <f t="shared" si="6"/>
        <v/>
      </c>
      <c r="AR98" s="210" t="str">
        <f t="shared" si="7"/>
        <v/>
      </c>
      <c r="AT98" s="210" t="str">
        <f t="shared" si="8"/>
        <v/>
      </c>
      <c r="AV98" s="210" t="str">
        <f t="shared" si="9"/>
        <v/>
      </c>
      <c r="AX98" s="210" t="str">
        <f t="shared" si="10"/>
        <v/>
      </c>
      <c r="AZ98" s="210" t="str">
        <f t="shared" si="11"/>
        <v/>
      </c>
      <c r="BB98" s="210" t="str">
        <f t="shared" si="12"/>
        <v/>
      </c>
      <c r="BD98" s="210" t="str">
        <f t="shared" si="13"/>
        <v/>
      </c>
      <c r="BF98" s="210" t="str">
        <f t="shared" si="14"/>
        <v/>
      </c>
      <c r="BH98" s="210" t="str">
        <f t="shared" si="15"/>
        <v/>
      </c>
      <c r="BJ98" s="210" t="str">
        <f t="shared" si="16"/>
        <v/>
      </c>
    </row>
    <row r="99" spans="13:62" x14ac:dyDescent="0.25">
      <c r="M99" s="210">
        <v>1.45</v>
      </c>
      <c r="N99" s="210" t="str">
        <f>IFERROR(VLOOKUP(M99,'CRUCE RIESGOS'!$C$8:$D$25,2,FALSE),"")</f>
        <v/>
      </c>
      <c r="O99" s="210">
        <v>2.4500000000000099</v>
      </c>
      <c r="P99" s="210" t="str">
        <f>IFERROR(VLOOKUP(O99,'CRUCE RIESGOS'!$C$8:$D$25,2,FALSE),"")</f>
        <v/>
      </c>
      <c r="Q99" s="210">
        <v>3.4500000000000202</v>
      </c>
      <c r="R99" s="210" t="str">
        <f>IFERROR(VLOOKUP(Q99,'CRUCE RIESGOS'!$C$8:$D$25,2,FALSE),"")</f>
        <v/>
      </c>
      <c r="S99" s="210">
        <v>4.4500000000000304</v>
      </c>
      <c r="T99" s="210" t="str">
        <f>IFERROR(VLOOKUP(S99,'CRUCE RIESGOS'!$C$8:$D$25,2,FALSE),"")</f>
        <v/>
      </c>
      <c r="U99" s="210">
        <v>5.4500000000000401</v>
      </c>
      <c r="V99" s="210" t="str">
        <f>IFERROR(VLOOKUP(U99,'CRUCE RIESGOS'!$C$8:$D$25,2,FALSE),"")</f>
        <v/>
      </c>
      <c r="W99" s="210">
        <v>6.4500000000000499</v>
      </c>
      <c r="X99" s="210" t="str">
        <f>IFERROR(VLOOKUP(W99,'CRUCE RIESGOS'!$C$8:$D$25,2,FALSE),"")</f>
        <v/>
      </c>
      <c r="Y99" s="210">
        <v>7.4500000000000597</v>
      </c>
      <c r="Z99" s="210" t="str">
        <f>IFERROR(VLOOKUP(Y99,'CRUCE RIESGOS'!$C$8:$D$25,2,FALSE),"")</f>
        <v/>
      </c>
      <c r="AA99" s="210">
        <v>8.4500000000000703</v>
      </c>
      <c r="AB99" s="210" t="str">
        <f>IFERROR(VLOOKUP(AA99,'CRUCE RIESGOS'!$C$8:$D$25,2,FALSE),"")</f>
        <v/>
      </c>
      <c r="AC99" s="210">
        <v>9.4500000000000792</v>
      </c>
      <c r="AD99" s="210" t="str">
        <f>IFERROR(VLOOKUP(AC99,'CRUCE RIESGOS'!$C$8:$D$25,2,FALSE),"")</f>
        <v/>
      </c>
      <c r="AE99" s="210">
        <v>10.450000000000101</v>
      </c>
      <c r="AF99" s="210" t="str">
        <f>IFERROR(VLOOKUP(AE99,'CRUCE RIESGOS'!$C$8:$D$25,2,FALSE),"")</f>
        <v/>
      </c>
      <c r="AG99" s="210">
        <v>11.450000000000101</v>
      </c>
      <c r="AH99" s="210" t="str">
        <f>IFERROR(VLOOKUP(AG99,'CRUCE RIESGOS'!$C$8:$D$25,2,FALSE),"")</f>
        <v/>
      </c>
      <c r="AI99" s="210">
        <v>12.450000000000101</v>
      </c>
      <c r="AJ99" s="210" t="str">
        <f>IFERROR(VLOOKUP(AI99,'CRUCE RIESGOS'!$C$8:$D$25,2,FALSE),"")</f>
        <v/>
      </c>
      <c r="AK99" s="210">
        <v>13.450000000000101</v>
      </c>
      <c r="AL99" s="210" t="str">
        <f>IFERROR(VLOOKUP(AK99,'CRUCE RIESGOS'!$C$8:$D$25,2,FALSE),"")</f>
        <v/>
      </c>
      <c r="AM99" s="210">
        <v>14.450000000000101</v>
      </c>
      <c r="AN99" s="210" t="str">
        <f>IFERROR(VLOOKUP(AM99,'CRUCE RIESGOS'!$C$8:$D$25,2,FALSE),"")</f>
        <v/>
      </c>
      <c r="AO99" s="210">
        <v>15.450000000000101</v>
      </c>
      <c r="AP99" s="210" t="str">
        <f>IFERROR(VLOOKUP(AO99,'CRUCE RIESGOS'!$C$8:$D$25,2,FALSE),"")</f>
        <v/>
      </c>
      <c r="AQ99" s="210">
        <v>16.450000000000099</v>
      </c>
      <c r="AR99" s="210" t="str">
        <f>IFERROR(VLOOKUP(AQ99,'CRUCE RIESGOS'!$C$8:$D$25,2,FALSE),"")</f>
        <v/>
      </c>
      <c r="AS99" s="210">
        <v>17.450000000000198</v>
      </c>
      <c r="AT99" s="210" t="str">
        <f>IFERROR(VLOOKUP(AS99,'CRUCE RIESGOS'!$C$8:$D$25,2,FALSE),"")</f>
        <v/>
      </c>
      <c r="AU99" s="210">
        <v>18.450000000000198</v>
      </c>
      <c r="AV99" s="210" t="str">
        <f>IFERROR(VLOOKUP(AU99,'CRUCE RIESGOS'!$C$8:$D$25,2,FALSE),"")</f>
        <v/>
      </c>
      <c r="AW99" s="210">
        <v>19.450000000000198</v>
      </c>
      <c r="AX99" s="210" t="str">
        <f>IFERROR(VLOOKUP(AW99,'CRUCE RIESGOS'!$C$8:$D$25,2,FALSE),"")</f>
        <v/>
      </c>
      <c r="AY99" s="210">
        <v>20.450000000000198</v>
      </c>
      <c r="AZ99" s="210" t="str">
        <f>IFERROR(VLOOKUP(AY99,'CRUCE RIESGOS'!$C$8:$D$25,2,FALSE),"")</f>
        <v/>
      </c>
      <c r="BA99" s="210">
        <v>21.450000000000198</v>
      </c>
      <c r="BB99" s="210" t="str">
        <f>IFERROR(VLOOKUP(BA99,'CRUCE RIESGOS'!$C$8:$D$25,2,FALSE),"")</f>
        <v/>
      </c>
      <c r="BC99" s="210">
        <v>22.450000000000198</v>
      </c>
      <c r="BD99" s="210" t="str">
        <f>IFERROR(VLOOKUP(BC99,'CRUCE RIESGOS'!$C$8:$D$25,2,FALSE),"")</f>
        <v/>
      </c>
      <c r="BE99" s="210">
        <v>23.450000000000198</v>
      </c>
      <c r="BF99" s="210" t="str">
        <f>IFERROR(VLOOKUP(BE99,'CRUCE RIESGOS'!$C$8:$D$25,2,FALSE),"")</f>
        <v/>
      </c>
      <c r="BG99" s="210">
        <v>24.450000000000198</v>
      </c>
      <c r="BH99" s="210" t="str">
        <f>IFERROR(VLOOKUP(BG99,'CRUCE RIESGOS'!$C$8:$D$25,2,FALSE),"")</f>
        <v/>
      </c>
      <c r="BI99" s="210">
        <v>25.450000000000198</v>
      </c>
      <c r="BJ99" s="210" t="str">
        <f>IFERROR(VLOOKUP(BI99,'CRUCE RIESGOS'!$C$8:$D$25,2,FALSE),"")</f>
        <v/>
      </c>
    </row>
    <row r="100" spans="13:62" x14ac:dyDescent="0.25">
      <c r="N100" s="210" t="str">
        <f t="shared" si="0"/>
        <v/>
      </c>
      <c r="P100" s="210" t="str">
        <f>IF(P101&lt;&gt;""," -R","")</f>
        <v/>
      </c>
      <c r="R100" s="210" t="str">
        <f>IF(R101&lt;&gt;""," -R","")</f>
        <v/>
      </c>
      <c r="T100" s="210" t="str">
        <f>IF(T101&lt;&gt;""," -R","")</f>
        <v/>
      </c>
      <c r="V100" s="210" t="str">
        <f>IF(V101&lt;&gt;""," -R","")</f>
        <v/>
      </c>
      <c r="X100" s="210" t="str">
        <f>IF(X101&lt;&gt;""," -R","")</f>
        <v/>
      </c>
      <c r="Z100" s="210" t="str">
        <f>IF(Z101&lt;&gt;""," -R","")</f>
        <v/>
      </c>
      <c r="AB100" s="210" t="str">
        <f>IF(AB101&lt;&gt;""," -R","")</f>
        <v/>
      </c>
      <c r="AD100" s="210" t="str">
        <f>IF(AD101&lt;&gt;""," -R","")</f>
        <v/>
      </c>
      <c r="AF100" s="210" t="str">
        <f t="shared" si="1"/>
        <v/>
      </c>
      <c r="AH100" s="210" t="str">
        <f t="shared" si="2"/>
        <v/>
      </c>
      <c r="AJ100" s="210" t="str">
        <f t="shared" si="3"/>
        <v/>
      </c>
      <c r="AL100" s="210" t="str">
        <f t="shared" si="4"/>
        <v/>
      </c>
      <c r="AN100" s="210" t="str">
        <f t="shared" si="5"/>
        <v/>
      </c>
      <c r="AP100" s="210" t="str">
        <f t="shared" si="6"/>
        <v/>
      </c>
      <c r="AR100" s="210" t="str">
        <f t="shared" si="7"/>
        <v/>
      </c>
      <c r="AT100" s="210" t="str">
        <f t="shared" si="8"/>
        <v/>
      </c>
      <c r="AV100" s="210" t="str">
        <f t="shared" si="9"/>
        <v/>
      </c>
      <c r="AX100" s="210" t="str">
        <f t="shared" si="10"/>
        <v/>
      </c>
      <c r="AZ100" s="210" t="str">
        <f t="shared" si="11"/>
        <v/>
      </c>
      <c r="BB100" s="210" t="str">
        <f t="shared" si="12"/>
        <v/>
      </c>
      <c r="BD100" s="210" t="str">
        <f t="shared" si="13"/>
        <v/>
      </c>
      <c r="BF100" s="210" t="str">
        <f t="shared" si="14"/>
        <v/>
      </c>
      <c r="BH100" s="210" t="str">
        <f t="shared" si="15"/>
        <v/>
      </c>
      <c r="BJ100" s="210" t="str">
        <f t="shared" si="16"/>
        <v/>
      </c>
    </row>
    <row r="101" spans="13:62" x14ac:dyDescent="0.25">
      <c r="M101" s="210">
        <v>1.46</v>
      </c>
      <c r="N101" s="210" t="str">
        <f>IFERROR(VLOOKUP(M101,'CRUCE RIESGOS'!$C$8:$D$25,2,FALSE),"")</f>
        <v/>
      </c>
      <c r="O101" s="210">
        <v>2.4600000000000102</v>
      </c>
      <c r="P101" s="210" t="str">
        <f>IFERROR(VLOOKUP(O101,'CRUCE RIESGOS'!$C$8:$D$25,2,FALSE),"")</f>
        <v/>
      </c>
      <c r="Q101" s="210">
        <v>3.4600000000000199</v>
      </c>
      <c r="R101" s="210" t="str">
        <f>IFERROR(VLOOKUP(Q101,'CRUCE RIESGOS'!$C$8:$D$25,2,FALSE),"")</f>
        <v/>
      </c>
      <c r="S101" s="210">
        <v>4.4600000000000302</v>
      </c>
      <c r="T101" s="210" t="str">
        <f>IFERROR(VLOOKUP(S101,'CRUCE RIESGOS'!$C$8:$D$25,2,FALSE),"")</f>
        <v/>
      </c>
      <c r="U101" s="210">
        <v>5.4600000000000399</v>
      </c>
      <c r="V101" s="210" t="str">
        <f>IFERROR(VLOOKUP(U101,'CRUCE RIESGOS'!$C$8:$D$25,2,FALSE),"")</f>
        <v/>
      </c>
      <c r="W101" s="210">
        <v>6.4600000000000497</v>
      </c>
      <c r="X101" s="210" t="str">
        <f>IFERROR(VLOOKUP(W101,'CRUCE RIESGOS'!$C$8:$D$25,2,FALSE),"")</f>
        <v/>
      </c>
      <c r="Y101" s="210">
        <v>7.4600000000000604</v>
      </c>
      <c r="Z101" s="210" t="str">
        <f>IFERROR(VLOOKUP(Y101,'CRUCE RIESGOS'!$C$8:$D$25,2,FALSE),"")</f>
        <v/>
      </c>
      <c r="AA101" s="210">
        <v>8.4600000000000701</v>
      </c>
      <c r="AB101" s="210" t="str">
        <f>IFERROR(VLOOKUP(AA101,'CRUCE RIESGOS'!$C$8:$D$25,2,FALSE),"")</f>
        <v/>
      </c>
      <c r="AC101" s="210">
        <v>9.4600000000000808</v>
      </c>
      <c r="AD101" s="210" t="str">
        <f>IFERROR(VLOOKUP(AC101,'CRUCE RIESGOS'!$C$8:$D$25,2,FALSE),"")</f>
        <v/>
      </c>
      <c r="AE101" s="210">
        <v>10.4600000000001</v>
      </c>
      <c r="AF101" s="210" t="str">
        <f>IFERROR(VLOOKUP(AE101,'CRUCE RIESGOS'!$C$8:$D$25,2,FALSE),"")</f>
        <v/>
      </c>
      <c r="AG101" s="210">
        <v>11.4600000000001</v>
      </c>
      <c r="AH101" s="210" t="str">
        <f>IFERROR(VLOOKUP(AG101,'CRUCE RIESGOS'!$C$8:$D$25,2,FALSE),"")</f>
        <v/>
      </c>
      <c r="AI101" s="210">
        <v>12.4600000000001</v>
      </c>
      <c r="AJ101" s="210" t="str">
        <f>IFERROR(VLOOKUP(AI101,'CRUCE RIESGOS'!$C$8:$D$25,2,FALSE),"")</f>
        <v/>
      </c>
      <c r="AK101" s="210">
        <v>13.4600000000001</v>
      </c>
      <c r="AL101" s="210" t="str">
        <f>IFERROR(VLOOKUP(AK101,'CRUCE RIESGOS'!$C$8:$D$25,2,FALSE),"")</f>
        <v/>
      </c>
      <c r="AM101" s="210">
        <v>14.4600000000001</v>
      </c>
      <c r="AN101" s="210" t="str">
        <f>IFERROR(VLOOKUP(AM101,'CRUCE RIESGOS'!$C$8:$D$25,2,FALSE),"")</f>
        <v/>
      </c>
      <c r="AO101" s="210">
        <v>15.4600000000001</v>
      </c>
      <c r="AP101" s="210" t="str">
        <f>IFERROR(VLOOKUP(AO101,'CRUCE RIESGOS'!$C$8:$D$25,2,FALSE),"")</f>
        <v/>
      </c>
      <c r="AQ101" s="210">
        <v>16.4600000000002</v>
      </c>
      <c r="AR101" s="210" t="str">
        <f>IFERROR(VLOOKUP(AQ101,'CRUCE RIESGOS'!$C$8:$D$25,2,FALSE),"")</f>
        <v/>
      </c>
      <c r="AS101" s="210">
        <v>17.4600000000002</v>
      </c>
      <c r="AT101" s="210" t="str">
        <f>IFERROR(VLOOKUP(AS101,'CRUCE RIESGOS'!$C$8:$D$25,2,FALSE),"")</f>
        <v/>
      </c>
      <c r="AU101" s="210">
        <v>18.4600000000002</v>
      </c>
      <c r="AV101" s="210" t="str">
        <f>IFERROR(VLOOKUP(AU101,'CRUCE RIESGOS'!$C$8:$D$25,2,FALSE),"")</f>
        <v/>
      </c>
      <c r="AW101" s="210">
        <v>19.4600000000002</v>
      </c>
      <c r="AX101" s="210" t="str">
        <f>IFERROR(VLOOKUP(AW101,'CRUCE RIESGOS'!$C$8:$D$25,2,FALSE),"")</f>
        <v/>
      </c>
      <c r="AY101" s="210">
        <v>20.4600000000002</v>
      </c>
      <c r="AZ101" s="210" t="str">
        <f>IFERROR(VLOOKUP(AY101,'CRUCE RIESGOS'!$C$8:$D$25,2,FALSE),"")</f>
        <v/>
      </c>
      <c r="BA101" s="210">
        <v>21.4600000000002</v>
      </c>
      <c r="BB101" s="210" t="str">
        <f>IFERROR(VLOOKUP(BA101,'CRUCE RIESGOS'!$C$8:$D$25,2,FALSE),"")</f>
        <v/>
      </c>
      <c r="BC101" s="210">
        <v>22.4600000000002</v>
      </c>
      <c r="BD101" s="210" t="str">
        <f>IFERROR(VLOOKUP(BC101,'CRUCE RIESGOS'!$C$8:$D$25,2,FALSE),"")</f>
        <v/>
      </c>
      <c r="BE101" s="210">
        <v>23.4600000000002</v>
      </c>
      <c r="BF101" s="210" t="str">
        <f>IFERROR(VLOOKUP(BE101,'CRUCE RIESGOS'!$C$8:$D$25,2,FALSE),"")</f>
        <v/>
      </c>
      <c r="BG101" s="210">
        <v>24.4600000000002</v>
      </c>
      <c r="BH101" s="210" t="str">
        <f>IFERROR(VLOOKUP(BG101,'CRUCE RIESGOS'!$C$8:$D$25,2,FALSE),"")</f>
        <v/>
      </c>
      <c r="BI101" s="210">
        <v>25.4600000000002</v>
      </c>
      <c r="BJ101" s="210" t="str">
        <f>IFERROR(VLOOKUP(BI101,'CRUCE RIESGOS'!$C$8:$D$25,2,FALSE),"")</f>
        <v/>
      </c>
    </row>
    <row r="102" spans="13:62" x14ac:dyDescent="0.25">
      <c r="N102" s="210" t="str">
        <f t="shared" si="0"/>
        <v/>
      </c>
      <c r="P102" s="210" t="str">
        <f>IF(P103&lt;&gt;""," -R","")</f>
        <v/>
      </c>
      <c r="R102" s="210" t="str">
        <f>IF(R103&lt;&gt;""," -R","")</f>
        <v/>
      </c>
      <c r="T102" s="210" t="str">
        <f>IF(T103&lt;&gt;""," -R","")</f>
        <v/>
      </c>
      <c r="V102" s="210" t="str">
        <f>IF(V103&lt;&gt;""," -R","")</f>
        <v/>
      </c>
      <c r="X102" s="210" t="str">
        <f>IF(X103&lt;&gt;""," -R","")</f>
        <v/>
      </c>
      <c r="Z102" s="210" t="str">
        <f>IF(Z103&lt;&gt;""," -R","")</f>
        <v/>
      </c>
      <c r="AB102" s="210" t="str">
        <f>IF(AB103&lt;&gt;""," -R","")</f>
        <v/>
      </c>
      <c r="AD102" s="210" t="str">
        <f>IF(AD103&lt;&gt;""," -R","")</f>
        <v/>
      </c>
      <c r="AF102" s="210" t="str">
        <f t="shared" si="1"/>
        <v/>
      </c>
      <c r="AH102" s="210" t="str">
        <f t="shared" si="2"/>
        <v/>
      </c>
      <c r="AJ102" s="210" t="str">
        <f t="shared" si="3"/>
        <v/>
      </c>
      <c r="AL102" s="210" t="str">
        <f t="shared" si="4"/>
        <v/>
      </c>
      <c r="AN102" s="210" t="str">
        <f t="shared" si="5"/>
        <v/>
      </c>
      <c r="AP102" s="210" t="str">
        <f t="shared" si="6"/>
        <v/>
      </c>
      <c r="AR102" s="210" t="str">
        <f t="shared" si="7"/>
        <v/>
      </c>
      <c r="AT102" s="210" t="str">
        <f t="shared" si="8"/>
        <v/>
      </c>
      <c r="AV102" s="210" t="str">
        <f t="shared" si="9"/>
        <v/>
      </c>
      <c r="AX102" s="210" t="str">
        <f t="shared" si="10"/>
        <v/>
      </c>
      <c r="AZ102" s="210" t="str">
        <f t="shared" si="11"/>
        <v/>
      </c>
      <c r="BB102" s="210" t="str">
        <f t="shared" si="12"/>
        <v/>
      </c>
      <c r="BD102" s="210" t="str">
        <f t="shared" si="13"/>
        <v/>
      </c>
      <c r="BF102" s="210" t="str">
        <f t="shared" si="14"/>
        <v/>
      </c>
      <c r="BH102" s="210" t="str">
        <f t="shared" si="15"/>
        <v/>
      </c>
      <c r="BJ102" s="210" t="str">
        <f t="shared" si="16"/>
        <v/>
      </c>
    </row>
    <row r="103" spans="13:62" x14ac:dyDescent="0.25">
      <c r="M103" s="210">
        <v>1.47</v>
      </c>
      <c r="N103" s="210" t="str">
        <f>IFERROR(VLOOKUP(M103,'CRUCE RIESGOS'!$C$8:$D$25,2,FALSE),"")</f>
        <v/>
      </c>
      <c r="O103" s="210">
        <v>2.47000000000001</v>
      </c>
      <c r="P103" s="210" t="str">
        <f>IFERROR(VLOOKUP(O103,'CRUCE RIESGOS'!$C$8:$D$25,2,FALSE),"")</f>
        <v/>
      </c>
      <c r="Q103" s="210">
        <v>3.4700000000000202</v>
      </c>
      <c r="R103" s="210" t="str">
        <f>IFERROR(VLOOKUP(Q103,'CRUCE RIESGOS'!$C$8:$D$25,2,FALSE),"")</f>
        <v/>
      </c>
      <c r="S103" s="210">
        <v>4.4700000000000299</v>
      </c>
      <c r="T103" s="210" t="str">
        <f>IFERROR(VLOOKUP(S103,'CRUCE RIESGOS'!$C$8:$D$25,2,FALSE),"")</f>
        <v/>
      </c>
      <c r="U103" s="210">
        <v>5.4700000000000397</v>
      </c>
      <c r="V103" s="210" t="str">
        <f>IFERROR(VLOOKUP(U103,'CRUCE RIESGOS'!$C$8:$D$25,2,FALSE),"")</f>
        <v/>
      </c>
      <c r="W103" s="210">
        <v>6.4700000000000504</v>
      </c>
      <c r="X103" s="210" t="str">
        <f>IFERROR(VLOOKUP(W103,'CRUCE RIESGOS'!$C$8:$D$25,2,FALSE),"")</f>
        <v/>
      </c>
      <c r="Y103" s="210">
        <v>7.4700000000000601</v>
      </c>
      <c r="Z103" s="210" t="str">
        <f>IFERROR(VLOOKUP(Y103,'CRUCE RIESGOS'!$C$8:$D$25,2,FALSE),"")</f>
        <v/>
      </c>
      <c r="AA103" s="210">
        <v>8.4700000000000699</v>
      </c>
      <c r="AB103" s="210" t="str">
        <f>IFERROR(VLOOKUP(AA103,'CRUCE RIESGOS'!$C$8:$D$25,2,FALSE),"")</f>
        <v/>
      </c>
      <c r="AC103" s="210">
        <v>9.4700000000000806</v>
      </c>
      <c r="AD103" s="210" t="str">
        <f>IFERROR(VLOOKUP(AC103,'CRUCE RIESGOS'!$C$8:$D$25,2,FALSE),"")</f>
        <v/>
      </c>
      <c r="AE103" s="210">
        <v>10.4700000000001</v>
      </c>
      <c r="AF103" s="210" t="str">
        <f>IFERROR(VLOOKUP(AE103,'CRUCE RIESGOS'!$C$8:$D$25,2,FALSE),"")</f>
        <v/>
      </c>
      <c r="AG103" s="210">
        <v>11.4700000000001</v>
      </c>
      <c r="AH103" s="210" t="str">
        <f>IFERROR(VLOOKUP(AG103,'CRUCE RIESGOS'!$C$8:$D$25,2,FALSE),"")</f>
        <v/>
      </c>
      <c r="AI103" s="210">
        <v>12.4700000000001</v>
      </c>
      <c r="AJ103" s="210" t="str">
        <f>IFERROR(VLOOKUP(AI103,'CRUCE RIESGOS'!$C$8:$D$25,2,FALSE),"")</f>
        <v/>
      </c>
      <c r="AK103" s="210">
        <v>13.4700000000001</v>
      </c>
      <c r="AL103" s="210" t="str">
        <f>IFERROR(VLOOKUP(AK103,'CRUCE RIESGOS'!$C$8:$D$25,2,FALSE),"")</f>
        <v/>
      </c>
      <c r="AM103" s="210">
        <v>14.4700000000001</v>
      </c>
      <c r="AN103" s="210" t="str">
        <f>IFERROR(VLOOKUP(AM103,'CRUCE RIESGOS'!$C$8:$D$25,2,FALSE),"")</f>
        <v/>
      </c>
      <c r="AO103" s="210">
        <v>15.4700000000001</v>
      </c>
      <c r="AP103" s="210" t="str">
        <f>IFERROR(VLOOKUP(AO103,'CRUCE RIESGOS'!$C$8:$D$25,2,FALSE),"")</f>
        <v/>
      </c>
      <c r="AQ103" s="210">
        <v>16.470000000000098</v>
      </c>
      <c r="AR103" s="210" t="str">
        <f>IFERROR(VLOOKUP(AQ103,'CRUCE RIESGOS'!$C$8:$D$25,2,FALSE),"")</f>
        <v/>
      </c>
      <c r="AS103" s="210">
        <v>17.470000000000201</v>
      </c>
      <c r="AT103" s="210" t="str">
        <f>IFERROR(VLOOKUP(AS103,'CRUCE RIESGOS'!$C$8:$D$25,2,FALSE),"")</f>
        <v/>
      </c>
      <c r="AU103" s="210">
        <v>18.470000000000201</v>
      </c>
      <c r="AV103" s="210" t="str">
        <f>IFERROR(VLOOKUP(AU103,'CRUCE RIESGOS'!$C$8:$D$25,2,FALSE),"")</f>
        <v/>
      </c>
      <c r="AW103" s="210">
        <v>19.470000000000201</v>
      </c>
      <c r="AX103" s="210" t="str">
        <f>IFERROR(VLOOKUP(AW103,'CRUCE RIESGOS'!$C$8:$D$25,2,FALSE),"")</f>
        <v/>
      </c>
      <c r="AY103" s="210">
        <v>20.470000000000201</v>
      </c>
      <c r="AZ103" s="210" t="str">
        <f>IFERROR(VLOOKUP(AY103,'CRUCE RIESGOS'!$C$8:$D$25,2,FALSE),"")</f>
        <v/>
      </c>
      <c r="BA103" s="210">
        <v>21.470000000000201</v>
      </c>
      <c r="BB103" s="210" t="str">
        <f>IFERROR(VLOOKUP(BA103,'CRUCE RIESGOS'!$C$8:$D$25,2,FALSE),"")</f>
        <v/>
      </c>
      <c r="BC103" s="210">
        <v>22.470000000000201</v>
      </c>
      <c r="BD103" s="210" t="str">
        <f>IFERROR(VLOOKUP(BC103,'CRUCE RIESGOS'!$C$8:$D$25,2,FALSE),"")</f>
        <v/>
      </c>
      <c r="BE103" s="210">
        <v>23.470000000000201</v>
      </c>
      <c r="BF103" s="210" t="str">
        <f>IFERROR(VLOOKUP(BE103,'CRUCE RIESGOS'!$C$8:$D$25,2,FALSE),"")</f>
        <v/>
      </c>
      <c r="BG103" s="210">
        <v>24.470000000000201</v>
      </c>
      <c r="BH103" s="210" t="str">
        <f>IFERROR(VLOOKUP(BG103,'CRUCE RIESGOS'!$C$8:$D$25,2,FALSE),"")</f>
        <v/>
      </c>
      <c r="BI103" s="210">
        <v>25.470000000000201</v>
      </c>
      <c r="BJ103" s="210" t="str">
        <f>IFERROR(VLOOKUP(BI103,'CRUCE RIESGOS'!$C$8:$D$25,2,FALSE),"")</f>
        <v/>
      </c>
    </row>
    <row r="104" spans="13:62" x14ac:dyDescent="0.25">
      <c r="N104" s="210" t="str">
        <f t="shared" si="0"/>
        <v/>
      </c>
      <c r="P104" s="210" t="str">
        <f>IF(P105&lt;&gt;""," -R","")</f>
        <v/>
      </c>
      <c r="R104" s="210" t="str">
        <f>IF(R105&lt;&gt;""," -R","")</f>
        <v/>
      </c>
      <c r="T104" s="210" t="str">
        <f>IF(T105&lt;&gt;""," -R","")</f>
        <v/>
      </c>
      <c r="V104" s="210" t="str">
        <f>IF(V105&lt;&gt;""," -R","")</f>
        <v/>
      </c>
      <c r="X104" s="210" t="str">
        <f>IF(X105&lt;&gt;""," -R","")</f>
        <v/>
      </c>
      <c r="Z104" s="210" t="str">
        <f>IF(Z105&lt;&gt;""," -R","")</f>
        <v/>
      </c>
      <c r="AB104" s="210" t="str">
        <f>IF(AB105&lt;&gt;""," -R","")</f>
        <v/>
      </c>
      <c r="AD104" s="210" t="str">
        <f>IF(AD105&lt;&gt;""," -R","")</f>
        <v/>
      </c>
      <c r="AF104" s="210" t="str">
        <f t="shared" si="1"/>
        <v/>
      </c>
      <c r="AH104" s="210" t="str">
        <f t="shared" si="2"/>
        <v/>
      </c>
      <c r="AJ104" s="210" t="str">
        <f t="shared" si="3"/>
        <v/>
      </c>
      <c r="AL104" s="210" t="str">
        <f t="shared" si="4"/>
        <v/>
      </c>
      <c r="AN104" s="210" t="str">
        <f t="shared" si="5"/>
        <v/>
      </c>
      <c r="AP104" s="210" t="str">
        <f t="shared" si="6"/>
        <v/>
      </c>
      <c r="AR104" s="210" t="str">
        <f t="shared" si="7"/>
        <v/>
      </c>
      <c r="AT104" s="210" t="str">
        <f t="shared" si="8"/>
        <v/>
      </c>
      <c r="AV104" s="210" t="str">
        <f t="shared" si="9"/>
        <v/>
      </c>
      <c r="AX104" s="210" t="str">
        <f t="shared" si="10"/>
        <v/>
      </c>
      <c r="AZ104" s="210" t="str">
        <f t="shared" si="11"/>
        <v/>
      </c>
      <c r="BB104" s="210" t="str">
        <f t="shared" si="12"/>
        <v/>
      </c>
      <c r="BD104" s="210" t="str">
        <f t="shared" si="13"/>
        <v/>
      </c>
      <c r="BF104" s="210" t="str">
        <f t="shared" si="14"/>
        <v/>
      </c>
      <c r="BH104" s="210" t="str">
        <f t="shared" si="15"/>
        <v/>
      </c>
      <c r="BJ104" s="210" t="str">
        <f t="shared" si="16"/>
        <v/>
      </c>
    </row>
    <row r="105" spans="13:62" x14ac:dyDescent="0.25">
      <c r="M105" s="210">
        <v>1.48</v>
      </c>
      <c r="N105" s="210" t="str">
        <f>IFERROR(VLOOKUP(M105,'CRUCE RIESGOS'!$C$8:$D$25,2,FALSE),"")</f>
        <v/>
      </c>
      <c r="O105" s="210">
        <v>2.4800000000000102</v>
      </c>
      <c r="P105" s="210" t="str">
        <f>IFERROR(VLOOKUP(O105,'CRUCE RIESGOS'!$C$8:$D$25,2,FALSE),"")</f>
        <v/>
      </c>
      <c r="Q105" s="210">
        <v>3.48000000000002</v>
      </c>
      <c r="R105" s="210" t="str">
        <f>IFERROR(VLOOKUP(Q105,'CRUCE RIESGOS'!$C$8:$D$25,2,FALSE),"")</f>
        <v/>
      </c>
      <c r="S105" s="210">
        <v>4.4800000000000297</v>
      </c>
      <c r="T105" s="210" t="str">
        <f>IFERROR(VLOOKUP(S105,'CRUCE RIESGOS'!$C$8:$D$25,2,FALSE),"")</f>
        <v/>
      </c>
      <c r="U105" s="210">
        <v>5.4800000000000404</v>
      </c>
      <c r="V105" s="210" t="str">
        <f>IFERROR(VLOOKUP(U105,'CRUCE RIESGOS'!$C$8:$D$25,2,FALSE),"")</f>
        <v/>
      </c>
      <c r="W105" s="210">
        <v>6.4800000000000502</v>
      </c>
      <c r="X105" s="210" t="str">
        <f>IFERROR(VLOOKUP(W105,'CRUCE RIESGOS'!$C$8:$D$25,2,FALSE),"")</f>
        <v/>
      </c>
      <c r="Y105" s="210">
        <v>7.4800000000000599</v>
      </c>
      <c r="Z105" s="210" t="str">
        <f>IFERROR(VLOOKUP(Y105,'CRUCE RIESGOS'!$C$8:$D$25,2,FALSE),"")</f>
        <v/>
      </c>
      <c r="AA105" s="210">
        <v>8.4800000000000697</v>
      </c>
      <c r="AB105" s="210" t="str">
        <f>IFERROR(VLOOKUP(AA105,'CRUCE RIESGOS'!$C$8:$D$25,2,FALSE),"")</f>
        <v/>
      </c>
      <c r="AC105" s="210">
        <v>9.4800000000000804</v>
      </c>
      <c r="AD105" s="210" t="str">
        <f>IFERROR(VLOOKUP(AC105,'CRUCE RIESGOS'!$C$8:$D$25,2,FALSE),"")</f>
        <v/>
      </c>
      <c r="AE105" s="210">
        <v>10.4800000000001</v>
      </c>
      <c r="AF105" s="210" t="str">
        <f>IFERROR(VLOOKUP(AE105,'CRUCE RIESGOS'!$C$8:$D$25,2,FALSE),"")</f>
        <v/>
      </c>
      <c r="AG105" s="210">
        <v>11.4800000000001</v>
      </c>
      <c r="AH105" s="210" t="str">
        <f>IFERROR(VLOOKUP(AG105,'CRUCE RIESGOS'!$C$8:$D$25,2,FALSE),"")</f>
        <v/>
      </c>
      <c r="AI105" s="210">
        <v>12.4800000000001</v>
      </c>
      <c r="AJ105" s="210" t="str">
        <f>IFERROR(VLOOKUP(AI105,'CRUCE RIESGOS'!$C$8:$D$25,2,FALSE),"")</f>
        <v/>
      </c>
      <c r="AK105" s="210">
        <v>13.4800000000001</v>
      </c>
      <c r="AL105" s="210" t="str">
        <f>IFERROR(VLOOKUP(AK105,'CRUCE RIESGOS'!$C$8:$D$25,2,FALSE),"")</f>
        <v/>
      </c>
      <c r="AM105" s="210">
        <v>14.4800000000001</v>
      </c>
      <c r="AN105" s="210" t="str">
        <f>IFERROR(VLOOKUP(AM105,'CRUCE RIESGOS'!$C$8:$D$25,2,FALSE),"")</f>
        <v/>
      </c>
      <c r="AO105" s="210">
        <v>15.4800000000001</v>
      </c>
      <c r="AP105" s="210" t="str">
        <f>IFERROR(VLOOKUP(AO105,'CRUCE RIESGOS'!$C$8:$D$25,2,FALSE),"")</f>
        <v/>
      </c>
      <c r="AQ105" s="210">
        <v>16.480000000000199</v>
      </c>
      <c r="AR105" s="210" t="str">
        <f>IFERROR(VLOOKUP(AQ105,'CRUCE RIESGOS'!$C$8:$D$25,2,FALSE),"")</f>
        <v/>
      </c>
      <c r="AS105" s="210">
        <v>17.480000000000199</v>
      </c>
      <c r="AT105" s="210" t="str">
        <f>IFERROR(VLOOKUP(AS105,'CRUCE RIESGOS'!$C$8:$D$25,2,FALSE),"")</f>
        <v/>
      </c>
      <c r="AU105" s="210">
        <v>18.480000000000199</v>
      </c>
      <c r="AV105" s="210" t="str">
        <f>IFERROR(VLOOKUP(AU105,'CRUCE RIESGOS'!$C$8:$D$25,2,FALSE),"")</f>
        <v/>
      </c>
      <c r="AW105" s="210">
        <v>19.480000000000199</v>
      </c>
      <c r="AX105" s="210" t="str">
        <f>IFERROR(VLOOKUP(AW105,'CRUCE RIESGOS'!$C$8:$D$25,2,FALSE),"")</f>
        <v/>
      </c>
      <c r="AY105" s="210">
        <v>20.480000000000199</v>
      </c>
      <c r="AZ105" s="210" t="str">
        <f>IFERROR(VLOOKUP(AY105,'CRUCE RIESGOS'!$C$8:$D$25,2,FALSE),"")</f>
        <v/>
      </c>
      <c r="BA105" s="210">
        <v>21.480000000000199</v>
      </c>
      <c r="BB105" s="210" t="str">
        <f>IFERROR(VLOOKUP(BA105,'CRUCE RIESGOS'!$C$8:$D$25,2,FALSE),"")</f>
        <v/>
      </c>
      <c r="BC105" s="210">
        <v>22.480000000000199</v>
      </c>
      <c r="BD105" s="210" t="str">
        <f>IFERROR(VLOOKUP(BC105,'CRUCE RIESGOS'!$C$8:$D$25,2,FALSE),"")</f>
        <v/>
      </c>
      <c r="BE105" s="210">
        <v>23.480000000000199</v>
      </c>
      <c r="BF105" s="210" t="str">
        <f>IFERROR(VLOOKUP(BE105,'CRUCE RIESGOS'!$C$8:$D$25,2,FALSE),"")</f>
        <v/>
      </c>
      <c r="BG105" s="210">
        <v>24.480000000000199</v>
      </c>
      <c r="BH105" s="210" t="str">
        <f>IFERROR(VLOOKUP(BG105,'CRUCE RIESGOS'!$C$8:$D$25,2,FALSE),"")</f>
        <v/>
      </c>
      <c r="BI105" s="210">
        <v>25.480000000000199</v>
      </c>
      <c r="BJ105" s="210" t="str">
        <f>IFERROR(VLOOKUP(BI105,'CRUCE RIESGOS'!$C$8:$D$25,2,FALSE),"")</f>
        <v/>
      </c>
    </row>
    <row r="106" spans="13:62" x14ac:dyDescent="0.25">
      <c r="N106" s="210" t="str">
        <f t="shared" si="0"/>
        <v/>
      </c>
      <c r="P106" s="210" t="str">
        <f>IF(P107&lt;&gt;""," -R","")</f>
        <v/>
      </c>
      <c r="R106" s="210" t="str">
        <f>IF(R107&lt;&gt;""," -R","")</f>
        <v/>
      </c>
      <c r="T106" s="210" t="str">
        <f>IF(T107&lt;&gt;""," -R","")</f>
        <v/>
      </c>
      <c r="V106" s="210" t="str">
        <f>IF(V107&lt;&gt;""," -R","")</f>
        <v/>
      </c>
      <c r="X106" s="210" t="str">
        <f>IF(X107&lt;&gt;""," -R","")</f>
        <v/>
      </c>
      <c r="Z106" s="210" t="str">
        <f>IF(Z107&lt;&gt;""," -R","")</f>
        <v/>
      </c>
      <c r="AB106" s="210" t="str">
        <f>IF(AB107&lt;&gt;""," -R","")</f>
        <v/>
      </c>
      <c r="AD106" s="210" t="str">
        <f>IF(AD107&lt;&gt;""," -R","")</f>
        <v/>
      </c>
      <c r="AF106" s="210" t="str">
        <f t="shared" si="1"/>
        <v/>
      </c>
      <c r="AH106" s="210" t="str">
        <f t="shared" si="2"/>
        <v/>
      </c>
      <c r="AJ106" s="210" t="str">
        <f t="shared" si="3"/>
        <v/>
      </c>
      <c r="AL106" s="210" t="str">
        <f t="shared" si="4"/>
        <v/>
      </c>
      <c r="AN106" s="210" t="str">
        <f t="shared" si="5"/>
        <v/>
      </c>
      <c r="AP106" s="210" t="str">
        <f t="shared" si="6"/>
        <v/>
      </c>
      <c r="AR106" s="210" t="str">
        <f t="shared" si="7"/>
        <v/>
      </c>
      <c r="AT106" s="210" t="str">
        <f t="shared" si="8"/>
        <v/>
      </c>
      <c r="AV106" s="210" t="str">
        <f t="shared" si="9"/>
        <v/>
      </c>
      <c r="AX106" s="210" t="str">
        <f t="shared" si="10"/>
        <v/>
      </c>
      <c r="AZ106" s="210" t="str">
        <f t="shared" si="11"/>
        <v/>
      </c>
      <c r="BB106" s="210" t="str">
        <f t="shared" si="12"/>
        <v/>
      </c>
      <c r="BD106" s="210" t="str">
        <f t="shared" si="13"/>
        <v/>
      </c>
      <c r="BF106" s="210" t="str">
        <f t="shared" si="14"/>
        <v/>
      </c>
      <c r="BH106" s="210" t="str">
        <f t="shared" si="15"/>
        <v/>
      </c>
      <c r="BJ106" s="210" t="str">
        <f t="shared" si="16"/>
        <v/>
      </c>
    </row>
    <row r="107" spans="13:62" x14ac:dyDescent="0.25">
      <c r="M107" s="210">
        <v>1.49</v>
      </c>
      <c r="N107" s="210" t="str">
        <f>IFERROR(VLOOKUP(M107,'CRUCE RIESGOS'!$C$8:$D$25,2,FALSE),"")</f>
        <v/>
      </c>
      <c r="O107" s="210">
        <v>2.49000000000001</v>
      </c>
      <c r="P107" s="210" t="str">
        <f>IFERROR(VLOOKUP(O107,'CRUCE RIESGOS'!$C$8:$D$25,2,FALSE),"")</f>
        <v/>
      </c>
      <c r="Q107" s="210">
        <v>3.4900000000000202</v>
      </c>
      <c r="R107" s="210" t="str">
        <f>IFERROR(VLOOKUP(Q107,'CRUCE RIESGOS'!$C$8:$D$25,2,FALSE),"")</f>
        <v/>
      </c>
      <c r="S107" s="210">
        <v>4.4900000000000304</v>
      </c>
      <c r="T107" s="210" t="str">
        <f>IFERROR(VLOOKUP(S107,'CRUCE RIESGOS'!$C$8:$D$25,2,FALSE),"")</f>
        <v/>
      </c>
      <c r="U107" s="210">
        <v>5.4900000000000402</v>
      </c>
      <c r="V107" s="210" t="str">
        <f>IFERROR(VLOOKUP(U107,'CRUCE RIESGOS'!$C$8:$D$25,2,FALSE),"")</f>
        <v/>
      </c>
      <c r="W107" s="210">
        <v>6.49000000000005</v>
      </c>
      <c r="X107" s="210" t="str">
        <f>IFERROR(VLOOKUP(W107,'CRUCE RIESGOS'!$C$8:$D$25,2,FALSE),"")</f>
        <v/>
      </c>
      <c r="Y107" s="210">
        <v>7.4900000000000597</v>
      </c>
      <c r="Z107" s="210" t="str">
        <f>IFERROR(VLOOKUP(Y107,'CRUCE RIESGOS'!$C$8:$D$25,2,FALSE),"")</f>
        <v/>
      </c>
      <c r="AA107" s="210">
        <v>8.4900000000000695</v>
      </c>
      <c r="AB107" s="210" t="str">
        <f>IFERROR(VLOOKUP(AA107,'CRUCE RIESGOS'!$C$8:$D$25,2,FALSE),"")</f>
        <v/>
      </c>
      <c r="AC107" s="210">
        <v>9.4900000000000801</v>
      </c>
      <c r="AD107" s="210" t="str">
        <f>IFERROR(VLOOKUP(AC107,'CRUCE RIESGOS'!$C$8:$D$25,2,FALSE),"")</f>
        <v/>
      </c>
      <c r="AE107" s="210">
        <v>10.4900000000001</v>
      </c>
      <c r="AF107" s="210" t="str">
        <f>IFERROR(VLOOKUP(AE107,'CRUCE RIESGOS'!$C$8:$D$25,2,FALSE),"")</f>
        <v/>
      </c>
      <c r="AG107" s="210">
        <v>11.4900000000001</v>
      </c>
      <c r="AH107" s="210" t="str">
        <f>IFERROR(VLOOKUP(AG107,'CRUCE RIESGOS'!$C$8:$D$25,2,FALSE),"")</f>
        <v/>
      </c>
      <c r="AI107" s="210">
        <v>12.4900000000001</v>
      </c>
      <c r="AJ107" s="210" t="str">
        <f>IFERROR(VLOOKUP(AI107,'CRUCE RIESGOS'!$C$8:$D$25,2,FALSE),"")</f>
        <v/>
      </c>
      <c r="AK107" s="210">
        <v>13.4900000000001</v>
      </c>
      <c r="AL107" s="210" t="str">
        <f>IFERROR(VLOOKUP(AK107,'CRUCE RIESGOS'!$C$8:$D$25,2,FALSE),"")</f>
        <v/>
      </c>
      <c r="AM107" s="210">
        <v>14.4900000000001</v>
      </c>
      <c r="AN107" s="210" t="str">
        <f>IFERROR(VLOOKUP(AM107,'CRUCE RIESGOS'!$C$8:$D$25,2,FALSE),"")</f>
        <v/>
      </c>
      <c r="AO107" s="210">
        <v>15.4900000000001</v>
      </c>
      <c r="AP107" s="210" t="str">
        <f>IFERROR(VLOOKUP(AO107,'CRUCE RIESGOS'!$C$8:$D$25,2,FALSE),"")</f>
        <v/>
      </c>
      <c r="AQ107" s="210">
        <v>16.490000000000101</v>
      </c>
      <c r="AR107" s="210" t="str">
        <f>IFERROR(VLOOKUP(AQ107,'CRUCE RIESGOS'!$C$8:$D$25,2,FALSE),"")</f>
        <v/>
      </c>
      <c r="AS107" s="210">
        <v>17.490000000000201</v>
      </c>
      <c r="AT107" s="210" t="str">
        <f>IFERROR(VLOOKUP(AS107,'CRUCE RIESGOS'!$C$8:$D$25,2,FALSE),"")</f>
        <v/>
      </c>
      <c r="AU107" s="210">
        <v>18.490000000000201</v>
      </c>
      <c r="AV107" s="210" t="str">
        <f>IFERROR(VLOOKUP(AU107,'CRUCE RIESGOS'!$C$8:$D$25,2,FALSE),"")</f>
        <v/>
      </c>
      <c r="AW107" s="210">
        <v>19.490000000000201</v>
      </c>
      <c r="AX107" s="210" t="str">
        <f>IFERROR(VLOOKUP(AW107,'CRUCE RIESGOS'!$C$8:$D$25,2,FALSE),"")</f>
        <v/>
      </c>
      <c r="AY107" s="210">
        <v>20.490000000000201</v>
      </c>
      <c r="AZ107" s="210" t="str">
        <f>IFERROR(VLOOKUP(AY107,'CRUCE RIESGOS'!$C$8:$D$25,2,FALSE),"")</f>
        <v/>
      </c>
      <c r="BA107" s="210">
        <v>21.490000000000201</v>
      </c>
      <c r="BB107" s="210" t="str">
        <f>IFERROR(VLOOKUP(BA107,'CRUCE RIESGOS'!$C$8:$D$25,2,FALSE),"")</f>
        <v/>
      </c>
      <c r="BC107" s="210">
        <v>22.490000000000201</v>
      </c>
      <c r="BD107" s="210" t="str">
        <f>IFERROR(VLOOKUP(BC107,'CRUCE RIESGOS'!$C$8:$D$25,2,FALSE),"")</f>
        <v/>
      </c>
      <c r="BE107" s="210">
        <v>23.490000000000201</v>
      </c>
      <c r="BF107" s="210" t="str">
        <f>IFERROR(VLOOKUP(BE107,'CRUCE RIESGOS'!$C$8:$D$25,2,FALSE),"")</f>
        <v/>
      </c>
      <c r="BG107" s="210">
        <v>24.490000000000201</v>
      </c>
      <c r="BH107" s="210" t="str">
        <f>IFERROR(VLOOKUP(BG107,'CRUCE RIESGOS'!$C$8:$D$25,2,FALSE),"")</f>
        <v/>
      </c>
      <c r="BI107" s="210">
        <v>25.490000000000201</v>
      </c>
      <c r="BJ107" s="210" t="str">
        <f>IFERROR(VLOOKUP(BI107,'CRUCE RIESGOS'!$C$8:$D$25,2,FALSE),"")</f>
        <v/>
      </c>
    </row>
    <row r="108" spans="13:62" x14ac:dyDescent="0.25">
      <c r="N108" s="210" t="str">
        <f t="shared" si="0"/>
        <v/>
      </c>
      <c r="P108" s="210" t="str">
        <f>IF(P109&lt;&gt;""," -R","")</f>
        <v/>
      </c>
      <c r="R108" s="210" t="str">
        <f>IF(R109&lt;&gt;""," -R","")</f>
        <v/>
      </c>
      <c r="T108" s="210" t="str">
        <f>IF(T109&lt;&gt;""," -R","")</f>
        <v/>
      </c>
      <c r="V108" s="210" t="str">
        <f>IF(V109&lt;&gt;""," -R","")</f>
        <v/>
      </c>
      <c r="X108" s="210" t="str">
        <f>IF(X109&lt;&gt;""," -R","")</f>
        <v/>
      </c>
      <c r="Z108" s="210" t="str">
        <f>IF(Z109&lt;&gt;""," -R","")</f>
        <v/>
      </c>
      <c r="AB108" s="210" t="str">
        <f>IF(AB109&lt;&gt;""," -R","")</f>
        <v/>
      </c>
      <c r="AD108" s="210" t="str">
        <f>IF(AD109&lt;&gt;""," -R","")</f>
        <v/>
      </c>
      <c r="AF108" s="210" t="str">
        <f t="shared" si="1"/>
        <v/>
      </c>
      <c r="AH108" s="210" t="str">
        <f t="shared" si="2"/>
        <v/>
      </c>
      <c r="AJ108" s="210" t="str">
        <f t="shared" si="3"/>
        <v/>
      </c>
      <c r="AL108" s="210" t="str">
        <f t="shared" si="4"/>
        <v/>
      </c>
      <c r="AN108" s="210" t="str">
        <f t="shared" si="5"/>
        <v/>
      </c>
      <c r="AP108" s="210" t="str">
        <f t="shared" si="6"/>
        <v/>
      </c>
      <c r="AR108" s="210" t="str">
        <f t="shared" si="7"/>
        <v/>
      </c>
      <c r="AT108" s="210" t="str">
        <f t="shared" si="8"/>
        <v/>
      </c>
      <c r="AV108" s="210" t="str">
        <f t="shared" si="9"/>
        <v/>
      </c>
      <c r="AX108" s="210" t="str">
        <f t="shared" si="10"/>
        <v/>
      </c>
      <c r="AZ108" s="210" t="str">
        <f t="shared" si="11"/>
        <v/>
      </c>
      <c r="BB108" s="210" t="str">
        <f t="shared" si="12"/>
        <v/>
      </c>
      <c r="BD108" s="210" t="str">
        <f t="shared" si="13"/>
        <v/>
      </c>
      <c r="BF108" s="210" t="str">
        <f t="shared" si="14"/>
        <v/>
      </c>
      <c r="BH108" s="210" t="str">
        <f t="shared" si="15"/>
        <v/>
      </c>
      <c r="BJ108" s="210" t="str">
        <f t="shared" si="16"/>
        <v/>
      </c>
    </row>
    <row r="109" spans="13:62" x14ac:dyDescent="0.25">
      <c r="M109" s="210">
        <v>1.5</v>
      </c>
      <c r="N109" s="210" t="str">
        <f>IFERROR(VLOOKUP(M109,'CRUCE RIESGOS'!$C$8:$D$25,2,FALSE),"")</f>
        <v/>
      </c>
      <c r="O109" s="210">
        <v>2.5000000000000102</v>
      </c>
      <c r="P109" s="210" t="str">
        <f>IFERROR(VLOOKUP(O109,'CRUCE RIESGOS'!$C$8:$D$25,2,FALSE),"")</f>
        <v/>
      </c>
      <c r="Q109" s="210">
        <v>3.50000000000002</v>
      </c>
      <c r="R109" s="210" t="str">
        <f>IFERROR(VLOOKUP(Q109,'CRUCE RIESGOS'!$C$8:$D$25,2,FALSE),"")</f>
        <v/>
      </c>
      <c r="S109" s="210">
        <v>4.5000000000000302</v>
      </c>
      <c r="T109" s="210" t="str">
        <f>IFERROR(VLOOKUP(S109,'CRUCE RIESGOS'!$C$8:$D$25,2,FALSE),"")</f>
        <v/>
      </c>
      <c r="U109" s="210">
        <v>5.50000000000004</v>
      </c>
      <c r="V109" s="210" t="str">
        <f>IFERROR(VLOOKUP(U109,'CRUCE RIESGOS'!$C$8:$D$25,2,FALSE),"")</f>
        <v/>
      </c>
      <c r="W109" s="210">
        <v>6.5000000000000497</v>
      </c>
      <c r="X109" s="210" t="str">
        <f>IFERROR(VLOOKUP(W109,'CRUCE RIESGOS'!$C$8:$D$25,2,FALSE),"")</f>
        <v/>
      </c>
      <c r="Y109" s="210">
        <v>7.5000000000000604</v>
      </c>
      <c r="Z109" s="210" t="str">
        <f>IFERROR(VLOOKUP(Y109,'CRUCE RIESGOS'!$C$8:$D$25,2,FALSE),"")</f>
        <v/>
      </c>
      <c r="AA109" s="210">
        <v>8.5000000000000693</v>
      </c>
      <c r="AB109" s="210" t="str">
        <f>IFERROR(VLOOKUP(AA109,'CRUCE RIESGOS'!$C$8:$D$25,2,FALSE),"")</f>
        <v/>
      </c>
      <c r="AC109" s="210">
        <v>9.5000000000000799</v>
      </c>
      <c r="AD109" s="210" t="str">
        <f>IFERROR(VLOOKUP(AC109,'CRUCE RIESGOS'!$C$8:$D$25,2,FALSE),"")</f>
        <v/>
      </c>
      <c r="AE109" s="210">
        <v>10.500000000000099</v>
      </c>
      <c r="AF109" s="210" t="str">
        <f>IFERROR(VLOOKUP(AE109,'CRUCE RIESGOS'!$C$8:$D$25,2,FALSE),"")</f>
        <v/>
      </c>
      <c r="AG109" s="210">
        <v>11.500000000000099</v>
      </c>
      <c r="AH109" s="210" t="str">
        <f>IFERROR(VLOOKUP(AG109,'CRUCE RIESGOS'!$C$8:$D$25,2,FALSE),"")</f>
        <v/>
      </c>
      <c r="AI109" s="210">
        <v>12.500000000000099</v>
      </c>
      <c r="AJ109" s="210" t="str">
        <f>IFERROR(VLOOKUP(AI109,'CRUCE RIESGOS'!$C$8:$D$25,2,FALSE),"")</f>
        <v/>
      </c>
      <c r="AK109" s="210">
        <v>13.500000000000099</v>
      </c>
      <c r="AL109" s="210" t="str">
        <f>IFERROR(VLOOKUP(AK109,'CRUCE RIESGOS'!$C$8:$D$25,2,FALSE),"")</f>
        <v/>
      </c>
      <c r="AM109" s="210">
        <v>14.500000000000099</v>
      </c>
      <c r="AN109" s="210" t="str">
        <f>IFERROR(VLOOKUP(AM109,'CRUCE RIESGOS'!$C$8:$D$25,2,FALSE),"")</f>
        <v/>
      </c>
      <c r="AO109" s="210">
        <v>15.500000000000099</v>
      </c>
      <c r="AP109" s="210" t="str">
        <f>IFERROR(VLOOKUP(AO109,'CRUCE RIESGOS'!$C$8:$D$25,2,FALSE),"")</f>
        <v/>
      </c>
      <c r="AQ109" s="210">
        <v>16.500000000000199</v>
      </c>
      <c r="AR109" s="210" t="str">
        <f>IFERROR(VLOOKUP(AQ109,'CRUCE RIESGOS'!$C$8:$D$25,2,FALSE),"")</f>
        <v/>
      </c>
      <c r="AS109" s="210">
        <v>17.500000000000199</v>
      </c>
      <c r="AT109" s="210" t="str">
        <f>IFERROR(VLOOKUP(AS109,'CRUCE RIESGOS'!$C$8:$D$25,2,FALSE),"")</f>
        <v/>
      </c>
      <c r="AU109" s="210">
        <v>18.500000000000199</v>
      </c>
      <c r="AV109" s="210" t="str">
        <f>IFERROR(VLOOKUP(AU109,'CRUCE RIESGOS'!$C$8:$D$25,2,FALSE),"")</f>
        <v/>
      </c>
      <c r="AW109" s="210">
        <v>19.500000000000199</v>
      </c>
      <c r="AX109" s="210" t="str">
        <f>IFERROR(VLOOKUP(AW109,'CRUCE RIESGOS'!$C$8:$D$25,2,FALSE),"")</f>
        <v/>
      </c>
      <c r="AY109" s="210">
        <v>20.500000000000199</v>
      </c>
      <c r="AZ109" s="210" t="str">
        <f>IFERROR(VLOOKUP(AY109,'CRUCE RIESGOS'!$C$8:$D$25,2,FALSE),"")</f>
        <v/>
      </c>
      <c r="BA109" s="210">
        <v>21.500000000000199</v>
      </c>
      <c r="BB109" s="210" t="str">
        <f>IFERROR(VLOOKUP(BA109,'CRUCE RIESGOS'!$C$8:$D$25,2,FALSE),"")</f>
        <v/>
      </c>
      <c r="BC109" s="210">
        <v>22.500000000000199</v>
      </c>
      <c r="BD109" s="210" t="str">
        <f>IFERROR(VLOOKUP(BC109,'CRUCE RIESGOS'!$C$8:$D$25,2,FALSE),"")</f>
        <v/>
      </c>
      <c r="BE109" s="210">
        <v>23.500000000000199</v>
      </c>
      <c r="BF109" s="210" t="str">
        <f>IFERROR(VLOOKUP(BE109,'CRUCE RIESGOS'!$C$8:$D$25,2,FALSE),"")</f>
        <v/>
      </c>
      <c r="BG109" s="210">
        <v>24.500000000000199</v>
      </c>
      <c r="BH109" s="210" t="str">
        <f>IFERROR(VLOOKUP(BG109,'CRUCE RIESGOS'!$C$8:$D$25,2,FALSE),"")</f>
        <v/>
      </c>
      <c r="BI109" s="210">
        <v>25.500000000000199</v>
      </c>
      <c r="BJ109" s="210" t="str">
        <f>IFERROR(VLOOKUP(BI109,'CRUCE RIESGOS'!$C$8:$D$25,2,FALSE),"")</f>
        <v/>
      </c>
    </row>
    <row r="110" spans="13:62" x14ac:dyDescent="0.25">
      <c r="N110" s="210" t="str">
        <f t="shared" si="0"/>
        <v/>
      </c>
      <c r="P110" s="210" t="str">
        <f>IF(P111&lt;&gt;""," -R","")</f>
        <v/>
      </c>
      <c r="R110" s="210" t="str">
        <f>IF(R111&lt;&gt;""," -R","")</f>
        <v/>
      </c>
      <c r="T110" s="210" t="str">
        <f>IF(T111&lt;&gt;""," -R","")</f>
        <v/>
      </c>
      <c r="V110" s="210" t="str">
        <f>IF(V111&lt;&gt;""," -R","")</f>
        <v/>
      </c>
      <c r="X110" s="210" t="str">
        <f>IF(X111&lt;&gt;""," -R","")</f>
        <v/>
      </c>
      <c r="Z110" s="210" t="str">
        <f>IF(Z111&lt;&gt;""," -R","")</f>
        <v/>
      </c>
      <c r="AB110" s="210" t="str">
        <f>IF(AB111&lt;&gt;""," -R","")</f>
        <v/>
      </c>
      <c r="AD110" s="210" t="str">
        <f>IF(AD111&lt;&gt;""," -R","")</f>
        <v/>
      </c>
      <c r="AF110" s="210" t="str">
        <f t="shared" si="1"/>
        <v/>
      </c>
      <c r="AH110" s="210" t="str">
        <f t="shared" si="2"/>
        <v/>
      </c>
      <c r="AJ110" s="210" t="str">
        <f t="shared" si="3"/>
        <v/>
      </c>
      <c r="AL110" s="210" t="str">
        <f t="shared" si="4"/>
        <v/>
      </c>
      <c r="AN110" s="210" t="str">
        <f t="shared" si="5"/>
        <v/>
      </c>
      <c r="AP110" s="210" t="str">
        <f t="shared" si="6"/>
        <v/>
      </c>
      <c r="AR110" s="210" t="str">
        <f t="shared" si="7"/>
        <v/>
      </c>
      <c r="AT110" s="210" t="str">
        <f t="shared" si="8"/>
        <v/>
      </c>
      <c r="AV110" s="210" t="str">
        <f t="shared" si="9"/>
        <v/>
      </c>
      <c r="AX110" s="210" t="str">
        <f t="shared" si="10"/>
        <v/>
      </c>
      <c r="AZ110" s="210" t="str">
        <f t="shared" si="11"/>
        <v/>
      </c>
      <c r="BB110" s="210" t="str">
        <f t="shared" si="12"/>
        <v/>
      </c>
      <c r="BD110" s="210" t="str">
        <f t="shared" si="13"/>
        <v/>
      </c>
      <c r="BF110" s="210" t="str">
        <f t="shared" si="14"/>
        <v/>
      </c>
      <c r="BH110" s="210" t="str">
        <f t="shared" si="15"/>
        <v/>
      </c>
      <c r="BJ110" s="210" t="str">
        <f t="shared" si="16"/>
        <v/>
      </c>
    </row>
    <row r="111" spans="13:62" x14ac:dyDescent="0.25">
      <c r="M111" s="210">
        <v>1.51</v>
      </c>
      <c r="N111" s="210" t="str">
        <f>IFERROR(VLOOKUP(M111,'CRUCE RIESGOS'!$C$8:$D$25,2,FALSE),"")</f>
        <v/>
      </c>
      <c r="O111" s="210">
        <v>2.51000000000001</v>
      </c>
      <c r="P111" s="210" t="str">
        <f>IFERROR(VLOOKUP(O111,'CRUCE RIESGOS'!$C$8:$D$25,2,FALSE),"")</f>
        <v/>
      </c>
      <c r="Q111" s="210">
        <v>3.5100000000000202</v>
      </c>
      <c r="R111" s="210" t="str">
        <f>IFERROR(VLOOKUP(Q111,'CRUCE RIESGOS'!$C$8:$D$25,2,FALSE),"")</f>
        <v/>
      </c>
      <c r="S111" s="210">
        <v>4.51000000000003</v>
      </c>
      <c r="T111" s="210" t="str">
        <f>IFERROR(VLOOKUP(S111,'CRUCE RIESGOS'!$C$8:$D$25,2,FALSE),"")</f>
        <v/>
      </c>
      <c r="U111" s="210">
        <v>5.5100000000000398</v>
      </c>
      <c r="V111" s="210" t="str">
        <f>IFERROR(VLOOKUP(U111,'CRUCE RIESGOS'!$C$8:$D$25,2,FALSE),"")</f>
        <v/>
      </c>
      <c r="W111" s="210">
        <v>6.5100000000000504</v>
      </c>
      <c r="X111" s="210" t="str">
        <f>IFERROR(VLOOKUP(W111,'CRUCE RIESGOS'!$C$8:$D$25,2,FALSE),"")</f>
        <v/>
      </c>
      <c r="Y111" s="210">
        <v>7.5100000000000602</v>
      </c>
      <c r="Z111" s="210" t="str">
        <f>IFERROR(VLOOKUP(Y111,'CRUCE RIESGOS'!$C$8:$D$25,2,FALSE),"")</f>
        <v/>
      </c>
      <c r="AA111" s="210">
        <v>8.5100000000000708</v>
      </c>
      <c r="AB111" s="210" t="str">
        <f>IFERROR(VLOOKUP(AA111,'CRUCE RIESGOS'!$C$8:$D$25,2,FALSE),"")</f>
        <v/>
      </c>
      <c r="AC111" s="210">
        <v>9.5100000000000797</v>
      </c>
      <c r="AD111" s="210" t="str">
        <f>IFERROR(VLOOKUP(AC111,'CRUCE RIESGOS'!$C$8:$D$25,2,FALSE),"")</f>
        <v/>
      </c>
      <c r="AE111" s="210">
        <v>10.510000000000099</v>
      </c>
      <c r="AF111" s="210" t="str">
        <f>IFERROR(VLOOKUP(AE111,'CRUCE RIESGOS'!$C$8:$D$25,2,FALSE),"")</f>
        <v/>
      </c>
      <c r="AG111" s="210">
        <v>11.510000000000099</v>
      </c>
      <c r="AH111" s="210" t="str">
        <f>IFERROR(VLOOKUP(AG111,'CRUCE RIESGOS'!$C$8:$D$25,2,FALSE),"")</f>
        <v/>
      </c>
      <c r="AI111" s="210">
        <v>12.510000000000099</v>
      </c>
      <c r="AJ111" s="210" t="str">
        <f>IFERROR(VLOOKUP(AI111,'CRUCE RIESGOS'!$C$8:$D$25,2,FALSE),"")</f>
        <v/>
      </c>
      <c r="AK111" s="210">
        <v>13.510000000000099</v>
      </c>
      <c r="AL111" s="210" t="str">
        <f>IFERROR(VLOOKUP(AK111,'CRUCE RIESGOS'!$C$8:$D$25,2,FALSE),"")</f>
        <v/>
      </c>
      <c r="AM111" s="210">
        <v>14.510000000000099</v>
      </c>
      <c r="AN111" s="210" t="str">
        <f>IFERROR(VLOOKUP(AM111,'CRUCE RIESGOS'!$C$8:$D$25,2,FALSE),"")</f>
        <v/>
      </c>
      <c r="AO111" s="210">
        <v>15.510000000000099</v>
      </c>
      <c r="AP111" s="210" t="str">
        <f>IFERROR(VLOOKUP(AO111,'CRUCE RIESGOS'!$C$8:$D$25,2,FALSE),"")</f>
        <v/>
      </c>
      <c r="AQ111" s="210">
        <v>16.510000000000101</v>
      </c>
      <c r="AR111" s="210" t="str">
        <f>IFERROR(VLOOKUP(AQ111,'CRUCE RIESGOS'!$C$8:$D$25,2,FALSE),"")</f>
        <v/>
      </c>
      <c r="AS111" s="210">
        <v>17.510000000000201</v>
      </c>
      <c r="AT111" s="210" t="str">
        <f>IFERROR(VLOOKUP(AS111,'CRUCE RIESGOS'!$C$8:$D$25,2,FALSE),"")</f>
        <v/>
      </c>
      <c r="AU111" s="210">
        <v>18.510000000000201</v>
      </c>
      <c r="AV111" s="210" t="str">
        <f>IFERROR(VLOOKUP(AU111,'CRUCE RIESGOS'!$C$8:$D$25,2,FALSE),"")</f>
        <v/>
      </c>
      <c r="AW111" s="210">
        <v>19.510000000000201</v>
      </c>
      <c r="AX111" s="210" t="str">
        <f>IFERROR(VLOOKUP(AW111,'CRUCE RIESGOS'!$C$8:$D$25,2,FALSE),"")</f>
        <v/>
      </c>
      <c r="AY111" s="210">
        <v>20.510000000000201</v>
      </c>
      <c r="AZ111" s="210" t="str">
        <f>IFERROR(VLOOKUP(AY111,'CRUCE RIESGOS'!$C$8:$D$25,2,FALSE),"")</f>
        <v/>
      </c>
      <c r="BA111" s="210">
        <v>21.510000000000201</v>
      </c>
      <c r="BB111" s="210" t="str">
        <f>IFERROR(VLOOKUP(BA111,'CRUCE RIESGOS'!$C$8:$D$25,2,FALSE),"")</f>
        <v/>
      </c>
      <c r="BC111" s="210">
        <v>22.510000000000201</v>
      </c>
      <c r="BD111" s="210" t="str">
        <f>IFERROR(VLOOKUP(BC111,'CRUCE RIESGOS'!$C$8:$D$25,2,FALSE),"")</f>
        <v/>
      </c>
      <c r="BE111" s="210">
        <v>23.510000000000201</v>
      </c>
      <c r="BF111" s="210" t="str">
        <f>IFERROR(VLOOKUP(BE111,'CRUCE RIESGOS'!$C$8:$D$25,2,FALSE),"")</f>
        <v/>
      </c>
      <c r="BG111" s="210">
        <v>24.510000000000201</v>
      </c>
      <c r="BH111" s="210" t="str">
        <f>IFERROR(VLOOKUP(BG111,'CRUCE RIESGOS'!$C$8:$D$25,2,FALSE),"")</f>
        <v/>
      </c>
      <c r="BI111" s="210">
        <v>25.510000000000201</v>
      </c>
      <c r="BJ111" s="210" t="str">
        <f>IFERROR(VLOOKUP(BI111,'CRUCE RIESGOS'!$C$8:$D$25,2,FALSE),"")</f>
        <v/>
      </c>
    </row>
    <row r="112" spans="13:62" x14ac:dyDescent="0.25">
      <c r="N112" s="210" t="str">
        <f t="shared" si="0"/>
        <v/>
      </c>
      <c r="P112" s="210" t="str">
        <f>IF(P113&lt;&gt;""," -R","")</f>
        <v/>
      </c>
      <c r="R112" s="210" t="str">
        <f>IF(R113&lt;&gt;""," -R","")</f>
        <v/>
      </c>
      <c r="T112" s="210" t="str">
        <f>IF(T113&lt;&gt;""," -R","")</f>
        <v/>
      </c>
      <c r="V112" s="210" t="str">
        <f>IF(V113&lt;&gt;""," -R","")</f>
        <v/>
      </c>
      <c r="X112" s="210" t="str">
        <f>IF(X113&lt;&gt;""," -R","")</f>
        <v/>
      </c>
      <c r="Z112" s="210" t="str">
        <f>IF(Z113&lt;&gt;""," -R","")</f>
        <v/>
      </c>
      <c r="AB112" s="210" t="str">
        <f>IF(AB113&lt;&gt;""," -R","")</f>
        <v/>
      </c>
      <c r="AD112" s="210" t="str">
        <f>IF(AD113&lt;&gt;""," -R","")</f>
        <v/>
      </c>
      <c r="AF112" s="210" t="str">
        <f t="shared" si="1"/>
        <v/>
      </c>
      <c r="AH112" s="210" t="str">
        <f t="shared" si="2"/>
        <v/>
      </c>
      <c r="AJ112" s="210" t="str">
        <f t="shared" si="3"/>
        <v/>
      </c>
      <c r="AL112" s="210" t="str">
        <f t="shared" si="4"/>
        <v/>
      </c>
      <c r="AN112" s="210" t="str">
        <f t="shared" si="5"/>
        <v/>
      </c>
      <c r="AP112" s="210" t="str">
        <f t="shared" si="6"/>
        <v/>
      </c>
      <c r="AR112" s="210" t="str">
        <f t="shared" si="7"/>
        <v/>
      </c>
      <c r="AT112" s="210" t="str">
        <f t="shared" si="8"/>
        <v/>
      </c>
      <c r="AV112" s="210" t="str">
        <f t="shared" si="9"/>
        <v/>
      </c>
      <c r="AX112" s="210" t="str">
        <f t="shared" si="10"/>
        <v/>
      </c>
      <c r="AZ112" s="210" t="str">
        <f t="shared" si="11"/>
        <v/>
      </c>
      <c r="BB112" s="210" t="str">
        <f t="shared" si="12"/>
        <v/>
      </c>
      <c r="BD112" s="210" t="str">
        <f t="shared" si="13"/>
        <v/>
      </c>
      <c r="BF112" s="210" t="str">
        <f t="shared" si="14"/>
        <v/>
      </c>
      <c r="BH112" s="210" t="str">
        <f t="shared" si="15"/>
        <v/>
      </c>
      <c r="BJ112" s="210" t="str">
        <f t="shared" si="16"/>
        <v/>
      </c>
    </row>
    <row r="113" spans="13:62" x14ac:dyDescent="0.25">
      <c r="M113" s="210">
        <v>1.52</v>
      </c>
      <c r="N113" s="210" t="str">
        <f>IFERROR(VLOOKUP(M113,'CRUCE RIESGOS'!$C$8:$D$25,2,FALSE),"")</f>
        <v/>
      </c>
      <c r="O113" s="210">
        <v>2.5200000000000098</v>
      </c>
      <c r="P113" s="210" t="str">
        <f>IFERROR(VLOOKUP(O113,'CRUCE RIESGOS'!$C$8:$D$25,2,FALSE),"")</f>
        <v/>
      </c>
      <c r="Q113" s="210">
        <v>3.52000000000002</v>
      </c>
      <c r="R113" s="210" t="str">
        <f>IFERROR(VLOOKUP(Q113,'CRUCE RIESGOS'!$C$8:$D$25,2,FALSE),"")</f>
        <v/>
      </c>
      <c r="S113" s="210">
        <v>4.5200000000000298</v>
      </c>
      <c r="T113" s="210" t="str">
        <f>IFERROR(VLOOKUP(S113,'CRUCE RIESGOS'!$C$8:$D$25,2,FALSE),"")</f>
        <v/>
      </c>
      <c r="U113" s="210">
        <v>5.5200000000000404</v>
      </c>
      <c r="V113" s="210" t="str">
        <f>IFERROR(VLOOKUP(U113,'CRUCE RIESGOS'!$C$8:$D$25,2,FALSE),"")</f>
        <v/>
      </c>
      <c r="W113" s="210">
        <v>6.5200000000000502</v>
      </c>
      <c r="X113" s="210" t="str">
        <f>IFERROR(VLOOKUP(W113,'CRUCE RIESGOS'!$C$8:$D$25,2,FALSE),"")</f>
        <v/>
      </c>
      <c r="Y113" s="210">
        <v>7.52000000000006</v>
      </c>
      <c r="Z113" s="210" t="str">
        <f>IFERROR(VLOOKUP(Y113,'CRUCE RIESGOS'!$C$8:$D$25,2,FALSE),"")</f>
        <v/>
      </c>
      <c r="AA113" s="210">
        <v>8.5200000000000706</v>
      </c>
      <c r="AB113" s="210" t="str">
        <f>IFERROR(VLOOKUP(AA113,'CRUCE RIESGOS'!$C$8:$D$25,2,FALSE),"")</f>
        <v/>
      </c>
      <c r="AC113" s="210">
        <v>9.5200000000000795</v>
      </c>
      <c r="AD113" s="210" t="str">
        <f>IFERROR(VLOOKUP(AC113,'CRUCE RIESGOS'!$C$8:$D$25,2,FALSE),"")</f>
        <v/>
      </c>
      <c r="AE113" s="210">
        <v>10.520000000000101</v>
      </c>
      <c r="AF113" s="210" t="str">
        <f>IFERROR(VLOOKUP(AE113,'CRUCE RIESGOS'!$C$8:$D$25,2,FALSE),"")</f>
        <v/>
      </c>
      <c r="AG113" s="210">
        <v>11.520000000000101</v>
      </c>
      <c r="AH113" s="210" t="str">
        <f>IFERROR(VLOOKUP(AG113,'CRUCE RIESGOS'!$C$8:$D$25,2,FALSE),"")</f>
        <v/>
      </c>
      <c r="AI113" s="210">
        <v>12.520000000000101</v>
      </c>
      <c r="AJ113" s="210" t="str">
        <f>IFERROR(VLOOKUP(AI113,'CRUCE RIESGOS'!$C$8:$D$25,2,FALSE),"")</f>
        <v/>
      </c>
      <c r="AK113" s="210">
        <v>13.520000000000101</v>
      </c>
      <c r="AL113" s="210" t="str">
        <f>IFERROR(VLOOKUP(AK113,'CRUCE RIESGOS'!$C$8:$D$25,2,FALSE),"")</f>
        <v/>
      </c>
      <c r="AM113" s="210">
        <v>14.520000000000101</v>
      </c>
      <c r="AN113" s="210" t="str">
        <f>IFERROR(VLOOKUP(AM113,'CRUCE RIESGOS'!$C$8:$D$25,2,FALSE),"")</f>
        <v/>
      </c>
      <c r="AO113" s="210">
        <v>15.520000000000101</v>
      </c>
      <c r="AP113" s="210" t="str">
        <f>IFERROR(VLOOKUP(AO113,'CRUCE RIESGOS'!$C$8:$D$25,2,FALSE),"")</f>
        <v/>
      </c>
      <c r="AQ113" s="210">
        <v>16.520000000000099</v>
      </c>
      <c r="AR113" s="210" t="str">
        <f>IFERROR(VLOOKUP(AQ113,'CRUCE RIESGOS'!$C$8:$D$25,2,FALSE),"")</f>
        <v/>
      </c>
      <c r="AS113" s="210">
        <v>17.520000000000199</v>
      </c>
      <c r="AT113" s="210" t="str">
        <f>IFERROR(VLOOKUP(AS113,'CRUCE RIESGOS'!$C$8:$D$25,2,FALSE),"")</f>
        <v/>
      </c>
      <c r="AU113" s="210">
        <v>18.520000000000199</v>
      </c>
      <c r="AV113" s="210" t="str">
        <f>IFERROR(VLOOKUP(AU113,'CRUCE RIESGOS'!$C$8:$D$25,2,FALSE),"")</f>
        <v/>
      </c>
      <c r="AW113" s="210">
        <v>19.520000000000199</v>
      </c>
      <c r="AX113" s="210" t="str">
        <f>IFERROR(VLOOKUP(AW113,'CRUCE RIESGOS'!$C$8:$D$25,2,FALSE),"")</f>
        <v/>
      </c>
      <c r="AY113" s="210">
        <v>20.520000000000199</v>
      </c>
      <c r="AZ113" s="210" t="str">
        <f>IFERROR(VLOOKUP(AY113,'CRUCE RIESGOS'!$C$8:$D$25,2,FALSE),"")</f>
        <v/>
      </c>
      <c r="BA113" s="210">
        <v>21.520000000000199</v>
      </c>
      <c r="BB113" s="210" t="str">
        <f>IFERROR(VLOOKUP(BA113,'CRUCE RIESGOS'!$C$8:$D$25,2,FALSE),"")</f>
        <v/>
      </c>
      <c r="BC113" s="210">
        <v>22.520000000000199</v>
      </c>
      <c r="BD113" s="210" t="str">
        <f>IFERROR(VLOOKUP(BC113,'CRUCE RIESGOS'!$C$8:$D$25,2,FALSE),"")</f>
        <v/>
      </c>
      <c r="BE113" s="210">
        <v>23.520000000000199</v>
      </c>
      <c r="BF113" s="210" t="str">
        <f>IFERROR(VLOOKUP(BE113,'CRUCE RIESGOS'!$C$8:$D$25,2,FALSE),"")</f>
        <v/>
      </c>
      <c r="BG113" s="210">
        <v>24.520000000000199</v>
      </c>
      <c r="BH113" s="210" t="str">
        <f>IFERROR(VLOOKUP(BG113,'CRUCE RIESGOS'!$C$8:$D$25,2,FALSE),"")</f>
        <v/>
      </c>
      <c r="BI113" s="210">
        <v>25.520000000000199</v>
      </c>
      <c r="BJ113" s="210" t="str">
        <f>IFERROR(VLOOKUP(BI113,'CRUCE RIESGOS'!$C$8:$D$25,2,FALSE),"")</f>
        <v/>
      </c>
    </row>
    <row r="114" spans="13:62" x14ac:dyDescent="0.25">
      <c r="N114" s="210" t="str">
        <f t="shared" si="0"/>
        <v/>
      </c>
      <c r="P114" s="210" t="str">
        <f>IF(P115&lt;&gt;""," -R","")</f>
        <v/>
      </c>
      <c r="R114" s="210" t="str">
        <f>IF(R115&lt;&gt;""," -R","")</f>
        <v/>
      </c>
      <c r="T114" s="210" t="str">
        <f>IF(T115&lt;&gt;""," -R","")</f>
        <v/>
      </c>
      <c r="V114" s="210" t="str">
        <f>IF(V115&lt;&gt;""," -R","")</f>
        <v/>
      </c>
      <c r="X114" s="210" t="str">
        <f>IF(X115&lt;&gt;""," -R","")</f>
        <v/>
      </c>
      <c r="Z114" s="210" t="str">
        <f>IF(Z115&lt;&gt;""," -R","")</f>
        <v/>
      </c>
      <c r="AB114" s="210" t="str">
        <f>IF(AB115&lt;&gt;""," -R","")</f>
        <v/>
      </c>
      <c r="AD114" s="210" t="str">
        <f>IF(AD115&lt;&gt;""," -R","")</f>
        <v/>
      </c>
      <c r="AF114" s="210" t="str">
        <f t="shared" si="1"/>
        <v/>
      </c>
      <c r="AH114" s="210" t="str">
        <f t="shared" si="2"/>
        <v/>
      </c>
      <c r="AJ114" s="210" t="str">
        <f t="shared" si="3"/>
        <v/>
      </c>
      <c r="AL114" s="210" t="str">
        <f t="shared" si="4"/>
        <v/>
      </c>
      <c r="AN114" s="210" t="str">
        <f t="shared" si="5"/>
        <v/>
      </c>
      <c r="AP114" s="210" t="str">
        <f t="shared" si="6"/>
        <v/>
      </c>
      <c r="AR114" s="210" t="str">
        <f t="shared" si="7"/>
        <v/>
      </c>
      <c r="AT114" s="210" t="str">
        <f t="shared" si="8"/>
        <v/>
      </c>
      <c r="AV114" s="210" t="str">
        <f t="shared" si="9"/>
        <v/>
      </c>
      <c r="AX114" s="210" t="str">
        <f t="shared" si="10"/>
        <v/>
      </c>
      <c r="AZ114" s="210" t="str">
        <f t="shared" si="11"/>
        <v/>
      </c>
      <c r="BB114" s="210" t="str">
        <f t="shared" si="12"/>
        <v/>
      </c>
      <c r="BD114" s="210" t="str">
        <f t="shared" si="13"/>
        <v/>
      </c>
      <c r="BF114" s="210" t="str">
        <f t="shared" si="14"/>
        <v/>
      </c>
      <c r="BH114" s="210" t="str">
        <f t="shared" si="15"/>
        <v/>
      </c>
      <c r="BJ114" s="210" t="str">
        <f t="shared" si="16"/>
        <v/>
      </c>
    </row>
    <row r="115" spans="13:62" x14ac:dyDescent="0.25">
      <c r="M115" s="210">
        <v>1.53</v>
      </c>
      <c r="N115" s="210" t="str">
        <f>IFERROR(VLOOKUP(M115,'CRUCE RIESGOS'!$C$8:$D$25,2,FALSE),"")</f>
        <v/>
      </c>
      <c r="O115" s="210">
        <v>2.53000000000001</v>
      </c>
      <c r="P115" s="210" t="str">
        <f>IFERROR(VLOOKUP(O115,'CRUCE RIESGOS'!$C$8:$D$25,2,FALSE),"")</f>
        <v/>
      </c>
      <c r="Q115" s="210">
        <v>3.5300000000000198</v>
      </c>
      <c r="R115" s="210" t="str">
        <f>IFERROR(VLOOKUP(Q115,'CRUCE RIESGOS'!$C$8:$D$25,2,FALSE),"")</f>
        <v/>
      </c>
      <c r="S115" s="210">
        <v>4.5300000000000296</v>
      </c>
      <c r="T115" s="210" t="str">
        <f>IFERROR(VLOOKUP(S115,'CRUCE RIESGOS'!$C$8:$D$25,2,FALSE),"")</f>
        <v/>
      </c>
      <c r="U115" s="210">
        <v>5.5300000000000402</v>
      </c>
      <c r="V115" s="210" t="str">
        <f>IFERROR(VLOOKUP(U115,'CRUCE RIESGOS'!$C$8:$D$25,2,FALSE),"")</f>
        <v/>
      </c>
      <c r="W115" s="210">
        <v>6.53000000000005</v>
      </c>
      <c r="X115" s="210" t="str">
        <f>IFERROR(VLOOKUP(W115,'CRUCE RIESGOS'!$C$8:$D$25,2,FALSE),"")</f>
        <v/>
      </c>
      <c r="Y115" s="210">
        <v>7.5300000000000598</v>
      </c>
      <c r="Z115" s="210" t="str">
        <f>IFERROR(VLOOKUP(Y115,'CRUCE RIESGOS'!$C$8:$D$25,2,FALSE),"")</f>
        <v/>
      </c>
      <c r="AA115" s="210">
        <v>8.5300000000000704</v>
      </c>
      <c r="AB115" s="210" t="str">
        <f>IFERROR(VLOOKUP(AA115,'CRUCE RIESGOS'!$C$8:$D$25,2,FALSE),"")</f>
        <v/>
      </c>
      <c r="AC115" s="210">
        <v>9.5300000000000793</v>
      </c>
      <c r="AD115" s="210" t="str">
        <f>IFERROR(VLOOKUP(AC115,'CRUCE RIESGOS'!$C$8:$D$25,2,FALSE),"")</f>
        <v/>
      </c>
      <c r="AE115" s="210">
        <v>10.530000000000101</v>
      </c>
      <c r="AF115" s="210" t="str">
        <f>IFERROR(VLOOKUP(AE115,'CRUCE RIESGOS'!$C$8:$D$25,2,FALSE),"")</f>
        <v/>
      </c>
      <c r="AG115" s="210">
        <v>11.530000000000101</v>
      </c>
      <c r="AH115" s="210" t="str">
        <f>IFERROR(VLOOKUP(AG115,'CRUCE RIESGOS'!$C$8:$D$25,2,FALSE),"")</f>
        <v/>
      </c>
      <c r="AI115" s="210">
        <v>12.530000000000101</v>
      </c>
      <c r="AJ115" s="210" t="str">
        <f>IFERROR(VLOOKUP(AI115,'CRUCE RIESGOS'!$C$8:$D$25,2,FALSE),"")</f>
        <v/>
      </c>
      <c r="AK115" s="210">
        <v>13.530000000000101</v>
      </c>
      <c r="AL115" s="210" t="str">
        <f>IFERROR(VLOOKUP(AK115,'CRUCE RIESGOS'!$C$8:$D$25,2,FALSE),"")</f>
        <v/>
      </c>
      <c r="AM115" s="210">
        <v>14.530000000000101</v>
      </c>
      <c r="AN115" s="210" t="str">
        <f>IFERROR(VLOOKUP(AM115,'CRUCE RIESGOS'!$C$8:$D$25,2,FALSE),"")</f>
        <v/>
      </c>
      <c r="AO115" s="210">
        <v>15.530000000000101</v>
      </c>
      <c r="AP115" s="210" t="str">
        <f>IFERROR(VLOOKUP(AO115,'CRUCE RIESGOS'!$C$8:$D$25,2,FALSE),"")</f>
        <v/>
      </c>
      <c r="AQ115" s="210">
        <v>16.530000000000101</v>
      </c>
      <c r="AR115" s="210" t="str">
        <f>IFERROR(VLOOKUP(AQ115,'CRUCE RIESGOS'!$C$8:$D$25,2,FALSE),"")</f>
        <v/>
      </c>
      <c r="AS115" s="210">
        <v>17.5300000000002</v>
      </c>
      <c r="AT115" s="210" t="str">
        <f>IFERROR(VLOOKUP(AS115,'CRUCE RIESGOS'!$C$8:$D$25,2,FALSE),"")</f>
        <v/>
      </c>
      <c r="AU115" s="210">
        <v>18.5300000000002</v>
      </c>
      <c r="AV115" s="210" t="str">
        <f>IFERROR(VLOOKUP(AU115,'CRUCE RIESGOS'!$C$8:$D$25,2,FALSE),"")</f>
        <v/>
      </c>
      <c r="AW115" s="210">
        <v>19.5300000000002</v>
      </c>
      <c r="AX115" s="210" t="str">
        <f>IFERROR(VLOOKUP(AW115,'CRUCE RIESGOS'!$C$8:$D$25,2,FALSE),"")</f>
        <v/>
      </c>
      <c r="AY115" s="210">
        <v>20.5300000000002</v>
      </c>
      <c r="AZ115" s="210" t="str">
        <f>IFERROR(VLOOKUP(AY115,'CRUCE RIESGOS'!$C$8:$D$25,2,FALSE),"")</f>
        <v/>
      </c>
      <c r="BA115" s="210">
        <v>21.5300000000002</v>
      </c>
      <c r="BB115" s="210" t="str">
        <f>IFERROR(VLOOKUP(BA115,'CRUCE RIESGOS'!$C$8:$D$25,2,FALSE),"")</f>
        <v/>
      </c>
      <c r="BC115" s="210">
        <v>22.5300000000002</v>
      </c>
      <c r="BD115" s="210" t="str">
        <f>IFERROR(VLOOKUP(BC115,'CRUCE RIESGOS'!$C$8:$D$25,2,FALSE),"")</f>
        <v/>
      </c>
      <c r="BE115" s="210">
        <v>23.5300000000002</v>
      </c>
      <c r="BF115" s="210" t="str">
        <f>IFERROR(VLOOKUP(BE115,'CRUCE RIESGOS'!$C$8:$D$25,2,FALSE),"")</f>
        <v/>
      </c>
      <c r="BG115" s="210">
        <v>24.5300000000002</v>
      </c>
      <c r="BH115" s="210" t="str">
        <f>IFERROR(VLOOKUP(BG115,'CRUCE RIESGOS'!$C$8:$D$25,2,FALSE),"")</f>
        <v/>
      </c>
      <c r="BI115" s="210">
        <v>25.5300000000002</v>
      </c>
      <c r="BJ115" s="210" t="str">
        <f>IFERROR(VLOOKUP(BI115,'CRUCE RIESGOS'!$C$8:$D$25,2,FALSE),"")</f>
        <v/>
      </c>
    </row>
    <row r="116" spans="13:62" x14ac:dyDescent="0.25">
      <c r="N116" s="210" t="str">
        <f t="shared" si="0"/>
        <v/>
      </c>
      <c r="P116" s="210" t="str">
        <f>IF(P117&lt;&gt;""," -R","")</f>
        <v/>
      </c>
      <c r="R116" s="210" t="str">
        <f>IF(R117&lt;&gt;""," -R","")</f>
        <v/>
      </c>
      <c r="T116" s="210" t="str">
        <f>IF(T117&lt;&gt;""," -R","")</f>
        <v/>
      </c>
      <c r="V116" s="210" t="str">
        <f>IF(V117&lt;&gt;""," -R","")</f>
        <v/>
      </c>
      <c r="X116" s="210" t="str">
        <f>IF(X117&lt;&gt;""," -R","")</f>
        <v/>
      </c>
      <c r="Z116" s="210" t="str">
        <f>IF(Z117&lt;&gt;""," -R","")</f>
        <v/>
      </c>
      <c r="AB116" s="210" t="str">
        <f>IF(AB117&lt;&gt;""," -R","")</f>
        <v/>
      </c>
      <c r="AD116" s="210" t="str">
        <f>IF(AD117&lt;&gt;""," -R","")</f>
        <v/>
      </c>
      <c r="AF116" s="210" t="str">
        <f t="shared" si="1"/>
        <v/>
      </c>
      <c r="AH116" s="210" t="str">
        <f t="shared" si="2"/>
        <v/>
      </c>
      <c r="AJ116" s="210" t="str">
        <f t="shared" si="3"/>
        <v/>
      </c>
      <c r="AL116" s="210" t="str">
        <f t="shared" si="4"/>
        <v/>
      </c>
      <c r="AN116" s="210" t="str">
        <f t="shared" si="5"/>
        <v/>
      </c>
      <c r="AP116" s="210" t="str">
        <f t="shared" si="6"/>
        <v/>
      </c>
      <c r="AR116" s="210" t="str">
        <f t="shared" si="7"/>
        <v/>
      </c>
      <c r="AT116" s="210" t="str">
        <f t="shared" si="8"/>
        <v/>
      </c>
      <c r="AV116" s="210" t="str">
        <f t="shared" si="9"/>
        <v/>
      </c>
      <c r="AX116" s="210" t="str">
        <f t="shared" si="10"/>
        <v/>
      </c>
      <c r="AZ116" s="210" t="str">
        <f t="shared" si="11"/>
        <v/>
      </c>
      <c r="BB116" s="210" t="str">
        <f t="shared" si="12"/>
        <v/>
      </c>
      <c r="BD116" s="210" t="str">
        <f t="shared" si="13"/>
        <v/>
      </c>
      <c r="BF116" s="210" t="str">
        <f t="shared" si="14"/>
        <v/>
      </c>
      <c r="BH116" s="210" t="str">
        <f t="shared" si="15"/>
        <v/>
      </c>
      <c r="BJ116" s="210" t="str">
        <f t="shared" si="16"/>
        <v/>
      </c>
    </row>
    <row r="117" spans="13:62" x14ac:dyDescent="0.25">
      <c r="M117" s="210">
        <v>1.54</v>
      </c>
      <c r="N117" s="210" t="str">
        <f>IFERROR(VLOOKUP(M117,'CRUCE RIESGOS'!$C$8:$D$25,2,FALSE),"")</f>
        <v/>
      </c>
      <c r="O117" s="210">
        <v>2.5400000000000098</v>
      </c>
      <c r="P117" s="210" t="str">
        <f>IFERROR(VLOOKUP(O117,'CRUCE RIESGOS'!$C$8:$D$25,2,FALSE),"")</f>
        <v/>
      </c>
      <c r="Q117" s="210">
        <v>3.54000000000002</v>
      </c>
      <c r="R117" s="210" t="str">
        <f>IFERROR(VLOOKUP(Q117,'CRUCE RIESGOS'!$C$8:$D$25,2,FALSE),"")</f>
        <v/>
      </c>
      <c r="S117" s="210">
        <v>4.5400000000000302</v>
      </c>
      <c r="T117" s="210" t="str">
        <f>IFERROR(VLOOKUP(S117,'CRUCE RIESGOS'!$C$8:$D$25,2,FALSE),"")</f>
        <v/>
      </c>
      <c r="U117" s="210">
        <v>5.54000000000004</v>
      </c>
      <c r="V117" s="210" t="str">
        <f>IFERROR(VLOOKUP(U117,'CRUCE RIESGOS'!$C$8:$D$25,2,FALSE),"")</f>
        <v/>
      </c>
      <c r="W117" s="210">
        <v>6.5400000000000498</v>
      </c>
      <c r="X117" s="210" t="str">
        <f>IFERROR(VLOOKUP(W117,'CRUCE RIESGOS'!$C$8:$D$25,2,FALSE),"")</f>
        <v/>
      </c>
      <c r="Y117" s="210">
        <v>7.5400000000000604</v>
      </c>
      <c r="Z117" s="210" t="str">
        <f>IFERROR(VLOOKUP(Y117,'CRUCE RIESGOS'!$C$8:$D$25,2,FALSE),"")</f>
        <v/>
      </c>
      <c r="AA117" s="210">
        <v>8.5400000000000702</v>
      </c>
      <c r="AB117" s="210" t="str">
        <f>IFERROR(VLOOKUP(AA117,'CRUCE RIESGOS'!$C$8:$D$25,2,FALSE),"")</f>
        <v/>
      </c>
      <c r="AC117" s="210">
        <v>9.5400000000000809</v>
      </c>
      <c r="AD117" s="210" t="str">
        <f>IFERROR(VLOOKUP(AC117,'CRUCE RIESGOS'!$C$8:$D$25,2,FALSE),"")</f>
        <v/>
      </c>
      <c r="AE117" s="210">
        <v>10.5400000000001</v>
      </c>
      <c r="AF117" s="210" t="str">
        <f>IFERROR(VLOOKUP(AE117,'CRUCE RIESGOS'!$C$8:$D$25,2,FALSE),"")</f>
        <v/>
      </c>
      <c r="AG117" s="210">
        <v>11.5400000000001</v>
      </c>
      <c r="AH117" s="210" t="str">
        <f>IFERROR(VLOOKUP(AG117,'CRUCE RIESGOS'!$C$8:$D$25,2,FALSE),"")</f>
        <v/>
      </c>
      <c r="AI117" s="210">
        <v>12.5400000000001</v>
      </c>
      <c r="AJ117" s="210" t="str">
        <f>IFERROR(VLOOKUP(AI117,'CRUCE RIESGOS'!$C$8:$D$25,2,FALSE),"")</f>
        <v/>
      </c>
      <c r="AK117" s="210">
        <v>13.5400000000001</v>
      </c>
      <c r="AL117" s="210" t="str">
        <f>IFERROR(VLOOKUP(AK117,'CRUCE RIESGOS'!$C$8:$D$25,2,FALSE),"")</f>
        <v/>
      </c>
      <c r="AM117" s="210">
        <v>14.5400000000001</v>
      </c>
      <c r="AN117" s="210" t="str">
        <f>IFERROR(VLOOKUP(AM117,'CRUCE RIESGOS'!$C$8:$D$25,2,FALSE),"")</f>
        <v/>
      </c>
      <c r="AO117" s="210">
        <v>15.5400000000001</v>
      </c>
      <c r="AP117" s="210" t="str">
        <f>IFERROR(VLOOKUP(AO117,'CRUCE RIESGOS'!$C$8:$D$25,2,FALSE),"")</f>
        <v/>
      </c>
      <c r="AQ117" s="210">
        <v>16.540000000000099</v>
      </c>
      <c r="AR117" s="210" t="str">
        <f>IFERROR(VLOOKUP(AQ117,'CRUCE RIESGOS'!$C$8:$D$25,2,FALSE),"")</f>
        <v/>
      </c>
      <c r="AS117" s="210">
        <v>17.540000000000202</v>
      </c>
      <c r="AT117" s="210" t="str">
        <f>IFERROR(VLOOKUP(AS117,'CRUCE RIESGOS'!$C$8:$D$25,2,FALSE),"")</f>
        <v/>
      </c>
      <c r="AU117" s="210">
        <v>18.540000000000202</v>
      </c>
      <c r="AV117" s="210" t="str">
        <f>IFERROR(VLOOKUP(AU117,'CRUCE RIESGOS'!$C$8:$D$25,2,FALSE),"")</f>
        <v/>
      </c>
      <c r="AW117" s="210">
        <v>19.540000000000202</v>
      </c>
      <c r="AX117" s="210" t="str">
        <f>IFERROR(VLOOKUP(AW117,'CRUCE RIESGOS'!$C$8:$D$25,2,FALSE),"")</f>
        <v/>
      </c>
      <c r="AY117" s="210">
        <v>20.540000000000202</v>
      </c>
      <c r="AZ117" s="210" t="str">
        <f>IFERROR(VLOOKUP(AY117,'CRUCE RIESGOS'!$C$8:$D$25,2,FALSE),"")</f>
        <v/>
      </c>
      <c r="BA117" s="210">
        <v>21.540000000000202</v>
      </c>
      <c r="BB117" s="210" t="str">
        <f>IFERROR(VLOOKUP(BA117,'CRUCE RIESGOS'!$C$8:$D$25,2,FALSE),"")</f>
        <v/>
      </c>
      <c r="BC117" s="210">
        <v>22.540000000000202</v>
      </c>
      <c r="BD117" s="210" t="str">
        <f>IFERROR(VLOOKUP(BC117,'CRUCE RIESGOS'!$C$8:$D$25,2,FALSE),"")</f>
        <v/>
      </c>
      <c r="BE117" s="210">
        <v>23.540000000000202</v>
      </c>
      <c r="BF117" s="210" t="str">
        <f>IFERROR(VLOOKUP(BE117,'CRUCE RIESGOS'!$C$8:$D$25,2,FALSE),"")</f>
        <v/>
      </c>
      <c r="BG117" s="210">
        <v>24.540000000000202</v>
      </c>
      <c r="BH117" s="210" t="str">
        <f>IFERROR(VLOOKUP(BG117,'CRUCE RIESGOS'!$C$8:$D$25,2,FALSE),"")</f>
        <v/>
      </c>
      <c r="BI117" s="210">
        <v>25.540000000000202</v>
      </c>
      <c r="BJ117" s="210" t="str">
        <f>IFERROR(VLOOKUP(BI117,'CRUCE RIESGOS'!$C$8:$D$25,2,FALSE),"")</f>
        <v/>
      </c>
    </row>
    <row r="118" spans="13:62" x14ac:dyDescent="0.25">
      <c r="N118" s="210" t="str">
        <f t="shared" si="0"/>
        <v/>
      </c>
      <c r="P118" s="210" t="str">
        <f>IF(P119&lt;&gt;""," -R","")</f>
        <v/>
      </c>
      <c r="R118" s="210" t="str">
        <f>IF(R119&lt;&gt;""," -R","")</f>
        <v/>
      </c>
      <c r="T118" s="210" t="str">
        <f>IF(T119&lt;&gt;""," -R","")</f>
        <v/>
      </c>
      <c r="V118" s="210" t="str">
        <f>IF(V119&lt;&gt;""," -R","")</f>
        <v/>
      </c>
      <c r="X118" s="210" t="str">
        <f>IF(X119&lt;&gt;""," -R","")</f>
        <v/>
      </c>
      <c r="Z118" s="210" t="str">
        <f>IF(Z119&lt;&gt;""," -R","")</f>
        <v/>
      </c>
      <c r="AB118" s="210" t="str">
        <f>IF(AB119&lt;&gt;""," -R","")</f>
        <v/>
      </c>
      <c r="AD118" s="210" t="str">
        <f>IF(AD119&lt;&gt;""," -R","")</f>
        <v/>
      </c>
      <c r="AF118" s="210" t="str">
        <f t="shared" si="1"/>
        <v/>
      </c>
      <c r="AH118" s="210" t="str">
        <f t="shared" si="2"/>
        <v/>
      </c>
      <c r="AJ118" s="210" t="str">
        <f t="shared" si="3"/>
        <v/>
      </c>
      <c r="AL118" s="210" t="str">
        <f t="shared" si="4"/>
        <v/>
      </c>
      <c r="AN118" s="210" t="str">
        <f t="shared" si="5"/>
        <v/>
      </c>
      <c r="AP118" s="210" t="str">
        <f t="shared" si="6"/>
        <v/>
      </c>
      <c r="AR118" s="210" t="str">
        <f t="shared" si="7"/>
        <v/>
      </c>
      <c r="AT118" s="210" t="str">
        <f t="shared" si="8"/>
        <v/>
      </c>
      <c r="AV118" s="210" t="str">
        <f t="shared" si="9"/>
        <v/>
      </c>
      <c r="AX118" s="210" t="str">
        <f t="shared" si="10"/>
        <v/>
      </c>
      <c r="AZ118" s="210" t="str">
        <f t="shared" si="11"/>
        <v/>
      </c>
      <c r="BB118" s="210" t="str">
        <f t="shared" si="12"/>
        <v/>
      </c>
      <c r="BD118" s="210" t="str">
        <f t="shared" si="13"/>
        <v/>
      </c>
      <c r="BF118" s="210" t="str">
        <f t="shared" si="14"/>
        <v/>
      </c>
      <c r="BH118" s="210" t="str">
        <f t="shared" si="15"/>
        <v/>
      </c>
      <c r="BJ118" s="210" t="str">
        <f t="shared" si="16"/>
        <v/>
      </c>
    </row>
    <row r="119" spans="13:62" x14ac:dyDescent="0.25">
      <c r="M119" s="210">
        <v>1.55</v>
      </c>
      <c r="N119" s="210" t="str">
        <f>IFERROR(VLOOKUP(M119,'CRUCE RIESGOS'!$C$8:$D$25,2,FALSE),"")</f>
        <v/>
      </c>
      <c r="O119" s="210">
        <v>2.55000000000001</v>
      </c>
      <c r="P119" s="210" t="str">
        <f>IFERROR(VLOOKUP(O119,'CRUCE RIESGOS'!$C$8:$D$25,2,FALSE),"")</f>
        <v/>
      </c>
      <c r="Q119" s="210">
        <v>3.5500000000000198</v>
      </c>
      <c r="R119" s="210" t="str">
        <f>IFERROR(VLOOKUP(Q119,'CRUCE RIESGOS'!$C$8:$D$25,2,FALSE),"")</f>
        <v/>
      </c>
      <c r="S119" s="210">
        <v>4.55000000000003</v>
      </c>
      <c r="T119" s="210" t="str">
        <f>IFERROR(VLOOKUP(S119,'CRUCE RIESGOS'!$C$8:$D$25,2,FALSE),"")</f>
        <v/>
      </c>
      <c r="U119" s="210">
        <v>5.5500000000000398</v>
      </c>
      <c r="V119" s="210" t="str">
        <f>IFERROR(VLOOKUP(U119,'CRUCE RIESGOS'!$C$8:$D$25,2,FALSE),"")</f>
        <v/>
      </c>
      <c r="W119" s="210">
        <v>6.5500000000000496</v>
      </c>
      <c r="X119" s="210" t="str">
        <f>IFERROR(VLOOKUP(W119,'CRUCE RIESGOS'!$C$8:$D$25,2,FALSE),"")</f>
        <v/>
      </c>
      <c r="Y119" s="210">
        <v>7.5500000000000602</v>
      </c>
      <c r="Z119" s="210" t="str">
        <f>IFERROR(VLOOKUP(Y119,'CRUCE RIESGOS'!$C$8:$D$25,2,FALSE),"")</f>
        <v/>
      </c>
      <c r="AA119" s="210">
        <v>8.55000000000007</v>
      </c>
      <c r="AB119" s="210" t="str">
        <f>IFERROR(VLOOKUP(AA119,'CRUCE RIESGOS'!$C$8:$D$25,2,FALSE),"")</f>
        <v/>
      </c>
      <c r="AC119" s="210">
        <v>9.5500000000000806</v>
      </c>
      <c r="AD119" s="210" t="str">
        <f>IFERROR(VLOOKUP(AC119,'CRUCE RIESGOS'!$C$8:$D$25,2,FALSE),"")</f>
        <v/>
      </c>
      <c r="AE119" s="210">
        <v>10.5500000000001</v>
      </c>
      <c r="AF119" s="210" t="str">
        <f>IFERROR(VLOOKUP(AE119,'CRUCE RIESGOS'!$C$8:$D$25,2,FALSE),"")</f>
        <v/>
      </c>
      <c r="AG119" s="210">
        <v>11.5500000000001</v>
      </c>
      <c r="AH119" s="210" t="str">
        <f>IFERROR(VLOOKUP(AG119,'CRUCE RIESGOS'!$C$8:$D$25,2,FALSE),"")</f>
        <v/>
      </c>
      <c r="AI119" s="210">
        <v>12.5500000000001</v>
      </c>
      <c r="AJ119" s="210" t="str">
        <f>IFERROR(VLOOKUP(AI119,'CRUCE RIESGOS'!$C$8:$D$25,2,FALSE),"")</f>
        <v/>
      </c>
      <c r="AK119" s="210">
        <v>13.5500000000001</v>
      </c>
      <c r="AL119" s="210" t="str">
        <f>IFERROR(VLOOKUP(AK119,'CRUCE RIESGOS'!$C$8:$D$25,2,FALSE),"")</f>
        <v/>
      </c>
      <c r="AM119" s="210">
        <v>14.5500000000001</v>
      </c>
      <c r="AN119" s="210" t="str">
        <f>IFERROR(VLOOKUP(AM119,'CRUCE RIESGOS'!$C$8:$D$25,2,FALSE),"")</f>
        <v/>
      </c>
      <c r="AO119" s="210">
        <v>15.5500000000001</v>
      </c>
      <c r="AP119" s="210" t="str">
        <f>IFERROR(VLOOKUP(AO119,'CRUCE RIESGOS'!$C$8:$D$25,2,FALSE),"")</f>
        <v/>
      </c>
      <c r="AQ119" s="210">
        <v>16.5500000000001</v>
      </c>
      <c r="AR119" s="210" t="str">
        <f>IFERROR(VLOOKUP(AQ119,'CRUCE RIESGOS'!$C$8:$D$25,2,FALSE),"")</f>
        <v/>
      </c>
      <c r="AS119" s="210">
        <v>17.5500000000002</v>
      </c>
      <c r="AT119" s="210" t="str">
        <f>IFERROR(VLOOKUP(AS119,'CRUCE RIESGOS'!$C$8:$D$25,2,FALSE),"")</f>
        <v/>
      </c>
      <c r="AU119" s="210">
        <v>18.5500000000002</v>
      </c>
      <c r="AV119" s="210" t="str">
        <f>IFERROR(VLOOKUP(AU119,'CRUCE RIESGOS'!$C$8:$D$25,2,FALSE),"")</f>
        <v/>
      </c>
      <c r="AW119" s="210">
        <v>19.5500000000002</v>
      </c>
      <c r="AX119" s="210" t="str">
        <f>IFERROR(VLOOKUP(AW119,'CRUCE RIESGOS'!$C$8:$D$25,2,FALSE),"")</f>
        <v/>
      </c>
      <c r="AY119" s="210">
        <v>20.5500000000002</v>
      </c>
      <c r="AZ119" s="210" t="str">
        <f>IFERROR(VLOOKUP(AY119,'CRUCE RIESGOS'!$C$8:$D$25,2,FALSE),"")</f>
        <v/>
      </c>
      <c r="BA119" s="210">
        <v>21.5500000000002</v>
      </c>
      <c r="BB119" s="210" t="str">
        <f>IFERROR(VLOOKUP(BA119,'CRUCE RIESGOS'!$C$8:$D$25,2,FALSE),"")</f>
        <v/>
      </c>
      <c r="BC119" s="210">
        <v>22.5500000000002</v>
      </c>
      <c r="BD119" s="210" t="str">
        <f>IFERROR(VLOOKUP(BC119,'CRUCE RIESGOS'!$C$8:$D$25,2,FALSE),"")</f>
        <v/>
      </c>
      <c r="BE119" s="210">
        <v>23.5500000000002</v>
      </c>
      <c r="BF119" s="210" t="str">
        <f>IFERROR(VLOOKUP(BE119,'CRUCE RIESGOS'!$C$8:$D$25,2,FALSE),"")</f>
        <v/>
      </c>
      <c r="BG119" s="210">
        <v>24.5500000000002</v>
      </c>
      <c r="BH119" s="210" t="str">
        <f>IFERROR(VLOOKUP(BG119,'CRUCE RIESGOS'!$C$8:$D$25,2,FALSE),"")</f>
        <v/>
      </c>
      <c r="BI119" s="210">
        <v>25.5500000000002</v>
      </c>
      <c r="BJ119" s="210" t="str">
        <f>IFERROR(VLOOKUP(BI119,'CRUCE RIESGOS'!$C$8:$D$25,2,FALSE),"")</f>
        <v/>
      </c>
    </row>
    <row r="120" spans="13:62" x14ac:dyDescent="0.25">
      <c r="N120" s="210" t="str">
        <f t="shared" si="0"/>
        <v/>
      </c>
      <c r="P120" s="210" t="str">
        <f>IF(P121&lt;&gt;""," -R","")</f>
        <v/>
      </c>
      <c r="R120" s="210" t="str">
        <f>IF(R121&lt;&gt;""," -R","")</f>
        <v/>
      </c>
      <c r="T120" s="210" t="str">
        <f>IF(T121&lt;&gt;""," -R","")</f>
        <v/>
      </c>
      <c r="V120" s="210" t="str">
        <f>IF(V121&lt;&gt;""," -R","")</f>
        <v/>
      </c>
      <c r="X120" s="210" t="str">
        <f>IF(X121&lt;&gt;""," -R","")</f>
        <v/>
      </c>
      <c r="Z120" s="210" t="str">
        <f>IF(Z121&lt;&gt;""," -R","")</f>
        <v/>
      </c>
      <c r="AB120" s="210" t="str">
        <f>IF(AB121&lt;&gt;""," -R","")</f>
        <v/>
      </c>
      <c r="AD120" s="210" t="str">
        <f>IF(AD121&lt;&gt;""," -R","")</f>
        <v/>
      </c>
      <c r="AF120" s="210" t="str">
        <f t="shared" si="1"/>
        <v/>
      </c>
      <c r="AH120" s="210" t="str">
        <f t="shared" si="2"/>
        <v/>
      </c>
      <c r="AJ120" s="210" t="str">
        <f t="shared" si="3"/>
        <v/>
      </c>
      <c r="AL120" s="210" t="str">
        <f t="shared" si="4"/>
        <v/>
      </c>
      <c r="AN120" s="210" t="str">
        <f t="shared" si="5"/>
        <v/>
      </c>
      <c r="AP120" s="210" t="str">
        <f t="shared" si="6"/>
        <v/>
      </c>
      <c r="AR120" s="210" t="str">
        <f t="shared" si="7"/>
        <v/>
      </c>
      <c r="AT120" s="210" t="str">
        <f t="shared" si="8"/>
        <v/>
      </c>
      <c r="AV120" s="210" t="str">
        <f t="shared" si="9"/>
        <v/>
      </c>
      <c r="AX120" s="210" t="str">
        <f t="shared" si="10"/>
        <v/>
      </c>
      <c r="AZ120" s="210" t="str">
        <f t="shared" si="11"/>
        <v/>
      </c>
      <c r="BB120" s="210" t="str">
        <f t="shared" si="12"/>
        <v/>
      </c>
      <c r="BD120" s="210" t="str">
        <f t="shared" si="13"/>
        <v/>
      </c>
      <c r="BF120" s="210" t="str">
        <f t="shared" si="14"/>
        <v/>
      </c>
      <c r="BH120" s="210" t="str">
        <f t="shared" si="15"/>
        <v/>
      </c>
      <c r="BJ120" s="210" t="str">
        <f t="shared" si="16"/>
        <v/>
      </c>
    </row>
    <row r="121" spans="13:62" x14ac:dyDescent="0.25">
      <c r="M121" s="210">
        <v>1.56</v>
      </c>
      <c r="N121" s="210" t="str">
        <f>IFERROR(VLOOKUP(M121,'CRUCE RIESGOS'!$C$8:$D$25,2,FALSE),"")</f>
        <v/>
      </c>
      <c r="O121" s="210">
        <v>2.5600000000000098</v>
      </c>
      <c r="P121" s="210" t="str">
        <f>IFERROR(VLOOKUP(O121,'CRUCE RIESGOS'!$C$8:$D$25,2,FALSE),"")</f>
        <v/>
      </c>
      <c r="Q121" s="210">
        <v>3.56000000000002</v>
      </c>
      <c r="R121" s="210" t="str">
        <f>IFERROR(VLOOKUP(Q121,'CRUCE RIESGOS'!$C$8:$D$25,2,FALSE),"")</f>
        <v/>
      </c>
      <c r="S121" s="210">
        <v>4.5600000000000298</v>
      </c>
      <c r="T121" s="210" t="str">
        <f>IFERROR(VLOOKUP(S121,'CRUCE RIESGOS'!$C$8:$D$25,2,FALSE),"")</f>
        <v/>
      </c>
      <c r="U121" s="210">
        <v>5.5600000000000396</v>
      </c>
      <c r="V121" s="210" t="str">
        <f>IFERROR(VLOOKUP(U121,'CRUCE RIESGOS'!$C$8:$D$25,2,FALSE),"")</f>
        <v/>
      </c>
      <c r="W121" s="210">
        <v>6.5600000000000502</v>
      </c>
      <c r="X121" s="210" t="str">
        <f>IFERROR(VLOOKUP(W121,'CRUCE RIESGOS'!$C$8:$D$25,2,FALSE),"")</f>
        <v/>
      </c>
      <c r="Y121" s="210">
        <v>7.56000000000006</v>
      </c>
      <c r="Z121" s="210" t="str">
        <f>IFERROR(VLOOKUP(Y121,'CRUCE RIESGOS'!$C$8:$D$25,2,FALSE),"")</f>
        <v/>
      </c>
      <c r="AA121" s="210">
        <v>8.5600000000000698</v>
      </c>
      <c r="AB121" s="210" t="str">
        <f>IFERROR(VLOOKUP(AA121,'CRUCE RIESGOS'!$C$8:$D$25,2,FALSE),"")</f>
        <v/>
      </c>
      <c r="AC121" s="210">
        <v>9.5600000000000804</v>
      </c>
      <c r="AD121" s="210" t="str">
        <f>IFERROR(VLOOKUP(AC121,'CRUCE RIESGOS'!$C$8:$D$25,2,FALSE),"")</f>
        <v/>
      </c>
      <c r="AE121" s="210">
        <v>10.5600000000001</v>
      </c>
      <c r="AF121" s="210" t="str">
        <f>IFERROR(VLOOKUP(AE121,'CRUCE RIESGOS'!$C$8:$D$25,2,FALSE),"")</f>
        <v/>
      </c>
      <c r="AG121" s="210">
        <v>11.5600000000001</v>
      </c>
      <c r="AH121" s="210" t="str">
        <f>IFERROR(VLOOKUP(AG121,'CRUCE RIESGOS'!$C$8:$D$25,2,FALSE),"")</f>
        <v/>
      </c>
      <c r="AI121" s="210">
        <v>12.5600000000001</v>
      </c>
      <c r="AJ121" s="210" t="str">
        <f>IFERROR(VLOOKUP(AI121,'CRUCE RIESGOS'!$C$8:$D$25,2,FALSE),"")</f>
        <v/>
      </c>
      <c r="AK121" s="210">
        <v>13.5600000000001</v>
      </c>
      <c r="AL121" s="210" t="str">
        <f>IFERROR(VLOOKUP(AK121,'CRUCE RIESGOS'!$C$8:$D$25,2,FALSE),"")</f>
        <v/>
      </c>
      <c r="AM121" s="210">
        <v>14.5600000000001</v>
      </c>
      <c r="AN121" s="210" t="str">
        <f>IFERROR(VLOOKUP(AM121,'CRUCE RIESGOS'!$C$8:$D$25,2,FALSE),"")</f>
        <v/>
      </c>
      <c r="AO121" s="210">
        <v>15.5600000000001</v>
      </c>
      <c r="AP121" s="210" t="str">
        <f>IFERROR(VLOOKUP(AO121,'CRUCE RIESGOS'!$C$8:$D$25,2,FALSE),"")</f>
        <v/>
      </c>
      <c r="AQ121" s="210">
        <v>16.560000000000102</v>
      </c>
      <c r="AR121" s="210" t="str">
        <f>IFERROR(VLOOKUP(AQ121,'CRUCE RIESGOS'!$C$8:$D$25,2,FALSE),"")</f>
        <v/>
      </c>
      <c r="AS121" s="210">
        <v>17.560000000000201</v>
      </c>
      <c r="AT121" s="210" t="str">
        <f>IFERROR(VLOOKUP(AS121,'CRUCE RIESGOS'!$C$8:$D$25,2,FALSE),"")</f>
        <v/>
      </c>
      <c r="AU121" s="210">
        <v>18.560000000000201</v>
      </c>
      <c r="AV121" s="210" t="str">
        <f>IFERROR(VLOOKUP(AU121,'CRUCE RIESGOS'!$C$8:$D$25,2,FALSE),"")</f>
        <v/>
      </c>
      <c r="AW121" s="210">
        <v>19.560000000000201</v>
      </c>
      <c r="AX121" s="210" t="str">
        <f>IFERROR(VLOOKUP(AW121,'CRUCE RIESGOS'!$C$8:$D$25,2,FALSE),"")</f>
        <v/>
      </c>
      <c r="AY121" s="210">
        <v>20.560000000000201</v>
      </c>
      <c r="AZ121" s="210" t="str">
        <f>IFERROR(VLOOKUP(AY121,'CRUCE RIESGOS'!$C$8:$D$25,2,FALSE),"")</f>
        <v/>
      </c>
      <c r="BA121" s="210">
        <v>21.560000000000201</v>
      </c>
      <c r="BB121" s="210" t="str">
        <f>IFERROR(VLOOKUP(BA121,'CRUCE RIESGOS'!$C$8:$D$25,2,FALSE),"")</f>
        <v/>
      </c>
      <c r="BC121" s="210">
        <v>22.560000000000201</v>
      </c>
      <c r="BD121" s="210" t="str">
        <f>IFERROR(VLOOKUP(BC121,'CRUCE RIESGOS'!$C$8:$D$25,2,FALSE),"")</f>
        <v/>
      </c>
      <c r="BE121" s="210">
        <v>23.560000000000201</v>
      </c>
      <c r="BF121" s="210" t="str">
        <f>IFERROR(VLOOKUP(BE121,'CRUCE RIESGOS'!$C$8:$D$25,2,FALSE),"")</f>
        <v/>
      </c>
      <c r="BG121" s="210">
        <v>24.560000000000201</v>
      </c>
      <c r="BH121" s="210" t="str">
        <f>IFERROR(VLOOKUP(BG121,'CRUCE RIESGOS'!$C$8:$D$25,2,FALSE),"")</f>
        <v/>
      </c>
      <c r="BI121" s="210">
        <v>25.560000000000201</v>
      </c>
      <c r="BJ121" s="210" t="str">
        <f>IFERROR(VLOOKUP(BI121,'CRUCE RIESGOS'!$C$8:$D$25,2,FALSE),"")</f>
        <v/>
      </c>
    </row>
    <row r="122" spans="13:62" x14ac:dyDescent="0.25">
      <c r="N122" s="210" t="str">
        <f t="shared" si="0"/>
        <v/>
      </c>
      <c r="P122" s="210" t="str">
        <f>IF(P123&lt;&gt;""," -R","")</f>
        <v/>
      </c>
      <c r="R122" s="210" t="str">
        <f>IF(R123&lt;&gt;""," -R","")</f>
        <v/>
      </c>
      <c r="T122" s="210" t="str">
        <f>IF(T123&lt;&gt;""," -R","")</f>
        <v/>
      </c>
      <c r="V122" s="210" t="str">
        <f>IF(V123&lt;&gt;""," -R","")</f>
        <v/>
      </c>
      <c r="X122" s="210" t="str">
        <f>IF(X123&lt;&gt;""," -R","")</f>
        <v/>
      </c>
      <c r="Z122" s="210" t="str">
        <f>IF(Z123&lt;&gt;""," -R","")</f>
        <v/>
      </c>
      <c r="AB122" s="210" t="str">
        <f>IF(AB123&lt;&gt;""," -R","")</f>
        <v/>
      </c>
      <c r="AD122" s="210" t="str">
        <f>IF(AD123&lt;&gt;""," -R","")</f>
        <v/>
      </c>
      <c r="AF122" s="210" t="str">
        <f t="shared" si="1"/>
        <v/>
      </c>
      <c r="AH122" s="210" t="str">
        <f t="shared" si="2"/>
        <v/>
      </c>
      <c r="AJ122" s="210" t="str">
        <f t="shared" si="3"/>
        <v/>
      </c>
      <c r="AL122" s="210" t="str">
        <f t="shared" si="4"/>
        <v/>
      </c>
      <c r="AN122" s="210" t="str">
        <f t="shared" si="5"/>
        <v/>
      </c>
      <c r="AP122" s="210" t="str">
        <f t="shared" si="6"/>
        <v/>
      </c>
      <c r="AR122" s="210" t="str">
        <f t="shared" si="7"/>
        <v/>
      </c>
      <c r="AT122" s="210" t="str">
        <f t="shared" si="8"/>
        <v/>
      </c>
      <c r="AV122" s="210" t="str">
        <f t="shared" si="9"/>
        <v/>
      </c>
      <c r="AX122" s="210" t="str">
        <f t="shared" si="10"/>
        <v/>
      </c>
      <c r="AZ122" s="210" t="str">
        <f t="shared" si="11"/>
        <v/>
      </c>
      <c r="BB122" s="210" t="str">
        <f t="shared" si="12"/>
        <v/>
      </c>
      <c r="BD122" s="210" t="str">
        <f t="shared" si="13"/>
        <v/>
      </c>
      <c r="BF122" s="210" t="str">
        <f t="shared" si="14"/>
        <v/>
      </c>
      <c r="BH122" s="210" t="str">
        <f t="shared" si="15"/>
        <v/>
      </c>
      <c r="BJ122" s="210" t="str">
        <f t="shared" si="16"/>
        <v/>
      </c>
    </row>
    <row r="123" spans="13:62" x14ac:dyDescent="0.25">
      <c r="M123" s="210">
        <v>1.57</v>
      </c>
      <c r="N123" s="210" t="str">
        <f>IFERROR(VLOOKUP(M123,'CRUCE RIESGOS'!$C$8:$D$25,2,FALSE),"")</f>
        <v/>
      </c>
      <c r="O123" s="210">
        <v>2.5700000000000101</v>
      </c>
      <c r="P123" s="210" t="str">
        <f>IFERROR(VLOOKUP(O123,'CRUCE RIESGOS'!$C$8:$D$25,2,FALSE),"")</f>
        <v/>
      </c>
      <c r="Q123" s="210">
        <v>3.5700000000000198</v>
      </c>
      <c r="R123" s="210" t="str">
        <f>IFERROR(VLOOKUP(Q123,'CRUCE RIESGOS'!$C$8:$D$25,2,FALSE),"")</f>
        <v/>
      </c>
      <c r="S123" s="210">
        <v>4.5700000000000296</v>
      </c>
      <c r="T123" s="210" t="str">
        <f>IFERROR(VLOOKUP(S123,'CRUCE RIESGOS'!$C$8:$D$25,2,FALSE),"")</f>
        <v/>
      </c>
      <c r="U123" s="210">
        <v>5.5700000000000403</v>
      </c>
      <c r="V123" s="210" t="str">
        <f>IFERROR(VLOOKUP(U123,'CRUCE RIESGOS'!$C$8:$D$25,2,FALSE),"")</f>
        <v/>
      </c>
      <c r="W123" s="210">
        <v>6.57000000000005</v>
      </c>
      <c r="X123" s="210" t="str">
        <f>IFERROR(VLOOKUP(W123,'CRUCE RIESGOS'!$C$8:$D$25,2,FALSE),"")</f>
        <v/>
      </c>
      <c r="Y123" s="210">
        <v>7.5700000000000598</v>
      </c>
      <c r="Z123" s="210" t="str">
        <f>IFERROR(VLOOKUP(Y123,'CRUCE RIESGOS'!$C$8:$D$25,2,FALSE),"")</f>
        <v/>
      </c>
      <c r="AA123" s="210">
        <v>8.5700000000000696</v>
      </c>
      <c r="AB123" s="210" t="str">
        <f>IFERROR(VLOOKUP(AA123,'CRUCE RIESGOS'!$C$8:$D$25,2,FALSE),"")</f>
        <v/>
      </c>
      <c r="AC123" s="210">
        <v>9.5700000000000802</v>
      </c>
      <c r="AD123" s="210" t="str">
        <f>IFERROR(VLOOKUP(AC123,'CRUCE RIESGOS'!$C$8:$D$25,2,FALSE),"")</f>
        <v/>
      </c>
      <c r="AE123" s="210">
        <v>10.5700000000001</v>
      </c>
      <c r="AF123" s="210" t="str">
        <f>IFERROR(VLOOKUP(AE123,'CRUCE RIESGOS'!$C$8:$D$25,2,FALSE),"")</f>
        <v/>
      </c>
      <c r="AG123" s="210">
        <v>11.5700000000001</v>
      </c>
      <c r="AH123" s="210" t="str">
        <f>IFERROR(VLOOKUP(AG123,'CRUCE RIESGOS'!$C$8:$D$25,2,FALSE),"")</f>
        <v/>
      </c>
      <c r="AI123" s="210">
        <v>12.5700000000001</v>
      </c>
      <c r="AJ123" s="210" t="str">
        <f>IFERROR(VLOOKUP(AI123,'CRUCE RIESGOS'!$C$8:$D$25,2,FALSE),"")</f>
        <v/>
      </c>
      <c r="AK123" s="210">
        <v>13.5700000000001</v>
      </c>
      <c r="AL123" s="210" t="str">
        <f>IFERROR(VLOOKUP(AK123,'CRUCE RIESGOS'!$C$8:$D$25,2,FALSE),"")</f>
        <v/>
      </c>
      <c r="AM123" s="210">
        <v>14.5700000000001</v>
      </c>
      <c r="AN123" s="210" t="str">
        <f>IFERROR(VLOOKUP(AM123,'CRUCE RIESGOS'!$C$8:$D$25,2,FALSE),"")</f>
        <v/>
      </c>
      <c r="AO123" s="210">
        <v>15.5700000000001</v>
      </c>
      <c r="AP123" s="210" t="str">
        <f>IFERROR(VLOOKUP(AO123,'CRUCE RIESGOS'!$C$8:$D$25,2,FALSE),"")</f>
        <v/>
      </c>
      <c r="AQ123" s="210">
        <v>16.5700000000001</v>
      </c>
      <c r="AR123" s="210" t="str">
        <f>IFERROR(VLOOKUP(AQ123,'CRUCE RIESGOS'!$C$8:$D$25,2,FALSE),"")</f>
        <v/>
      </c>
      <c r="AS123" s="210">
        <v>17.570000000000199</v>
      </c>
      <c r="AT123" s="210" t="str">
        <f>IFERROR(VLOOKUP(AS123,'CRUCE RIESGOS'!$C$8:$D$25,2,FALSE),"")</f>
        <v/>
      </c>
      <c r="AU123" s="210">
        <v>18.570000000000199</v>
      </c>
      <c r="AV123" s="210" t="str">
        <f>IFERROR(VLOOKUP(AU123,'CRUCE RIESGOS'!$C$8:$D$25,2,FALSE),"")</f>
        <v/>
      </c>
      <c r="AW123" s="210">
        <v>19.570000000000199</v>
      </c>
      <c r="AX123" s="210" t="str">
        <f>IFERROR(VLOOKUP(AW123,'CRUCE RIESGOS'!$C$8:$D$25,2,FALSE),"")</f>
        <v/>
      </c>
      <c r="AY123" s="210">
        <v>20.570000000000199</v>
      </c>
      <c r="AZ123" s="210" t="str">
        <f>IFERROR(VLOOKUP(AY123,'CRUCE RIESGOS'!$C$8:$D$25,2,FALSE),"")</f>
        <v/>
      </c>
      <c r="BA123" s="210">
        <v>21.570000000000199</v>
      </c>
      <c r="BB123" s="210" t="str">
        <f>IFERROR(VLOOKUP(BA123,'CRUCE RIESGOS'!$C$8:$D$25,2,FALSE),"")</f>
        <v/>
      </c>
      <c r="BC123" s="210">
        <v>22.570000000000199</v>
      </c>
      <c r="BD123" s="210" t="str">
        <f>IFERROR(VLOOKUP(BC123,'CRUCE RIESGOS'!$C$8:$D$25,2,FALSE),"")</f>
        <v/>
      </c>
      <c r="BE123" s="210">
        <v>23.570000000000199</v>
      </c>
      <c r="BF123" s="210" t="str">
        <f>IFERROR(VLOOKUP(BE123,'CRUCE RIESGOS'!$C$8:$D$25,2,FALSE),"")</f>
        <v/>
      </c>
      <c r="BG123" s="210">
        <v>24.570000000000199</v>
      </c>
      <c r="BH123" s="210" t="str">
        <f>IFERROR(VLOOKUP(BG123,'CRUCE RIESGOS'!$C$8:$D$25,2,FALSE),"")</f>
        <v/>
      </c>
      <c r="BI123" s="210">
        <v>25.570000000000199</v>
      </c>
      <c r="BJ123" s="210" t="str">
        <f>IFERROR(VLOOKUP(BI123,'CRUCE RIESGOS'!$C$8:$D$25,2,FALSE),"")</f>
        <v/>
      </c>
    </row>
    <row r="124" spans="13:62" x14ac:dyDescent="0.25">
      <c r="N124" s="210" t="str">
        <f t="shared" si="0"/>
        <v/>
      </c>
      <c r="P124" s="210" t="str">
        <f>IF(P125&lt;&gt;""," -R","")</f>
        <v/>
      </c>
      <c r="R124" s="210" t="str">
        <f>IF(R125&lt;&gt;""," -R","")</f>
        <v/>
      </c>
      <c r="T124" s="210" t="str">
        <f>IF(T125&lt;&gt;""," -R","")</f>
        <v/>
      </c>
      <c r="V124" s="210" t="str">
        <f>IF(V125&lt;&gt;""," -R","")</f>
        <v/>
      </c>
      <c r="X124" s="210" t="str">
        <f>IF(X125&lt;&gt;""," -R","")</f>
        <v/>
      </c>
      <c r="Z124" s="210" t="str">
        <f>IF(Z125&lt;&gt;""," -R","")</f>
        <v/>
      </c>
      <c r="AB124" s="210" t="str">
        <f>IF(AB125&lt;&gt;""," -R","")</f>
        <v/>
      </c>
      <c r="AD124" s="210" t="str">
        <f>IF(AD125&lt;&gt;""," -R","")</f>
        <v/>
      </c>
      <c r="AF124" s="210" t="str">
        <f t="shared" si="1"/>
        <v/>
      </c>
      <c r="AH124" s="210" t="str">
        <f t="shared" si="2"/>
        <v/>
      </c>
      <c r="AJ124" s="210" t="str">
        <f t="shared" si="3"/>
        <v/>
      </c>
      <c r="AL124" s="210" t="str">
        <f t="shared" si="4"/>
        <v/>
      </c>
      <c r="AN124" s="210" t="str">
        <f t="shared" si="5"/>
        <v/>
      </c>
      <c r="AP124" s="210" t="str">
        <f t="shared" si="6"/>
        <v/>
      </c>
      <c r="AR124" s="210" t="str">
        <f t="shared" si="7"/>
        <v/>
      </c>
      <c r="AT124" s="210" t="str">
        <f t="shared" si="8"/>
        <v/>
      </c>
      <c r="AV124" s="210" t="str">
        <f t="shared" si="9"/>
        <v/>
      </c>
      <c r="AX124" s="210" t="str">
        <f t="shared" si="10"/>
        <v/>
      </c>
      <c r="AZ124" s="210" t="str">
        <f t="shared" si="11"/>
        <v/>
      </c>
      <c r="BB124" s="210" t="str">
        <f t="shared" si="12"/>
        <v/>
      </c>
      <c r="BD124" s="210" t="str">
        <f t="shared" si="13"/>
        <v/>
      </c>
      <c r="BF124" s="210" t="str">
        <f t="shared" si="14"/>
        <v/>
      </c>
      <c r="BH124" s="210" t="str">
        <f t="shared" si="15"/>
        <v/>
      </c>
      <c r="BJ124" s="210" t="str">
        <f t="shared" si="16"/>
        <v/>
      </c>
    </row>
    <row r="125" spans="13:62" x14ac:dyDescent="0.25">
      <c r="M125" s="210">
        <v>1.58</v>
      </c>
      <c r="N125" s="210" t="str">
        <f>IFERROR(VLOOKUP(M125,'CRUCE RIESGOS'!$C$8:$D$25,2,FALSE),"")</f>
        <v/>
      </c>
      <c r="O125" s="210">
        <v>2.5800000000000098</v>
      </c>
      <c r="P125" s="210" t="str">
        <f>IFERROR(VLOOKUP(O125,'CRUCE RIESGOS'!$C$8:$D$25,2,FALSE),"")</f>
        <v/>
      </c>
      <c r="Q125" s="210">
        <v>3.5800000000000201</v>
      </c>
      <c r="R125" s="210" t="str">
        <f>IFERROR(VLOOKUP(Q125,'CRUCE RIESGOS'!$C$8:$D$25,2,FALSE),"")</f>
        <v/>
      </c>
      <c r="S125" s="210">
        <v>4.5800000000000303</v>
      </c>
      <c r="T125" s="210" t="str">
        <f>IFERROR(VLOOKUP(S125,'CRUCE RIESGOS'!$C$8:$D$25,2,FALSE),"")</f>
        <v/>
      </c>
      <c r="U125" s="210">
        <v>5.58000000000004</v>
      </c>
      <c r="V125" s="210" t="str">
        <f>IFERROR(VLOOKUP(U125,'CRUCE RIESGOS'!$C$8:$D$25,2,FALSE),"")</f>
        <v/>
      </c>
      <c r="W125" s="210">
        <v>6.5800000000000498</v>
      </c>
      <c r="X125" s="210" t="str">
        <f>IFERROR(VLOOKUP(W125,'CRUCE RIESGOS'!$C$8:$D$25,2,FALSE),"")</f>
        <v/>
      </c>
      <c r="Y125" s="210">
        <v>7.5800000000000596</v>
      </c>
      <c r="Z125" s="210" t="str">
        <f>IFERROR(VLOOKUP(Y125,'CRUCE RIESGOS'!$C$8:$D$25,2,FALSE),"")</f>
        <v/>
      </c>
      <c r="AA125" s="210">
        <v>8.5800000000000693</v>
      </c>
      <c r="AB125" s="210" t="str">
        <f>IFERROR(VLOOKUP(AA125,'CRUCE RIESGOS'!$C$8:$D$25,2,FALSE),"")</f>
        <v/>
      </c>
      <c r="AC125" s="210">
        <v>9.58000000000008</v>
      </c>
      <c r="AD125" s="210" t="str">
        <f>IFERROR(VLOOKUP(AC125,'CRUCE RIESGOS'!$C$8:$D$25,2,FALSE),"")</f>
        <v/>
      </c>
      <c r="AE125" s="210">
        <v>10.5800000000001</v>
      </c>
      <c r="AF125" s="210" t="str">
        <f>IFERROR(VLOOKUP(AE125,'CRUCE RIESGOS'!$C$8:$D$25,2,FALSE),"")</f>
        <v/>
      </c>
      <c r="AG125" s="210">
        <v>11.5800000000001</v>
      </c>
      <c r="AH125" s="210" t="str">
        <f>IFERROR(VLOOKUP(AG125,'CRUCE RIESGOS'!$C$8:$D$25,2,FALSE),"")</f>
        <v/>
      </c>
      <c r="AI125" s="210">
        <v>12.5800000000001</v>
      </c>
      <c r="AJ125" s="210" t="str">
        <f>IFERROR(VLOOKUP(AI125,'CRUCE RIESGOS'!$C$8:$D$25,2,FALSE),"")</f>
        <v/>
      </c>
      <c r="AK125" s="210">
        <v>13.5800000000001</v>
      </c>
      <c r="AL125" s="210" t="str">
        <f>IFERROR(VLOOKUP(AK125,'CRUCE RIESGOS'!$C$8:$D$25,2,FALSE),"")</f>
        <v/>
      </c>
      <c r="AM125" s="210">
        <v>14.5800000000001</v>
      </c>
      <c r="AN125" s="210" t="str">
        <f>IFERROR(VLOOKUP(AM125,'CRUCE RIESGOS'!$C$8:$D$25,2,FALSE),"")</f>
        <v/>
      </c>
      <c r="AO125" s="210">
        <v>15.5800000000001</v>
      </c>
      <c r="AP125" s="210" t="str">
        <f>IFERROR(VLOOKUP(AO125,'CRUCE RIESGOS'!$C$8:$D$25,2,FALSE),"")</f>
        <v/>
      </c>
      <c r="AQ125" s="210">
        <v>16.580000000000101</v>
      </c>
      <c r="AR125" s="210" t="str">
        <f>IFERROR(VLOOKUP(AQ125,'CRUCE RIESGOS'!$C$8:$D$25,2,FALSE),"")</f>
        <v/>
      </c>
      <c r="AS125" s="210">
        <v>17.580000000000201</v>
      </c>
      <c r="AT125" s="210" t="str">
        <f>IFERROR(VLOOKUP(AS125,'CRUCE RIESGOS'!$C$8:$D$25,2,FALSE),"")</f>
        <v/>
      </c>
      <c r="AU125" s="210">
        <v>18.580000000000201</v>
      </c>
      <c r="AV125" s="210" t="str">
        <f>IFERROR(VLOOKUP(AU125,'CRUCE RIESGOS'!$C$8:$D$25,2,FALSE),"")</f>
        <v/>
      </c>
      <c r="AW125" s="210">
        <v>19.580000000000201</v>
      </c>
      <c r="AX125" s="210" t="str">
        <f>IFERROR(VLOOKUP(AW125,'CRUCE RIESGOS'!$C$8:$D$25,2,FALSE),"")</f>
        <v/>
      </c>
      <c r="AY125" s="210">
        <v>20.580000000000201</v>
      </c>
      <c r="AZ125" s="210" t="str">
        <f>IFERROR(VLOOKUP(AY125,'CRUCE RIESGOS'!$C$8:$D$25,2,FALSE),"")</f>
        <v/>
      </c>
      <c r="BA125" s="210">
        <v>21.580000000000201</v>
      </c>
      <c r="BB125" s="210" t="str">
        <f>IFERROR(VLOOKUP(BA125,'CRUCE RIESGOS'!$C$8:$D$25,2,FALSE),"")</f>
        <v/>
      </c>
      <c r="BC125" s="210">
        <v>22.580000000000201</v>
      </c>
      <c r="BD125" s="210" t="str">
        <f>IFERROR(VLOOKUP(BC125,'CRUCE RIESGOS'!$C$8:$D$25,2,FALSE),"")</f>
        <v/>
      </c>
      <c r="BE125" s="210">
        <v>23.580000000000201</v>
      </c>
      <c r="BF125" s="210" t="str">
        <f>IFERROR(VLOOKUP(BE125,'CRUCE RIESGOS'!$C$8:$D$25,2,FALSE),"")</f>
        <v/>
      </c>
      <c r="BG125" s="210">
        <v>24.580000000000201</v>
      </c>
      <c r="BH125" s="210" t="str">
        <f>IFERROR(VLOOKUP(BG125,'CRUCE RIESGOS'!$C$8:$D$25,2,FALSE),"")</f>
        <v/>
      </c>
      <c r="BI125" s="210">
        <v>25.580000000000201</v>
      </c>
      <c r="BJ125" s="210" t="str">
        <f>IFERROR(VLOOKUP(BI125,'CRUCE RIESGOS'!$C$8:$D$25,2,FALSE),"")</f>
        <v/>
      </c>
    </row>
    <row r="126" spans="13:62" x14ac:dyDescent="0.25">
      <c r="N126" s="210" t="str">
        <f t="shared" si="0"/>
        <v/>
      </c>
      <c r="P126" s="210" t="str">
        <f>IF(P127&lt;&gt;""," -R","")</f>
        <v/>
      </c>
      <c r="R126" s="210" t="str">
        <f>IF(R127&lt;&gt;""," -R","")</f>
        <v/>
      </c>
      <c r="T126" s="210" t="str">
        <f>IF(T127&lt;&gt;""," -R","")</f>
        <v/>
      </c>
      <c r="V126" s="210" t="str">
        <f>IF(V127&lt;&gt;""," -R","")</f>
        <v/>
      </c>
      <c r="X126" s="210" t="str">
        <f>IF(X127&lt;&gt;""," -R","")</f>
        <v/>
      </c>
      <c r="Z126" s="210" t="str">
        <f>IF(Z127&lt;&gt;""," -R","")</f>
        <v/>
      </c>
      <c r="AB126" s="210" t="str">
        <f>IF(AB127&lt;&gt;""," -R","")</f>
        <v/>
      </c>
      <c r="AD126" s="210" t="str">
        <f>IF(AD127&lt;&gt;""," -R","")</f>
        <v/>
      </c>
      <c r="AF126" s="210" t="str">
        <f t="shared" si="1"/>
        <v/>
      </c>
      <c r="AH126" s="210" t="str">
        <f t="shared" si="2"/>
        <v/>
      </c>
      <c r="AJ126" s="210" t="str">
        <f t="shared" si="3"/>
        <v/>
      </c>
      <c r="AL126" s="210" t="str">
        <f t="shared" si="4"/>
        <v/>
      </c>
      <c r="AN126" s="210" t="str">
        <f t="shared" si="5"/>
        <v/>
      </c>
      <c r="AP126" s="210" t="str">
        <f t="shared" si="6"/>
        <v/>
      </c>
      <c r="AR126" s="210" t="str">
        <f t="shared" si="7"/>
        <v/>
      </c>
      <c r="AT126" s="210" t="str">
        <f t="shared" si="8"/>
        <v/>
      </c>
      <c r="AV126" s="210" t="str">
        <f t="shared" si="9"/>
        <v/>
      </c>
      <c r="AX126" s="210" t="str">
        <f t="shared" si="10"/>
        <v/>
      </c>
      <c r="AZ126" s="210" t="str">
        <f t="shared" si="11"/>
        <v/>
      </c>
      <c r="BB126" s="210" t="str">
        <f t="shared" si="12"/>
        <v/>
      </c>
      <c r="BD126" s="210" t="str">
        <f t="shared" si="13"/>
        <v/>
      </c>
      <c r="BF126" s="210" t="str">
        <f t="shared" si="14"/>
        <v/>
      </c>
      <c r="BH126" s="210" t="str">
        <f t="shared" si="15"/>
        <v/>
      </c>
      <c r="BJ126" s="210" t="str">
        <f t="shared" si="16"/>
        <v/>
      </c>
    </row>
    <row r="127" spans="13:62" x14ac:dyDescent="0.25">
      <c r="M127" s="210">
        <v>1.59</v>
      </c>
      <c r="N127" s="210" t="str">
        <f>IFERROR(VLOOKUP(M127,'CRUCE RIESGOS'!$C$8:$D$25,2,FALSE),"")</f>
        <v/>
      </c>
      <c r="O127" s="210">
        <v>2.5900000000000101</v>
      </c>
      <c r="P127" s="210" t="str">
        <f>IFERROR(VLOOKUP(O127,'CRUCE RIESGOS'!$C$8:$D$25,2,FALSE),"")</f>
        <v/>
      </c>
      <c r="Q127" s="210">
        <v>3.5900000000000198</v>
      </c>
      <c r="R127" s="210" t="str">
        <f>IFERROR(VLOOKUP(Q127,'CRUCE RIESGOS'!$C$8:$D$25,2,FALSE),"")</f>
        <v/>
      </c>
      <c r="S127" s="210">
        <v>4.5900000000000301</v>
      </c>
      <c r="T127" s="210" t="str">
        <f>IFERROR(VLOOKUP(S127,'CRUCE RIESGOS'!$C$8:$D$25,2,FALSE),"")</f>
        <v/>
      </c>
      <c r="U127" s="210">
        <v>5.5900000000000398</v>
      </c>
      <c r="V127" s="210" t="str">
        <f>IFERROR(VLOOKUP(U127,'CRUCE RIESGOS'!$C$8:$D$25,2,FALSE),"")</f>
        <v/>
      </c>
      <c r="W127" s="210">
        <v>6.5900000000000496</v>
      </c>
      <c r="X127" s="210" t="str">
        <f>IFERROR(VLOOKUP(W127,'CRUCE RIESGOS'!$C$8:$D$25,2,FALSE),"")</f>
        <v/>
      </c>
      <c r="Y127" s="210">
        <v>7.5900000000000603</v>
      </c>
      <c r="Z127" s="210" t="str">
        <f>IFERROR(VLOOKUP(Y127,'CRUCE RIESGOS'!$C$8:$D$25,2,FALSE),"")</f>
        <v/>
      </c>
      <c r="AA127" s="210">
        <v>8.5900000000000691</v>
      </c>
      <c r="AB127" s="210" t="str">
        <f>IFERROR(VLOOKUP(AA127,'CRUCE RIESGOS'!$C$8:$D$25,2,FALSE),"")</f>
        <v/>
      </c>
      <c r="AC127" s="210">
        <v>9.5900000000000798</v>
      </c>
      <c r="AD127" s="210" t="str">
        <f>IFERROR(VLOOKUP(AC127,'CRUCE RIESGOS'!$C$8:$D$25,2,FALSE),"")</f>
        <v/>
      </c>
      <c r="AE127" s="210">
        <v>10.590000000000099</v>
      </c>
      <c r="AF127" s="210" t="str">
        <f>IFERROR(VLOOKUP(AE127,'CRUCE RIESGOS'!$C$8:$D$25,2,FALSE),"")</f>
        <v/>
      </c>
      <c r="AG127" s="210">
        <v>11.590000000000099</v>
      </c>
      <c r="AH127" s="210" t="str">
        <f>IFERROR(VLOOKUP(AG127,'CRUCE RIESGOS'!$C$8:$D$25,2,FALSE),"")</f>
        <v/>
      </c>
      <c r="AI127" s="210">
        <v>12.590000000000099</v>
      </c>
      <c r="AJ127" s="210" t="str">
        <f>IFERROR(VLOOKUP(AI127,'CRUCE RIESGOS'!$C$8:$D$25,2,FALSE),"")</f>
        <v/>
      </c>
      <c r="AK127" s="210">
        <v>13.590000000000099</v>
      </c>
      <c r="AL127" s="210" t="str">
        <f>IFERROR(VLOOKUP(AK127,'CRUCE RIESGOS'!$C$8:$D$25,2,FALSE),"")</f>
        <v/>
      </c>
      <c r="AM127" s="210">
        <v>14.590000000000099</v>
      </c>
      <c r="AN127" s="210" t="str">
        <f>IFERROR(VLOOKUP(AM127,'CRUCE RIESGOS'!$C$8:$D$25,2,FALSE),"")</f>
        <v/>
      </c>
      <c r="AO127" s="210">
        <v>15.590000000000099</v>
      </c>
      <c r="AP127" s="210" t="str">
        <f>IFERROR(VLOOKUP(AO127,'CRUCE RIESGOS'!$C$8:$D$25,2,FALSE),"")</f>
        <v/>
      </c>
      <c r="AQ127" s="210">
        <v>16.590000000000099</v>
      </c>
      <c r="AR127" s="210" t="str">
        <f>IFERROR(VLOOKUP(AQ127,'CRUCE RIESGOS'!$C$8:$D$25,2,FALSE),"")</f>
        <v/>
      </c>
      <c r="AS127" s="210">
        <v>17.590000000000199</v>
      </c>
      <c r="AT127" s="210" t="str">
        <f>IFERROR(VLOOKUP(AS127,'CRUCE RIESGOS'!$C$8:$D$25,2,FALSE),"")</f>
        <v/>
      </c>
      <c r="AU127" s="210">
        <v>18.590000000000199</v>
      </c>
      <c r="AV127" s="210" t="str">
        <f>IFERROR(VLOOKUP(AU127,'CRUCE RIESGOS'!$C$8:$D$25,2,FALSE),"")</f>
        <v/>
      </c>
      <c r="AW127" s="210">
        <v>19.590000000000199</v>
      </c>
      <c r="AX127" s="210" t="str">
        <f>IFERROR(VLOOKUP(AW127,'CRUCE RIESGOS'!$C$8:$D$25,2,FALSE),"")</f>
        <v/>
      </c>
      <c r="AY127" s="210">
        <v>20.590000000000199</v>
      </c>
      <c r="AZ127" s="210" t="str">
        <f>IFERROR(VLOOKUP(AY127,'CRUCE RIESGOS'!$C$8:$D$25,2,FALSE),"")</f>
        <v/>
      </c>
      <c r="BA127" s="210">
        <v>21.590000000000199</v>
      </c>
      <c r="BB127" s="210" t="str">
        <f>IFERROR(VLOOKUP(BA127,'CRUCE RIESGOS'!$C$8:$D$25,2,FALSE),"")</f>
        <v/>
      </c>
      <c r="BC127" s="210">
        <v>22.590000000000199</v>
      </c>
      <c r="BD127" s="210" t="str">
        <f>IFERROR(VLOOKUP(BC127,'CRUCE RIESGOS'!$C$8:$D$25,2,FALSE),"")</f>
        <v/>
      </c>
      <c r="BE127" s="210">
        <v>23.590000000000199</v>
      </c>
      <c r="BF127" s="210" t="str">
        <f>IFERROR(VLOOKUP(BE127,'CRUCE RIESGOS'!$C$8:$D$25,2,FALSE),"")</f>
        <v/>
      </c>
      <c r="BG127" s="210">
        <v>24.590000000000199</v>
      </c>
      <c r="BH127" s="210" t="str">
        <f>IFERROR(VLOOKUP(BG127,'CRUCE RIESGOS'!$C$8:$D$25,2,FALSE),"")</f>
        <v/>
      </c>
      <c r="BI127" s="210">
        <v>25.590000000000199</v>
      </c>
      <c r="BJ127" s="210" t="str">
        <f>IFERROR(VLOOKUP(BI127,'CRUCE RIESGOS'!$C$8:$D$25,2,FALSE),"")</f>
        <v/>
      </c>
    </row>
    <row r="128" spans="13:62" x14ac:dyDescent="0.25">
      <c r="N128" s="210" t="str">
        <f t="shared" si="0"/>
        <v/>
      </c>
      <c r="P128" s="210" t="str">
        <f>IF(P129&lt;&gt;""," -R","")</f>
        <v/>
      </c>
      <c r="R128" s="210" t="str">
        <f>IF(R129&lt;&gt;""," -R","")</f>
        <v/>
      </c>
      <c r="T128" s="210" t="str">
        <f>IF(T129&lt;&gt;""," -R","")</f>
        <v/>
      </c>
      <c r="V128" s="210" t="str">
        <f>IF(V129&lt;&gt;""," -R","")</f>
        <v/>
      </c>
      <c r="X128" s="210" t="str">
        <f>IF(X129&lt;&gt;""," -R","")</f>
        <v/>
      </c>
      <c r="Z128" s="210" t="str">
        <f>IF(Z129&lt;&gt;""," -R","")</f>
        <v/>
      </c>
      <c r="AB128" s="210" t="str">
        <f>IF(AB129&lt;&gt;""," -R","")</f>
        <v/>
      </c>
      <c r="AD128" s="210" t="str">
        <f>IF(AD129&lt;&gt;""," -R","")</f>
        <v/>
      </c>
      <c r="AF128" s="210" t="str">
        <f t="shared" si="1"/>
        <v/>
      </c>
      <c r="AH128" s="210" t="str">
        <f t="shared" si="2"/>
        <v/>
      </c>
      <c r="AJ128" s="210" t="str">
        <f t="shared" si="3"/>
        <v/>
      </c>
      <c r="AL128" s="210" t="str">
        <f t="shared" si="4"/>
        <v/>
      </c>
      <c r="AN128" s="210" t="str">
        <f t="shared" si="5"/>
        <v/>
      </c>
      <c r="AP128" s="210" t="str">
        <f t="shared" si="6"/>
        <v/>
      </c>
      <c r="AR128" s="210" t="str">
        <f t="shared" si="7"/>
        <v/>
      </c>
      <c r="AT128" s="210" t="str">
        <f t="shared" si="8"/>
        <v/>
      </c>
      <c r="AV128" s="210" t="str">
        <f t="shared" si="9"/>
        <v/>
      </c>
      <c r="AX128" s="210" t="str">
        <f t="shared" si="10"/>
        <v/>
      </c>
      <c r="AZ128" s="210" t="str">
        <f t="shared" si="11"/>
        <v/>
      </c>
      <c r="BB128" s="210" t="str">
        <f t="shared" si="12"/>
        <v/>
      </c>
      <c r="BD128" s="210" t="str">
        <f t="shared" si="13"/>
        <v/>
      </c>
      <c r="BF128" s="210" t="str">
        <f t="shared" si="14"/>
        <v/>
      </c>
      <c r="BH128" s="210" t="str">
        <f t="shared" si="15"/>
        <v/>
      </c>
      <c r="BJ128" s="210" t="str">
        <f t="shared" si="16"/>
        <v/>
      </c>
    </row>
    <row r="129" spans="13:62" x14ac:dyDescent="0.25">
      <c r="M129" s="210">
        <v>1.6</v>
      </c>
      <c r="N129" s="210" t="str">
        <f>IFERROR(VLOOKUP(M129,'CRUCE RIESGOS'!$C$8:$D$25,2,FALSE),"")</f>
        <v/>
      </c>
      <c r="O129" s="210">
        <v>2.6000000000000099</v>
      </c>
      <c r="P129" s="210" t="str">
        <f>IFERROR(VLOOKUP(O129,'CRUCE RIESGOS'!$C$8:$D$25,2,FALSE),"")</f>
        <v/>
      </c>
      <c r="Q129" s="210">
        <v>3.6000000000000201</v>
      </c>
      <c r="R129" s="210" t="str">
        <f>IFERROR(VLOOKUP(Q129,'CRUCE RIESGOS'!$C$8:$D$25,2,FALSE),"")</f>
        <v/>
      </c>
      <c r="S129" s="210">
        <v>4.6000000000000298</v>
      </c>
      <c r="T129" s="210" t="str">
        <f>IFERROR(VLOOKUP(S129,'CRUCE RIESGOS'!$C$8:$D$25,2,FALSE),"")</f>
        <v/>
      </c>
      <c r="U129" s="210">
        <v>5.6000000000000396</v>
      </c>
      <c r="V129" s="210" t="str">
        <f>IFERROR(VLOOKUP(U129,'CRUCE RIESGOS'!$C$8:$D$25,2,FALSE),"")</f>
        <v/>
      </c>
      <c r="W129" s="210">
        <v>6.6000000000000503</v>
      </c>
      <c r="X129" s="210" t="str">
        <f>IFERROR(VLOOKUP(W129,'CRUCE RIESGOS'!$C$8:$D$25,2,FALSE),"")</f>
        <v/>
      </c>
      <c r="Y129" s="210">
        <v>7.60000000000006</v>
      </c>
      <c r="Z129" s="210" t="str">
        <f>IFERROR(VLOOKUP(Y129,'CRUCE RIESGOS'!$C$8:$D$25,2,FALSE),"")</f>
        <v/>
      </c>
      <c r="AA129" s="210">
        <v>8.6000000000000707</v>
      </c>
      <c r="AB129" s="210" t="str">
        <f>IFERROR(VLOOKUP(AA129,'CRUCE RIESGOS'!$C$8:$D$25,2,FALSE),"")</f>
        <v/>
      </c>
      <c r="AC129" s="210">
        <v>9.6000000000000796</v>
      </c>
      <c r="AD129" s="210" t="str">
        <f>IFERROR(VLOOKUP(AC129,'CRUCE RIESGOS'!$C$8:$D$25,2,FALSE),"")</f>
        <v/>
      </c>
      <c r="AE129" s="210">
        <v>10.600000000000099</v>
      </c>
      <c r="AF129" s="210" t="str">
        <f>IFERROR(VLOOKUP(AE129,'CRUCE RIESGOS'!$C$8:$D$25,2,FALSE),"")</f>
        <v/>
      </c>
      <c r="AG129" s="210">
        <v>11.600000000000099</v>
      </c>
      <c r="AH129" s="210" t="str">
        <f>IFERROR(VLOOKUP(AG129,'CRUCE RIESGOS'!$C$8:$D$25,2,FALSE),"")</f>
        <v/>
      </c>
      <c r="AI129" s="210">
        <v>12.600000000000099</v>
      </c>
      <c r="AJ129" s="210" t="str">
        <f>IFERROR(VLOOKUP(AI129,'CRUCE RIESGOS'!$C$8:$D$25,2,FALSE),"")</f>
        <v/>
      </c>
      <c r="AK129" s="210">
        <v>13.600000000000099</v>
      </c>
      <c r="AL129" s="210" t="str">
        <f>IFERROR(VLOOKUP(AK129,'CRUCE RIESGOS'!$C$8:$D$25,2,FALSE),"")</f>
        <v/>
      </c>
      <c r="AM129" s="210">
        <v>14.600000000000099</v>
      </c>
      <c r="AN129" s="210" t="str">
        <f>IFERROR(VLOOKUP(AM129,'CRUCE RIESGOS'!$C$8:$D$25,2,FALSE),"")</f>
        <v/>
      </c>
      <c r="AO129" s="210">
        <v>15.600000000000099</v>
      </c>
      <c r="AP129" s="210" t="str">
        <f>IFERROR(VLOOKUP(AO129,'CRUCE RIESGOS'!$C$8:$D$25,2,FALSE),"")</f>
        <v/>
      </c>
      <c r="AQ129" s="210">
        <v>16.600000000000101</v>
      </c>
      <c r="AR129" s="210" t="str">
        <f>IFERROR(VLOOKUP(AQ129,'CRUCE RIESGOS'!$C$8:$D$25,2,FALSE),"")</f>
        <v/>
      </c>
      <c r="AS129" s="210">
        <v>17.6000000000002</v>
      </c>
      <c r="AT129" s="210" t="str">
        <f>IFERROR(VLOOKUP(AS129,'CRUCE RIESGOS'!$C$8:$D$25,2,FALSE),"")</f>
        <v/>
      </c>
      <c r="AU129" s="210">
        <v>18.6000000000002</v>
      </c>
      <c r="AV129" s="210" t="str">
        <f>IFERROR(VLOOKUP(AU129,'CRUCE RIESGOS'!$C$8:$D$25,2,FALSE),"")</f>
        <v/>
      </c>
      <c r="AW129" s="210">
        <v>19.6000000000002</v>
      </c>
      <c r="AX129" s="210" t="str">
        <f>IFERROR(VLOOKUP(AW129,'CRUCE RIESGOS'!$C$8:$D$25,2,FALSE),"")</f>
        <v/>
      </c>
      <c r="AY129" s="210">
        <v>20.6000000000002</v>
      </c>
      <c r="AZ129" s="210" t="str">
        <f>IFERROR(VLOOKUP(AY129,'CRUCE RIESGOS'!$C$8:$D$25,2,FALSE),"")</f>
        <v/>
      </c>
      <c r="BA129" s="210">
        <v>21.6000000000002</v>
      </c>
      <c r="BB129" s="210" t="str">
        <f>IFERROR(VLOOKUP(BA129,'CRUCE RIESGOS'!$C$8:$D$25,2,FALSE),"")</f>
        <v/>
      </c>
      <c r="BC129" s="210">
        <v>22.6000000000002</v>
      </c>
      <c r="BD129" s="210" t="str">
        <f>IFERROR(VLOOKUP(BC129,'CRUCE RIESGOS'!$C$8:$D$25,2,FALSE),"")</f>
        <v/>
      </c>
      <c r="BE129" s="210">
        <v>23.6000000000002</v>
      </c>
      <c r="BF129" s="210" t="str">
        <f>IFERROR(VLOOKUP(BE129,'CRUCE RIESGOS'!$C$8:$D$25,2,FALSE),"")</f>
        <v/>
      </c>
      <c r="BG129" s="210">
        <v>24.6000000000002</v>
      </c>
      <c r="BH129" s="210" t="str">
        <f>IFERROR(VLOOKUP(BG129,'CRUCE RIESGOS'!$C$8:$D$25,2,FALSE),"")</f>
        <v/>
      </c>
      <c r="BI129" s="210">
        <v>25.6000000000002</v>
      </c>
      <c r="BJ129" s="210" t="str">
        <f>IFERROR(VLOOKUP(BI129,'CRUCE RIESGOS'!$C$8:$D$25,2,FALSE),"")</f>
        <v/>
      </c>
    </row>
    <row r="130" spans="13:62" x14ac:dyDescent="0.25">
      <c r="N130" s="210" t="str">
        <f t="shared" si="0"/>
        <v/>
      </c>
      <c r="P130" s="210" t="str">
        <f>IF(P131&lt;&gt;""," -R","")</f>
        <v/>
      </c>
      <c r="R130" s="210" t="str">
        <f>IF(R131&lt;&gt;""," -R","")</f>
        <v/>
      </c>
      <c r="T130" s="210" t="str">
        <f>IF(T131&lt;&gt;""," -R","")</f>
        <v/>
      </c>
      <c r="V130" s="210" t="str">
        <f>IF(V131&lt;&gt;""," -R","")</f>
        <v/>
      </c>
      <c r="X130" s="210" t="str">
        <f>IF(X131&lt;&gt;""," -R","")</f>
        <v/>
      </c>
      <c r="Z130" s="210" t="str">
        <f>IF(Z131&lt;&gt;""," -R","")</f>
        <v/>
      </c>
      <c r="AB130" s="210" t="str">
        <f>IF(AB131&lt;&gt;""," -R","")</f>
        <v/>
      </c>
      <c r="AD130" s="210" t="str">
        <f>IF(AD131&lt;&gt;""," -R","")</f>
        <v/>
      </c>
      <c r="AF130" s="210" t="str">
        <f t="shared" si="1"/>
        <v/>
      </c>
      <c r="AH130" s="210" t="str">
        <f t="shared" si="2"/>
        <v/>
      </c>
      <c r="AJ130" s="210" t="str">
        <f t="shared" si="3"/>
        <v/>
      </c>
      <c r="AL130" s="210" t="str">
        <f t="shared" si="4"/>
        <v/>
      </c>
      <c r="AN130" s="210" t="str">
        <f t="shared" si="5"/>
        <v/>
      </c>
      <c r="AP130" s="210" t="str">
        <f t="shared" si="6"/>
        <v/>
      </c>
      <c r="AR130" s="210" t="str">
        <f t="shared" si="7"/>
        <v/>
      </c>
      <c r="AT130" s="210" t="str">
        <f t="shared" si="8"/>
        <v/>
      </c>
      <c r="AV130" s="210" t="str">
        <f t="shared" si="9"/>
        <v/>
      </c>
      <c r="AX130" s="210" t="str">
        <f t="shared" si="10"/>
        <v/>
      </c>
      <c r="AZ130" s="210" t="str">
        <f t="shared" si="11"/>
        <v/>
      </c>
      <c r="BB130" s="210" t="str">
        <f t="shared" si="12"/>
        <v/>
      </c>
      <c r="BD130" s="210" t="str">
        <f t="shared" si="13"/>
        <v/>
      </c>
      <c r="BF130" s="210" t="str">
        <f t="shared" si="14"/>
        <v/>
      </c>
      <c r="BH130" s="210" t="str">
        <f t="shared" si="15"/>
        <v/>
      </c>
      <c r="BJ130" s="210" t="str">
        <f t="shared" si="16"/>
        <v/>
      </c>
    </row>
    <row r="131" spans="13:62" x14ac:dyDescent="0.25">
      <c r="M131" s="210">
        <v>1.61</v>
      </c>
      <c r="N131" s="210" t="str">
        <f>IFERROR(VLOOKUP(M131,'CRUCE RIESGOS'!$C$8:$D$25,2,FALSE),"")</f>
        <v/>
      </c>
      <c r="O131" s="210">
        <v>2.6100000000000101</v>
      </c>
      <c r="P131" s="210" t="str">
        <f>IFERROR(VLOOKUP(O131,'CRUCE RIESGOS'!$C$8:$D$25,2,FALSE),"")</f>
        <v/>
      </c>
      <c r="Q131" s="210">
        <v>3.6100000000000199</v>
      </c>
      <c r="R131" s="210" t="str">
        <f>IFERROR(VLOOKUP(Q131,'CRUCE RIESGOS'!$C$8:$D$25,2,FALSE),"")</f>
        <v/>
      </c>
      <c r="S131" s="210">
        <v>4.6100000000000296</v>
      </c>
      <c r="T131" s="210" t="str">
        <f>IFERROR(VLOOKUP(S131,'CRUCE RIESGOS'!$C$8:$D$25,2,FALSE),"")</f>
        <v/>
      </c>
      <c r="U131" s="210">
        <v>5.6100000000000403</v>
      </c>
      <c r="V131" s="210" t="str">
        <f>IFERROR(VLOOKUP(U131,'CRUCE RIESGOS'!$C$8:$D$25,2,FALSE),"")</f>
        <v/>
      </c>
      <c r="W131" s="210">
        <v>6.6100000000000501</v>
      </c>
      <c r="X131" s="210" t="str">
        <f>IFERROR(VLOOKUP(W131,'CRUCE RIESGOS'!$C$8:$D$25,2,FALSE),"")</f>
        <v/>
      </c>
      <c r="Y131" s="210">
        <v>7.6100000000000598</v>
      </c>
      <c r="Z131" s="210" t="str">
        <f>IFERROR(VLOOKUP(Y131,'CRUCE RIESGOS'!$C$8:$D$25,2,FALSE),"")</f>
        <v/>
      </c>
      <c r="AA131" s="210">
        <v>8.6100000000000705</v>
      </c>
      <c r="AB131" s="210" t="str">
        <f>IFERROR(VLOOKUP(AA131,'CRUCE RIESGOS'!$C$8:$D$25,2,FALSE),"")</f>
        <v/>
      </c>
      <c r="AC131" s="210">
        <v>9.6100000000000794</v>
      </c>
      <c r="AD131" s="210" t="str">
        <f>IFERROR(VLOOKUP(AC131,'CRUCE RIESGOS'!$C$8:$D$25,2,FALSE),"")</f>
        <v/>
      </c>
      <c r="AE131" s="210">
        <v>10.610000000000101</v>
      </c>
      <c r="AF131" s="210" t="str">
        <f>IFERROR(VLOOKUP(AE131,'CRUCE RIESGOS'!$C$8:$D$25,2,FALSE),"")</f>
        <v/>
      </c>
      <c r="AG131" s="210">
        <v>11.610000000000101</v>
      </c>
      <c r="AH131" s="210" t="str">
        <f>IFERROR(VLOOKUP(AG131,'CRUCE RIESGOS'!$C$8:$D$25,2,FALSE),"")</f>
        <v/>
      </c>
      <c r="AI131" s="210">
        <v>12.610000000000101</v>
      </c>
      <c r="AJ131" s="210" t="str">
        <f>IFERROR(VLOOKUP(AI131,'CRUCE RIESGOS'!$C$8:$D$25,2,FALSE),"")</f>
        <v/>
      </c>
      <c r="AK131" s="210">
        <v>13.610000000000101</v>
      </c>
      <c r="AL131" s="210" t="str">
        <f>IFERROR(VLOOKUP(AK131,'CRUCE RIESGOS'!$C$8:$D$25,2,FALSE),"")</f>
        <v/>
      </c>
      <c r="AM131" s="210">
        <v>14.610000000000101</v>
      </c>
      <c r="AN131" s="210" t="str">
        <f>IFERROR(VLOOKUP(AM131,'CRUCE RIESGOS'!$C$8:$D$25,2,FALSE),"")</f>
        <v/>
      </c>
      <c r="AO131" s="210">
        <v>15.610000000000101</v>
      </c>
      <c r="AP131" s="210" t="str">
        <f>IFERROR(VLOOKUP(AO131,'CRUCE RIESGOS'!$C$8:$D$25,2,FALSE),"")</f>
        <v/>
      </c>
      <c r="AQ131" s="210">
        <v>16.610000000000099</v>
      </c>
      <c r="AR131" s="210" t="str">
        <f>IFERROR(VLOOKUP(AQ131,'CRUCE RIESGOS'!$C$8:$D$25,2,FALSE),"")</f>
        <v/>
      </c>
      <c r="AS131" s="210">
        <v>17.610000000000198</v>
      </c>
      <c r="AT131" s="210" t="str">
        <f>IFERROR(VLOOKUP(AS131,'CRUCE RIESGOS'!$C$8:$D$25,2,FALSE),"")</f>
        <v/>
      </c>
      <c r="AU131" s="210">
        <v>18.610000000000198</v>
      </c>
      <c r="AV131" s="210" t="str">
        <f>IFERROR(VLOOKUP(AU131,'CRUCE RIESGOS'!$C$8:$D$25,2,FALSE),"")</f>
        <v/>
      </c>
      <c r="AW131" s="210">
        <v>19.610000000000198</v>
      </c>
      <c r="AX131" s="210" t="str">
        <f>IFERROR(VLOOKUP(AW131,'CRUCE RIESGOS'!$C$8:$D$25,2,FALSE),"")</f>
        <v/>
      </c>
      <c r="AY131" s="210">
        <v>20.610000000000198</v>
      </c>
      <c r="AZ131" s="210" t="str">
        <f>IFERROR(VLOOKUP(AY131,'CRUCE RIESGOS'!$C$8:$D$25,2,FALSE),"")</f>
        <v/>
      </c>
      <c r="BA131" s="210">
        <v>21.610000000000198</v>
      </c>
      <c r="BB131" s="210" t="str">
        <f>IFERROR(VLOOKUP(BA131,'CRUCE RIESGOS'!$C$8:$D$25,2,FALSE),"")</f>
        <v/>
      </c>
      <c r="BC131" s="210">
        <v>22.610000000000198</v>
      </c>
      <c r="BD131" s="210" t="str">
        <f>IFERROR(VLOOKUP(BC131,'CRUCE RIESGOS'!$C$8:$D$25,2,FALSE),"")</f>
        <v/>
      </c>
      <c r="BE131" s="210">
        <v>23.610000000000198</v>
      </c>
      <c r="BF131" s="210" t="str">
        <f>IFERROR(VLOOKUP(BE131,'CRUCE RIESGOS'!$C$8:$D$25,2,FALSE),"")</f>
        <v/>
      </c>
      <c r="BG131" s="210">
        <v>24.610000000000198</v>
      </c>
      <c r="BH131" s="210" t="str">
        <f>IFERROR(VLOOKUP(BG131,'CRUCE RIESGOS'!$C$8:$D$25,2,FALSE),"")</f>
        <v/>
      </c>
      <c r="BI131" s="210">
        <v>25.610000000000198</v>
      </c>
      <c r="BJ131" s="210" t="str">
        <f>IFERROR(VLOOKUP(BI131,'CRUCE RIESGOS'!$C$8:$D$25,2,FALSE),"")</f>
        <v/>
      </c>
    </row>
    <row r="132" spans="13:62" x14ac:dyDescent="0.25">
      <c r="N132" s="210" t="str">
        <f t="shared" si="0"/>
        <v/>
      </c>
      <c r="P132" s="210" t="str">
        <f>IF(P133&lt;&gt;""," -R","")</f>
        <v/>
      </c>
      <c r="R132" s="210" t="str">
        <f>IF(R133&lt;&gt;""," -R","")</f>
        <v/>
      </c>
      <c r="T132" s="210" t="str">
        <f>IF(T133&lt;&gt;""," -R","")</f>
        <v/>
      </c>
      <c r="V132" s="210" t="str">
        <f>IF(V133&lt;&gt;""," -R","")</f>
        <v/>
      </c>
      <c r="X132" s="210" t="str">
        <f>IF(X133&lt;&gt;""," -R","")</f>
        <v/>
      </c>
      <c r="Z132" s="210" t="str">
        <f>IF(Z133&lt;&gt;""," -R","")</f>
        <v/>
      </c>
      <c r="AB132" s="210" t="str">
        <f>IF(AB133&lt;&gt;""," -R","")</f>
        <v/>
      </c>
      <c r="AD132" s="210" t="str">
        <f>IF(AD133&lt;&gt;""," -R","")</f>
        <v/>
      </c>
      <c r="AF132" s="210" t="str">
        <f t="shared" si="1"/>
        <v/>
      </c>
      <c r="AH132" s="210" t="str">
        <f t="shared" si="2"/>
        <v/>
      </c>
      <c r="AJ132" s="210" t="str">
        <f t="shared" si="3"/>
        <v/>
      </c>
      <c r="AL132" s="210" t="str">
        <f t="shared" si="4"/>
        <v/>
      </c>
      <c r="AN132" s="210" t="str">
        <f t="shared" si="5"/>
        <v/>
      </c>
      <c r="AP132" s="210" t="str">
        <f t="shared" si="6"/>
        <v/>
      </c>
      <c r="AR132" s="210" t="str">
        <f t="shared" si="7"/>
        <v/>
      </c>
      <c r="AT132" s="210" t="str">
        <f t="shared" si="8"/>
        <v/>
      </c>
      <c r="AV132" s="210" t="str">
        <f t="shared" si="9"/>
        <v/>
      </c>
      <c r="AX132" s="210" t="str">
        <f t="shared" si="10"/>
        <v/>
      </c>
      <c r="AZ132" s="210" t="str">
        <f t="shared" si="11"/>
        <v/>
      </c>
      <c r="BB132" s="210" t="str">
        <f t="shared" si="12"/>
        <v/>
      </c>
      <c r="BD132" s="210" t="str">
        <f t="shared" si="13"/>
        <v/>
      </c>
      <c r="BF132" s="210" t="str">
        <f t="shared" si="14"/>
        <v/>
      </c>
      <c r="BH132" s="210" t="str">
        <f t="shared" si="15"/>
        <v/>
      </c>
      <c r="BJ132" s="210" t="str">
        <f t="shared" si="16"/>
        <v/>
      </c>
    </row>
    <row r="133" spans="13:62" x14ac:dyDescent="0.25">
      <c r="M133" s="210">
        <v>1.62</v>
      </c>
      <c r="N133" s="210" t="str">
        <f>IFERROR(VLOOKUP(M133,'CRUCE RIESGOS'!$C$8:$D$25,2,FALSE),"")</f>
        <v/>
      </c>
      <c r="O133" s="210">
        <v>2.6200000000000099</v>
      </c>
      <c r="P133" s="210" t="str">
        <f>IFERROR(VLOOKUP(O133,'CRUCE RIESGOS'!$C$8:$D$25,2,FALSE),"")</f>
        <v/>
      </c>
      <c r="Q133" s="210">
        <v>3.6200000000000201</v>
      </c>
      <c r="R133" s="210" t="str">
        <f>IFERROR(VLOOKUP(Q133,'CRUCE RIESGOS'!$C$8:$D$25,2,FALSE),"")</f>
        <v/>
      </c>
      <c r="S133" s="210">
        <v>4.6200000000000303</v>
      </c>
      <c r="T133" s="210" t="str">
        <f>IFERROR(VLOOKUP(S133,'CRUCE RIESGOS'!$C$8:$D$25,2,FALSE),"")</f>
        <v/>
      </c>
      <c r="U133" s="210">
        <v>5.6200000000000401</v>
      </c>
      <c r="V133" s="210" t="str">
        <f>IFERROR(VLOOKUP(U133,'CRUCE RIESGOS'!$C$8:$D$25,2,FALSE),"")</f>
        <v/>
      </c>
      <c r="W133" s="210">
        <v>6.6200000000000498</v>
      </c>
      <c r="X133" s="210" t="str">
        <f>IFERROR(VLOOKUP(W133,'CRUCE RIESGOS'!$C$8:$D$25,2,FALSE),"")</f>
        <v/>
      </c>
      <c r="Y133" s="210">
        <v>7.6200000000000596</v>
      </c>
      <c r="Z133" s="210" t="str">
        <f>IFERROR(VLOOKUP(Y133,'CRUCE RIESGOS'!$C$8:$D$25,2,FALSE),"")</f>
        <v/>
      </c>
      <c r="AA133" s="210">
        <v>8.6200000000000703</v>
      </c>
      <c r="AB133" s="210" t="str">
        <f>IFERROR(VLOOKUP(AA133,'CRUCE RIESGOS'!$C$8:$D$25,2,FALSE),"")</f>
        <v/>
      </c>
      <c r="AC133" s="210">
        <v>9.6200000000000792</v>
      </c>
      <c r="AD133" s="210" t="str">
        <f>IFERROR(VLOOKUP(AC133,'CRUCE RIESGOS'!$C$8:$D$25,2,FALSE),"")</f>
        <v/>
      </c>
      <c r="AE133" s="210">
        <v>10.6200000000001</v>
      </c>
      <c r="AF133" s="210" t="str">
        <f>IFERROR(VLOOKUP(AE133,'CRUCE RIESGOS'!$C$8:$D$25,2,FALSE),"")</f>
        <v/>
      </c>
      <c r="AG133" s="210">
        <v>11.6200000000001</v>
      </c>
      <c r="AH133" s="210" t="str">
        <f>IFERROR(VLOOKUP(AG133,'CRUCE RIESGOS'!$C$8:$D$25,2,FALSE),"")</f>
        <v/>
      </c>
      <c r="AI133" s="210">
        <v>12.6200000000001</v>
      </c>
      <c r="AJ133" s="210" t="str">
        <f>IFERROR(VLOOKUP(AI133,'CRUCE RIESGOS'!$C$8:$D$25,2,FALSE),"")</f>
        <v/>
      </c>
      <c r="AK133" s="210">
        <v>13.6200000000001</v>
      </c>
      <c r="AL133" s="210" t="str">
        <f>IFERROR(VLOOKUP(AK133,'CRUCE RIESGOS'!$C$8:$D$25,2,FALSE),"")</f>
        <v/>
      </c>
      <c r="AM133" s="210">
        <v>14.6200000000001</v>
      </c>
      <c r="AN133" s="210" t="str">
        <f>IFERROR(VLOOKUP(AM133,'CRUCE RIESGOS'!$C$8:$D$25,2,FALSE),"")</f>
        <v/>
      </c>
      <c r="AO133" s="210">
        <v>15.6200000000001</v>
      </c>
      <c r="AP133" s="210" t="str">
        <f>IFERROR(VLOOKUP(AO133,'CRUCE RIESGOS'!$C$8:$D$25,2,FALSE),"")</f>
        <v/>
      </c>
      <c r="AQ133" s="210">
        <v>16.6200000000001</v>
      </c>
      <c r="AR133" s="210" t="str">
        <f>IFERROR(VLOOKUP(AQ133,'CRUCE RIESGOS'!$C$8:$D$25,2,FALSE),"")</f>
        <v/>
      </c>
      <c r="AS133" s="210">
        <v>17.6200000000002</v>
      </c>
      <c r="AT133" s="210" t="str">
        <f>IFERROR(VLOOKUP(AS133,'CRUCE RIESGOS'!$C$8:$D$25,2,FALSE),"")</f>
        <v/>
      </c>
      <c r="AU133" s="210">
        <v>18.6200000000002</v>
      </c>
      <c r="AV133" s="210" t="str">
        <f>IFERROR(VLOOKUP(AU133,'CRUCE RIESGOS'!$C$8:$D$25,2,FALSE),"")</f>
        <v/>
      </c>
      <c r="AW133" s="210">
        <v>19.6200000000002</v>
      </c>
      <c r="AX133" s="210" t="str">
        <f>IFERROR(VLOOKUP(AW133,'CRUCE RIESGOS'!$C$8:$D$25,2,FALSE),"")</f>
        <v/>
      </c>
      <c r="AY133" s="210">
        <v>20.6200000000002</v>
      </c>
      <c r="AZ133" s="210" t="str">
        <f>IFERROR(VLOOKUP(AY133,'CRUCE RIESGOS'!$C$8:$D$25,2,FALSE),"")</f>
        <v/>
      </c>
      <c r="BA133" s="210">
        <v>21.6200000000002</v>
      </c>
      <c r="BB133" s="210" t="str">
        <f>IFERROR(VLOOKUP(BA133,'CRUCE RIESGOS'!$C$8:$D$25,2,FALSE),"")</f>
        <v/>
      </c>
      <c r="BC133" s="210">
        <v>22.6200000000002</v>
      </c>
      <c r="BD133" s="210" t="str">
        <f>IFERROR(VLOOKUP(BC133,'CRUCE RIESGOS'!$C$8:$D$25,2,FALSE),"")</f>
        <v/>
      </c>
      <c r="BE133" s="210">
        <v>23.6200000000002</v>
      </c>
      <c r="BF133" s="210" t="str">
        <f>IFERROR(VLOOKUP(BE133,'CRUCE RIESGOS'!$C$8:$D$25,2,FALSE),"")</f>
        <v/>
      </c>
      <c r="BG133" s="210">
        <v>24.6200000000002</v>
      </c>
      <c r="BH133" s="210" t="str">
        <f>IFERROR(VLOOKUP(BG133,'CRUCE RIESGOS'!$C$8:$D$25,2,FALSE),"")</f>
        <v/>
      </c>
      <c r="BI133" s="210">
        <v>25.6200000000002</v>
      </c>
      <c r="BJ133" s="210" t="str">
        <f>IFERROR(VLOOKUP(BI133,'CRUCE RIESGOS'!$C$8:$D$25,2,FALSE),"")</f>
        <v/>
      </c>
    </row>
    <row r="134" spans="13:62" x14ac:dyDescent="0.25">
      <c r="N134" s="210" t="str">
        <f t="shared" si="0"/>
        <v/>
      </c>
      <c r="P134" s="210" t="str">
        <f>IF(P135&lt;&gt;""," -R","")</f>
        <v/>
      </c>
      <c r="R134" s="210" t="str">
        <f>IF(R135&lt;&gt;""," -R","")</f>
        <v/>
      </c>
      <c r="T134" s="210" t="str">
        <f>IF(T135&lt;&gt;""," -R","")</f>
        <v/>
      </c>
      <c r="V134" s="210" t="str">
        <f>IF(V135&lt;&gt;""," -R","")</f>
        <v/>
      </c>
      <c r="X134" s="210" t="str">
        <f>IF(X135&lt;&gt;""," -R","")</f>
        <v/>
      </c>
      <c r="Z134" s="210" t="str">
        <f>IF(Z135&lt;&gt;""," -R","")</f>
        <v/>
      </c>
      <c r="AB134" s="210" t="str">
        <f>IF(AB135&lt;&gt;""," -R","")</f>
        <v/>
      </c>
      <c r="AD134" s="210" t="str">
        <f>IF(AD135&lt;&gt;""," -R","")</f>
        <v/>
      </c>
      <c r="AF134" s="210" t="str">
        <f t="shared" si="1"/>
        <v/>
      </c>
      <c r="AH134" s="210" t="str">
        <f t="shared" si="2"/>
        <v/>
      </c>
      <c r="AJ134" s="210" t="str">
        <f t="shared" si="3"/>
        <v/>
      </c>
      <c r="AL134" s="210" t="str">
        <f t="shared" si="4"/>
        <v/>
      </c>
      <c r="AN134" s="210" t="str">
        <f t="shared" si="5"/>
        <v/>
      </c>
      <c r="AP134" s="210" t="str">
        <f t="shared" si="6"/>
        <v/>
      </c>
      <c r="AR134" s="210" t="str">
        <f t="shared" si="7"/>
        <v/>
      </c>
      <c r="AT134" s="210" t="str">
        <f t="shared" si="8"/>
        <v/>
      </c>
      <c r="AV134" s="210" t="str">
        <f t="shared" si="9"/>
        <v/>
      </c>
      <c r="AX134" s="210" t="str">
        <f t="shared" si="10"/>
        <v/>
      </c>
      <c r="AZ134" s="210" t="str">
        <f t="shared" si="11"/>
        <v/>
      </c>
      <c r="BB134" s="210" t="str">
        <f t="shared" si="12"/>
        <v/>
      </c>
      <c r="BD134" s="210" t="str">
        <f t="shared" si="13"/>
        <v/>
      </c>
      <c r="BF134" s="210" t="str">
        <f t="shared" si="14"/>
        <v/>
      </c>
      <c r="BH134" s="210" t="str">
        <f t="shared" si="15"/>
        <v/>
      </c>
      <c r="BJ134" s="210" t="str">
        <f t="shared" si="16"/>
        <v/>
      </c>
    </row>
    <row r="135" spans="13:62" x14ac:dyDescent="0.25">
      <c r="M135" s="210">
        <v>1.63</v>
      </c>
      <c r="N135" s="210" t="str">
        <f>IFERROR(VLOOKUP(M135,'CRUCE RIESGOS'!$C$8:$D$25,2,FALSE),"")</f>
        <v/>
      </c>
      <c r="O135" s="210">
        <v>2.6300000000000101</v>
      </c>
      <c r="P135" s="210" t="str">
        <f>IFERROR(VLOOKUP(O135,'CRUCE RIESGOS'!$C$8:$D$25,2,FALSE),"")</f>
        <v/>
      </c>
      <c r="Q135" s="210">
        <v>3.6300000000000199</v>
      </c>
      <c r="R135" s="210" t="str">
        <f>IFERROR(VLOOKUP(Q135,'CRUCE RIESGOS'!$C$8:$D$25,2,FALSE),"")</f>
        <v/>
      </c>
      <c r="S135" s="210">
        <v>4.6300000000000301</v>
      </c>
      <c r="T135" s="210" t="str">
        <f>IFERROR(VLOOKUP(S135,'CRUCE RIESGOS'!$C$8:$D$25,2,FALSE),"")</f>
        <v/>
      </c>
      <c r="U135" s="210">
        <v>5.6300000000000399</v>
      </c>
      <c r="V135" s="210" t="str">
        <f>IFERROR(VLOOKUP(U135,'CRUCE RIESGOS'!$C$8:$D$25,2,FALSE),"")</f>
        <v/>
      </c>
      <c r="W135" s="210">
        <v>6.6300000000000496</v>
      </c>
      <c r="X135" s="210" t="str">
        <f>IFERROR(VLOOKUP(W135,'CRUCE RIESGOS'!$C$8:$D$25,2,FALSE),"")</f>
        <v/>
      </c>
      <c r="Y135" s="210">
        <v>7.6300000000000603</v>
      </c>
      <c r="Z135" s="210" t="str">
        <f>IFERROR(VLOOKUP(Y135,'CRUCE RIESGOS'!$C$8:$D$25,2,FALSE),"")</f>
        <v/>
      </c>
      <c r="AA135" s="210">
        <v>8.6300000000000701</v>
      </c>
      <c r="AB135" s="210" t="str">
        <f>IFERROR(VLOOKUP(AA135,'CRUCE RIESGOS'!$C$8:$D$25,2,FALSE),"")</f>
        <v/>
      </c>
      <c r="AC135" s="210">
        <v>9.6300000000000807</v>
      </c>
      <c r="AD135" s="210" t="str">
        <f>IFERROR(VLOOKUP(AC135,'CRUCE RIESGOS'!$C$8:$D$25,2,FALSE),"")</f>
        <v/>
      </c>
      <c r="AE135" s="210">
        <v>10.6300000000001</v>
      </c>
      <c r="AF135" s="210" t="str">
        <f>IFERROR(VLOOKUP(AE135,'CRUCE RIESGOS'!$C$8:$D$25,2,FALSE),"")</f>
        <v/>
      </c>
      <c r="AG135" s="210">
        <v>11.6300000000001</v>
      </c>
      <c r="AH135" s="210" t="str">
        <f>IFERROR(VLOOKUP(AG135,'CRUCE RIESGOS'!$C$8:$D$25,2,FALSE),"")</f>
        <v/>
      </c>
      <c r="AI135" s="210">
        <v>12.6300000000001</v>
      </c>
      <c r="AJ135" s="210" t="str">
        <f>IFERROR(VLOOKUP(AI135,'CRUCE RIESGOS'!$C$8:$D$25,2,FALSE),"")</f>
        <v/>
      </c>
      <c r="AK135" s="210">
        <v>13.6300000000001</v>
      </c>
      <c r="AL135" s="210" t="str">
        <f>IFERROR(VLOOKUP(AK135,'CRUCE RIESGOS'!$C$8:$D$25,2,FALSE),"")</f>
        <v/>
      </c>
      <c r="AM135" s="210">
        <v>14.6300000000001</v>
      </c>
      <c r="AN135" s="210" t="str">
        <f>IFERROR(VLOOKUP(AM135,'CRUCE RIESGOS'!$C$8:$D$25,2,FALSE),"")</f>
        <v/>
      </c>
      <c r="AO135" s="210">
        <v>15.6300000000001</v>
      </c>
      <c r="AP135" s="210" t="str">
        <f>IFERROR(VLOOKUP(AO135,'CRUCE RIESGOS'!$C$8:$D$25,2,FALSE),"")</f>
        <v/>
      </c>
      <c r="AQ135" s="210">
        <v>16.630000000000202</v>
      </c>
      <c r="AR135" s="210" t="str">
        <f>IFERROR(VLOOKUP(AQ135,'CRUCE RIESGOS'!$C$8:$D$25,2,FALSE),"")</f>
        <v/>
      </c>
      <c r="AS135" s="210">
        <v>17.630000000000202</v>
      </c>
      <c r="AT135" s="210" t="str">
        <f>IFERROR(VLOOKUP(AS135,'CRUCE RIESGOS'!$C$8:$D$25,2,FALSE),"")</f>
        <v/>
      </c>
      <c r="AU135" s="210">
        <v>18.630000000000202</v>
      </c>
      <c r="AV135" s="210" t="str">
        <f>IFERROR(VLOOKUP(AU135,'CRUCE RIESGOS'!$C$8:$D$25,2,FALSE),"")</f>
        <v/>
      </c>
      <c r="AW135" s="210">
        <v>19.630000000000202</v>
      </c>
      <c r="AX135" s="210" t="str">
        <f>IFERROR(VLOOKUP(AW135,'CRUCE RIESGOS'!$C$8:$D$25,2,FALSE),"")</f>
        <v/>
      </c>
      <c r="AY135" s="210">
        <v>20.630000000000202</v>
      </c>
      <c r="AZ135" s="210" t="str">
        <f>IFERROR(VLOOKUP(AY135,'CRUCE RIESGOS'!$C$8:$D$25,2,FALSE),"")</f>
        <v/>
      </c>
      <c r="BA135" s="210">
        <v>21.630000000000202</v>
      </c>
      <c r="BB135" s="210" t="str">
        <f>IFERROR(VLOOKUP(BA135,'CRUCE RIESGOS'!$C$8:$D$25,2,FALSE),"")</f>
        <v/>
      </c>
      <c r="BC135" s="210">
        <v>22.630000000000202</v>
      </c>
      <c r="BD135" s="210" t="str">
        <f>IFERROR(VLOOKUP(BC135,'CRUCE RIESGOS'!$C$8:$D$25,2,FALSE),"")</f>
        <v/>
      </c>
      <c r="BE135" s="210">
        <v>23.630000000000202</v>
      </c>
      <c r="BF135" s="210" t="str">
        <f>IFERROR(VLOOKUP(BE135,'CRUCE RIESGOS'!$C$8:$D$25,2,FALSE),"")</f>
        <v/>
      </c>
      <c r="BG135" s="210">
        <v>24.630000000000202</v>
      </c>
      <c r="BH135" s="210" t="str">
        <f>IFERROR(VLOOKUP(BG135,'CRUCE RIESGOS'!$C$8:$D$25,2,FALSE),"")</f>
        <v/>
      </c>
      <c r="BI135" s="210">
        <v>25.630000000000202</v>
      </c>
      <c r="BJ135" s="210" t="str">
        <f>IFERROR(VLOOKUP(BI135,'CRUCE RIESGOS'!$C$8:$D$25,2,FALSE),"")</f>
        <v/>
      </c>
    </row>
    <row r="136" spans="13:62" x14ac:dyDescent="0.25">
      <c r="N136" s="210" t="str">
        <f t="shared" si="0"/>
        <v/>
      </c>
      <c r="P136" s="210" t="str">
        <f>IF(P137&lt;&gt;""," -R","")</f>
        <v/>
      </c>
      <c r="R136" s="210" t="str">
        <f>IF(R137&lt;&gt;""," -R","")</f>
        <v/>
      </c>
      <c r="T136" s="210" t="str">
        <f>IF(T137&lt;&gt;""," -R","")</f>
        <v/>
      </c>
      <c r="V136" s="210" t="str">
        <f>IF(V137&lt;&gt;""," -R","")</f>
        <v/>
      </c>
      <c r="X136" s="210" t="str">
        <f>IF(X137&lt;&gt;""," -R","")</f>
        <v/>
      </c>
      <c r="Z136" s="210" t="str">
        <f>IF(Z137&lt;&gt;""," -R","")</f>
        <v/>
      </c>
      <c r="AB136" s="210" t="str">
        <f>IF(AB137&lt;&gt;""," -R","")</f>
        <v/>
      </c>
      <c r="AD136" s="210" t="str">
        <f>IF(AD137&lt;&gt;""," -R","")</f>
        <v/>
      </c>
      <c r="AF136" s="210" t="str">
        <f t="shared" si="1"/>
        <v/>
      </c>
      <c r="AH136" s="210" t="str">
        <f t="shared" si="2"/>
        <v/>
      </c>
      <c r="AJ136" s="210" t="str">
        <f t="shared" si="3"/>
        <v/>
      </c>
      <c r="AL136" s="210" t="str">
        <f t="shared" si="4"/>
        <v/>
      </c>
      <c r="AN136" s="210" t="str">
        <f t="shared" si="5"/>
        <v/>
      </c>
      <c r="AP136" s="210" t="str">
        <f t="shared" si="6"/>
        <v/>
      </c>
      <c r="AR136" s="210" t="str">
        <f t="shared" si="7"/>
        <v/>
      </c>
      <c r="AT136" s="210" t="str">
        <f t="shared" si="8"/>
        <v/>
      </c>
      <c r="AV136" s="210" t="str">
        <f t="shared" si="9"/>
        <v/>
      </c>
      <c r="AX136" s="210" t="str">
        <f t="shared" si="10"/>
        <v/>
      </c>
      <c r="AZ136" s="210" t="str">
        <f t="shared" si="11"/>
        <v/>
      </c>
      <c r="BB136" s="210" t="str">
        <f t="shared" si="12"/>
        <v/>
      </c>
      <c r="BD136" s="210" t="str">
        <f t="shared" si="13"/>
        <v/>
      </c>
      <c r="BF136" s="210" t="str">
        <f t="shared" si="14"/>
        <v/>
      </c>
      <c r="BH136" s="210" t="str">
        <f t="shared" si="15"/>
        <v/>
      </c>
      <c r="BJ136" s="210" t="str">
        <f t="shared" si="16"/>
        <v/>
      </c>
    </row>
    <row r="137" spans="13:62" x14ac:dyDescent="0.25">
      <c r="M137" s="210">
        <v>1.64</v>
      </c>
      <c r="N137" s="210" t="str">
        <f>IFERROR(VLOOKUP(M137,'CRUCE RIESGOS'!$C$8:$D$25,2,FALSE),"")</f>
        <v/>
      </c>
      <c r="O137" s="210">
        <v>2.6400000000000099</v>
      </c>
      <c r="P137" s="210" t="str">
        <f>IFERROR(VLOOKUP(O137,'CRUCE RIESGOS'!$C$8:$D$25,2,FALSE),"")</f>
        <v/>
      </c>
      <c r="Q137" s="210">
        <v>3.6400000000000201</v>
      </c>
      <c r="R137" s="210" t="str">
        <f>IFERROR(VLOOKUP(Q137,'CRUCE RIESGOS'!$C$8:$D$25,2,FALSE),"")</f>
        <v/>
      </c>
      <c r="S137" s="210">
        <v>4.6400000000000299</v>
      </c>
      <c r="T137" s="210" t="str">
        <f>IFERROR(VLOOKUP(S137,'CRUCE RIESGOS'!$C$8:$D$25,2,FALSE),"")</f>
        <v/>
      </c>
      <c r="U137" s="210">
        <v>5.6400000000000396</v>
      </c>
      <c r="V137" s="210" t="str">
        <f>IFERROR(VLOOKUP(U137,'CRUCE RIESGOS'!$C$8:$D$25,2,FALSE),"")</f>
        <v/>
      </c>
      <c r="W137" s="210">
        <v>6.6400000000000503</v>
      </c>
      <c r="X137" s="210" t="str">
        <f>IFERROR(VLOOKUP(W137,'CRUCE RIESGOS'!$C$8:$D$25,2,FALSE),"")</f>
        <v/>
      </c>
      <c r="Y137" s="210">
        <v>7.6400000000000601</v>
      </c>
      <c r="Z137" s="210" t="str">
        <f>IFERROR(VLOOKUP(Y137,'CRUCE RIESGOS'!$C$8:$D$25,2,FALSE),"")</f>
        <v/>
      </c>
      <c r="AA137" s="210">
        <v>8.6400000000000698</v>
      </c>
      <c r="AB137" s="210" t="str">
        <f>IFERROR(VLOOKUP(AA137,'CRUCE RIESGOS'!$C$8:$D$25,2,FALSE),"")</f>
        <v/>
      </c>
      <c r="AC137" s="210">
        <v>9.6400000000000805</v>
      </c>
      <c r="AD137" s="210" t="str">
        <f>IFERROR(VLOOKUP(AC137,'CRUCE RIESGOS'!$C$8:$D$25,2,FALSE),"")</f>
        <v/>
      </c>
      <c r="AE137" s="210">
        <v>10.6400000000001</v>
      </c>
      <c r="AF137" s="210" t="str">
        <f>IFERROR(VLOOKUP(AE137,'CRUCE RIESGOS'!$C$8:$D$25,2,FALSE),"")</f>
        <v/>
      </c>
      <c r="AG137" s="210">
        <v>11.6400000000001</v>
      </c>
      <c r="AH137" s="210" t="str">
        <f>IFERROR(VLOOKUP(AG137,'CRUCE RIESGOS'!$C$8:$D$25,2,FALSE),"")</f>
        <v/>
      </c>
      <c r="AI137" s="210">
        <v>12.6400000000001</v>
      </c>
      <c r="AJ137" s="210" t="str">
        <f>IFERROR(VLOOKUP(AI137,'CRUCE RIESGOS'!$C$8:$D$25,2,FALSE),"")</f>
        <v/>
      </c>
      <c r="AK137" s="210">
        <v>13.6400000000001</v>
      </c>
      <c r="AL137" s="210" t="str">
        <f>IFERROR(VLOOKUP(AK137,'CRUCE RIESGOS'!$C$8:$D$25,2,FALSE),"")</f>
        <v/>
      </c>
      <c r="AM137" s="210">
        <v>14.6400000000001</v>
      </c>
      <c r="AN137" s="210" t="str">
        <f>IFERROR(VLOOKUP(AM137,'CRUCE RIESGOS'!$C$8:$D$25,2,FALSE),"")</f>
        <v/>
      </c>
      <c r="AO137" s="210">
        <v>15.6400000000001</v>
      </c>
      <c r="AP137" s="210" t="str">
        <f>IFERROR(VLOOKUP(AO137,'CRUCE RIESGOS'!$C$8:$D$25,2,FALSE),"")</f>
        <v/>
      </c>
      <c r="AQ137" s="210">
        <v>16.6400000000001</v>
      </c>
      <c r="AR137" s="210" t="str">
        <f>IFERROR(VLOOKUP(AQ137,'CRUCE RIESGOS'!$C$8:$D$25,2,FALSE),"")</f>
        <v/>
      </c>
      <c r="AS137" s="210">
        <v>17.6400000000002</v>
      </c>
      <c r="AT137" s="210" t="str">
        <f>IFERROR(VLOOKUP(AS137,'CRUCE RIESGOS'!$C$8:$D$25,2,FALSE),"")</f>
        <v/>
      </c>
      <c r="AU137" s="210">
        <v>18.6400000000002</v>
      </c>
      <c r="AV137" s="210" t="str">
        <f>IFERROR(VLOOKUP(AU137,'CRUCE RIESGOS'!$C$8:$D$25,2,FALSE),"")</f>
        <v/>
      </c>
      <c r="AW137" s="210">
        <v>19.6400000000002</v>
      </c>
      <c r="AX137" s="210" t="str">
        <f>IFERROR(VLOOKUP(AW137,'CRUCE RIESGOS'!$C$8:$D$25,2,FALSE),"")</f>
        <v/>
      </c>
      <c r="AY137" s="210">
        <v>20.6400000000002</v>
      </c>
      <c r="AZ137" s="210" t="str">
        <f>IFERROR(VLOOKUP(AY137,'CRUCE RIESGOS'!$C$8:$D$25,2,FALSE),"")</f>
        <v/>
      </c>
      <c r="BA137" s="210">
        <v>21.6400000000002</v>
      </c>
      <c r="BB137" s="210" t="str">
        <f>IFERROR(VLOOKUP(BA137,'CRUCE RIESGOS'!$C$8:$D$25,2,FALSE),"")</f>
        <v/>
      </c>
      <c r="BC137" s="210">
        <v>22.6400000000002</v>
      </c>
      <c r="BD137" s="210" t="str">
        <f>IFERROR(VLOOKUP(BC137,'CRUCE RIESGOS'!$C$8:$D$25,2,FALSE),"")</f>
        <v/>
      </c>
      <c r="BE137" s="210">
        <v>23.6400000000002</v>
      </c>
      <c r="BF137" s="210" t="str">
        <f>IFERROR(VLOOKUP(BE137,'CRUCE RIESGOS'!$C$8:$D$25,2,FALSE),"")</f>
        <v/>
      </c>
      <c r="BG137" s="210">
        <v>24.6400000000002</v>
      </c>
      <c r="BH137" s="210" t="str">
        <f>IFERROR(VLOOKUP(BG137,'CRUCE RIESGOS'!$C$8:$D$25,2,FALSE),"")</f>
        <v/>
      </c>
      <c r="BI137" s="210">
        <v>25.6400000000002</v>
      </c>
      <c r="BJ137" s="210" t="str">
        <f>IFERROR(VLOOKUP(BI137,'CRUCE RIESGOS'!$C$8:$D$25,2,FALSE),"")</f>
        <v/>
      </c>
    </row>
    <row r="138" spans="13:62" x14ac:dyDescent="0.25">
      <c r="N138" s="210" t="str">
        <f t="shared" ref="N138:N200" si="17">IF(N139&lt;&gt;""," -R","")</f>
        <v/>
      </c>
      <c r="P138" s="210" t="str">
        <f>IF(P139&lt;&gt;""," -R","")</f>
        <v/>
      </c>
      <c r="R138" s="210" t="str">
        <f>IF(R139&lt;&gt;""," -R","")</f>
        <v/>
      </c>
      <c r="T138" s="210" t="str">
        <f>IF(T139&lt;&gt;""," -R","")</f>
        <v/>
      </c>
      <c r="V138" s="210" t="str">
        <f>IF(V139&lt;&gt;""," -R","")</f>
        <v/>
      </c>
      <c r="X138" s="210" t="str">
        <f>IF(X139&lt;&gt;""," -R","")</f>
        <v/>
      </c>
      <c r="Z138" s="210" t="str">
        <f>IF(Z139&lt;&gt;""," -R","")</f>
        <v/>
      </c>
      <c r="AB138" s="210" t="str">
        <f>IF(AB139&lt;&gt;""," -R","")</f>
        <v/>
      </c>
      <c r="AD138" s="210" t="str">
        <f>IF(AD139&lt;&gt;""," -R","")</f>
        <v/>
      </c>
      <c r="AF138" s="210" t="str">
        <f t="shared" ref="AF138:AF200" si="18">IF(AF139&lt;&gt;""," -R","")</f>
        <v/>
      </c>
      <c r="AH138" s="210" t="str">
        <f t="shared" ref="AH138:AH200" si="19">IF(AH139&lt;&gt;""," -R","")</f>
        <v/>
      </c>
      <c r="AJ138" s="210" t="str">
        <f t="shared" ref="AJ138:AJ200" si="20">IF(AJ139&lt;&gt;""," -R","")</f>
        <v/>
      </c>
      <c r="AL138" s="210" t="str">
        <f t="shared" ref="AL138:AL200" si="21">IF(AL139&lt;&gt;""," -R","")</f>
        <v/>
      </c>
      <c r="AN138" s="210" t="str">
        <f t="shared" ref="AN138:AN200" si="22">IF(AN139&lt;&gt;""," -R","")</f>
        <v/>
      </c>
      <c r="AP138" s="210" t="str">
        <f t="shared" ref="AP138:AP200" si="23">IF(AP139&lt;&gt;""," -R","")</f>
        <v/>
      </c>
      <c r="AR138" s="210" t="str">
        <f t="shared" ref="AR138:AR200" si="24">IF(AR139&lt;&gt;""," -R","")</f>
        <v/>
      </c>
      <c r="AT138" s="210" t="str">
        <f t="shared" ref="AT138:AT200" si="25">IF(AT139&lt;&gt;""," -R","")</f>
        <v/>
      </c>
      <c r="AV138" s="210" t="str">
        <f t="shared" ref="AV138:AV200" si="26">IF(AV139&lt;&gt;""," -R","")</f>
        <v/>
      </c>
      <c r="AX138" s="210" t="str">
        <f t="shared" ref="AX138:AX200" si="27">IF(AX139&lt;&gt;""," -R","")</f>
        <v/>
      </c>
      <c r="AZ138" s="210" t="str">
        <f t="shared" ref="AZ138:AZ200" si="28">IF(AZ139&lt;&gt;""," -R","")</f>
        <v/>
      </c>
      <c r="BB138" s="210" t="str">
        <f t="shared" ref="BB138:BB200" si="29">IF(BB139&lt;&gt;""," -R","")</f>
        <v/>
      </c>
      <c r="BD138" s="210" t="str">
        <f t="shared" ref="BD138:BD200" si="30">IF(BD139&lt;&gt;""," -R","")</f>
        <v/>
      </c>
      <c r="BF138" s="210" t="str">
        <f t="shared" ref="BF138:BF200" si="31">IF(BF139&lt;&gt;""," -R","")</f>
        <v/>
      </c>
      <c r="BH138" s="210" t="str">
        <f t="shared" ref="BH138:BH200" si="32">IF(BH139&lt;&gt;""," -R","")</f>
        <v/>
      </c>
      <c r="BJ138" s="210" t="str">
        <f t="shared" ref="BJ138:BJ200" si="33">IF(BJ139&lt;&gt;""," -R","")</f>
        <v/>
      </c>
    </row>
    <row r="139" spans="13:62" x14ac:dyDescent="0.25">
      <c r="M139" s="210">
        <v>1.65</v>
      </c>
      <c r="N139" s="210" t="str">
        <f>IFERROR(VLOOKUP(M139,'CRUCE RIESGOS'!$C$8:$D$25,2,FALSE),"")</f>
        <v/>
      </c>
      <c r="O139" s="210">
        <v>2.6500000000000101</v>
      </c>
      <c r="P139" s="210" t="str">
        <f>IFERROR(VLOOKUP(O139,'CRUCE RIESGOS'!$C$8:$D$25,2,FALSE),"")</f>
        <v/>
      </c>
      <c r="Q139" s="210">
        <v>3.6500000000000199</v>
      </c>
      <c r="R139" s="210" t="str">
        <f>IFERROR(VLOOKUP(Q139,'CRUCE RIESGOS'!$C$8:$D$25,2,FALSE),"")</f>
        <v/>
      </c>
      <c r="S139" s="210">
        <v>4.6500000000000297</v>
      </c>
      <c r="T139" s="210" t="str">
        <f>IFERROR(VLOOKUP(S139,'CRUCE RIESGOS'!$C$8:$D$25,2,FALSE),"")</f>
        <v/>
      </c>
      <c r="U139" s="210">
        <v>5.6500000000000403</v>
      </c>
      <c r="V139" s="210" t="str">
        <f>IFERROR(VLOOKUP(U139,'CRUCE RIESGOS'!$C$8:$D$25,2,FALSE),"")</f>
        <v/>
      </c>
      <c r="W139" s="210">
        <v>6.6500000000000501</v>
      </c>
      <c r="X139" s="210" t="str">
        <f>IFERROR(VLOOKUP(W139,'CRUCE RIESGOS'!$C$8:$D$25,2,FALSE),"")</f>
        <v/>
      </c>
      <c r="Y139" s="210">
        <v>7.6500000000000599</v>
      </c>
      <c r="Z139" s="210" t="str">
        <f>IFERROR(VLOOKUP(Y139,'CRUCE RIESGOS'!$C$8:$D$25,2,FALSE),"")</f>
        <v/>
      </c>
      <c r="AA139" s="210">
        <v>8.6500000000000696</v>
      </c>
      <c r="AB139" s="210" t="str">
        <f>IFERROR(VLOOKUP(AA139,'CRUCE RIESGOS'!$C$8:$D$25,2,FALSE),"")</f>
        <v/>
      </c>
      <c r="AC139" s="210">
        <v>9.6500000000000803</v>
      </c>
      <c r="AD139" s="210" t="str">
        <f>IFERROR(VLOOKUP(AC139,'CRUCE RIESGOS'!$C$8:$D$25,2,FALSE),"")</f>
        <v/>
      </c>
      <c r="AE139" s="210">
        <v>10.6500000000001</v>
      </c>
      <c r="AF139" s="210" t="str">
        <f>IFERROR(VLOOKUP(AE139,'CRUCE RIESGOS'!$C$8:$D$25,2,FALSE),"")</f>
        <v/>
      </c>
      <c r="AG139" s="210">
        <v>11.6500000000001</v>
      </c>
      <c r="AH139" s="210" t="str">
        <f>IFERROR(VLOOKUP(AG139,'CRUCE RIESGOS'!$C$8:$D$25,2,FALSE),"")</f>
        <v/>
      </c>
      <c r="AI139" s="210">
        <v>12.6500000000001</v>
      </c>
      <c r="AJ139" s="210" t="str">
        <f>IFERROR(VLOOKUP(AI139,'CRUCE RIESGOS'!$C$8:$D$25,2,FALSE),"")</f>
        <v/>
      </c>
      <c r="AK139" s="210">
        <v>13.6500000000001</v>
      </c>
      <c r="AL139" s="210" t="str">
        <f>IFERROR(VLOOKUP(AK139,'CRUCE RIESGOS'!$C$8:$D$25,2,FALSE),"")</f>
        <v/>
      </c>
      <c r="AM139" s="210">
        <v>14.6500000000001</v>
      </c>
      <c r="AN139" s="210" t="str">
        <f>IFERROR(VLOOKUP(AM139,'CRUCE RIESGOS'!$C$8:$D$25,2,FALSE),"")</f>
        <v/>
      </c>
      <c r="AO139" s="210">
        <v>15.6500000000001</v>
      </c>
      <c r="AP139" s="210" t="str">
        <f>IFERROR(VLOOKUP(AO139,'CRUCE RIESGOS'!$C$8:$D$25,2,FALSE),"")</f>
        <v/>
      </c>
      <c r="AQ139" s="210">
        <v>16.650000000000201</v>
      </c>
      <c r="AR139" s="210" t="str">
        <f>IFERROR(VLOOKUP(AQ139,'CRUCE RIESGOS'!$C$8:$D$25,2,FALSE),"")</f>
        <v/>
      </c>
      <c r="AS139" s="210">
        <v>17.650000000000201</v>
      </c>
      <c r="AT139" s="210" t="str">
        <f>IFERROR(VLOOKUP(AS139,'CRUCE RIESGOS'!$C$8:$D$25,2,FALSE),"")</f>
        <v/>
      </c>
      <c r="AU139" s="210">
        <v>18.650000000000201</v>
      </c>
      <c r="AV139" s="210" t="str">
        <f>IFERROR(VLOOKUP(AU139,'CRUCE RIESGOS'!$C$8:$D$25,2,FALSE),"")</f>
        <v/>
      </c>
      <c r="AW139" s="210">
        <v>19.650000000000201</v>
      </c>
      <c r="AX139" s="210" t="str">
        <f>IFERROR(VLOOKUP(AW139,'CRUCE RIESGOS'!$C$8:$D$25,2,FALSE),"")</f>
        <v/>
      </c>
      <c r="AY139" s="210">
        <v>20.650000000000201</v>
      </c>
      <c r="AZ139" s="210" t="str">
        <f>IFERROR(VLOOKUP(AY139,'CRUCE RIESGOS'!$C$8:$D$25,2,FALSE),"")</f>
        <v/>
      </c>
      <c r="BA139" s="210">
        <v>21.650000000000201</v>
      </c>
      <c r="BB139" s="210" t="str">
        <f>IFERROR(VLOOKUP(BA139,'CRUCE RIESGOS'!$C$8:$D$25,2,FALSE),"")</f>
        <v/>
      </c>
      <c r="BC139" s="210">
        <v>22.650000000000201</v>
      </c>
      <c r="BD139" s="210" t="str">
        <f>IFERROR(VLOOKUP(BC139,'CRUCE RIESGOS'!$C$8:$D$25,2,FALSE),"")</f>
        <v/>
      </c>
      <c r="BE139" s="210">
        <v>23.650000000000201</v>
      </c>
      <c r="BF139" s="210" t="str">
        <f>IFERROR(VLOOKUP(BE139,'CRUCE RIESGOS'!$C$8:$D$25,2,FALSE),"")</f>
        <v/>
      </c>
      <c r="BG139" s="210">
        <v>24.650000000000201</v>
      </c>
      <c r="BH139" s="210" t="str">
        <f>IFERROR(VLOOKUP(BG139,'CRUCE RIESGOS'!$C$8:$D$25,2,FALSE),"")</f>
        <v/>
      </c>
      <c r="BI139" s="210">
        <v>25.650000000000201</v>
      </c>
      <c r="BJ139" s="210" t="str">
        <f>IFERROR(VLOOKUP(BI139,'CRUCE RIESGOS'!$C$8:$D$25,2,FALSE),"")</f>
        <v/>
      </c>
    </row>
    <row r="140" spans="13:62" x14ac:dyDescent="0.25">
      <c r="N140" s="210" t="str">
        <f t="shared" si="17"/>
        <v/>
      </c>
      <c r="P140" s="210" t="str">
        <f>IF(P141&lt;&gt;""," -R","")</f>
        <v/>
      </c>
      <c r="R140" s="210" t="str">
        <f>IF(R141&lt;&gt;""," -R","")</f>
        <v/>
      </c>
      <c r="T140" s="210" t="str">
        <f>IF(T141&lt;&gt;""," -R","")</f>
        <v/>
      </c>
      <c r="V140" s="210" t="str">
        <f>IF(V141&lt;&gt;""," -R","")</f>
        <v/>
      </c>
      <c r="X140" s="210" t="str">
        <f>IF(X141&lt;&gt;""," -R","")</f>
        <v/>
      </c>
      <c r="Z140" s="210" t="str">
        <f>IF(Z141&lt;&gt;""," -R","")</f>
        <v/>
      </c>
      <c r="AB140" s="210" t="str">
        <f>IF(AB141&lt;&gt;""," -R","")</f>
        <v/>
      </c>
      <c r="AD140" s="210" t="str">
        <f>IF(AD141&lt;&gt;""," -R","")</f>
        <v/>
      </c>
      <c r="AF140" s="210" t="str">
        <f t="shared" si="18"/>
        <v/>
      </c>
      <c r="AH140" s="210" t="str">
        <f t="shared" si="19"/>
        <v/>
      </c>
      <c r="AJ140" s="210" t="str">
        <f t="shared" si="20"/>
        <v/>
      </c>
      <c r="AL140" s="210" t="str">
        <f t="shared" si="21"/>
        <v/>
      </c>
      <c r="AN140" s="210" t="str">
        <f t="shared" si="22"/>
        <v/>
      </c>
      <c r="AP140" s="210" t="str">
        <f t="shared" si="23"/>
        <v/>
      </c>
      <c r="AR140" s="210" t="str">
        <f t="shared" si="24"/>
        <v/>
      </c>
      <c r="AT140" s="210" t="str">
        <f t="shared" si="25"/>
        <v/>
      </c>
      <c r="AV140" s="210" t="str">
        <f t="shared" si="26"/>
        <v/>
      </c>
      <c r="AX140" s="210" t="str">
        <f t="shared" si="27"/>
        <v/>
      </c>
      <c r="AZ140" s="210" t="str">
        <f t="shared" si="28"/>
        <v/>
      </c>
      <c r="BB140" s="210" t="str">
        <f t="shared" si="29"/>
        <v/>
      </c>
      <c r="BD140" s="210" t="str">
        <f t="shared" si="30"/>
        <v/>
      </c>
      <c r="BF140" s="210" t="str">
        <f t="shared" si="31"/>
        <v/>
      </c>
      <c r="BH140" s="210" t="str">
        <f t="shared" si="32"/>
        <v/>
      </c>
      <c r="BJ140" s="210" t="str">
        <f t="shared" si="33"/>
        <v/>
      </c>
    </row>
    <row r="141" spans="13:62" x14ac:dyDescent="0.25">
      <c r="M141" s="210">
        <v>1.66</v>
      </c>
      <c r="N141" s="210" t="str">
        <f>IFERROR(VLOOKUP(M141,'CRUCE RIESGOS'!$C$8:$D$25,2,FALSE),"")</f>
        <v/>
      </c>
      <c r="O141" s="210">
        <v>2.6600000000000099</v>
      </c>
      <c r="P141" s="210" t="str">
        <f>IFERROR(VLOOKUP(O141,'CRUCE RIESGOS'!$C$8:$D$25,2,FALSE),"")</f>
        <v/>
      </c>
      <c r="Q141" s="210">
        <v>3.6600000000000201</v>
      </c>
      <c r="R141" s="210" t="str">
        <f>IFERROR(VLOOKUP(Q141,'CRUCE RIESGOS'!$C$8:$D$25,2,FALSE),"")</f>
        <v/>
      </c>
      <c r="S141" s="210">
        <v>4.6600000000000303</v>
      </c>
      <c r="T141" s="210" t="str">
        <f>IFERROR(VLOOKUP(S141,'CRUCE RIESGOS'!$C$8:$D$25,2,FALSE),"")</f>
        <v/>
      </c>
      <c r="U141" s="210">
        <v>5.6600000000000401</v>
      </c>
      <c r="V141" s="210" t="str">
        <f>IFERROR(VLOOKUP(U141,'CRUCE RIESGOS'!$C$8:$D$25,2,FALSE),"")</f>
        <v/>
      </c>
      <c r="W141" s="210">
        <v>6.6600000000000499</v>
      </c>
      <c r="X141" s="210" t="str">
        <f>IFERROR(VLOOKUP(W141,'CRUCE RIESGOS'!$C$8:$D$25,2,FALSE),"")</f>
        <v/>
      </c>
      <c r="Y141" s="210">
        <v>7.6600000000000597</v>
      </c>
      <c r="Z141" s="210" t="str">
        <f>IFERROR(VLOOKUP(Y141,'CRUCE RIESGOS'!$C$8:$D$25,2,FALSE),"")</f>
        <v/>
      </c>
      <c r="AA141" s="210">
        <v>8.6600000000000694</v>
      </c>
      <c r="AB141" s="210" t="str">
        <f>IFERROR(VLOOKUP(AA141,'CRUCE RIESGOS'!$C$8:$D$25,2,FALSE),"")</f>
        <v/>
      </c>
      <c r="AC141" s="210">
        <v>9.6600000000000801</v>
      </c>
      <c r="AD141" s="210" t="str">
        <f>IFERROR(VLOOKUP(AC141,'CRUCE RIESGOS'!$C$8:$D$25,2,FALSE),"")</f>
        <v/>
      </c>
      <c r="AE141" s="210">
        <v>10.6600000000001</v>
      </c>
      <c r="AF141" s="210" t="str">
        <f>IFERROR(VLOOKUP(AE141,'CRUCE RIESGOS'!$C$8:$D$25,2,FALSE),"")</f>
        <v/>
      </c>
      <c r="AG141" s="210">
        <v>11.6600000000001</v>
      </c>
      <c r="AH141" s="210" t="str">
        <f>IFERROR(VLOOKUP(AG141,'CRUCE RIESGOS'!$C$8:$D$25,2,FALSE),"")</f>
        <v/>
      </c>
      <c r="AI141" s="210">
        <v>12.6600000000001</v>
      </c>
      <c r="AJ141" s="210" t="str">
        <f>IFERROR(VLOOKUP(AI141,'CRUCE RIESGOS'!$C$8:$D$25,2,FALSE),"")</f>
        <v/>
      </c>
      <c r="AK141" s="210">
        <v>13.6600000000001</v>
      </c>
      <c r="AL141" s="210" t="str">
        <f>IFERROR(VLOOKUP(AK141,'CRUCE RIESGOS'!$C$8:$D$25,2,FALSE),"")</f>
        <v/>
      </c>
      <c r="AM141" s="210">
        <v>14.6600000000001</v>
      </c>
      <c r="AN141" s="210" t="str">
        <f>IFERROR(VLOOKUP(AM141,'CRUCE RIESGOS'!$C$8:$D$25,2,FALSE),"")</f>
        <v/>
      </c>
      <c r="AO141" s="210">
        <v>15.6600000000001</v>
      </c>
      <c r="AP141" s="210" t="str">
        <f>IFERROR(VLOOKUP(AO141,'CRUCE RIESGOS'!$C$8:$D$25,2,FALSE),"")</f>
        <v/>
      </c>
      <c r="AQ141" s="210">
        <v>16.6600000000001</v>
      </c>
      <c r="AR141" s="210" t="str">
        <f>IFERROR(VLOOKUP(AQ141,'CRUCE RIESGOS'!$C$8:$D$25,2,FALSE),"")</f>
        <v/>
      </c>
      <c r="AS141" s="210">
        <v>17.660000000000199</v>
      </c>
      <c r="AT141" s="210" t="str">
        <f>IFERROR(VLOOKUP(AS141,'CRUCE RIESGOS'!$C$8:$D$25,2,FALSE),"")</f>
        <v/>
      </c>
      <c r="AU141" s="210">
        <v>18.660000000000199</v>
      </c>
      <c r="AV141" s="210" t="str">
        <f>IFERROR(VLOOKUP(AU141,'CRUCE RIESGOS'!$C$8:$D$25,2,FALSE),"")</f>
        <v/>
      </c>
      <c r="AW141" s="210">
        <v>19.660000000000199</v>
      </c>
      <c r="AX141" s="210" t="str">
        <f>IFERROR(VLOOKUP(AW141,'CRUCE RIESGOS'!$C$8:$D$25,2,FALSE),"")</f>
        <v/>
      </c>
      <c r="AY141" s="210">
        <v>20.660000000000199</v>
      </c>
      <c r="AZ141" s="210" t="str">
        <f>IFERROR(VLOOKUP(AY141,'CRUCE RIESGOS'!$C$8:$D$25,2,FALSE),"")</f>
        <v/>
      </c>
      <c r="BA141" s="210">
        <v>21.660000000000199</v>
      </c>
      <c r="BB141" s="210" t="str">
        <f>IFERROR(VLOOKUP(BA141,'CRUCE RIESGOS'!$C$8:$D$25,2,FALSE),"")</f>
        <v/>
      </c>
      <c r="BC141" s="210">
        <v>22.660000000000199</v>
      </c>
      <c r="BD141" s="210" t="str">
        <f>IFERROR(VLOOKUP(BC141,'CRUCE RIESGOS'!$C$8:$D$25,2,FALSE),"")</f>
        <v/>
      </c>
      <c r="BE141" s="210">
        <v>23.660000000000199</v>
      </c>
      <c r="BF141" s="210" t="str">
        <f>IFERROR(VLOOKUP(BE141,'CRUCE RIESGOS'!$C$8:$D$25,2,FALSE),"")</f>
        <v/>
      </c>
      <c r="BG141" s="210">
        <v>24.660000000000199</v>
      </c>
      <c r="BH141" s="210" t="str">
        <f>IFERROR(VLOOKUP(BG141,'CRUCE RIESGOS'!$C$8:$D$25,2,FALSE),"")</f>
        <v/>
      </c>
      <c r="BI141" s="210">
        <v>25.660000000000199</v>
      </c>
      <c r="BJ141" s="210" t="str">
        <f>IFERROR(VLOOKUP(BI141,'CRUCE RIESGOS'!$C$8:$D$25,2,FALSE),"")</f>
        <v/>
      </c>
    </row>
    <row r="142" spans="13:62" x14ac:dyDescent="0.25">
      <c r="N142" s="210" t="str">
        <f t="shared" si="17"/>
        <v/>
      </c>
      <c r="P142" s="210" t="str">
        <f>IF(P143&lt;&gt;""," -R","")</f>
        <v/>
      </c>
      <c r="R142" s="210" t="str">
        <f>IF(R143&lt;&gt;""," -R","")</f>
        <v/>
      </c>
      <c r="T142" s="210" t="str">
        <f>IF(T143&lt;&gt;""," -R","")</f>
        <v/>
      </c>
      <c r="V142" s="210" t="str">
        <f>IF(V143&lt;&gt;""," -R","")</f>
        <v/>
      </c>
      <c r="X142" s="210" t="str">
        <f>IF(X143&lt;&gt;""," -R","")</f>
        <v/>
      </c>
      <c r="Z142" s="210" t="str">
        <f>IF(Z143&lt;&gt;""," -R","")</f>
        <v/>
      </c>
      <c r="AB142" s="210" t="str">
        <f>IF(AB143&lt;&gt;""," -R","")</f>
        <v/>
      </c>
      <c r="AD142" s="210" t="str">
        <f>IF(AD143&lt;&gt;""," -R","")</f>
        <v/>
      </c>
      <c r="AF142" s="210" t="str">
        <f t="shared" si="18"/>
        <v/>
      </c>
      <c r="AH142" s="210" t="str">
        <f t="shared" si="19"/>
        <v/>
      </c>
      <c r="AJ142" s="210" t="str">
        <f t="shared" si="20"/>
        <v/>
      </c>
      <c r="AL142" s="210" t="str">
        <f t="shared" si="21"/>
        <v/>
      </c>
      <c r="AN142" s="210" t="str">
        <f t="shared" si="22"/>
        <v/>
      </c>
      <c r="AP142" s="210" t="str">
        <f t="shared" si="23"/>
        <v/>
      </c>
      <c r="AR142" s="210" t="str">
        <f t="shared" si="24"/>
        <v/>
      </c>
      <c r="AT142" s="210" t="str">
        <f t="shared" si="25"/>
        <v/>
      </c>
      <c r="AV142" s="210" t="str">
        <f t="shared" si="26"/>
        <v/>
      </c>
      <c r="AX142" s="210" t="str">
        <f t="shared" si="27"/>
        <v/>
      </c>
      <c r="AZ142" s="210" t="str">
        <f t="shared" si="28"/>
        <v/>
      </c>
      <c r="BB142" s="210" t="str">
        <f t="shared" si="29"/>
        <v/>
      </c>
      <c r="BD142" s="210" t="str">
        <f t="shared" si="30"/>
        <v/>
      </c>
      <c r="BF142" s="210" t="str">
        <f t="shared" si="31"/>
        <v/>
      </c>
      <c r="BH142" s="210" t="str">
        <f t="shared" si="32"/>
        <v/>
      </c>
      <c r="BJ142" s="210" t="str">
        <f t="shared" si="33"/>
        <v/>
      </c>
    </row>
    <row r="143" spans="13:62" x14ac:dyDescent="0.25">
      <c r="M143" s="210">
        <v>1.67</v>
      </c>
      <c r="N143" s="210" t="str">
        <f>IFERROR(VLOOKUP(M143,'CRUCE RIESGOS'!$C$8:$D$25,2,FALSE),"")</f>
        <v/>
      </c>
      <c r="O143" s="210">
        <v>2.6700000000000199</v>
      </c>
      <c r="P143" s="210" t="str">
        <f>IFERROR(VLOOKUP(O143,'CRUCE RIESGOS'!$C$8:$D$25,2,FALSE),"")</f>
        <v/>
      </c>
      <c r="Q143" s="210">
        <v>3.6700000000000399</v>
      </c>
      <c r="R143" s="210" t="str">
        <f>IFERROR(VLOOKUP(Q143,'CRUCE RIESGOS'!$C$8:$D$25,2,FALSE),"")</f>
        <v/>
      </c>
      <c r="S143" s="210">
        <v>4.6700000000000603</v>
      </c>
      <c r="T143" s="210" t="str">
        <f>IFERROR(VLOOKUP(S143,'CRUCE RIESGOS'!$C$8:$D$25,2,FALSE),"")</f>
        <v/>
      </c>
      <c r="U143" s="210">
        <v>5.6700000000000799</v>
      </c>
      <c r="V143" s="210" t="str">
        <f>IFERROR(VLOOKUP(U143,'CRUCE RIESGOS'!$C$8:$D$25,2,FALSE),"")</f>
        <v/>
      </c>
      <c r="W143" s="210">
        <v>6.6700000000001003</v>
      </c>
      <c r="X143" s="210" t="str">
        <f>IFERROR(VLOOKUP(W143,'CRUCE RIESGOS'!$C$8:$D$25,2,FALSE),"")</f>
        <v/>
      </c>
      <c r="Y143" s="210">
        <v>7.6700000000001198</v>
      </c>
      <c r="Z143" s="210" t="str">
        <f>IFERROR(VLOOKUP(Y143,'CRUCE RIESGOS'!$C$8:$D$25,2,FALSE),"")</f>
        <v/>
      </c>
      <c r="AA143" s="210">
        <v>8.6700000000001403</v>
      </c>
      <c r="AB143" s="210" t="str">
        <f>IFERROR(VLOOKUP(AA143,'CRUCE RIESGOS'!$C$8:$D$25,2,FALSE),"")</f>
        <v/>
      </c>
      <c r="AC143" s="210">
        <v>9.6700000000001598</v>
      </c>
      <c r="AD143" s="210" t="str">
        <f>IFERROR(VLOOKUP(AC143,'CRUCE RIESGOS'!$C$8:$D$25,2,FALSE),"")</f>
        <v/>
      </c>
      <c r="AE143" s="210">
        <v>10.670000000000201</v>
      </c>
      <c r="AF143" s="210" t="str">
        <f>IFERROR(VLOOKUP(AE143,'CRUCE RIESGOS'!$C$8:$D$25,2,FALSE),"")</f>
        <v/>
      </c>
      <c r="AG143" s="210">
        <v>11.670000000000201</v>
      </c>
      <c r="AH143" s="210" t="str">
        <f>IFERROR(VLOOKUP(AG143,'CRUCE RIESGOS'!$C$8:$D$25,2,FALSE),"")</f>
        <v/>
      </c>
      <c r="AI143" s="210">
        <v>12.670000000000201</v>
      </c>
      <c r="AJ143" s="210" t="str">
        <f>IFERROR(VLOOKUP(AI143,'CRUCE RIESGOS'!$C$8:$D$25,2,FALSE),"")</f>
        <v/>
      </c>
      <c r="AK143" s="210">
        <v>13.670000000000201</v>
      </c>
      <c r="AL143" s="210" t="str">
        <f>IFERROR(VLOOKUP(AK143,'CRUCE RIESGOS'!$C$8:$D$25,2,FALSE),"")</f>
        <v/>
      </c>
      <c r="AM143" s="210">
        <v>14.6700000000003</v>
      </c>
      <c r="AN143" s="210" t="str">
        <f>IFERROR(VLOOKUP(AM143,'CRUCE RIESGOS'!$C$8:$D$25,2,FALSE),"")</f>
        <v/>
      </c>
      <c r="AO143" s="210">
        <v>15.6700000000003</v>
      </c>
      <c r="AP143" s="210" t="str">
        <f>IFERROR(VLOOKUP(AO143,'CRUCE RIESGOS'!$C$8:$D$25,2,FALSE),"")</f>
        <v/>
      </c>
      <c r="AQ143" s="210">
        <v>16.6700000000003</v>
      </c>
      <c r="AR143" s="210" t="str">
        <f>IFERROR(VLOOKUP(AQ143,'CRUCE RIESGOS'!$C$8:$D$25,2,FALSE),"")</f>
        <v/>
      </c>
      <c r="AS143" s="210">
        <v>17.6700000000003</v>
      </c>
      <c r="AT143" s="210" t="str">
        <f>IFERROR(VLOOKUP(AS143,'CRUCE RIESGOS'!$C$8:$D$25,2,FALSE),"")</f>
        <v/>
      </c>
      <c r="AU143" s="210">
        <v>18.6700000000003</v>
      </c>
      <c r="AV143" s="210" t="str">
        <f>IFERROR(VLOOKUP(AU143,'CRUCE RIESGOS'!$C$8:$D$25,2,FALSE),"")</f>
        <v/>
      </c>
      <c r="AW143" s="210">
        <v>19.6700000000004</v>
      </c>
      <c r="AX143" s="210" t="str">
        <f>IFERROR(VLOOKUP(AW143,'CRUCE RIESGOS'!$C$8:$D$25,2,FALSE),"")</f>
        <v/>
      </c>
      <c r="AY143" s="210">
        <v>20.6700000000004</v>
      </c>
      <c r="AZ143" s="210" t="str">
        <f>IFERROR(VLOOKUP(AY143,'CRUCE RIESGOS'!$C$8:$D$25,2,FALSE),"")</f>
        <v/>
      </c>
      <c r="BA143" s="210">
        <v>21.6700000000004</v>
      </c>
      <c r="BB143" s="210" t="str">
        <f>IFERROR(VLOOKUP(BA143,'CRUCE RIESGOS'!$C$8:$D$25,2,FALSE),"")</f>
        <v/>
      </c>
      <c r="BC143" s="210">
        <v>22.6700000000004</v>
      </c>
      <c r="BD143" s="210" t="str">
        <f>IFERROR(VLOOKUP(BC143,'CRUCE RIESGOS'!$C$8:$D$25,2,FALSE),"")</f>
        <v/>
      </c>
      <c r="BE143" s="210">
        <v>23.6700000000004</v>
      </c>
      <c r="BF143" s="210" t="str">
        <f>IFERROR(VLOOKUP(BE143,'CRUCE RIESGOS'!$C$8:$D$25,2,FALSE),"")</f>
        <v/>
      </c>
      <c r="BG143" s="210">
        <v>24.670000000000499</v>
      </c>
      <c r="BH143" s="210" t="str">
        <f>IFERROR(VLOOKUP(BG143,'CRUCE RIESGOS'!$C$8:$D$25,2,FALSE),"")</f>
        <v/>
      </c>
      <c r="BI143" s="210">
        <v>25.670000000000499</v>
      </c>
      <c r="BJ143" s="210" t="str">
        <f>IFERROR(VLOOKUP(BI143,'CRUCE RIESGOS'!$C$8:$D$25,2,FALSE),"")</f>
        <v/>
      </c>
    </row>
    <row r="144" spans="13:62" x14ac:dyDescent="0.25">
      <c r="N144" s="210" t="str">
        <f t="shared" si="17"/>
        <v/>
      </c>
      <c r="P144" s="210" t="str">
        <f>IF(P145&lt;&gt;""," -R","")</f>
        <v/>
      </c>
      <c r="R144" s="210" t="str">
        <f>IF(R145&lt;&gt;""," -R","")</f>
        <v/>
      </c>
      <c r="T144" s="210" t="str">
        <f>IF(T145&lt;&gt;""," -R","")</f>
        <v/>
      </c>
      <c r="V144" s="210" t="str">
        <f>IF(V145&lt;&gt;""," -R","")</f>
        <v/>
      </c>
      <c r="X144" s="210" t="str">
        <f>IF(X145&lt;&gt;""," -R","")</f>
        <v/>
      </c>
      <c r="Z144" s="210" t="str">
        <f>IF(Z145&lt;&gt;""," -R","")</f>
        <v/>
      </c>
      <c r="AB144" s="210" t="str">
        <f>IF(AB145&lt;&gt;""," -R","")</f>
        <v/>
      </c>
      <c r="AD144" s="210" t="str">
        <f>IF(AD145&lt;&gt;""," -R","")</f>
        <v/>
      </c>
      <c r="AF144" s="210" t="str">
        <f t="shared" si="18"/>
        <v/>
      </c>
      <c r="AH144" s="210" t="str">
        <f t="shared" si="19"/>
        <v/>
      </c>
      <c r="AJ144" s="210" t="str">
        <f t="shared" si="20"/>
        <v/>
      </c>
      <c r="AL144" s="210" t="str">
        <f t="shared" si="21"/>
        <v/>
      </c>
      <c r="AN144" s="210" t="str">
        <f t="shared" si="22"/>
        <v/>
      </c>
      <c r="AP144" s="210" t="str">
        <f t="shared" si="23"/>
        <v/>
      </c>
      <c r="AR144" s="210" t="str">
        <f t="shared" si="24"/>
        <v/>
      </c>
      <c r="AT144" s="210" t="str">
        <f t="shared" si="25"/>
        <v/>
      </c>
      <c r="AV144" s="210" t="str">
        <f t="shared" si="26"/>
        <v/>
      </c>
      <c r="AX144" s="210" t="str">
        <f t="shared" si="27"/>
        <v/>
      </c>
      <c r="AZ144" s="210" t="str">
        <f t="shared" si="28"/>
        <v/>
      </c>
      <c r="BB144" s="210" t="str">
        <f t="shared" si="29"/>
        <v/>
      </c>
      <c r="BD144" s="210" t="str">
        <f t="shared" si="30"/>
        <v/>
      </c>
      <c r="BF144" s="210" t="str">
        <f t="shared" si="31"/>
        <v/>
      </c>
      <c r="BH144" s="210" t="str">
        <f t="shared" si="32"/>
        <v/>
      </c>
      <c r="BJ144" s="210" t="str">
        <f t="shared" si="33"/>
        <v/>
      </c>
    </row>
    <row r="145" spans="13:62" x14ac:dyDescent="0.25">
      <c r="M145" s="210">
        <v>1.68</v>
      </c>
      <c r="N145" s="210" t="str">
        <f>IFERROR(VLOOKUP(M145,'CRUCE RIESGOS'!$C$8:$D$25,2,FALSE),"")</f>
        <v/>
      </c>
      <c r="O145" s="210">
        <v>2.6800000000000099</v>
      </c>
      <c r="P145" s="210" t="str">
        <f>IFERROR(VLOOKUP(O145,'CRUCE RIESGOS'!$C$8:$D$25,2,FALSE),"")</f>
        <v/>
      </c>
      <c r="Q145" s="210">
        <v>3.6800000000000201</v>
      </c>
      <c r="R145" s="210" t="str">
        <f>IFERROR(VLOOKUP(Q145,'CRUCE RIESGOS'!$C$8:$D$25,2,FALSE),"")</f>
        <v/>
      </c>
      <c r="S145" s="210">
        <v>4.6800000000000299</v>
      </c>
      <c r="T145" s="210" t="str">
        <f>IFERROR(VLOOKUP(S145,'CRUCE RIESGOS'!$C$8:$D$25,2,FALSE),"")</f>
        <v/>
      </c>
      <c r="U145" s="210">
        <v>5.6800000000000397</v>
      </c>
      <c r="V145" s="210" t="str">
        <f>IFERROR(VLOOKUP(U145,'CRUCE RIESGOS'!$C$8:$D$25,2,FALSE),"")</f>
        <v/>
      </c>
      <c r="W145" s="210">
        <v>6.6800000000000503</v>
      </c>
      <c r="X145" s="210" t="str">
        <f>IFERROR(VLOOKUP(W145,'CRUCE RIESGOS'!$C$8:$D$25,2,FALSE),"")</f>
        <v/>
      </c>
      <c r="Y145" s="210">
        <v>7.6800000000000601</v>
      </c>
      <c r="Z145" s="210" t="str">
        <f>IFERROR(VLOOKUP(Y145,'CRUCE RIESGOS'!$C$8:$D$25,2,FALSE),"")</f>
        <v/>
      </c>
      <c r="AA145" s="210">
        <v>8.6800000000000708</v>
      </c>
      <c r="AB145" s="210" t="str">
        <f>IFERROR(VLOOKUP(AA145,'CRUCE RIESGOS'!$C$8:$D$25,2,FALSE),"")</f>
        <v/>
      </c>
      <c r="AC145" s="210">
        <v>9.6800000000000797</v>
      </c>
      <c r="AD145" s="210" t="str">
        <f>IFERROR(VLOOKUP(AC145,'CRUCE RIESGOS'!$C$8:$D$25,2,FALSE),"")</f>
        <v/>
      </c>
      <c r="AE145" s="210">
        <v>10.680000000000099</v>
      </c>
      <c r="AF145" s="210" t="str">
        <f>IFERROR(VLOOKUP(AE145,'CRUCE RIESGOS'!$C$8:$D$25,2,FALSE),"")</f>
        <v/>
      </c>
      <c r="AG145" s="210">
        <v>11.680000000000099</v>
      </c>
      <c r="AH145" s="210" t="str">
        <f>IFERROR(VLOOKUP(AG145,'CRUCE RIESGOS'!$C$8:$D$25,2,FALSE),"")</f>
        <v/>
      </c>
      <c r="AI145" s="210">
        <v>12.680000000000099</v>
      </c>
      <c r="AJ145" s="210" t="str">
        <f>IFERROR(VLOOKUP(AI145,'CRUCE RIESGOS'!$C$8:$D$25,2,FALSE),"")</f>
        <v/>
      </c>
      <c r="AK145" s="210">
        <v>13.680000000000099</v>
      </c>
      <c r="AL145" s="210" t="str">
        <f>IFERROR(VLOOKUP(AK145,'CRUCE RIESGOS'!$C$8:$D$25,2,FALSE),"")</f>
        <v/>
      </c>
      <c r="AM145" s="210">
        <v>14.680000000000099</v>
      </c>
      <c r="AN145" s="210" t="str">
        <f>IFERROR(VLOOKUP(AM145,'CRUCE RIESGOS'!$C$8:$D$25,2,FALSE),"")</f>
        <v/>
      </c>
      <c r="AO145" s="210">
        <v>15.680000000000099</v>
      </c>
      <c r="AP145" s="210" t="str">
        <f>IFERROR(VLOOKUP(AO145,'CRUCE RIESGOS'!$C$8:$D$25,2,FALSE),"")</f>
        <v/>
      </c>
      <c r="AQ145" s="210">
        <v>16.680000000000099</v>
      </c>
      <c r="AR145" s="210" t="str">
        <f>IFERROR(VLOOKUP(AQ145,'CRUCE RIESGOS'!$C$8:$D$25,2,FALSE),"")</f>
        <v/>
      </c>
      <c r="AS145" s="210">
        <v>17.680000000000199</v>
      </c>
      <c r="AT145" s="210" t="str">
        <f>IFERROR(VLOOKUP(AS145,'CRUCE RIESGOS'!$C$8:$D$25,2,FALSE),"")</f>
        <v/>
      </c>
      <c r="AU145" s="210">
        <v>18.680000000000199</v>
      </c>
      <c r="AV145" s="210" t="str">
        <f>IFERROR(VLOOKUP(AU145,'CRUCE RIESGOS'!$C$8:$D$25,2,FALSE),"")</f>
        <v/>
      </c>
      <c r="AW145" s="210">
        <v>19.680000000000199</v>
      </c>
      <c r="AX145" s="210" t="str">
        <f>IFERROR(VLOOKUP(AW145,'CRUCE RIESGOS'!$C$8:$D$25,2,FALSE),"")</f>
        <v/>
      </c>
      <c r="AY145" s="210">
        <v>20.680000000000199</v>
      </c>
      <c r="AZ145" s="210" t="str">
        <f>IFERROR(VLOOKUP(AY145,'CRUCE RIESGOS'!$C$8:$D$25,2,FALSE),"")</f>
        <v/>
      </c>
      <c r="BA145" s="210">
        <v>21.680000000000199</v>
      </c>
      <c r="BB145" s="210" t="str">
        <f>IFERROR(VLOOKUP(BA145,'CRUCE RIESGOS'!$C$8:$D$25,2,FALSE),"")</f>
        <v/>
      </c>
      <c r="BC145" s="210">
        <v>22.680000000000199</v>
      </c>
      <c r="BD145" s="210" t="str">
        <f>IFERROR(VLOOKUP(BC145,'CRUCE RIESGOS'!$C$8:$D$25,2,FALSE),"")</f>
        <v/>
      </c>
      <c r="BE145" s="210">
        <v>23.680000000000199</v>
      </c>
      <c r="BF145" s="210" t="str">
        <f>IFERROR(VLOOKUP(BE145,'CRUCE RIESGOS'!$C$8:$D$25,2,FALSE),"")</f>
        <v/>
      </c>
      <c r="BG145" s="210">
        <v>24.680000000000199</v>
      </c>
      <c r="BH145" s="210" t="str">
        <f>IFERROR(VLOOKUP(BG145,'CRUCE RIESGOS'!$C$8:$D$25,2,FALSE),"")</f>
        <v/>
      </c>
      <c r="BI145" s="210">
        <v>25.680000000000199</v>
      </c>
      <c r="BJ145" s="210" t="str">
        <f>IFERROR(VLOOKUP(BI145,'CRUCE RIESGOS'!$C$8:$D$25,2,FALSE),"")</f>
        <v/>
      </c>
    </row>
    <row r="146" spans="13:62" x14ac:dyDescent="0.25">
      <c r="N146" s="210" t="str">
        <f t="shared" si="17"/>
        <v/>
      </c>
      <c r="P146" s="210" t="str">
        <f>IF(P147&lt;&gt;""," -R","")</f>
        <v/>
      </c>
      <c r="R146" s="210" t="str">
        <f>IF(R147&lt;&gt;""," -R","")</f>
        <v/>
      </c>
      <c r="T146" s="210" t="str">
        <f>IF(T147&lt;&gt;""," -R","")</f>
        <v/>
      </c>
      <c r="V146" s="210" t="str">
        <f>IF(V147&lt;&gt;""," -R","")</f>
        <v/>
      </c>
      <c r="X146" s="210" t="str">
        <f>IF(X147&lt;&gt;""," -R","")</f>
        <v/>
      </c>
      <c r="Z146" s="210" t="str">
        <f>IF(Z147&lt;&gt;""," -R","")</f>
        <v/>
      </c>
      <c r="AB146" s="210" t="str">
        <f>IF(AB147&lt;&gt;""," -R","")</f>
        <v/>
      </c>
      <c r="AD146" s="210" t="str">
        <f>IF(AD147&lt;&gt;""," -R","")</f>
        <v/>
      </c>
      <c r="AF146" s="210" t="str">
        <f t="shared" si="18"/>
        <v/>
      </c>
      <c r="AH146" s="210" t="str">
        <f t="shared" si="19"/>
        <v/>
      </c>
      <c r="AJ146" s="210" t="str">
        <f t="shared" si="20"/>
        <v/>
      </c>
      <c r="AL146" s="210" t="str">
        <f t="shared" si="21"/>
        <v/>
      </c>
      <c r="AN146" s="210" t="str">
        <f t="shared" si="22"/>
        <v/>
      </c>
      <c r="AP146" s="210" t="str">
        <f t="shared" si="23"/>
        <v/>
      </c>
      <c r="AR146" s="210" t="str">
        <f t="shared" si="24"/>
        <v/>
      </c>
      <c r="AT146" s="210" t="str">
        <f t="shared" si="25"/>
        <v/>
      </c>
      <c r="AV146" s="210" t="str">
        <f t="shared" si="26"/>
        <v/>
      </c>
      <c r="AX146" s="210" t="str">
        <f t="shared" si="27"/>
        <v/>
      </c>
      <c r="AZ146" s="210" t="str">
        <f t="shared" si="28"/>
        <v/>
      </c>
      <c r="BB146" s="210" t="str">
        <f t="shared" si="29"/>
        <v/>
      </c>
      <c r="BD146" s="210" t="str">
        <f t="shared" si="30"/>
        <v/>
      </c>
      <c r="BF146" s="210" t="str">
        <f t="shared" si="31"/>
        <v/>
      </c>
      <c r="BH146" s="210" t="str">
        <f t="shared" si="32"/>
        <v/>
      </c>
      <c r="BJ146" s="210" t="str">
        <f t="shared" si="33"/>
        <v/>
      </c>
    </row>
    <row r="147" spans="13:62" x14ac:dyDescent="0.25">
      <c r="M147" s="210">
        <v>1.69</v>
      </c>
      <c r="N147" s="210" t="str">
        <f>IFERROR(VLOOKUP(M147,'CRUCE RIESGOS'!$C$8:$D$25,2,FALSE),"")</f>
        <v/>
      </c>
      <c r="O147" s="210">
        <v>2.6900000000000102</v>
      </c>
      <c r="P147" s="210" t="str">
        <f>IFERROR(VLOOKUP(O147,'CRUCE RIESGOS'!$C$8:$D$25,2,FALSE),"")</f>
        <v/>
      </c>
      <c r="Q147" s="210">
        <v>3.6900000000000199</v>
      </c>
      <c r="R147" s="210" t="str">
        <f>IFERROR(VLOOKUP(Q147,'CRUCE RIESGOS'!$C$8:$D$25,2,FALSE),"")</f>
        <v/>
      </c>
      <c r="S147" s="210">
        <v>4.6900000000000297</v>
      </c>
      <c r="T147" s="210" t="str">
        <f>IFERROR(VLOOKUP(S147,'CRUCE RIESGOS'!$C$8:$D$25,2,FALSE),"")</f>
        <v/>
      </c>
      <c r="U147" s="210">
        <v>5.6900000000000404</v>
      </c>
      <c r="V147" s="210" t="str">
        <f>IFERROR(VLOOKUP(U147,'CRUCE RIESGOS'!$C$8:$D$25,2,FALSE),"")</f>
        <v/>
      </c>
      <c r="W147" s="210">
        <v>6.6900000000000501</v>
      </c>
      <c r="X147" s="210" t="str">
        <f>IFERROR(VLOOKUP(W147,'CRUCE RIESGOS'!$C$8:$D$25,2,FALSE),"")</f>
        <v/>
      </c>
      <c r="Y147" s="210">
        <v>7.6900000000000599</v>
      </c>
      <c r="Z147" s="210" t="str">
        <f>IFERROR(VLOOKUP(Y147,'CRUCE RIESGOS'!$C$8:$D$25,2,FALSE),"")</f>
        <v/>
      </c>
      <c r="AA147" s="210">
        <v>8.6900000000000706</v>
      </c>
      <c r="AB147" s="210" t="str">
        <f>IFERROR(VLOOKUP(AA147,'CRUCE RIESGOS'!$C$8:$D$25,2,FALSE),"")</f>
        <v/>
      </c>
      <c r="AC147" s="210">
        <v>9.6900000000000794</v>
      </c>
      <c r="AD147" s="210" t="str">
        <f>IFERROR(VLOOKUP(AC147,'CRUCE RIESGOS'!$C$8:$D$25,2,FALSE),"")</f>
        <v/>
      </c>
      <c r="AE147" s="210">
        <v>10.690000000000101</v>
      </c>
      <c r="AF147" s="210" t="str">
        <f>IFERROR(VLOOKUP(AE147,'CRUCE RIESGOS'!$C$8:$D$25,2,FALSE),"")</f>
        <v/>
      </c>
      <c r="AG147" s="210">
        <v>11.690000000000101</v>
      </c>
      <c r="AH147" s="210" t="str">
        <f>IFERROR(VLOOKUP(AG147,'CRUCE RIESGOS'!$C$8:$D$25,2,FALSE),"")</f>
        <v/>
      </c>
      <c r="AI147" s="210">
        <v>12.690000000000101</v>
      </c>
      <c r="AJ147" s="210" t="str">
        <f>IFERROR(VLOOKUP(AI147,'CRUCE RIESGOS'!$C$8:$D$25,2,FALSE),"")</f>
        <v/>
      </c>
      <c r="AK147" s="210">
        <v>13.690000000000101</v>
      </c>
      <c r="AL147" s="210" t="str">
        <f>IFERROR(VLOOKUP(AK147,'CRUCE RIESGOS'!$C$8:$D$25,2,FALSE),"")</f>
        <v/>
      </c>
      <c r="AM147" s="210">
        <v>14.690000000000101</v>
      </c>
      <c r="AN147" s="210" t="str">
        <f>IFERROR(VLOOKUP(AM147,'CRUCE RIESGOS'!$C$8:$D$25,2,FALSE),"")</f>
        <v/>
      </c>
      <c r="AO147" s="210">
        <v>15.690000000000101</v>
      </c>
      <c r="AP147" s="210" t="str">
        <f>IFERROR(VLOOKUP(AO147,'CRUCE RIESGOS'!$C$8:$D$25,2,FALSE),"")</f>
        <v/>
      </c>
      <c r="AQ147" s="210">
        <v>16.6900000000002</v>
      </c>
      <c r="AR147" s="210" t="str">
        <f>IFERROR(VLOOKUP(AQ147,'CRUCE RIESGOS'!$C$8:$D$25,2,FALSE),"")</f>
        <v/>
      </c>
      <c r="AS147" s="210">
        <v>17.6900000000002</v>
      </c>
      <c r="AT147" s="210" t="str">
        <f>IFERROR(VLOOKUP(AS147,'CRUCE RIESGOS'!$C$8:$D$25,2,FALSE),"")</f>
        <v/>
      </c>
      <c r="AU147" s="210">
        <v>18.6900000000002</v>
      </c>
      <c r="AV147" s="210" t="str">
        <f>IFERROR(VLOOKUP(AU147,'CRUCE RIESGOS'!$C$8:$D$25,2,FALSE),"")</f>
        <v/>
      </c>
      <c r="AW147" s="210">
        <v>19.6900000000002</v>
      </c>
      <c r="AX147" s="210" t="str">
        <f>IFERROR(VLOOKUP(AW147,'CRUCE RIESGOS'!$C$8:$D$25,2,FALSE),"")</f>
        <v/>
      </c>
      <c r="AY147" s="210">
        <v>20.6900000000002</v>
      </c>
      <c r="AZ147" s="210" t="str">
        <f>IFERROR(VLOOKUP(AY147,'CRUCE RIESGOS'!$C$8:$D$25,2,FALSE),"")</f>
        <v/>
      </c>
      <c r="BA147" s="210">
        <v>21.6900000000002</v>
      </c>
      <c r="BB147" s="210" t="str">
        <f>IFERROR(VLOOKUP(BA147,'CRUCE RIESGOS'!$C$8:$D$25,2,FALSE),"")</f>
        <v/>
      </c>
      <c r="BC147" s="210">
        <v>22.6900000000002</v>
      </c>
      <c r="BD147" s="210" t="str">
        <f>IFERROR(VLOOKUP(BC147,'CRUCE RIESGOS'!$C$8:$D$25,2,FALSE),"")</f>
        <v/>
      </c>
      <c r="BE147" s="210">
        <v>23.6900000000002</v>
      </c>
      <c r="BF147" s="210" t="str">
        <f>IFERROR(VLOOKUP(BE147,'CRUCE RIESGOS'!$C$8:$D$25,2,FALSE),"")</f>
        <v/>
      </c>
      <c r="BG147" s="210">
        <v>24.6900000000002</v>
      </c>
      <c r="BH147" s="210" t="str">
        <f>IFERROR(VLOOKUP(BG147,'CRUCE RIESGOS'!$C$8:$D$25,2,FALSE),"")</f>
        <v/>
      </c>
      <c r="BI147" s="210">
        <v>25.6900000000002</v>
      </c>
      <c r="BJ147" s="210" t="str">
        <f>IFERROR(VLOOKUP(BI147,'CRUCE RIESGOS'!$C$8:$D$25,2,FALSE),"")</f>
        <v/>
      </c>
    </row>
    <row r="148" spans="13:62" x14ac:dyDescent="0.25">
      <c r="N148" s="210" t="str">
        <f t="shared" si="17"/>
        <v/>
      </c>
      <c r="P148" s="210" t="str">
        <f>IF(P149&lt;&gt;""," -R","")</f>
        <v/>
      </c>
      <c r="R148" s="210" t="str">
        <f>IF(R149&lt;&gt;""," -R","")</f>
        <v/>
      </c>
      <c r="T148" s="210" t="str">
        <f>IF(T149&lt;&gt;""," -R","")</f>
        <v/>
      </c>
      <c r="V148" s="210" t="str">
        <f>IF(V149&lt;&gt;""," -R","")</f>
        <v/>
      </c>
      <c r="X148" s="210" t="str">
        <f>IF(X149&lt;&gt;""," -R","")</f>
        <v/>
      </c>
      <c r="Z148" s="210" t="str">
        <f>IF(Z149&lt;&gt;""," -R","")</f>
        <v/>
      </c>
      <c r="AB148" s="210" t="str">
        <f>IF(AB149&lt;&gt;""," -R","")</f>
        <v/>
      </c>
      <c r="AD148" s="210" t="str">
        <f>IF(AD149&lt;&gt;""," -R","")</f>
        <v/>
      </c>
      <c r="AF148" s="210" t="str">
        <f t="shared" si="18"/>
        <v/>
      </c>
      <c r="AH148" s="210" t="str">
        <f t="shared" si="19"/>
        <v/>
      </c>
      <c r="AJ148" s="210" t="str">
        <f t="shared" si="20"/>
        <v/>
      </c>
      <c r="AL148" s="210" t="str">
        <f t="shared" si="21"/>
        <v/>
      </c>
      <c r="AN148" s="210" t="str">
        <f t="shared" si="22"/>
        <v/>
      </c>
      <c r="AP148" s="210" t="str">
        <f t="shared" si="23"/>
        <v/>
      </c>
      <c r="AR148" s="210" t="str">
        <f t="shared" si="24"/>
        <v/>
      </c>
      <c r="AT148" s="210" t="str">
        <f t="shared" si="25"/>
        <v/>
      </c>
      <c r="AV148" s="210" t="str">
        <f t="shared" si="26"/>
        <v/>
      </c>
      <c r="AX148" s="210" t="str">
        <f t="shared" si="27"/>
        <v/>
      </c>
      <c r="AZ148" s="210" t="str">
        <f t="shared" si="28"/>
        <v/>
      </c>
      <c r="BB148" s="210" t="str">
        <f t="shared" si="29"/>
        <v/>
      </c>
      <c r="BD148" s="210" t="str">
        <f t="shared" si="30"/>
        <v/>
      </c>
      <c r="BF148" s="210" t="str">
        <f t="shared" si="31"/>
        <v/>
      </c>
      <c r="BH148" s="210" t="str">
        <f t="shared" si="32"/>
        <v/>
      </c>
      <c r="BJ148" s="210" t="str">
        <f t="shared" si="33"/>
        <v/>
      </c>
    </row>
    <row r="149" spans="13:62" x14ac:dyDescent="0.25">
      <c r="M149" s="210">
        <v>1.7</v>
      </c>
      <c r="N149" s="210" t="str">
        <f>IFERROR(VLOOKUP(M149,'CRUCE RIESGOS'!$C$8:$D$25,2,FALSE),"")</f>
        <v/>
      </c>
      <c r="O149" s="210">
        <v>2.7000000000000099</v>
      </c>
      <c r="P149" s="210" t="str">
        <f>IFERROR(VLOOKUP(O149,'CRUCE RIESGOS'!$C$8:$D$25,2,FALSE),"")</f>
        <v/>
      </c>
      <c r="Q149" s="210">
        <v>3.7000000000000202</v>
      </c>
      <c r="R149" s="210" t="str">
        <f>IFERROR(VLOOKUP(Q149,'CRUCE RIESGOS'!$C$8:$D$25,2,FALSE),"")</f>
        <v/>
      </c>
      <c r="S149" s="210">
        <v>4.7000000000000304</v>
      </c>
      <c r="T149" s="210" t="str">
        <f>IFERROR(VLOOKUP(S149,'CRUCE RIESGOS'!$C$8:$D$25,2,FALSE),"")</f>
        <v/>
      </c>
      <c r="U149" s="210">
        <v>5.7000000000000401</v>
      </c>
      <c r="V149" s="210" t="str">
        <f>IFERROR(VLOOKUP(U149,'CRUCE RIESGOS'!$C$8:$D$25,2,FALSE),"")</f>
        <v/>
      </c>
      <c r="W149" s="210">
        <v>6.7000000000000499</v>
      </c>
      <c r="X149" s="210" t="str">
        <f>IFERROR(VLOOKUP(W149,'CRUCE RIESGOS'!$C$8:$D$25,2,FALSE),"")</f>
        <v/>
      </c>
      <c r="Y149" s="210">
        <v>7.7000000000000597</v>
      </c>
      <c r="Z149" s="210" t="str">
        <f>IFERROR(VLOOKUP(Y149,'CRUCE RIESGOS'!$C$8:$D$25,2,FALSE),"")</f>
        <v/>
      </c>
      <c r="AA149" s="210">
        <v>8.7000000000000703</v>
      </c>
      <c r="AB149" s="210" t="str">
        <f>IFERROR(VLOOKUP(AA149,'CRUCE RIESGOS'!$C$8:$D$25,2,FALSE),"")</f>
        <v/>
      </c>
      <c r="AC149" s="210">
        <v>9.7000000000000792</v>
      </c>
      <c r="AD149" s="210" t="str">
        <f>IFERROR(VLOOKUP(AC149,'CRUCE RIESGOS'!$C$8:$D$25,2,FALSE),"")</f>
        <v/>
      </c>
      <c r="AE149" s="210">
        <v>10.700000000000101</v>
      </c>
      <c r="AF149" s="210" t="str">
        <f>IFERROR(VLOOKUP(AE149,'CRUCE RIESGOS'!$C$8:$D$25,2,FALSE),"")</f>
        <v/>
      </c>
      <c r="AG149" s="210">
        <v>11.700000000000101</v>
      </c>
      <c r="AH149" s="210" t="str">
        <f>IFERROR(VLOOKUP(AG149,'CRUCE RIESGOS'!$C$8:$D$25,2,FALSE),"")</f>
        <v/>
      </c>
      <c r="AI149" s="210">
        <v>12.700000000000101</v>
      </c>
      <c r="AJ149" s="210" t="str">
        <f>IFERROR(VLOOKUP(AI149,'CRUCE RIESGOS'!$C$8:$D$25,2,FALSE),"")</f>
        <v/>
      </c>
      <c r="AK149" s="210">
        <v>13.700000000000101</v>
      </c>
      <c r="AL149" s="210" t="str">
        <f>IFERROR(VLOOKUP(AK149,'CRUCE RIESGOS'!$C$8:$D$25,2,FALSE),"")</f>
        <v/>
      </c>
      <c r="AM149" s="210">
        <v>14.700000000000101</v>
      </c>
      <c r="AN149" s="210" t="str">
        <f>IFERROR(VLOOKUP(AM149,'CRUCE RIESGOS'!$C$8:$D$25,2,FALSE),"")</f>
        <v/>
      </c>
      <c r="AO149" s="210">
        <v>15.700000000000101</v>
      </c>
      <c r="AP149" s="210" t="str">
        <f>IFERROR(VLOOKUP(AO149,'CRUCE RIESGOS'!$C$8:$D$25,2,FALSE),"")</f>
        <v/>
      </c>
      <c r="AQ149" s="210">
        <v>16.700000000000099</v>
      </c>
      <c r="AR149" s="210" t="str">
        <f>IFERROR(VLOOKUP(AQ149,'CRUCE RIESGOS'!$C$8:$D$25,2,FALSE),"")</f>
        <v/>
      </c>
      <c r="AS149" s="210">
        <v>17.700000000000198</v>
      </c>
      <c r="AT149" s="210" t="str">
        <f>IFERROR(VLOOKUP(AS149,'CRUCE RIESGOS'!$C$8:$D$25,2,FALSE),"")</f>
        <v/>
      </c>
      <c r="AU149" s="210">
        <v>18.700000000000198</v>
      </c>
      <c r="AV149" s="210" t="str">
        <f>IFERROR(VLOOKUP(AU149,'CRUCE RIESGOS'!$C$8:$D$25,2,FALSE),"")</f>
        <v/>
      </c>
      <c r="AW149" s="210">
        <v>19.700000000000198</v>
      </c>
      <c r="AX149" s="210" t="str">
        <f>IFERROR(VLOOKUP(AW149,'CRUCE RIESGOS'!$C$8:$D$25,2,FALSE),"")</f>
        <v/>
      </c>
      <c r="AY149" s="210">
        <v>20.700000000000198</v>
      </c>
      <c r="AZ149" s="210" t="str">
        <f>IFERROR(VLOOKUP(AY149,'CRUCE RIESGOS'!$C$8:$D$25,2,FALSE),"")</f>
        <v/>
      </c>
      <c r="BA149" s="210">
        <v>21.700000000000198</v>
      </c>
      <c r="BB149" s="210" t="str">
        <f>IFERROR(VLOOKUP(BA149,'CRUCE RIESGOS'!$C$8:$D$25,2,FALSE),"")</f>
        <v/>
      </c>
      <c r="BC149" s="210">
        <v>22.700000000000198</v>
      </c>
      <c r="BD149" s="210" t="str">
        <f>IFERROR(VLOOKUP(BC149,'CRUCE RIESGOS'!$C$8:$D$25,2,FALSE),"")</f>
        <v/>
      </c>
      <c r="BE149" s="210">
        <v>23.700000000000198</v>
      </c>
      <c r="BF149" s="210" t="str">
        <f>IFERROR(VLOOKUP(BE149,'CRUCE RIESGOS'!$C$8:$D$25,2,FALSE),"")</f>
        <v/>
      </c>
      <c r="BG149" s="210">
        <v>24.700000000000198</v>
      </c>
      <c r="BH149" s="210" t="str">
        <f>IFERROR(VLOOKUP(BG149,'CRUCE RIESGOS'!$C$8:$D$25,2,FALSE),"")</f>
        <v/>
      </c>
      <c r="BI149" s="210">
        <v>25.700000000000198</v>
      </c>
      <c r="BJ149" s="210" t="str">
        <f>IFERROR(VLOOKUP(BI149,'CRUCE RIESGOS'!$C$8:$D$25,2,FALSE),"")</f>
        <v/>
      </c>
    </row>
    <row r="150" spans="13:62" x14ac:dyDescent="0.25">
      <c r="N150" s="210" t="str">
        <f t="shared" si="17"/>
        <v/>
      </c>
      <c r="P150" s="210" t="str">
        <f>IF(P151&lt;&gt;""," -R","")</f>
        <v/>
      </c>
      <c r="R150" s="210" t="str">
        <f>IF(R151&lt;&gt;""," -R","")</f>
        <v/>
      </c>
      <c r="T150" s="210" t="str">
        <f>IF(T151&lt;&gt;""," -R","")</f>
        <v/>
      </c>
      <c r="V150" s="210" t="str">
        <f>IF(V151&lt;&gt;""," -R","")</f>
        <v/>
      </c>
      <c r="X150" s="210" t="str">
        <f>IF(X151&lt;&gt;""," -R","")</f>
        <v/>
      </c>
      <c r="Z150" s="210" t="str">
        <f>IF(Z151&lt;&gt;""," -R","")</f>
        <v/>
      </c>
      <c r="AB150" s="210" t="str">
        <f>IF(AB151&lt;&gt;""," -R","")</f>
        <v/>
      </c>
      <c r="AD150" s="210" t="str">
        <f>IF(AD151&lt;&gt;""," -R","")</f>
        <v/>
      </c>
      <c r="AF150" s="210" t="str">
        <f t="shared" si="18"/>
        <v/>
      </c>
      <c r="AH150" s="210" t="str">
        <f t="shared" si="19"/>
        <v/>
      </c>
      <c r="AJ150" s="210" t="str">
        <f t="shared" si="20"/>
        <v/>
      </c>
      <c r="AL150" s="210" t="str">
        <f t="shared" si="21"/>
        <v/>
      </c>
      <c r="AN150" s="210" t="str">
        <f t="shared" si="22"/>
        <v/>
      </c>
      <c r="AP150" s="210" t="str">
        <f t="shared" si="23"/>
        <v/>
      </c>
      <c r="AR150" s="210" t="str">
        <f t="shared" si="24"/>
        <v/>
      </c>
      <c r="AT150" s="210" t="str">
        <f t="shared" si="25"/>
        <v/>
      </c>
      <c r="AV150" s="210" t="str">
        <f t="shared" si="26"/>
        <v/>
      </c>
      <c r="AX150" s="210" t="str">
        <f t="shared" si="27"/>
        <v/>
      </c>
      <c r="AZ150" s="210" t="str">
        <f t="shared" si="28"/>
        <v/>
      </c>
      <c r="BB150" s="210" t="str">
        <f t="shared" si="29"/>
        <v/>
      </c>
      <c r="BD150" s="210" t="str">
        <f t="shared" si="30"/>
        <v/>
      </c>
      <c r="BF150" s="210" t="str">
        <f t="shared" si="31"/>
        <v/>
      </c>
      <c r="BH150" s="210" t="str">
        <f t="shared" si="32"/>
        <v/>
      </c>
      <c r="BJ150" s="210" t="str">
        <f t="shared" si="33"/>
        <v/>
      </c>
    </row>
    <row r="151" spans="13:62" x14ac:dyDescent="0.25">
      <c r="M151" s="210">
        <v>1.71</v>
      </c>
      <c r="N151" s="210" t="str">
        <f>IFERROR(VLOOKUP(M151,'CRUCE RIESGOS'!$C$8:$D$25,2,FALSE),"")</f>
        <v/>
      </c>
      <c r="O151" s="210">
        <v>2.7100000000000199</v>
      </c>
      <c r="P151" s="210" t="str">
        <f>IFERROR(VLOOKUP(O151,'CRUCE RIESGOS'!$C$8:$D$25,2,FALSE),"")</f>
        <v/>
      </c>
      <c r="Q151" s="210">
        <v>3.7100000000000399</v>
      </c>
      <c r="R151" s="210" t="str">
        <f>IFERROR(VLOOKUP(Q151,'CRUCE RIESGOS'!$C$8:$D$25,2,FALSE),"")</f>
        <v/>
      </c>
      <c r="S151" s="210">
        <v>4.7100000000000604</v>
      </c>
      <c r="T151" s="210" t="str">
        <f>IFERROR(VLOOKUP(S151,'CRUCE RIESGOS'!$C$8:$D$25,2,FALSE),"")</f>
        <v/>
      </c>
      <c r="U151" s="210">
        <v>5.7100000000000799</v>
      </c>
      <c r="V151" s="210" t="str">
        <f>IFERROR(VLOOKUP(U151,'CRUCE RIESGOS'!$C$8:$D$25,2,FALSE),"")</f>
        <v/>
      </c>
      <c r="W151" s="210">
        <v>6.7100000000001003</v>
      </c>
      <c r="X151" s="210" t="str">
        <f>IFERROR(VLOOKUP(W151,'CRUCE RIESGOS'!$C$8:$D$25,2,FALSE),"")</f>
        <v/>
      </c>
      <c r="Y151" s="210">
        <v>7.7100000000001199</v>
      </c>
      <c r="Z151" s="210" t="str">
        <f>IFERROR(VLOOKUP(Y151,'CRUCE RIESGOS'!$C$8:$D$25,2,FALSE),"")</f>
        <v/>
      </c>
      <c r="AA151" s="210">
        <v>8.7100000000001394</v>
      </c>
      <c r="AB151" s="210" t="str">
        <f>IFERROR(VLOOKUP(AA151,'CRUCE RIESGOS'!$C$8:$D$25,2,FALSE),"")</f>
        <v/>
      </c>
      <c r="AC151" s="210">
        <v>9.7100000000001607</v>
      </c>
      <c r="AD151" s="210" t="str">
        <f>IFERROR(VLOOKUP(AC151,'CRUCE RIESGOS'!$C$8:$D$25,2,FALSE),"")</f>
        <v/>
      </c>
      <c r="AE151" s="210">
        <v>10.7100000000002</v>
      </c>
      <c r="AF151" s="210" t="str">
        <f>IFERROR(VLOOKUP(AE151,'CRUCE RIESGOS'!$C$8:$D$25,2,FALSE),"")</f>
        <v/>
      </c>
      <c r="AG151" s="210">
        <v>11.7100000000002</v>
      </c>
      <c r="AH151" s="210" t="str">
        <f>IFERROR(VLOOKUP(AG151,'CRUCE RIESGOS'!$C$8:$D$25,2,FALSE),"")</f>
        <v/>
      </c>
      <c r="AI151" s="210">
        <v>12.7100000000002</v>
      </c>
      <c r="AJ151" s="210" t="str">
        <f>IFERROR(VLOOKUP(AI151,'CRUCE RIESGOS'!$C$8:$D$25,2,FALSE),"")</f>
        <v/>
      </c>
      <c r="AK151" s="210">
        <v>13.7100000000002</v>
      </c>
      <c r="AL151" s="210" t="str">
        <f>IFERROR(VLOOKUP(AK151,'CRUCE RIESGOS'!$C$8:$D$25,2,FALSE),"")</f>
        <v/>
      </c>
      <c r="AM151" s="210">
        <v>14.710000000000299</v>
      </c>
      <c r="AN151" s="210" t="str">
        <f>IFERROR(VLOOKUP(AM151,'CRUCE RIESGOS'!$C$8:$D$25,2,FALSE),"")</f>
        <v/>
      </c>
      <c r="AO151" s="210">
        <v>15.710000000000299</v>
      </c>
      <c r="AP151" s="210" t="str">
        <f>IFERROR(VLOOKUP(AO151,'CRUCE RIESGOS'!$C$8:$D$25,2,FALSE),"")</f>
        <v/>
      </c>
      <c r="AQ151" s="210">
        <v>16.710000000000299</v>
      </c>
      <c r="AR151" s="210" t="str">
        <f>IFERROR(VLOOKUP(AQ151,'CRUCE RIESGOS'!$C$8:$D$25,2,FALSE),"")</f>
        <v/>
      </c>
      <c r="AS151" s="210">
        <v>17.710000000000299</v>
      </c>
      <c r="AT151" s="210" t="str">
        <f>IFERROR(VLOOKUP(AS151,'CRUCE RIESGOS'!$C$8:$D$25,2,FALSE),"")</f>
        <v/>
      </c>
      <c r="AU151" s="210">
        <v>18.710000000000299</v>
      </c>
      <c r="AV151" s="210" t="str">
        <f>IFERROR(VLOOKUP(AU151,'CRUCE RIESGOS'!$C$8:$D$25,2,FALSE),"")</f>
        <v/>
      </c>
      <c r="AW151" s="210">
        <v>19.710000000000399</v>
      </c>
      <c r="AX151" s="210" t="str">
        <f>IFERROR(VLOOKUP(AW151,'CRUCE RIESGOS'!$C$8:$D$25,2,FALSE),"")</f>
        <v/>
      </c>
      <c r="AY151" s="210">
        <v>20.710000000000399</v>
      </c>
      <c r="AZ151" s="210" t="str">
        <f>IFERROR(VLOOKUP(AY151,'CRUCE RIESGOS'!$C$8:$D$25,2,FALSE),"")</f>
        <v/>
      </c>
      <c r="BA151" s="210">
        <v>21.710000000000399</v>
      </c>
      <c r="BB151" s="210" t="str">
        <f>IFERROR(VLOOKUP(BA151,'CRUCE RIESGOS'!$C$8:$D$25,2,FALSE),"")</f>
        <v/>
      </c>
      <c r="BC151" s="210">
        <v>22.710000000000399</v>
      </c>
      <c r="BD151" s="210" t="str">
        <f>IFERROR(VLOOKUP(BC151,'CRUCE RIESGOS'!$C$8:$D$25,2,FALSE),"")</f>
        <v/>
      </c>
      <c r="BE151" s="210">
        <v>23.710000000000399</v>
      </c>
      <c r="BF151" s="210" t="str">
        <f>IFERROR(VLOOKUP(BE151,'CRUCE RIESGOS'!$C$8:$D$25,2,FALSE),"")</f>
        <v/>
      </c>
      <c r="BG151" s="210">
        <v>24.710000000000498</v>
      </c>
      <c r="BH151" s="210" t="str">
        <f>IFERROR(VLOOKUP(BG151,'CRUCE RIESGOS'!$C$8:$D$25,2,FALSE),"")</f>
        <v/>
      </c>
      <c r="BI151" s="210">
        <v>25.710000000000498</v>
      </c>
      <c r="BJ151" s="210" t="str">
        <f>IFERROR(VLOOKUP(BI151,'CRUCE RIESGOS'!$C$8:$D$25,2,FALSE),"")</f>
        <v/>
      </c>
    </row>
    <row r="152" spans="13:62" x14ac:dyDescent="0.25">
      <c r="N152" s="210" t="str">
        <f t="shared" si="17"/>
        <v/>
      </c>
      <c r="P152" s="210" t="str">
        <f>IF(P153&lt;&gt;""," -R","")</f>
        <v/>
      </c>
      <c r="R152" s="210" t="str">
        <f>IF(R153&lt;&gt;""," -R","")</f>
        <v/>
      </c>
      <c r="T152" s="210" t="str">
        <f>IF(T153&lt;&gt;""," -R","")</f>
        <v/>
      </c>
      <c r="V152" s="210" t="str">
        <f>IF(V153&lt;&gt;""," -R","")</f>
        <v/>
      </c>
      <c r="X152" s="210" t="str">
        <f>IF(X153&lt;&gt;""," -R","")</f>
        <v/>
      </c>
      <c r="Z152" s="210" t="str">
        <f>IF(Z153&lt;&gt;""," -R","")</f>
        <v/>
      </c>
      <c r="AB152" s="210" t="str">
        <f>IF(AB153&lt;&gt;""," -R","")</f>
        <v/>
      </c>
      <c r="AD152" s="210" t="str">
        <f>IF(AD153&lt;&gt;""," -R","")</f>
        <v/>
      </c>
      <c r="AF152" s="210" t="str">
        <f t="shared" si="18"/>
        <v/>
      </c>
      <c r="AH152" s="210" t="str">
        <f t="shared" si="19"/>
        <v/>
      </c>
      <c r="AJ152" s="210" t="str">
        <f t="shared" si="20"/>
        <v/>
      </c>
      <c r="AL152" s="210" t="str">
        <f t="shared" si="21"/>
        <v/>
      </c>
      <c r="AN152" s="210" t="str">
        <f t="shared" si="22"/>
        <v/>
      </c>
      <c r="AP152" s="210" t="str">
        <f t="shared" si="23"/>
        <v/>
      </c>
      <c r="AR152" s="210" t="str">
        <f t="shared" si="24"/>
        <v/>
      </c>
      <c r="AT152" s="210" t="str">
        <f t="shared" si="25"/>
        <v/>
      </c>
      <c r="AV152" s="210" t="str">
        <f t="shared" si="26"/>
        <v/>
      </c>
      <c r="AX152" s="210" t="str">
        <f t="shared" si="27"/>
        <v/>
      </c>
      <c r="AZ152" s="210" t="str">
        <f t="shared" si="28"/>
        <v/>
      </c>
      <c r="BB152" s="210" t="str">
        <f t="shared" si="29"/>
        <v/>
      </c>
      <c r="BD152" s="210" t="str">
        <f t="shared" si="30"/>
        <v/>
      </c>
      <c r="BF152" s="210" t="str">
        <f t="shared" si="31"/>
        <v/>
      </c>
      <c r="BH152" s="210" t="str">
        <f t="shared" si="32"/>
        <v/>
      </c>
      <c r="BJ152" s="210" t="str">
        <f t="shared" si="33"/>
        <v/>
      </c>
    </row>
    <row r="153" spans="13:62" x14ac:dyDescent="0.25">
      <c r="M153" s="210">
        <v>1.72</v>
      </c>
      <c r="N153" s="210" t="str">
        <f>IFERROR(VLOOKUP(M153,'CRUCE RIESGOS'!$C$8:$D$25,2,FALSE),"")</f>
        <v/>
      </c>
      <c r="O153" s="210">
        <v>2.7200000000000202</v>
      </c>
      <c r="P153" s="210" t="str">
        <f>IFERROR(VLOOKUP(O153,'CRUCE RIESGOS'!$C$8:$D$25,2,FALSE),"")</f>
        <v/>
      </c>
      <c r="Q153" s="210">
        <v>3.7200000000000402</v>
      </c>
      <c r="R153" s="210" t="str">
        <f>IFERROR(VLOOKUP(Q153,'CRUCE RIESGOS'!$C$8:$D$25,2,FALSE),"")</f>
        <v/>
      </c>
      <c r="S153" s="210">
        <v>4.7200000000000601</v>
      </c>
      <c r="T153" s="210" t="str">
        <f>IFERROR(VLOOKUP(S153,'CRUCE RIESGOS'!$C$8:$D$25,2,FALSE),"")</f>
        <v/>
      </c>
      <c r="U153" s="210">
        <v>5.7200000000000797</v>
      </c>
      <c r="V153" s="210" t="str">
        <f>IFERROR(VLOOKUP(U153,'CRUCE RIESGOS'!$C$8:$D$25,2,FALSE),"")</f>
        <v/>
      </c>
      <c r="W153" s="210">
        <v>6.7200000000001001</v>
      </c>
      <c r="X153" s="210" t="str">
        <f>IFERROR(VLOOKUP(W153,'CRUCE RIESGOS'!$C$8:$D$25,2,FALSE),"")</f>
        <v/>
      </c>
      <c r="Y153" s="210">
        <v>7.7200000000001197</v>
      </c>
      <c r="Z153" s="210" t="str">
        <f>IFERROR(VLOOKUP(Y153,'CRUCE RIESGOS'!$C$8:$D$25,2,FALSE),"")</f>
        <v/>
      </c>
      <c r="AA153" s="210">
        <v>8.7200000000001392</v>
      </c>
      <c r="AB153" s="210" t="str">
        <f>IFERROR(VLOOKUP(AA153,'CRUCE RIESGOS'!$C$8:$D$25,2,FALSE),"")</f>
        <v/>
      </c>
      <c r="AC153" s="210">
        <v>9.7200000000001605</v>
      </c>
      <c r="AD153" s="210" t="str">
        <f>IFERROR(VLOOKUP(AC153,'CRUCE RIESGOS'!$C$8:$D$25,2,FALSE),"")</f>
        <v/>
      </c>
      <c r="AE153" s="210">
        <v>10.7200000000002</v>
      </c>
      <c r="AF153" s="210" t="str">
        <f>IFERROR(VLOOKUP(AE153,'CRUCE RIESGOS'!$C$8:$D$25,2,FALSE),"")</f>
        <v/>
      </c>
      <c r="AG153" s="210">
        <v>11.7200000000002</v>
      </c>
      <c r="AH153" s="210" t="str">
        <f>IFERROR(VLOOKUP(AG153,'CRUCE RIESGOS'!$C$8:$D$25,2,FALSE),"")</f>
        <v/>
      </c>
      <c r="AI153" s="210">
        <v>12.7200000000002</v>
      </c>
      <c r="AJ153" s="210" t="str">
        <f>IFERROR(VLOOKUP(AI153,'CRUCE RIESGOS'!$C$8:$D$25,2,FALSE),"")</f>
        <v/>
      </c>
      <c r="AK153" s="210">
        <v>13.7200000000002</v>
      </c>
      <c r="AL153" s="210" t="str">
        <f>IFERROR(VLOOKUP(AK153,'CRUCE RIESGOS'!$C$8:$D$25,2,FALSE),"")</f>
        <v/>
      </c>
      <c r="AM153" s="210">
        <v>14.720000000000301</v>
      </c>
      <c r="AN153" s="210" t="str">
        <f>IFERROR(VLOOKUP(AM153,'CRUCE RIESGOS'!$C$8:$D$25,2,FALSE),"")</f>
        <v/>
      </c>
      <c r="AO153" s="210">
        <v>15.720000000000301</v>
      </c>
      <c r="AP153" s="210" t="str">
        <f>IFERROR(VLOOKUP(AO153,'CRUCE RIESGOS'!$C$8:$D$25,2,FALSE),"")</f>
        <v/>
      </c>
      <c r="AQ153" s="210">
        <v>16.720000000000301</v>
      </c>
      <c r="AR153" s="210" t="str">
        <f>IFERROR(VLOOKUP(AQ153,'CRUCE RIESGOS'!$C$8:$D$25,2,FALSE),"")</f>
        <v/>
      </c>
      <c r="AS153" s="210">
        <v>17.720000000000301</v>
      </c>
      <c r="AT153" s="210" t="str">
        <f>IFERROR(VLOOKUP(AS153,'CRUCE RIESGOS'!$C$8:$D$25,2,FALSE),"")</f>
        <v/>
      </c>
      <c r="AU153" s="210">
        <v>18.720000000000301</v>
      </c>
      <c r="AV153" s="210" t="str">
        <f>IFERROR(VLOOKUP(AU153,'CRUCE RIESGOS'!$C$8:$D$25,2,FALSE),"")</f>
        <v/>
      </c>
      <c r="AW153" s="210">
        <v>19.7200000000004</v>
      </c>
      <c r="AX153" s="210" t="str">
        <f>IFERROR(VLOOKUP(AW153,'CRUCE RIESGOS'!$C$8:$D$25,2,FALSE),"")</f>
        <v/>
      </c>
      <c r="AY153" s="210">
        <v>20.7200000000004</v>
      </c>
      <c r="AZ153" s="210" t="str">
        <f>IFERROR(VLOOKUP(AY153,'CRUCE RIESGOS'!$C$8:$D$25,2,FALSE),"")</f>
        <v/>
      </c>
      <c r="BA153" s="210">
        <v>21.7200000000004</v>
      </c>
      <c r="BB153" s="210" t="str">
        <f>IFERROR(VLOOKUP(BA153,'CRUCE RIESGOS'!$C$8:$D$25,2,FALSE),"")</f>
        <v/>
      </c>
      <c r="BC153" s="210">
        <v>22.7200000000004</v>
      </c>
      <c r="BD153" s="210" t="str">
        <f>IFERROR(VLOOKUP(BC153,'CRUCE RIESGOS'!$C$8:$D$25,2,FALSE),"")</f>
        <v/>
      </c>
      <c r="BE153" s="210">
        <v>23.7200000000004</v>
      </c>
      <c r="BF153" s="210" t="str">
        <f>IFERROR(VLOOKUP(BE153,'CRUCE RIESGOS'!$C$8:$D$25,2,FALSE),"")</f>
        <v/>
      </c>
      <c r="BG153" s="210">
        <v>24.7200000000005</v>
      </c>
      <c r="BH153" s="210" t="str">
        <f>IFERROR(VLOOKUP(BG153,'CRUCE RIESGOS'!$C$8:$D$25,2,FALSE),"")</f>
        <v/>
      </c>
      <c r="BI153" s="210">
        <v>25.7200000000005</v>
      </c>
      <c r="BJ153" s="210" t="str">
        <f>IFERROR(VLOOKUP(BI153,'CRUCE RIESGOS'!$C$8:$D$25,2,FALSE),"")</f>
        <v/>
      </c>
    </row>
    <row r="154" spans="13:62" x14ac:dyDescent="0.25">
      <c r="N154" s="210" t="str">
        <f t="shared" si="17"/>
        <v/>
      </c>
      <c r="P154" s="210" t="str">
        <f>IF(P155&lt;&gt;""," -R","")</f>
        <v/>
      </c>
      <c r="R154" s="210" t="str">
        <f>IF(R155&lt;&gt;""," -R","")</f>
        <v/>
      </c>
      <c r="T154" s="210" t="str">
        <f>IF(T155&lt;&gt;""," -R","")</f>
        <v/>
      </c>
      <c r="V154" s="210" t="str">
        <f>IF(V155&lt;&gt;""," -R","")</f>
        <v/>
      </c>
      <c r="X154" s="210" t="str">
        <f>IF(X155&lt;&gt;""," -R","")</f>
        <v/>
      </c>
      <c r="Z154" s="210" t="str">
        <f>IF(Z155&lt;&gt;""," -R","")</f>
        <v/>
      </c>
      <c r="AB154" s="210" t="str">
        <f>IF(AB155&lt;&gt;""," -R","")</f>
        <v/>
      </c>
      <c r="AD154" s="210" t="str">
        <f>IF(AD155&lt;&gt;""," -R","")</f>
        <v/>
      </c>
      <c r="AF154" s="210" t="str">
        <f t="shared" si="18"/>
        <v/>
      </c>
      <c r="AH154" s="210" t="str">
        <f t="shared" si="19"/>
        <v/>
      </c>
      <c r="AJ154" s="210" t="str">
        <f t="shared" si="20"/>
        <v/>
      </c>
      <c r="AL154" s="210" t="str">
        <f t="shared" si="21"/>
        <v/>
      </c>
      <c r="AN154" s="210" t="str">
        <f t="shared" si="22"/>
        <v/>
      </c>
      <c r="AP154" s="210" t="str">
        <f t="shared" si="23"/>
        <v/>
      </c>
      <c r="AR154" s="210" t="str">
        <f t="shared" si="24"/>
        <v/>
      </c>
      <c r="AT154" s="210" t="str">
        <f t="shared" si="25"/>
        <v/>
      </c>
      <c r="AV154" s="210" t="str">
        <f t="shared" si="26"/>
        <v/>
      </c>
      <c r="AX154" s="210" t="str">
        <f t="shared" si="27"/>
        <v/>
      </c>
      <c r="AZ154" s="210" t="str">
        <f t="shared" si="28"/>
        <v/>
      </c>
      <c r="BB154" s="210" t="str">
        <f t="shared" si="29"/>
        <v/>
      </c>
      <c r="BD154" s="210" t="str">
        <f t="shared" si="30"/>
        <v/>
      </c>
      <c r="BF154" s="210" t="str">
        <f t="shared" si="31"/>
        <v/>
      </c>
      <c r="BH154" s="210" t="str">
        <f t="shared" si="32"/>
        <v/>
      </c>
      <c r="BJ154" s="210" t="str">
        <f t="shared" si="33"/>
        <v/>
      </c>
    </row>
    <row r="155" spans="13:62" x14ac:dyDescent="0.25">
      <c r="M155" s="210">
        <v>1.73</v>
      </c>
      <c r="N155" s="210" t="str">
        <f>IFERROR(VLOOKUP(M155,'CRUCE RIESGOS'!$C$8:$D$25,2,FALSE),"")</f>
        <v/>
      </c>
      <c r="O155" s="210">
        <v>2.73000000000002</v>
      </c>
      <c r="P155" s="210" t="str">
        <f>IFERROR(VLOOKUP(O155,'CRUCE RIESGOS'!$C$8:$D$25,2,FALSE),"")</f>
        <v/>
      </c>
      <c r="Q155" s="210">
        <v>3.73000000000004</v>
      </c>
      <c r="R155" s="210" t="str">
        <f>IFERROR(VLOOKUP(Q155,'CRUCE RIESGOS'!$C$8:$D$25,2,FALSE),"")</f>
        <v/>
      </c>
      <c r="S155" s="210">
        <v>4.7300000000000599</v>
      </c>
      <c r="T155" s="210" t="str">
        <f>IFERROR(VLOOKUP(S155,'CRUCE RIESGOS'!$C$8:$D$25,2,FALSE),"")</f>
        <v/>
      </c>
      <c r="U155" s="210">
        <v>5.7300000000000804</v>
      </c>
      <c r="V155" s="210" t="str">
        <f>IFERROR(VLOOKUP(U155,'CRUCE RIESGOS'!$C$8:$D$25,2,FALSE),"")</f>
        <v/>
      </c>
      <c r="W155" s="210">
        <v>6.7300000000000999</v>
      </c>
      <c r="X155" s="210" t="str">
        <f>IFERROR(VLOOKUP(W155,'CRUCE RIESGOS'!$C$8:$D$25,2,FALSE),"")</f>
        <v/>
      </c>
      <c r="Y155" s="210">
        <v>7.7300000000001203</v>
      </c>
      <c r="Z155" s="210" t="str">
        <f>IFERROR(VLOOKUP(Y155,'CRUCE RIESGOS'!$C$8:$D$25,2,FALSE),"")</f>
        <v/>
      </c>
      <c r="AA155" s="210">
        <v>8.7300000000001408</v>
      </c>
      <c r="AB155" s="210" t="str">
        <f>IFERROR(VLOOKUP(AA155,'CRUCE RIESGOS'!$C$8:$D$25,2,FALSE),"")</f>
        <v/>
      </c>
      <c r="AC155" s="210">
        <v>9.7300000000001603</v>
      </c>
      <c r="AD155" s="210" t="str">
        <f>IFERROR(VLOOKUP(AC155,'CRUCE RIESGOS'!$C$8:$D$25,2,FALSE),"")</f>
        <v/>
      </c>
      <c r="AE155" s="210">
        <v>10.730000000000199</v>
      </c>
      <c r="AF155" s="210" t="str">
        <f>IFERROR(VLOOKUP(AE155,'CRUCE RIESGOS'!$C$8:$D$25,2,FALSE),"")</f>
        <v/>
      </c>
      <c r="AG155" s="210">
        <v>11.730000000000199</v>
      </c>
      <c r="AH155" s="210" t="str">
        <f>IFERROR(VLOOKUP(AG155,'CRUCE RIESGOS'!$C$8:$D$25,2,FALSE),"")</f>
        <v/>
      </c>
      <c r="AI155" s="210">
        <v>12.730000000000199</v>
      </c>
      <c r="AJ155" s="210" t="str">
        <f>IFERROR(VLOOKUP(AI155,'CRUCE RIESGOS'!$C$8:$D$25,2,FALSE),"")</f>
        <v/>
      </c>
      <c r="AK155" s="210">
        <v>13.730000000000199</v>
      </c>
      <c r="AL155" s="210" t="str">
        <f>IFERROR(VLOOKUP(AK155,'CRUCE RIESGOS'!$C$8:$D$25,2,FALSE),"")</f>
        <v/>
      </c>
      <c r="AM155" s="210">
        <v>14.730000000000301</v>
      </c>
      <c r="AN155" s="210" t="str">
        <f>IFERROR(VLOOKUP(AM155,'CRUCE RIESGOS'!$C$8:$D$25,2,FALSE),"")</f>
        <v/>
      </c>
      <c r="AO155" s="210">
        <v>15.730000000000301</v>
      </c>
      <c r="AP155" s="210" t="str">
        <f>IFERROR(VLOOKUP(AO155,'CRUCE RIESGOS'!$C$8:$D$25,2,FALSE),"")</f>
        <v/>
      </c>
      <c r="AQ155" s="210">
        <v>16.730000000000299</v>
      </c>
      <c r="AR155" s="210" t="str">
        <f>IFERROR(VLOOKUP(AQ155,'CRUCE RIESGOS'!$C$8:$D$25,2,FALSE),"")</f>
        <v/>
      </c>
      <c r="AS155" s="210">
        <v>17.730000000000299</v>
      </c>
      <c r="AT155" s="210" t="str">
        <f>IFERROR(VLOOKUP(AS155,'CRUCE RIESGOS'!$C$8:$D$25,2,FALSE),"")</f>
        <v/>
      </c>
      <c r="AU155" s="210">
        <v>18.730000000000299</v>
      </c>
      <c r="AV155" s="210" t="str">
        <f>IFERROR(VLOOKUP(AU155,'CRUCE RIESGOS'!$C$8:$D$25,2,FALSE),"")</f>
        <v/>
      </c>
      <c r="AW155" s="210">
        <v>19.730000000000398</v>
      </c>
      <c r="AX155" s="210" t="str">
        <f>IFERROR(VLOOKUP(AW155,'CRUCE RIESGOS'!$C$8:$D$25,2,FALSE),"")</f>
        <v/>
      </c>
      <c r="AY155" s="210">
        <v>20.730000000000398</v>
      </c>
      <c r="AZ155" s="210" t="str">
        <f>IFERROR(VLOOKUP(AY155,'CRUCE RIESGOS'!$C$8:$D$25,2,FALSE),"")</f>
        <v/>
      </c>
      <c r="BA155" s="210">
        <v>21.730000000000398</v>
      </c>
      <c r="BB155" s="210" t="str">
        <f>IFERROR(VLOOKUP(BA155,'CRUCE RIESGOS'!$C$8:$D$25,2,FALSE),"")</f>
        <v/>
      </c>
      <c r="BC155" s="210">
        <v>22.730000000000398</v>
      </c>
      <c r="BD155" s="210" t="str">
        <f>IFERROR(VLOOKUP(BC155,'CRUCE RIESGOS'!$C$8:$D$25,2,FALSE),"")</f>
        <v/>
      </c>
      <c r="BE155" s="210">
        <v>23.730000000000398</v>
      </c>
      <c r="BF155" s="210" t="str">
        <f>IFERROR(VLOOKUP(BE155,'CRUCE RIESGOS'!$C$8:$D$25,2,FALSE),"")</f>
        <v/>
      </c>
      <c r="BG155" s="210">
        <v>24.730000000000501</v>
      </c>
      <c r="BH155" s="210" t="str">
        <f>IFERROR(VLOOKUP(BG155,'CRUCE RIESGOS'!$C$8:$D$25,2,FALSE),"")</f>
        <v/>
      </c>
      <c r="BI155" s="210">
        <v>25.730000000000501</v>
      </c>
      <c r="BJ155" s="210" t="str">
        <f>IFERROR(VLOOKUP(BI155,'CRUCE RIESGOS'!$C$8:$D$25,2,FALSE),"")</f>
        <v/>
      </c>
    </row>
    <row r="156" spans="13:62" x14ac:dyDescent="0.25">
      <c r="N156" s="210" t="str">
        <f t="shared" si="17"/>
        <v/>
      </c>
      <c r="P156" s="210" t="str">
        <f>IF(P157&lt;&gt;""," -R","")</f>
        <v/>
      </c>
      <c r="R156" s="210" t="str">
        <f>IF(R157&lt;&gt;""," -R","")</f>
        <v/>
      </c>
      <c r="T156" s="210" t="str">
        <f>IF(T157&lt;&gt;""," -R","")</f>
        <v/>
      </c>
      <c r="V156" s="210" t="str">
        <f>IF(V157&lt;&gt;""," -R","")</f>
        <v/>
      </c>
      <c r="X156" s="210" t="str">
        <f>IF(X157&lt;&gt;""," -R","")</f>
        <v/>
      </c>
      <c r="Z156" s="210" t="str">
        <f>IF(Z157&lt;&gt;""," -R","")</f>
        <v/>
      </c>
      <c r="AB156" s="210" t="str">
        <f>IF(AB157&lt;&gt;""," -R","")</f>
        <v/>
      </c>
      <c r="AD156" s="210" t="str">
        <f>IF(AD157&lt;&gt;""," -R","")</f>
        <v/>
      </c>
      <c r="AF156" s="210" t="str">
        <f t="shared" si="18"/>
        <v/>
      </c>
      <c r="AH156" s="210" t="str">
        <f t="shared" si="19"/>
        <v/>
      </c>
      <c r="AJ156" s="210" t="str">
        <f t="shared" si="20"/>
        <v/>
      </c>
      <c r="AL156" s="210" t="str">
        <f t="shared" si="21"/>
        <v/>
      </c>
      <c r="AN156" s="210" t="str">
        <f t="shared" si="22"/>
        <v/>
      </c>
      <c r="AP156" s="210" t="str">
        <f t="shared" si="23"/>
        <v/>
      </c>
      <c r="AR156" s="210" t="str">
        <f t="shared" si="24"/>
        <v/>
      </c>
      <c r="AT156" s="210" t="str">
        <f t="shared" si="25"/>
        <v/>
      </c>
      <c r="AV156" s="210" t="str">
        <f t="shared" si="26"/>
        <v/>
      </c>
      <c r="AX156" s="210" t="str">
        <f t="shared" si="27"/>
        <v/>
      </c>
      <c r="AZ156" s="210" t="str">
        <f t="shared" si="28"/>
        <v/>
      </c>
      <c r="BB156" s="210" t="str">
        <f t="shared" si="29"/>
        <v/>
      </c>
      <c r="BD156" s="210" t="str">
        <f t="shared" si="30"/>
        <v/>
      </c>
      <c r="BF156" s="210" t="str">
        <f t="shared" si="31"/>
        <v/>
      </c>
      <c r="BH156" s="210" t="str">
        <f t="shared" si="32"/>
        <v/>
      </c>
      <c r="BJ156" s="210" t="str">
        <f t="shared" si="33"/>
        <v/>
      </c>
    </row>
    <row r="157" spans="13:62" x14ac:dyDescent="0.25">
      <c r="M157" s="210">
        <v>1.74</v>
      </c>
      <c r="N157" s="210" t="str">
        <f>IFERROR(VLOOKUP(M157,'CRUCE RIESGOS'!$C$8:$D$25,2,FALSE),"")</f>
        <v/>
      </c>
      <c r="O157" s="210">
        <v>2.7400000000000202</v>
      </c>
      <c r="P157" s="210" t="str">
        <f>IFERROR(VLOOKUP(O157,'CRUCE RIESGOS'!$C$8:$D$25,2,FALSE),"")</f>
        <v/>
      </c>
      <c r="Q157" s="210">
        <v>3.7400000000000402</v>
      </c>
      <c r="R157" s="210" t="str">
        <f>IFERROR(VLOOKUP(Q157,'CRUCE RIESGOS'!$C$8:$D$25,2,FALSE),"")</f>
        <v/>
      </c>
      <c r="S157" s="210">
        <v>4.7400000000000597</v>
      </c>
      <c r="T157" s="210" t="str">
        <f>IFERROR(VLOOKUP(S157,'CRUCE RIESGOS'!$C$8:$D$25,2,FALSE),"")</f>
        <v/>
      </c>
      <c r="U157" s="210">
        <v>5.7400000000000801</v>
      </c>
      <c r="V157" s="210" t="str">
        <f>IFERROR(VLOOKUP(U157,'CRUCE RIESGOS'!$C$8:$D$25,2,FALSE),"")</f>
        <v/>
      </c>
      <c r="W157" s="210">
        <v>6.7400000000000997</v>
      </c>
      <c r="X157" s="210" t="str">
        <f>IFERROR(VLOOKUP(W157,'CRUCE RIESGOS'!$C$8:$D$25,2,FALSE),"")</f>
        <v/>
      </c>
      <c r="Y157" s="210">
        <v>7.7400000000001201</v>
      </c>
      <c r="Z157" s="210" t="str">
        <f>IFERROR(VLOOKUP(Y157,'CRUCE RIESGOS'!$C$8:$D$25,2,FALSE),"")</f>
        <v/>
      </c>
      <c r="AA157" s="210">
        <v>8.7400000000001405</v>
      </c>
      <c r="AB157" s="210" t="str">
        <f>IFERROR(VLOOKUP(AA157,'CRUCE RIESGOS'!$C$8:$D$25,2,FALSE),"")</f>
        <v/>
      </c>
      <c r="AC157" s="210">
        <v>9.7400000000001601</v>
      </c>
      <c r="AD157" s="210" t="str">
        <f>IFERROR(VLOOKUP(AC157,'CRUCE RIESGOS'!$C$8:$D$25,2,FALSE),"")</f>
        <v/>
      </c>
      <c r="AE157" s="210">
        <v>10.740000000000199</v>
      </c>
      <c r="AF157" s="210" t="str">
        <f>IFERROR(VLOOKUP(AE157,'CRUCE RIESGOS'!$C$8:$D$25,2,FALSE),"")</f>
        <v/>
      </c>
      <c r="AG157" s="210">
        <v>11.740000000000199</v>
      </c>
      <c r="AH157" s="210" t="str">
        <f>IFERROR(VLOOKUP(AG157,'CRUCE RIESGOS'!$C$8:$D$25,2,FALSE),"")</f>
        <v/>
      </c>
      <c r="AI157" s="210">
        <v>12.740000000000199</v>
      </c>
      <c r="AJ157" s="210" t="str">
        <f>IFERROR(VLOOKUP(AI157,'CRUCE RIESGOS'!$C$8:$D$25,2,FALSE),"")</f>
        <v/>
      </c>
      <c r="AK157" s="210">
        <v>13.740000000000199</v>
      </c>
      <c r="AL157" s="210" t="str">
        <f>IFERROR(VLOOKUP(AK157,'CRUCE RIESGOS'!$C$8:$D$25,2,FALSE),"")</f>
        <v/>
      </c>
      <c r="AM157" s="210">
        <v>14.7400000000003</v>
      </c>
      <c r="AN157" s="210" t="str">
        <f>IFERROR(VLOOKUP(AM157,'CRUCE RIESGOS'!$C$8:$D$25,2,FALSE),"")</f>
        <v/>
      </c>
      <c r="AO157" s="210">
        <v>15.7400000000003</v>
      </c>
      <c r="AP157" s="210" t="str">
        <f>IFERROR(VLOOKUP(AO157,'CRUCE RIESGOS'!$C$8:$D$25,2,FALSE),"")</f>
        <v/>
      </c>
      <c r="AQ157" s="210">
        <v>16.7400000000003</v>
      </c>
      <c r="AR157" s="210" t="str">
        <f>IFERROR(VLOOKUP(AQ157,'CRUCE RIESGOS'!$C$8:$D$25,2,FALSE),"")</f>
        <v/>
      </c>
      <c r="AS157" s="210">
        <v>17.7400000000003</v>
      </c>
      <c r="AT157" s="210" t="str">
        <f>IFERROR(VLOOKUP(AS157,'CRUCE RIESGOS'!$C$8:$D$25,2,FALSE),"")</f>
        <v/>
      </c>
      <c r="AU157" s="210">
        <v>18.7400000000003</v>
      </c>
      <c r="AV157" s="210" t="str">
        <f>IFERROR(VLOOKUP(AU157,'CRUCE RIESGOS'!$C$8:$D$25,2,FALSE),"")</f>
        <v/>
      </c>
      <c r="AW157" s="210">
        <v>19.7400000000004</v>
      </c>
      <c r="AX157" s="210" t="str">
        <f>IFERROR(VLOOKUP(AW157,'CRUCE RIESGOS'!$C$8:$D$25,2,FALSE),"")</f>
        <v/>
      </c>
      <c r="AY157" s="210">
        <v>20.7400000000004</v>
      </c>
      <c r="AZ157" s="210" t="str">
        <f>IFERROR(VLOOKUP(AY157,'CRUCE RIESGOS'!$C$8:$D$25,2,FALSE),"")</f>
        <v/>
      </c>
      <c r="BA157" s="210">
        <v>21.7400000000004</v>
      </c>
      <c r="BB157" s="210" t="str">
        <f>IFERROR(VLOOKUP(BA157,'CRUCE RIESGOS'!$C$8:$D$25,2,FALSE),"")</f>
        <v/>
      </c>
      <c r="BC157" s="210">
        <v>22.7400000000004</v>
      </c>
      <c r="BD157" s="210" t="str">
        <f>IFERROR(VLOOKUP(BC157,'CRUCE RIESGOS'!$C$8:$D$25,2,FALSE),"")</f>
        <v/>
      </c>
      <c r="BE157" s="210">
        <v>23.7400000000004</v>
      </c>
      <c r="BF157" s="210" t="str">
        <f>IFERROR(VLOOKUP(BE157,'CRUCE RIESGOS'!$C$8:$D$25,2,FALSE),"")</f>
        <v/>
      </c>
      <c r="BG157" s="210">
        <v>24.740000000000499</v>
      </c>
      <c r="BH157" s="210" t="str">
        <f>IFERROR(VLOOKUP(BG157,'CRUCE RIESGOS'!$C$8:$D$25,2,FALSE),"")</f>
        <v/>
      </c>
      <c r="BI157" s="210">
        <v>25.740000000000499</v>
      </c>
      <c r="BJ157" s="210" t="str">
        <f>IFERROR(VLOOKUP(BI157,'CRUCE RIESGOS'!$C$8:$D$25,2,FALSE),"")</f>
        <v/>
      </c>
    </row>
    <row r="158" spans="13:62" x14ac:dyDescent="0.25">
      <c r="N158" s="210" t="str">
        <f t="shared" si="17"/>
        <v/>
      </c>
      <c r="P158" s="210" t="str">
        <f>IF(P159&lt;&gt;""," -R","")</f>
        <v/>
      </c>
      <c r="R158" s="210" t="str">
        <f>IF(R159&lt;&gt;""," -R","")</f>
        <v/>
      </c>
      <c r="T158" s="210" t="str">
        <f>IF(T159&lt;&gt;""," -R","")</f>
        <v/>
      </c>
      <c r="V158" s="210" t="str">
        <f>IF(V159&lt;&gt;""," -R","")</f>
        <v/>
      </c>
      <c r="X158" s="210" t="str">
        <f>IF(X159&lt;&gt;""," -R","")</f>
        <v/>
      </c>
      <c r="Z158" s="210" t="str">
        <f>IF(Z159&lt;&gt;""," -R","")</f>
        <v/>
      </c>
      <c r="AB158" s="210" t="str">
        <f>IF(AB159&lt;&gt;""," -R","")</f>
        <v/>
      </c>
      <c r="AD158" s="210" t="str">
        <f>IF(AD159&lt;&gt;""," -R","")</f>
        <v/>
      </c>
      <c r="AF158" s="210" t="str">
        <f t="shared" si="18"/>
        <v/>
      </c>
      <c r="AH158" s="210" t="str">
        <f t="shared" si="19"/>
        <v/>
      </c>
      <c r="AJ158" s="210" t="str">
        <f t="shared" si="20"/>
        <v/>
      </c>
      <c r="AL158" s="210" t="str">
        <f t="shared" si="21"/>
        <v/>
      </c>
      <c r="AN158" s="210" t="str">
        <f t="shared" si="22"/>
        <v/>
      </c>
      <c r="AP158" s="210" t="str">
        <f t="shared" si="23"/>
        <v/>
      </c>
      <c r="AR158" s="210" t="str">
        <f t="shared" si="24"/>
        <v/>
      </c>
      <c r="AT158" s="210" t="str">
        <f t="shared" si="25"/>
        <v/>
      </c>
      <c r="AV158" s="210" t="str">
        <f t="shared" si="26"/>
        <v/>
      </c>
      <c r="AX158" s="210" t="str">
        <f t="shared" si="27"/>
        <v/>
      </c>
      <c r="AZ158" s="210" t="str">
        <f t="shared" si="28"/>
        <v/>
      </c>
      <c r="BB158" s="210" t="str">
        <f t="shared" si="29"/>
        <v/>
      </c>
      <c r="BD158" s="210" t="str">
        <f t="shared" si="30"/>
        <v/>
      </c>
      <c r="BF158" s="210" t="str">
        <f t="shared" si="31"/>
        <v/>
      </c>
      <c r="BH158" s="210" t="str">
        <f t="shared" si="32"/>
        <v/>
      </c>
      <c r="BJ158" s="210" t="str">
        <f t="shared" si="33"/>
        <v/>
      </c>
    </row>
    <row r="159" spans="13:62" x14ac:dyDescent="0.25">
      <c r="M159" s="210">
        <v>1.75</v>
      </c>
      <c r="N159" s="210" t="str">
        <f>IFERROR(VLOOKUP(M159,'CRUCE RIESGOS'!$C$8:$D$25,2,FALSE),"")</f>
        <v/>
      </c>
      <c r="O159" s="210">
        <v>2.75000000000002</v>
      </c>
      <c r="P159" s="210" t="str">
        <f>IFERROR(VLOOKUP(O159,'CRUCE RIESGOS'!$C$8:$D$25,2,FALSE),"")</f>
        <v/>
      </c>
      <c r="Q159" s="210">
        <v>3.75000000000004</v>
      </c>
      <c r="R159" s="210" t="str">
        <f>IFERROR(VLOOKUP(Q159,'CRUCE RIESGOS'!$C$8:$D$25,2,FALSE),"")</f>
        <v/>
      </c>
      <c r="S159" s="210">
        <v>4.7500000000000604</v>
      </c>
      <c r="T159" s="210" t="str">
        <f>IFERROR(VLOOKUP(S159,'CRUCE RIESGOS'!$C$8:$D$25,2,FALSE),"")</f>
        <v/>
      </c>
      <c r="U159" s="210">
        <v>5.7500000000000799</v>
      </c>
      <c r="V159" s="210" t="str">
        <f>IFERROR(VLOOKUP(U159,'CRUCE RIESGOS'!$C$8:$D$25,2,FALSE),"")</f>
        <v/>
      </c>
      <c r="W159" s="210">
        <v>6.7500000000001004</v>
      </c>
      <c r="X159" s="210" t="str">
        <f>IFERROR(VLOOKUP(W159,'CRUCE RIESGOS'!$C$8:$D$25,2,FALSE),"")</f>
        <v/>
      </c>
      <c r="Y159" s="210">
        <v>7.7500000000001199</v>
      </c>
      <c r="Z159" s="210" t="str">
        <f>IFERROR(VLOOKUP(Y159,'CRUCE RIESGOS'!$C$8:$D$25,2,FALSE),"")</f>
        <v/>
      </c>
      <c r="AA159" s="210">
        <v>8.7500000000001403</v>
      </c>
      <c r="AB159" s="210" t="str">
        <f>IFERROR(VLOOKUP(AA159,'CRUCE RIESGOS'!$C$8:$D$25,2,FALSE),"")</f>
        <v/>
      </c>
      <c r="AC159" s="210">
        <v>9.7500000000001599</v>
      </c>
      <c r="AD159" s="210" t="str">
        <f>IFERROR(VLOOKUP(AC159,'CRUCE RIESGOS'!$C$8:$D$25,2,FALSE),"")</f>
        <v/>
      </c>
      <c r="AE159" s="210">
        <v>10.750000000000201</v>
      </c>
      <c r="AF159" s="210" t="str">
        <f>IFERROR(VLOOKUP(AE159,'CRUCE RIESGOS'!$C$8:$D$25,2,FALSE),"")</f>
        <v/>
      </c>
      <c r="AG159" s="210">
        <v>11.750000000000201</v>
      </c>
      <c r="AH159" s="210" t="str">
        <f>IFERROR(VLOOKUP(AG159,'CRUCE RIESGOS'!$C$8:$D$25,2,FALSE),"")</f>
        <v/>
      </c>
      <c r="AI159" s="210">
        <v>12.750000000000201</v>
      </c>
      <c r="AJ159" s="210" t="str">
        <f>IFERROR(VLOOKUP(AI159,'CRUCE RIESGOS'!$C$8:$D$25,2,FALSE),"")</f>
        <v/>
      </c>
      <c r="AK159" s="210">
        <v>13.750000000000201</v>
      </c>
      <c r="AL159" s="210" t="str">
        <f>IFERROR(VLOOKUP(AK159,'CRUCE RIESGOS'!$C$8:$D$25,2,FALSE),"")</f>
        <v/>
      </c>
      <c r="AM159" s="210">
        <v>14.7500000000003</v>
      </c>
      <c r="AN159" s="210" t="str">
        <f>IFERROR(VLOOKUP(AM159,'CRUCE RIESGOS'!$C$8:$D$25,2,FALSE),"")</f>
        <v/>
      </c>
      <c r="AO159" s="210">
        <v>15.7500000000003</v>
      </c>
      <c r="AP159" s="210" t="str">
        <f>IFERROR(VLOOKUP(AO159,'CRUCE RIESGOS'!$C$8:$D$25,2,FALSE),"")</f>
        <v/>
      </c>
      <c r="AQ159" s="210">
        <v>16.750000000000298</v>
      </c>
      <c r="AR159" s="210" t="str">
        <f>IFERROR(VLOOKUP(AQ159,'CRUCE RIESGOS'!$C$8:$D$25,2,FALSE),"")</f>
        <v/>
      </c>
      <c r="AS159" s="210">
        <v>17.750000000000298</v>
      </c>
      <c r="AT159" s="210" t="str">
        <f>IFERROR(VLOOKUP(AS159,'CRUCE RIESGOS'!$C$8:$D$25,2,FALSE),"")</f>
        <v/>
      </c>
      <c r="AU159" s="210">
        <v>18.750000000000298</v>
      </c>
      <c r="AV159" s="210" t="str">
        <f>IFERROR(VLOOKUP(AU159,'CRUCE RIESGOS'!$C$8:$D$25,2,FALSE),"")</f>
        <v/>
      </c>
      <c r="AW159" s="210">
        <v>19.750000000000401</v>
      </c>
      <c r="AX159" s="210" t="str">
        <f>IFERROR(VLOOKUP(AW159,'CRUCE RIESGOS'!$C$8:$D$25,2,FALSE),"")</f>
        <v/>
      </c>
      <c r="AY159" s="210">
        <v>20.750000000000401</v>
      </c>
      <c r="AZ159" s="210" t="str">
        <f>IFERROR(VLOOKUP(AY159,'CRUCE RIESGOS'!$C$8:$D$25,2,FALSE),"")</f>
        <v/>
      </c>
      <c r="BA159" s="210">
        <v>21.750000000000401</v>
      </c>
      <c r="BB159" s="210" t="str">
        <f>IFERROR(VLOOKUP(BA159,'CRUCE RIESGOS'!$C$8:$D$25,2,FALSE),"")</f>
        <v/>
      </c>
      <c r="BC159" s="210">
        <v>22.750000000000401</v>
      </c>
      <c r="BD159" s="210" t="str">
        <f>IFERROR(VLOOKUP(BC159,'CRUCE RIESGOS'!$C$8:$D$25,2,FALSE),"")</f>
        <v/>
      </c>
      <c r="BE159" s="210">
        <v>23.750000000000401</v>
      </c>
      <c r="BF159" s="210" t="str">
        <f>IFERROR(VLOOKUP(BE159,'CRUCE RIESGOS'!$C$8:$D$25,2,FALSE),"")</f>
        <v/>
      </c>
      <c r="BG159" s="210">
        <v>24.750000000000501</v>
      </c>
      <c r="BH159" s="210" t="str">
        <f>IFERROR(VLOOKUP(BG159,'CRUCE RIESGOS'!$C$8:$D$25,2,FALSE),"")</f>
        <v/>
      </c>
      <c r="BI159" s="210">
        <v>25.750000000000501</v>
      </c>
      <c r="BJ159" s="210" t="str">
        <f>IFERROR(VLOOKUP(BI159,'CRUCE RIESGOS'!$C$8:$D$25,2,FALSE),"")</f>
        <v/>
      </c>
    </row>
    <row r="160" spans="13:62" x14ac:dyDescent="0.25">
      <c r="N160" s="210" t="str">
        <f t="shared" si="17"/>
        <v/>
      </c>
      <c r="P160" s="210" t="str">
        <f>IF(P161&lt;&gt;""," -R","")</f>
        <v/>
      </c>
      <c r="R160" s="210" t="str">
        <f>IF(R161&lt;&gt;""," -R","")</f>
        <v/>
      </c>
      <c r="T160" s="210" t="str">
        <f>IF(T161&lt;&gt;""," -R","")</f>
        <v/>
      </c>
      <c r="V160" s="210" t="str">
        <f>IF(V161&lt;&gt;""," -R","")</f>
        <v/>
      </c>
      <c r="X160" s="210" t="str">
        <f>IF(X161&lt;&gt;""," -R","")</f>
        <v/>
      </c>
      <c r="Z160" s="210" t="str">
        <f>IF(Z161&lt;&gt;""," -R","")</f>
        <v/>
      </c>
      <c r="AB160" s="210" t="str">
        <f>IF(AB161&lt;&gt;""," -R","")</f>
        <v/>
      </c>
      <c r="AD160" s="210" t="str">
        <f>IF(AD161&lt;&gt;""," -R","")</f>
        <v/>
      </c>
      <c r="AF160" s="210" t="str">
        <f t="shared" si="18"/>
        <v/>
      </c>
      <c r="AH160" s="210" t="str">
        <f t="shared" si="19"/>
        <v/>
      </c>
      <c r="AJ160" s="210" t="str">
        <f t="shared" si="20"/>
        <v/>
      </c>
      <c r="AL160" s="210" t="str">
        <f t="shared" si="21"/>
        <v/>
      </c>
      <c r="AN160" s="210" t="str">
        <f t="shared" si="22"/>
        <v/>
      </c>
      <c r="AP160" s="210" t="str">
        <f t="shared" si="23"/>
        <v/>
      </c>
      <c r="AR160" s="210" t="str">
        <f t="shared" si="24"/>
        <v/>
      </c>
      <c r="AT160" s="210" t="str">
        <f t="shared" si="25"/>
        <v/>
      </c>
      <c r="AV160" s="210" t="str">
        <f t="shared" si="26"/>
        <v/>
      </c>
      <c r="AX160" s="210" t="str">
        <f t="shared" si="27"/>
        <v/>
      </c>
      <c r="AZ160" s="210" t="str">
        <f t="shared" si="28"/>
        <v/>
      </c>
      <c r="BB160" s="210" t="str">
        <f t="shared" si="29"/>
        <v/>
      </c>
      <c r="BD160" s="210" t="str">
        <f t="shared" si="30"/>
        <v/>
      </c>
      <c r="BF160" s="210" t="str">
        <f t="shared" si="31"/>
        <v/>
      </c>
      <c r="BH160" s="210" t="str">
        <f t="shared" si="32"/>
        <v/>
      </c>
      <c r="BJ160" s="210" t="str">
        <f t="shared" si="33"/>
        <v/>
      </c>
    </row>
    <row r="161" spans="13:62" x14ac:dyDescent="0.25">
      <c r="M161" s="210">
        <v>1.76</v>
      </c>
      <c r="N161" s="210" t="str">
        <f>IFERROR(VLOOKUP(M161,'CRUCE RIESGOS'!$C$8:$D$25,2,FALSE),"")</f>
        <v/>
      </c>
      <c r="O161" s="210">
        <v>2.7600000000000202</v>
      </c>
      <c r="P161" s="210" t="str">
        <f>IFERROR(VLOOKUP(O161,'CRUCE RIESGOS'!$C$8:$D$25,2,FALSE),"")</f>
        <v/>
      </c>
      <c r="Q161" s="210">
        <v>3.7600000000000402</v>
      </c>
      <c r="R161" s="210" t="str">
        <f>IFERROR(VLOOKUP(Q161,'CRUCE RIESGOS'!$C$8:$D$25,2,FALSE),"")</f>
        <v/>
      </c>
      <c r="S161" s="210">
        <v>4.7600000000000602</v>
      </c>
      <c r="T161" s="210" t="str">
        <f>IFERROR(VLOOKUP(S161,'CRUCE RIESGOS'!$C$8:$D$25,2,FALSE),"")</f>
        <v/>
      </c>
      <c r="U161" s="210">
        <v>5.7600000000000797</v>
      </c>
      <c r="V161" s="210" t="str">
        <f>IFERROR(VLOOKUP(U161,'CRUCE RIESGOS'!$C$8:$D$25,2,FALSE),"")</f>
        <v/>
      </c>
      <c r="W161" s="210">
        <v>6.7600000000001002</v>
      </c>
      <c r="X161" s="210" t="str">
        <f>IFERROR(VLOOKUP(W161,'CRUCE RIESGOS'!$C$8:$D$25,2,FALSE),"")</f>
        <v/>
      </c>
      <c r="Y161" s="210">
        <v>7.7600000000001197</v>
      </c>
      <c r="Z161" s="210" t="str">
        <f>IFERROR(VLOOKUP(Y161,'CRUCE RIESGOS'!$C$8:$D$25,2,FALSE),"")</f>
        <v/>
      </c>
      <c r="AA161" s="210">
        <v>8.7600000000001401</v>
      </c>
      <c r="AB161" s="210" t="str">
        <f>IFERROR(VLOOKUP(AA161,'CRUCE RIESGOS'!$C$8:$D$25,2,FALSE),"")</f>
        <v/>
      </c>
      <c r="AC161" s="210">
        <v>9.7600000000001597</v>
      </c>
      <c r="AD161" s="210" t="str">
        <f>IFERROR(VLOOKUP(AC161,'CRUCE RIESGOS'!$C$8:$D$25,2,FALSE),"")</f>
        <v/>
      </c>
      <c r="AE161" s="210">
        <v>10.760000000000201</v>
      </c>
      <c r="AF161" s="210" t="str">
        <f>IFERROR(VLOOKUP(AE161,'CRUCE RIESGOS'!$C$8:$D$25,2,FALSE),"")</f>
        <v/>
      </c>
      <c r="AG161" s="210">
        <v>11.760000000000201</v>
      </c>
      <c r="AH161" s="210" t="str">
        <f>IFERROR(VLOOKUP(AG161,'CRUCE RIESGOS'!$C$8:$D$25,2,FALSE),"")</f>
        <v/>
      </c>
      <c r="AI161" s="210">
        <v>12.760000000000201</v>
      </c>
      <c r="AJ161" s="210" t="str">
        <f>IFERROR(VLOOKUP(AI161,'CRUCE RIESGOS'!$C$8:$D$25,2,FALSE),"")</f>
        <v/>
      </c>
      <c r="AK161" s="210">
        <v>13.760000000000201</v>
      </c>
      <c r="AL161" s="210" t="str">
        <f>IFERROR(VLOOKUP(AK161,'CRUCE RIESGOS'!$C$8:$D$25,2,FALSE),"")</f>
        <v/>
      </c>
      <c r="AM161" s="210">
        <v>14.7600000000003</v>
      </c>
      <c r="AN161" s="210" t="str">
        <f>IFERROR(VLOOKUP(AM161,'CRUCE RIESGOS'!$C$8:$D$25,2,FALSE),"")</f>
        <v/>
      </c>
      <c r="AO161" s="210">
        <v>15.7600000000003</v>
      </c>
      <c r="AP161" s="210" t="str">
        <f>IFERROR(VLOOKUP(AO161,'CRUCE RIESGOS'!$C$8:$D$25,2,FALSE),"")</f>
        <v/>
      </c>
      <c r="AQ161" s="210">
        <v>16.7600000000003</v>
      </c>
      <c r="AR161" s="210" t="str">
        <f>IFERROR(VLOOKUP(AQ161,'CRUCE RIESGOS'!$C$8:$D$25,2,FALSE),"")</f>
        <v/>
      </c>
      <c r="AS161" s="210">
        <v>17.7600000000003</v>
      </c>
      <c r="AT161" s="210" t="str">
        <f>IFERROR(VLOOKUP(AS161,'CRUCE RIESGOS'!$C$8:$D$25,2,FALSE),"")</f>
        <v/>
      </c>
      <c r="AU161" s="210">
        <v>18.7600000000003</v>
      </c>
      <c r="AV161" s="210" t="str">
        <f>IFERROR(VLOOKUP(AU161,'CRUCE RIESGOS'!$C$8:$D$25,2,FALSE),"")</f>
        <v/>
      </c>
      <c r="AW161" s="210">
        <v>19.760000000000399</v>
      </c>
      <c r="AX161" s="210" t="str">
        <f>IFERROR(VLOOKUP(AW161,'CRUCE RIESGOS'!$C$8:$D$25,2,FALSE),"")</f>
        <v/>
      </c>
      <c r="AY161" s="210">
        <v>20.760000000000399</v>
      </c>
      <c r="AZ161" s="210" t="str">
        <f>IFERROR(VLOOKUP(AY161,'CRUCE RIESGOS'!$C$8:$D$25,2,FALSE),"")</f>
        <v/>
      </c>
      <c r="BA161" s="210">
        <v>21.760000000000399</v>
      </c>
      <c r="BB161" s="210" t="str">
        <f>IFERROR(VLOOKUP(BA161,'CRUCE RIESGOS'!$C$8:$D$25,2,FALSE),"")</f>
        <v/>
      </c>
      <c r="BC161" s="210">
        <v>22.760000000000399</v>
      </c>
      <c r="BD161" s="210" t="str">
        <f>IFERROR(VLOOKUP(BC161,'CRUCE RIESGOS'!$C$8:$D$25,2,FALSE),"")</f>
        <v/>
      </c>
      <c r="BE161" s="210">
        <v>23.760000000000399</v>
      </c>
      <c r="BF161" s="210" t="str">
        <f>IFERROR(VLOOKUP(BE161,'CRUCE RIESGOS'!$C$8:$D$25,2,FALSE),"")</f>
        <v/>
      </c>
      <c r="BG161" s="210">
        <v>24.760000000000499</v>
      </c>
      <c r="BH161" s="210" t="str">
        <f>IFERROR(VLOOKUP(BG161,'CRUCE RIESGOS'!$C$8:$D$25,2,FALSE),"")</f>
        <v/>
      </c>
      <c r="BI161" s="210">
        <v>25.760000000000499</v>
      </c>
      <c r="BJ161" s="210" t="str">
        <f>IFERROR(VLOOKUP(BI161,'CRUCE RIESGOS'!$C$8:$D$25,2,FALSE),"")</f>
        <v/>
      </c>
    </row>
    <row r="162" spans="13:62" x14ac:dyDescent="0.25">
      <c r="N162" s="210" t="str">
        <f t="shared" si="17"/>
        <v/>
      </c>
      <c r="P162" s="210" t="str">
        <f>IF(P163&lt;&gt;""," -R","")</f>
        <v/>
      </c>
      <c r="R162" s="210" t="str">
        <f>IF(R163&lt;&gt;""," -R","")</f>
        <v/>
      </c>
      <c r="T162" s="210" t="str">
        <f>IF(T163&lt;&gt;""," -R","")</f>
        <v/>
      </c>
      <c r="V162" s="210" t="str">
        <f>IF(V163&lt;&gt;""," -R","")</f>
        <v/>
      </c>
      <c r="X162" s="210" t="str">
        <f>IF(X163&lt;&gt;""," -R","")</f>
        <v/>
      </c>
      <c r="Z162" s="210" t="str">
        <f>IF(Z163&lt;&gt;""," -R","")</f>
        <v/>
      </c>
      <c r="AB162" s="210" t="str">
        <f>IF(AB163&lt;&gt;""," -R","")</f>
        <v/>
      </c>
      <c r="AD162" s="210" t="str">
        <f>IF(AD163&lt;&gt;""," -R","")</f>
        <v/>
      </c>
      <c r="AF162" s="210" t="str">
        <f t="shared" si="18"/>
        <v/>
      </c>
      <c r="AH162" s="210" t="str">
        <f t="shared" si="19"/>
        <v/>
      </c>
      <c r="AJ162" s="210" t="str">
        <f t="shared" si="20"/>
        <v/>
      </c>
      <c r="AL162" s="210" t="str">
        <f t="shared" si="21"/>
        <v/>
      </c>
      <c r="AN162" s="210" t="str">
        <f t="shared" si="22"/>
        <v/>
      </c>
      <c r="AP162" s="210" t="str">
        <f t="shared" si="23"/>
        <v/>
      </c>
      <c r="AR162" s="210" t="str">
        <f t="shared" si="24"/>
        <v/>
      </c>
      <c r="AT162" s="210" t="str">
        <f t="shared" si="25"/>
        <v/>
      </c>
      <c r="AV162" s="210" t="str">
        <f t="shared" si="26"/>
        <v/>
      </c>
      <c r="AX162" s="210" t="str">
        <f t="shared" si="27"/>
        <v/>
      </c>
      <c r="AZ162" s="210" t="str">
        <f t="shared" si="28"/>
        <v/>
      </c>
      <c r="BB162" s="210" t="str">
        <f t="shared" si="29"/>
        <v/>
      </c>
      <c r="BD162" s="210" t="str">
        <f t="shared" si="30"/>
        <v/>
      </c>
      <c r="BF162" s="210" t="str">
        <f t="shared" si="31"/>
        <v/>
      </c>
      <c r="BH162" s="210" t="str">
        <f t="shared" si="32"/>
        <v/>
      </c>
      <c r="BJ162" s="210" t="str">
        <f t="shared" si="33"/>
        <v/>
      </c>
    </row>
    <row r="163" spans="13:62" x14ac:dyDescent="0.25">
      <c r="M163" s="210">
        <v>1.77</v>
      </c>
      <c r="N163" s="210" t="str">
        <f>IFERROR(VLOOKUP(M163,'CRUCE RIESGOS'!$C$8:$D$25,2,FALSE),"")</f>
        <v/>
      </c>
      <c r="O163" s="210">
        <v>2.77000000000002</v>
      </c>
      <c r="P163" s="210" t="str">
        <f>IFERROR(VLOOKUP(O163,'CRUCE RIESGOS'!$C$8:$D$25,2,FALSE),"")</f>
        <v/>
      </c>
      <c r="Q163" s="210">
        <v>3.77000000000004</v>
      </c>
      <c r="R163" s="210" t="str">
        <f>IFERROR(VLOOKUP(Q163,'CRUCE RIESGOS'!$C$8:$D$25,2,FALSE),"")</f>
        <v/>
      </c>
      <c r="S163" s="210">
        <v>4.77000000000006</v>
      </c>
      <c r="T163" s="210" t="str">
        <f>IFERROR(VLOOKUP(S163,'CRUCE RIESGOS'!$C$8:$D$25,2,FALSE),"")</f>
        <v/>
      </c>
      <c r="U163" s="210">
        <v>5.7700000000000804</v>
      </c>
      <c r="V163" s="210" t="str">
        <f>IFERROR(VLOOKUP(U163,'CRUCE RIESGOS'!$C$8:$D$25,2,FALSE),"")</f>
        <v/>
      </c>
      <c r="W163" s="210">
        <v>6.7700000000000999</v>
      </c>
      <c r="X163" s="210" t="str">
        <f>IFERROR(VLOOKUP(W163,'CRUCE RIESGOS'!$C$8:$D$25,2,FALSE),"")</f>
        <v/>
      </c>
      <c r="Y163" s="210">
        <v>7.7700000000001204</v>
      </c>
      <c r="Z163" s="210" t="str">
        <f>IFERROR(VLOOKUP(Y163,'CRUCE RIESGOS'!$C$8:$D$25,2,FALSE),"")</f>
        <v/>
      </c>
      <c r="AA163" s="210">
        <v>8.7700000000001399</v>
      </c>
      <c r="AB163" s="210" t="str">
        <f>IFERROR(VLOOKUP(AA163,'CRUCE RIESGOS'!$C$8:$D$25,2,FALSE),"")</f>
        <v/>
      </c>
      <c r="AC163" s="210">
        <v>9.7700000000001594</v>
      </c>
      <c r="AD163" s="210" t="str">
        <f>IFERROR(VLOOKUP(AC163,'CRUCE RIESGOS'!$C$8:$D$25,2,FALSE),"")</f>
        <v/>
      </c>
      <c r="AE163" s="210">
        <v>10.7700000000002</v>
      </c>
      <c r="AF163" s="210" t="str">
        <f>IFERROR(VLOOKUP(AE163,'CRUCE RIESGOS'!$C$8:$D$25,2,FALSE),"")</f>
        <v/>
      </c>
      <c r="AG163" s="210">
        <v>11.7700000000002</v>
      </c>
      <c r="AH163" s="210" t="str">
        <f>IFERROR(VLOOKUP(AG163,'CRUCE RIESGOS'!$C$8:$D$25,2,FALSE),"")</f>
        <v/>
      </c>
      <c r="AI163" s="210">
        <v>12.7700000000002</v>
      </c>
      <c r="AJ163" s="210" t="str">
        <f>IFERROR(VLOOKUP(AI163,'CRUCE RIESGOS'!$C$8:$D$25,2,FALSE),"")</f>
        <v/>
      </c>
      <c r="AK163" s="210">
        <v>13.7700000000002</v>
      </c>
      <c r="AL163" s="210" t="str">
        <f>IFERROR(VLOOKUP(AK163,'CRUCE RIESGOS'!$C$8:$D$25,2,FALSE),"")</f>
        <v/>
      </c>
      <c r="AM163" s="210">
        <v>14.7700000000003</v>
      </c>
      <c r="AN163" s="210" t="str">
        <f>IFERROR(VLOOKUP(AM163,'CRUCE RIESGOS'!$C$8:$D$25,2,FALSE),"")</f>
        <v/>
      </c>
      <c r="AO163" s="210">
        <v>15.7700000000003</v>
      </c>
      <c r="AP163" s="210" t="str">
        <f>IFERROR(VLOOKUP(AO163,'CRUCE RIESGOS'!$C$8:$D$25,2,FALSE),"")</f>
        <v/>
      </c>
      <c r="AQ163" s="210">
        <v>16.770000000000302</v>
      </c>
      <c r="AR163" s="210" t="str">
        <f>IFERROR(VLOOKUP(AQ163,'CRUCE RIESGOS'!$C$8:$D$25,2,FALSE),"")</f>
        <v/>
      </c>
      <c r="AS163" s="210">
        <v>17.770000000000302</v>
      </c>
      <c r="AT163" s="210" t="str">
        <f>IFERROR(VLOOKUP(AS163,'CRUCE RIESGOS'!$C$8:$D$25,2,FALSE),"")</f>
        <v/>
      </c>
      <c r="AU163" s="210">
        <v>18.770000000000302</v>
      </c>
      <c r="AV163" s="210" t="str">
        <f>IFERROR(VLOOKUP(AU163,'CRUCE RIESGOS'!$C$8:$D$25,2,FALSE),"")</f>
        <v/>
      </c>
      <c r="AW163" s="210">
        <v>19.770000000000401</v>
      </c>
      <c r="AX163" s="210" t="str">
        <f>IFERROR(VLOOKUP(AW163,'CRUCE RIESGOS'!$C$8:$D$25,2,FALSE),"")</f>
        <v/>
      </c>
      <c r="AY163" s="210">
        <v>20.770000000000401</v>
      </c>
      <c r="AZ163" s="210" t="str">
        <f>IFERROR(VLOOKUP(AY163,'CRUCE RIESGOS'!$C$8:$D$25,2,FALSE),"")</f>
        <v/>
      </c>
      <c r="BA163" s="210">
        <v>21.770000000000401</v>
      </c>
      <c r="BB163" s="210" t="str">
        <f>IFERROR(VLOOKUP(BA163,'CRUCE RIESGOS'!$C$8:$D$25,2,FALSE),"")</f>
        <v/>
      </c>
      <c r="BC163" s="210">
        <v>22.770000000000401</v>
      </c>
      <c r="BD163" s="210" t="str">
        <f>IFERROR(VLOOKUP(BC163,'CRUCE RIESGOS'!$C$8:$D$25,2,FALSE),"")</f>
        <v/>
      </c>
      <c r="BE163" s="210">
        <v>23.770000000000401</v>
      </c>
      <c r="BF163" s="210" t="str">
        <f>IFERROR(VLOOKUP(BE163,'CRUCE RIESGOS'!$C$8:$D$25,2,FALSE),"")</f>
        <v/>
      </c>
      <c r="BG163" s="210">
        <v>24.770000000000501</v>
      </c>
      <c r="BH163" s="210" t="str">
        <f>IFERROR(VLOOKUP(BG163,'CRUCE RIESGOS'!$C$8:$D$25,2,FALSE),"")</f>
        <v/>
      </c>
      <c r="BI163" s="210">
        <v>25.770000000000501</v>
      </c>
      <c r="BJ163" s="210" t="str">
        <f>IFERROR(VLOOKUP(BI163,'CRUCE RIESGOS'!$C$8:$D$25,2,FALSE),"")</f>
        <v/>
      </c>
    </row>
    <row r="164" spans="13:62" x14ac:dyDescent="0.25">
      <c r="N164" s="210" t="str">
        <f t="shared" si="17"/>
        <v/>
      </c>
      <c r="P164" s="210" t="str">
        <f>IF(P165&lt;&gt;""," -R","")</f>
        <v/>
      </c>
      <c r="R164" s="210" t="str">
        <f>IF(R165&lt;&gt;""," -R","")</f>
        <v/>
      </c>
      <c r="T164" s="210" t="str">
        <f>IF(T165&lt;&gt;""," -R","")</f>
        <v/>
      </c>
      <c r="V164" s="210" t="str">
        <f>IF(V165&lt;&gt;""," -R","")</f>
        <v/>
      </c>
      <c r="X164" s="210" t="str">
        <f>IF(X165&lt;&gt;""," -R","")</f>
        <v/>
      </c>
      <c r="Z164" s="210" t="str">
        <f>IF(Z165&lt;&gt;""," -R","")</f>
        <v/>
      </c>
      <c r="AB164" s="210" t="str">
        <f>IF(AB165&lt;&gt;""," -R","")</f>
        <v/>
      </c>
      <c r="AD164" s="210" t="str">
        <f>IF(AD165&lt;&gt;""," -R","")</f>
        <v/>
      </c>
      <c r="AF164" s="210" t="str">
        <f t="shared" si="18"/>
        <v/>
      </c>
      <c r="AH164" s="210" t="str">
        <f t="shared" si="19"/>
        <v/>
      </c>
      <c r="AJ164" s="210" t="str">
        <f t="shared" si="20"/>
        <v/>
      </c>
      <c r="AL164" s="210" t="str">
        <f t="shared" si="21"/>
        <v/>
      </c>
      <c r="AN164" s="210" t="str">
        <f t="shared" si="22"/>
        <v/>
      </c>
      <c r="AP164" s="210" t="str">
        <f t="shared" si="23"/>
        <v/>
      </c>
      <c r="AR164" s="210" t="str">
        <f t="shared" si="24"/>
        <v/>
      </c>
      <c r="AT164" s="210" t="str">
        <f t="shared" si="25"/>
        <v/>
      </c>
      <c r="AV164" s="210" t="str">
        <f t="shared" si="26"/>
        <v/>
      </c>
      <c r="AX164" s="210" t="str">
        <f t="shared" si="27"/>
        <v/>
      </c>
      <c r="AZ164" s="210" t="str">
        <f t="shared" si="28"/>
        <v/>
      </c>
      <c r="BB164" s="210" t="str">
        <f t="shared" si="29"/>
        <v/>
      </c>
      <c r="BD164" s="210" t="str">
        <f t="shared" si="30"/>
        <v/>
      </c>
      <c r="BF164" s="210" t="str">
        <f t="shared" si="31"/>
        <v/>
      </c>
      <c r="BH164" s="210" t="str">
        <f t="shared" si="32"/>
        <v/>
      </c>
      <c r="BJ164" s="210" t="str">
        <f t="shared" si="33"/>
        <v/>
      </c>
    </row>
    <row r="165" spans="13:62" x14ac:dyDescent="0.25">
      <c r="M165" s="210">
        <v>1.78</v>
      </c>
      <c r="N165" s="210" t="str">
        <f>IFERROR(VLOOKUP(M165,'CRUCE RIESGOS'!$C$8:$D$25,2,FALSE),"")</f>
        <v/>
      </c>
      <c r="O165" s="210">
        <v>2.7800000000000198</v>
      </c>
      <c r="P165" s="210" t="str">
        <f>IFERROR(VLOOKUP(O165,'CRUCE RIESGOS'!$C$8:$D$25,2,FALSE),"")</f>
        <v/>
      </c>
      <c r="Q165" s="210">
        <v>3.7800000000000402</v>
      </c>
      <c r="R165" s="210" t="str">
        <f>IFERROR(VLOOKUP(Q165,'CRUCE RIESGOS'!$C$8:$D$25,2,FALSE),"")</f>
        <v/>
      </c>
      <c r="S165" s="210">
        <v>4.7800000000000598</v>
      </c>
      <c r="T165" s="210" t="str">
        <f>IFERROR(VLOOKUP(S165,'CRUCE RIESGOS'!$C$8:$D$25,2,FALSE),"")</f>
        <v/>
      </c>
      <c r="U165" s="210">
        <v>5.7800000000000802</v>
      </c>
      <c r="V165" s="210" t="str">
        <f>IFERROR(VLOOKUP(U165,'CRUCE RIESGOS'!$C$8:$D$25,2,FALSE),"")</f>
        <v/>
      </c>
      <c r="W165" s="210">
        <v>6.7800000000000997</v>
      </c>
      <c r="X165" s="210" t="str">
        <f>IFERROR(VLOOKUP(W165,'CRUCE RIESGOS'!$C$8:$D$25,2,FALSE),"")</f>
        <v/>
      </c>
      <c r="Y165" s="210">
        <v>7.7800000000001202</v>
      </c>
      <c r="Z165" s="210" t="str">
        <f>IFERROR(VLOOKUP(Y165,'CRUCE RIESGOS'!$C$8:$D$25,2,FALSE),"")</f>
        <v/>
      </c>
      <c r="AA165" s="210">
        <v>8.7800000000001397</v>
      </c>
      <c r="AB165" s="210" t="str">
        <f>IFERROR(VLOOKUP(AA165,'CRUCE RIESGOS'!$C$8:$D$25,2,FALSE),"")</f>
        <v/>
      </c>
      <c r="AC165" s="210">
        <v>9.7800000000001592</v>
      </c>
      <c r="AD165" s="210" t="str">
        <f>IFERROR(VLOOKUP(AC165,'CRUCE RIESGOS'!$C$8:$D$25,2,FALSE),"")</f>
        <v/>
      </c>
      <c r="AE165" s="210">
        <v>10.7800000000002</v>
      </c>
      <c r="AF165" s="210" t="str">
        <f>IFERROR(VLOOKUP(AE165,'CRUCE RIESGOS'!$C$8:$D$25,2,FALSE),"")</f>
        <v/>
      </c>
      <c r="AG165" s="210">
        <v>11.7800000000002</v>
      </c>
      <c r="AH165" s="210" t="str">
        <f>IFERROR(VLOOKUP(AG165,'CRUCE RIESGOS'!$C$8:$D$25,2,FALSE),"")</f>
        <v/>
      </c>
      <c r="AI165" s="210">
        <v>12.7800000000002</v>
      </c>
      <c r="AJ165" s="210" t="str">
        <f>IFERROR(VLOOKUP(AI165,'CRUCE RIESGOS'!$C$8:$D$25,2,FALSE),"")</f>
        <v/>
      </c>
      <c r="AK165" s="210">
        <v>13.7800000000002</v>
      </c>
      <c r="AL165" s="210" t="str">
        <f>IFERROR(VLOOKUP(AK165,'CRUCE RIESGOS'!$C$8:$D$25,2,FALSE),"")</f>
        <v/>
      </c>
      <c r="AM165" s="210">
        <v>14.7800000000003</v>
      </c>
      <c r="AN165" s="210" t="str">
        <f>IFERROR(VLOOKUP(AM165,'CRUCE RIESGOS'!$C$8:$D$25,2,FALSE),"")</f>
        <v/>
      </c>
      <c r="AO165" s="210">
        <v>15.7800000000003</v>
      </c>
      <c r="AP165" s="210" t="str">
        <f>IFERROR(VLOOKUP(AO165,'CRUCE RIESGOS'!$C$8:$D$25,2,FALSE),"")</f>
        <v/>
      </c>
      <c r="AQ165" s="210">
        <v>16.7800000000003</v>
      </c>
      <c r="AR165" s="210" t="str">
        <f>IFERROR(VLOOKUP(AQ165,'CRUCE RIESGOS'!$C$8:$D$25,2,FALSE),"")</f>
        <v/>
      </c>
      <c r="AS165" s="210">
        <v>17.7800000000003</v>
      </c>
      <c r="AT165" s="210" t="str">
        <f>IFERROR(VLOOKUP(AS165,'CRUCE RIESGOS'!$C$8:$D$25,2,FALSE),"")</f>
        <v/>
      </c>
      <c r="AU165" s="210">
        <v>18.7800000000003</v>
      </c>
      <c r="AV165" s="210" t="str">
        <f>IFERROR(VLOOKUP(AU165,'CRUCE RIESGOS'!$C$8:$D$25,2,FALSE),"")</f>
        <v/>
      </c>
      <c r="AW165" s="210">
        <v>19.780000000000399</v>
      </c>
      <c r="AX165" s="210" t="str">
        <f>IFERROR(VLOOKUP(AW165,'CRUCE RIESGOS'!$C$8:$D$25,2,FALSE),"")</f>
        <v/>
      </c>
      <c r="AY165" s="210">
        <v>20.780000000000399</v>
      </c>
      <c r="AZ165" s="210" t="str">
        <f>IFERROR(VLOOKUP(AY165,'CRUCE RIESGOS'!$C$8:$D$25,2,FALSE),"")</f>
        <v/>
      </c>
      <c r="BA165" s="210">
        <v>21.780000000000399</v>
      </c>
      <c r="BB165" s="210" t="str">
        <f>IFERROR(VLOOKUP(BA165,'CRUCE RIESGOS'!$C$8:$D$25,2,FALSE),"")</f>
        <v/>
      </c>
      <c r="BC165" s="210">
        <v>22.780000000000399</v>
      </c>
      <c r="BD165" s="210" t="str">
        <f>IFERROR(VLOOKUP(BC165,'CRUCE RIESGOS'!$C$8:$D$25,2,FALSE),"")</f>
        <v/>
      </c>
      <c r="BE165" s="210">
        <v>23.780000000000399</v>
      </c>
      <c r="BF165" s="210" t="str">
        <f>IFERROR(VLOOKUP(BE165,'CRUCE RIESGOS'!$C$8:$D$25,2,FALSE),"")</f>
        <v/>
      </c>
      <c r="BG165" s="210">
        <v>24.780000000000499</v>
      </c>
      <c r="BH165" s="210" t="str">
        <f>IFERROR(VLOOKUP(BG165,'CRUCE RIESGOS'!$C$8:$D$25,2,FALSE),"")</f>
        <v/>
      </c>
      <c r="BI165" s="210">
        <v>25.780000000000499</v>
      </c>
      <c r="BJ165" s="210" t="str">
        <f>IFERROR(VLOOKUP(BI165,'CRUCE RIESGOS'!$C$8:$D$25,2,FALSE),"")</f>
        <v/>
      </c>
    </row>
    <row r="166" spans="13:62" x14ac:dyDescent="0.25">
      <c r="N166" s="210" t="str">
        <f t="shared" si="17"/>
        <v/>
      </c>
      <c r="P166" s="210" t="str">
        <f>IF(P167&lt;&gt;""," -R","")</f>
        <v/>
      </c>
      <c r="R166" s="210" t="str">
        <f>IF(R167&lt;&gt;""," -R","")</f>
        <v/>
      </c>
      <c r="T166" s="210" t="str">
        <f>IF(T167&lt;&gt;""," -R","")</f>
        <v/>
      </c>
      <c r="V166" s="210" t="str">
        <f>IF(V167&lt;&gt;""," -R","")</f>
        <v/>
      </c>
      <c r="X166" s="210" t="str">
        <f>IF(X167&lt;&gt;""," -R","")</f>
        <v/>
      </c>
      <c r="Z166" s="210" t="str">
        <f>IF(Z167&lt;&gt;""," -R","")</f>
        <v/>
      </c>
      <c r="AB166" s="210" t="str">
        <f>IF(AB167&lt;&gt;""," -R","")</f>
        <v/>
      </c>
      <c r="AD166" s="210" t="str">
        <f>IF(AD167&lt;&gt;""," -R","")</f>
        <v/>
      </c>
      <c r="AF166" s="210" t="str">
        <f t="shared" si="18"/>
        <v/>
      </c>
      <c r="AH166" s="210" t="str">
        <f t="shared" si="19"/>
        <v/>
      </c>
      <c r="AJ166" s="210" t="str">
        <f t="shared" si="20"/>
        <v/>
      </c>
      <c r="AL166" s="210" t="str">
        <f t="shared" si="21"/>
        <v/>
      </c>
      <c r="AN166" s="210" t="str">
        <f t="shared" si="22"/>
        <v/>
      </c>
      <c r="AP166" s="210" t="str">
        <f t="shared" si="23"/>
        <v/>
      </c>
      <c r="AR166" s="210" t="str">
        <f t="shared" si="24"/>
        <v/>
      </c>
      <c r="AT166" s="210" t="str">
        <f t="shared" si="25"/>
        <v/>
      </c>
      <c r="AV166" s="210" t="str">
        <f t="shared" si="26"/>
        <v/>
      </c>
      <c r="AX166" s="210" t="str">
        <f t="shared" si="27"/>
        <v/>
      </c>
      <c r="AZ166" s="210" t="str">
        <f t="shared" si="28"/>
        <v/>
      </c>
      <c r="BB166" s="210" t="str">
        <f t="shared" si="29"/>
        <v/>
      </c>
      <c r="BD166" s="210" t="str">
        <f t="shared" si="30"/>
        <v/>
      </c>
      <c r="BF166" s="210" t="str">
        <f t="shared" si="31"/>
        <v/>
      </c>
      <c r="BH166" s="210" t="str">
        <f t="shared" si="32"/>
        <v/>
      </c>
      <c r="BJ166" s="210" t="str">
        <f t="shared" si="33"/>
        <v/>
      </c>
    </row>
    <row r="167" spans="13:62" x14ac:dyDescent="0.25">
      <c r="M167" s="210">
        <v>1.79</v>
      </c>
      <c r="N167" s="210" t="str">
        <f>IFERROR(VLOOKUP(M167,'CRUCE RIESGOS'!$C$8:$D$25,2,FALSE),"")</f>
        <v/>
      </c>
      <c r="O167" s="210">
        <v>2.79000000000002</v>
      </c>
      <c r="P167" s="210" t="str">
        <f>IFERROR(VLOOKUP(O167,'CRUCE RIESGOS'!$C$8:$D$25,2,FALSE),"")</f>
        <v/>
      </c>
      <c r="Q167" s="210">
        <v>3.79000000000004</v>
      </c>
      <c r="R167" s="210" t="str">
        <f>IFERROR(VLOOKUP(Q167,'CRUCE RIESGOS'!$C$8:$D$25,2,FALSE),"")</f>
        <v/>
      </c>
      <c r="S167" s="210">
        <v>4.7900000000000604</v>
      </c>
      <c r="T167" s="210" t="str">
        <f>IFERROR(VLOOKUP(S167,'CRUCE RIESGOS'!$C$8:$D$25,2,FALSE),"")</f>
        <v/>
      </c>
      <c r="U167" s="210">
        <v>5.79000000000008</v>
      </c>
      <c r="V167" s="210" t="str">
        <f>IFERROR(VLOOKUP(U167,'CRUCE RIESGOS'!$C$8:$D$25,2,FALSE),"")</f>
        <v/>
      </c>
      <c r="W167" s="210">
        <v>6.7900000000001004</v>
      </c>
      <c r="X167" s="210" t="str">
        <f>IFERROR(VLOOKUP(W167,'CRUCE RIESGOS'!$C$8:$D$25,2,FALSE),"")</f>
        <v/>
      </c>
      <c r="Y167" s="210">
        <v>7.7900000000001199</v>
      </c>
      <c r="Z167" s="210" t="str">
        <f>IFERROR(VLOOKUP(Y167,'CRUCE RIESGOS'!$C$8:$D$25,2,FALSE),"")</f>
        <v/>
      </c>
      <c r="AA167" s="210">
        <v>8.7900000000001395</v>
      </c>
      <c r="AB167" s="210" t="str">
        <f>IFERROR(VLOOKUP(AA167,'CRUCE RIESGOS'!$C$8:$D$25,2,FALSE),"")</f>
        <v/>
      </c>
      <c r="AC167" s="210">
        <v>9.7900000000001608</v>
      </c>
      <c r="AD167" s="210" t="str">
        <f>IFERROR(VLOOKUP(AC167,'CRUCE RIESGOS'!$C$8:$D$25,2,FALSE),"")</f>
        <v/>
      </c>
      <c r="AE167" s="210">
        <v>10.7900000000002</v>
      </c>
      <c r="AF167" s="210" t="str">
        <f>IFERROR(VLOOKUP(AE167,'CRUCE RIESGOS'!$C$8:$D$25,2,FALSE),"")</f>
        <v/>
      </c>
      <c r="AG167" s="210">
        <v>11.7900000000002</v>
      </c>
      <c r="AH167" s="210" t="str">
        <f>IFERROR(VLOOKUP(AG167,'CRUCE RIESGOS'!$C$8:$D$25,2,FALSE),"")</f>
        <v/>
      </c>
      <c r="AI167" s="210">
        <v>12.7900000000002</v>
      </c>
      <c r="AJ167" s="210" t="str">
        <f>IFERROR(VLOOKUP(AI167,'CRUCE RIESGOS'!$C$8:$D$25,2,FALSE),"")</f>
        <v/>
      </c>
      <c r="AK167" s="210">
        <v>13.7900000000002</v>
      </c>
      <c r="AL167" s="210" t="str">
        <f>IFERROR(VLOOKUP(AK167,'CRUCE RIESGOS'!$C$8:$D$25,2,FALSE),"")</f>
        <v/>
      </c>
      <c r="AM167" s="210">
        <v>14.790000000000299</v>
      </c>
      <c r="AN167" s="210" t="str">
        <f>IFERROR(VLOOKUP(AM167,'CRUCE RIESGOS'!$C$8:$D$25,2,FALSE),"")</f>
        <v/>
      </c>
      <c r="AO167" s="210">
        <v>15.790000000000299</v>
      </c>
      <c r="AP167" s="210" t="str">
        <f>IFERROR(VLOOKUP(AO167,'CRUCE RIESGOS'!$C$8:$D$25,2,FALSE),"")</f>
        <v/>
      </c>
      <c r="AQ167" s="210">
        <v>16.790000000000301</v>
      </c>
      <c r="AR167" s="210" t="str">
        <f>IFERROR(VLOOKUP(AQ167,'CRUCE RIESGOS'!$C$8:$D$25,2,FALSE),"")</f>
        <v/>
      </c>
      <c r="AS167" s="210">
        <v>17.790000000000301</v>
      </c>
      <c r="AT167" s="210" t="str">
        <f>IFERROR(VLOOKUP(AS167,'CRUCE RIESGOS'!$C$8:$D$25,2,FALSE),"")</f>
        <v/>
      </c>
      <c r="AU167" s="210">
        <v>18.790000000000301</v>
      </c>
      <c r="AV167" s="210" t="str">
        <f>IFERROR(VLOOKUP(AU167,'CRUCE RIESGOS'!$C$8:$D$25,2,FALSE),"")</f>
        <v/>
      </c>
      <c r="AW167" s="210">
        <v>19.790000000000401</v>
      </c>
      <c r="AX167" s="210" t="str">
        <f>IFERROR(VLOOKUP(AW167,'CRUCE RIESGOS'!$C$8:$D$25,2,FALSE),"")</f>
        <v/>
      </c>
      <c r="AY167" s="210">
        <v>20.790000000000401</v>
      </c>
      <c r="AZ167" s="210" t="str">
        <f>IFERROR(VLOOKUP(AY167,'CRUCE RIESGOS'!$C$8:$D$25,2,FALSE),"")</f>
        <v/>
      </c>
      <c r="BA167" s="210">
        <v>21.790000000000401</v>
      </c>
      <c r="BB167" s="210" t="str">
        <f>IFERROR(VLOOKUP(BA167,'CRUCE RIESGOS'!$C$8:$D$25,2,FALSE),"")</f>
        <v/>
      </c>
      <c r="BC167" s="210">
        <v>22.790000000000401</v>
      </c>
      <c r="BD167" s="210" t="str">
        <f>IFERROR(VLOOKUP(BC167,'CRUCE RIESGOS'!$C$8:$D$25,2,FALSE),"")</f>
        <v/>
      </c>
      <c r="BE167" s="210">
        <v>23.790000000000401</v>
      </c>
      <c r="BF167" s="210" t="str">
        <f>IFERROR(VLOOKUP(BE167,'CRUCE RIESGOS'!$C$8:$D$25,2,FALSE),"")</f>
        <v/>
      </c>
      <c r="BG167" s="210">
        <v>24.7900000000005</v>
      </c>
      <c r="BH167" s="210" t="str">
        <f>IFERROR(VLOOKUP(BG167,'CRUCE RIESGOS'!$C$8:$D$25,2,FALSE),"")</f>
        <v/>
      </c>
      <c r="BI167" s="210">
        <v>25.7900000000005</v>
      </c>
      <c r="BJ167" s="210" t="str">
        <f>IFERROR(VLOOKUP(BI167,'CRUCE RIESGOS'!$C$8:$D$25,2,FALSE),"")</f>
        <v/>
      </c>
    </row>
    <row r="168" spans="13:62" x14ac:dyDescent="0.25">
      <c r="N168" s="210" t="str">
        <f t="shared" si="17"/>
        <v/>
      </c>
      <c r="P168" s="210" t="str">
        <f>IF(P169&lt;&gt;""," -R","")</f>
        <v/>
      </c>
      <c r="R168" s="210" t="str">
        <f>IF(R169&lt;&gt;""," -R","")</f>
        <v/>
      </c>
      <c r="T168" s="210" t="str">
        <f>IF(T169&lt;&gt;""," -R","")</f>
        <v/>
      </c>
      <c r="V168" s="210" t="str">
        <f>IF(V169&lt;&gt;""," -R","")</f>
        <v/>
      </c>
      <c r="X168" s="210" t="str">
        <f>IF(X169&lt;&gt;""," -R","")</f>
        <v/>
      </c>
      <c r="Z168" s="210" t="str">
        <f>IF(Z169&lt;&gt;""," -R","")</f>
        <v/>
      </c>
      <c r="AB168" s="210" t="str">
        <f>IF(AB169&lt;&gt;""," -R","")</f>
        <v/>
      </c>
      <c r="AD168" s="210" t="str">
        <f>IF(AD169&lt;&gt;""," -R","")</f>
        <v/>
      </c>
      <c r="AF168" s="210" t="str">
        <f t="shared" si="18"/>
        <v/>
      </c>
      <c r="AH168" s="210" t="str">
        <f t="shared" si="19"/>
        <v/>
      </c>
      <c r="AJ168" s="210" t="str">
        <f t="shared" si="20"/>
        <v/>
      </c>
      <c r="AL168" s="210" t="str">
        <f t="shared" si="21"/>
        <v/>
      </c>
      <c r="AN168" s="210" t="str">
        <f t="shared" si="22"/>
        <v/>
      </c>
      <c r="AP168" s="210" t="str">
        <f t="shared" si="23"/>
        <v/>
      </c>
      <c r="AR168" s="210" t="str">
        <f t="shared" si="24"/>
        <v/>
      </c>
      <c r="AT168" s="210" t="str">
        <f t="shared" si="25"/>
        <v/>
      </c>
      <c r="AV168" s="210" t="str">
        <f t="shared" si="26"/>
        <v/>
      </c>
      <c r="AX168" s="210" t="str">
        <f t="shared" si="27"/>
        <v/>
      </c>
      <c r="AZ168" s="210" t="str">
        <f t="shared" si="28"/>
        <v/>
      </c>
      <c r="BB168" s="210" t="str">
        <f t="shared" si="29"/>
        <v/>
      </c>
      <c r="BD168" s="210" t="str">
        <f t="shared" si="30"/>
        <v/>
      </c>
      <c r="BF168" s="210" t="str">
        <f t="shared" si="31"/>
        <v/>
      </c>
      <c r="BH168" s="210" t="str">
        <f t="shared" si="32"/>
        <v/>
      </c>
      <c r="BJ168" s="210" t="str">
        <f t="shared" si="33"/>
        <v/>
      </c>
    </row>
    <row r="169" spans="13:62" x14ac:dyDescent="0.25">
      <c r="M169" s="210">
        <v>1.8</v>
      </c>
      <c r="N169" s="210" t="str">
        <f>IFERROR(VLOOKUP(M169,'CRUCE RIESGOS'!$C$8:$D$25,2,FALSE),"")</f>
        <v/>
      </c>
      <c r="O169" s="210">
        <v>2.8000000000000198</v>
      </c>
      <c r="P169" s="210" t="str">
        <f>IFERROR(VLOOKUP(O169,'CRUCE RIESGOS'!$C$8:$D$25,2,FALSE),"")</f>
        <v/>
      </c>
      <c r="Q169" s="210">
        <v>3.8000000000000398</v>
      </c>
      <c r="R169" s="210" t="str">
        <f>IFERROR(VLOOKUP(Q169,'CRUCE RIESGOS'!$C$8:$D$25,2,FALSE),"")</f>
        <v/>
      </c>
      <c r="S169" s="210">
        <v>4.8000000000000602</v>
      </c>
      <c r="T169" s="210" t="str">
        <f>IFERROR(VLOOKUP(S169,'CRUCE RIESGOS'!$C$8:$D$25,2,FALSE),"")</f>
        <v/>
      </c>
      <c r="U169" s="210">
        <v>5.8000000000000798</v>
      </c>
      <c r="V169" s="210" t="str">
        <f>IFERROR(VLOOKUP(U169,'CRUCE RIESGOS'!$C$8:$D$25,2,FALSE),"")</f>
        <v/>
      </c>
      <c r="W169" s="210">
        <v>6.8000000000001002</v>
      </c>
      <c r="X169" s="210" t="str">
        <f>IFERROR(VLOOKUP(W169,'CRUCE RIESGOS'!$C$8:$D$25,2,FALSE),"")</f>
        <v/>
      </c>
      <c r="Y169" s="210">
        <v>7.8000000000001197</v>
      </c>
      <c r="Z169" s="210" t="str">
        <f>IFERROR(VLOOKUP(Y169,'CRUCE RIESGOS'!$C$8:$D$25,2,FALSE),"")</f>
        <v/>
      </c>
      <c r="AA169" s="210">
        <v>8.8000000000001393</v>
      </c>
      <c r="AB169" s="210" t="str">
        <f>IFERROR(VLOOKUP(AA169,'CRUCE RIESGOS'!$C$8:$D$25,2,FALSE),"")</f>
        <v/>
      </c>
      <c r="AC169" s="210">
        <v>9.8000000000001606</v>
      </c>
      <c r="AD169" s="210" t="str">
        <f>IFERROR(VLOOKUP(AC169,'CRUCE RIESGOS'!$C$8:$D$25,2,FALSE),"")</f>
        <v/>
      </c>
      <c r="AE169" s="210">
        <v>10.8000000000002</v>
      </c>
      <c r="AF169" s="210" t="str">
        <f>IFERROR(VLOOKUP(AE169,'CRUCE RIESGOS'!$C$8:$D$25,2,FALSE),"")</f>
        <v/>
      </c>
      <c r="AG169" s="210">
        <v>11.8000000000002</v>
      </c>
      <c r="AH169" s="210" t="str">
        <f>IFERROR(VLOOKUP(AG169,'CRUCE RIESGOS'!$C$8:$D$25,2,FALSE),"")</f>
        <v/>
      </c>
      <c r="AI169" s="210">
        <v>12.8000000000002</v>
      </c>
      <c r="AJ169" s="210" t="str">
        <f>IFERROR(VLOOKUP(AI169,'CRUCE RIESGOS'!$C$8:$D$25,2,FALSE),"")</f>
        <v/>
      </c>
      <c r="AK169" s="210">
        <v>13.8000000000002</v>
      </c>
      <c r="AL169" s="210" t="str">
        <f>IFERROR(VLOOKUP(AK169,'CRUCE RIESGOS'!$C$8:$D$25,2,FALSE),"")</f>
        <v/>
      </c>
      <c r="AM169" s="210">
        <v>14.800000000000299</v>
      </c>
      <c r="AN169" s="210" t="str">
        <f>IFERROR(VLOOKUP(AM169,'CRUCE RIESGOS'!$C$8:$D$25,2,FALSE),"")</f>
        <v/>
      </c>
      <c r="AO169" s="210">
        <v>15.800000000000299</v>
      </c>
      <c r="AP169" s="210" t="str">
        <f>IFERROR(VLOOKUP(AO169,'CRUCE RIESGOS'!$C$8:$D$25,2,FALSE),"")</f>
        <v/>
      </c>
      <c r="AQ169" s="210">
        <v>16.800000000000299</v>
      </c>
      <c r="AR169" s="210" t="str">
        <f>IFERROR(VLOOKUP(AQ169,'CRUCE RIESGOS'!$C$8:$D$25,2,FALSE),"")</f>
        <v/>
      </c>
      <c r="AS169" s="210">
        <v>17.800000000000299</v>
      </c>
      <c r="AT169" s="210" t="str">
        <f>IFERROR(VLOOKUP(AS169,'CRUCE RIESGOS'!$C$8:$D$25,2,FALSE),"")</f>
        <v/>
      </c>
      <c r="AU169" s="210">
        <v>18.800000000000299</v>
      </c>
      <c r="AV169" s="210" t="str">
        <f>IFERROR(VLOOKUP(AU169,'CRUCE RIESGOS'!$C$8:$D$25,2,FALSE),"")</f>
        <v/>
      </c>
      <c r="AW169" s="210">
        <v>19.800000000000399</v>
      </c>
      <c r="AX169" s="210" t="str">
        <f>IFERROR(VLOOKUP(AW169,'CRUCE RIESGOS'!$C$8:$D$25,2,FALSE),"")</f>
        <v/>
      </c>
      <c r="AY169" s="210">
        <v>20.800000000000399</v>
      </c>
      <c r="AZ169" s="210" t="str">
        <f>IFERROR(VLOOKUP(AY169,'CRUCE RIESGOS'!$C$8:$D$25,2,FALSE),"")</f>
        <v/>
      </c>
      <c r="BA169" s="210">
        <v>21.800000000000399</v>
      </c>
      <c r="BB169" s="210" t="str">
        <f>IFERROR(VLOOKUP(BA169,'CRUCE RIESGOS'!$C$8:$D$25,2,FALSE),"")</f>
        <v/>
      </c>
      <c r="BC169" s="210">
        <v>22.800000000000399</v>
      </c>
      <c r="BD169" s="210" t="str">
        <f>IFERROR(VLOOKUP(BC169,'CRUCE RIESGOS'!$C$8:$D$25,2,FALSE),"")</f>
        <v/>
      </c>
      <c r="BE169" s="210">
        <v>23.800000000000399</v>
      </c>
      <c r="BF169" s="210" t="str">
        <f>IFERROR(VLOOKUP(BE169,'CRUCE RIESGOS'!$C$8:$D$25,2,FALSE),"")</f>
        <v/>
      </c>
      <c r="BG169" s="210">
        <v>24.800000000000502</v>
      </c>
      <c r="BH169" s="210" t="str">
        <f>IFERROR(VLOOKUP(BG169,'CRUCE RIESGOS'!$C$8:$D$25,2,FALSE),"")</f>
        <v/>
      </c>
      <c r="BI169" s="210">
        <v>25.800000000000502</v>
      </c>
      <c r="BJ169" s="210" t="str">
        <f>IFERROR(VLOOKUP(BI169,'CRUCE RIESGOS'!$C$8:$D$25,2,FALSE),"")</f>
        <v/>
      </c>
    </row>
    <row r="170" spans="13:62" x14ac:dyDescent="0.25">
      <c r="N170" s="210" t="str">
        <f t="shared" si="17"/>
        <v/>
      </c>
      <c r="P170" s="210" t="str">
        <f>IF(P171&lt;&gt;""," -R","")</f>
        <v/>
      </c>
      <c r="R170" s="210" t="str">
        <f>IF(R171&lt;&gt;""," -R","")</f>
        <v/>
      </c>
      <c r="T170" s="210" t="str">
        <f>IF(T171&lt;&gt;""," -R","")</f>
        <v/>
      </c>
      <c r="V170" s="210" t="str">
        <f>IF(V171&lt;&gt;""," -R","")</f>
        <v/>
      </c>
      <c r="X170" s="210" t="str">
        <f>IF(X171&lt;&gt;""," -R","")</f>
        <v/>
      </c>
      <c r="Z170" s="210" t="str">
        <f>IF(Z171&lt;&gt;""," -R","")</f>
        <v/>
      </c>
      <c r="AB170" s="210" t="str">
        <f>IF(AB171&lt;&gt;""," -R","")</f>
        <v/>
      </c>
      <c r="AD170" s="210" t="str">
        <f>IF(AD171&lt;&gt;""," -R","")</f>
        <v/>
      </c>
      <c r="AF170" s="210" t="str">
        <f t="shared" si="18"/>
        <v/>
      </c>
      <c r="AH170" s="210" t="str">
        <f t="shared" si="19"/>
        <v/>
      </c>
      <c r="AJ170" s="210" t="str">
        <f t="shared" si="20"/>
        <v/>
      </c>
      <c r="AL170" s="210" t="str">
        <f t="shared" si="21"/>
        <v/>
      </c>
      <c r="AN170" s="210" t="str">
        <f t="shared" si="22"/>
        <v/>
      </c>
      <c r="AP170" s="210" t="str">
        <f t="shared" si="23"/>
        <v/>
      </c>
      <c r="AR170" s="210" t="str">
        <f t="shared" si="24"/>
        <v/>
      </c>
      <c r="AT170" s="210" t="str">
        <f t="shared" si="25"/>
        <v/>
      </c>
      <c r="AV170" s="210" t="str">
        <f t="shared" si="26"/>
        <v/>
      </c>
      <c r="AX170" s="210" t="str">
        <f t="shared" si="27"/>
        <v/>
      </c>
      <c r="AZ170" s="210" t="str">
        <f t="shared" si="28"/>
        <v/>
      </c>
      <c r="BB170" s="210" t="str">
        <f t="shared" si="29"/>
        <v/>
      </c>
      <c r="BD170" s="210" t="str">
        <f t="shared" si="30"/>
        <v/>
      </c>
      <c r="BF170" s="210" t="str">
        <f t="shared" si="31"/>
        <v/>
      </c>
      <c r="BH170" s="210" t="str">
        <f t="shared" si="32"/>
        <v/>
      </c>
      <c r="BJ170" s="210" t="str">
        <f t="shared" si="33"/>
        <v/>
      </c>
    </row>
    <row r="171" spans="13:62" x14ac:dyDescent="0.25">
      <c r="M171" s="210">
        <v>1.81</v>
      </c>
      <c r="N171" s="210" t="str">
        <f>IFERROR(VLOOKUP(M171,'CRUCE RIESGOS'!$C$8:$D$25,2,FALSE),"")</f>
        <v/>
      </c>
      <c r="O171" s="210">
        <v>2.81000000000002</v>
      </c>
      <c r="P171" s="210" t="str">
        <f>IFERROR(VLOOKUP(O171,'CRUCE RIESGOS'!$C$8:$D$25,2,FALSE),"")</f>
        <v/>
      </c>
      <c r="Q171" s="210">
        <v>3.81000000000004</v>
      </c>
      <c r="R171" s="210" t="str">
        <f>IFERROR(VLOOKUP(Q171,'CRUCE RIESGOS'!$C$8:$D$25,2,FALSE),"")</f>
        <v/>
      </c>
      <c r="S171" s="210">
        <v>4.81000000000006</v>
      </c>
      <c r="T171" s="210" t="str">
        <f>IFERROR(VLOOKUP(S171,'CRUCE RIESGOS'!$C$8:$D$25,2,FALSE),"")</f>
        <v/>
      </c>
      <c r="U171" s="210">
        <v>5.8100000000000804</v>
      </c>
      <c r="V171" s="210" t="str">
        <f>IFERROR(VLOOKUP(U171,'CRUCE RIESGOS'!$C$8:$D$25,2,FALSE),"")</f>
        <v/>
      </c>
      <c r="W171" s="210">
        <v>6.8100000000001</v>
      </c>
      <c r="X171" s="210" t="str">
        <f>IFERROR(VLOOKUP(W171,'CRUCE RIESGOS'!$C$8:$D$25,2,FALSE),"")</f>
        <v/>
      </c>
      <c r="Y171" s="210">
        <v>7.8100000000001204</v>
      </c>
      <c r="Z171" s="210" t="str">
        <f>IFERROR(VLOOKUP(Y171,'CRUCE RIESGOS'!$C$8:$D$25,2,FALSE),"")</f>
        <v/>
      </c>
      <c r="AA171" s="210">
        <v>8.8100000000001408</v>
      </c>
      <c r="AB171" s="210" t="str">
        <f>IFERROR(VLOOKUP(AA171,'CRUCE RIESGOS'!$C$8:$D$25,2,FALSE),"")</f>
        <v/>
      </c>
      <c r="AC171" s="210">
        <v>9.8100000000001604</v>
      </c>
      <c r="AD171" s="210" t="str">
        <f>IFERROR(VLOOKUP(AC171,'CRUCE RIESGOS'!$C$8:$D$25,2,FALSE),"")</f>
        <v/>
      </c>
      <c r="AE171" s="210">
        <v>10.810000000000199</v>
      </c>
      <c r="AF171" s="210" t="str">
        <f>IFERROR(VLOOKUP(AE171,'CRUCE RIESGOS'!$C$8:$D$25,2,FALSE),"")</f>
        <v/>
      </c>
      <c r="AG171" s="210">
        <v>11.810000000000199</v>
      </c>
      <c r="AH171" s="210" t="str">
        <f>IFERROR(VLOOKUP(AG171,'CRUCE RIESGOS'!$C$8:$D$25,2,FALSE),"")</f>
        <v/>
      </c>
      <c r="AI171" s="210">
        <v>12.810000000000199</v>
      </c>
      <c r="AJ171" s="210" t="str">
        <f>IFERROR(VLOOKUP(AI171,'CRUCE RIESGOS'!$C$8:$D$25,2,FALSE),"")</f>
        <v/>
      </c>
      <c r="AK171" s="210">
        <v>13.810000000000199</v>
      </c>
      <c r="AL171" s="210" t="str">
        <f>IFERROR(VLOOKUP(AK171,'CRUCE RIESGOS'!$C$8:$D$25,2,FALSE),"")</f>
        <v/>
      </c>
      <c r="AM171" s="210">
        <v>14.810000000000301</v>
      </c>
      <c r="AN171" s="210" t="str">
        <f>IFERROR(VLOOKUP(AM171,'CRUCE RIESGOS'!$C$8:$D$25,2,FALSE),"")</f>
        <v/>
      </c>
      <c r="AO171" s="210">
        <v>15.810000000000301</v>
      </c>
      <c r="AP171" s="210" t="str">
        <f>IFERROR(VLOOKUP(AO171,'CRUCE RIESGOS'!$C$8:$D$25,2,FALSE),"")</f>
        <v/>
      </c>
      <c r="AQ171" s="210">
        <v>16.810000000000301</v>
      </c>
      <c r="AR171" s="210" t="str">
        <f>IFERROR(VLOOKUP(AQ171,'CRUCE RIESGOS'!$C$8:$D$25,2,FALSE),"")</f>
        <v/>
      </c>
      <c r="AS171" s="210">
        <v>17.810000000000301</v>
      </c>
      <c r="AT171" s="210" t="str">
        <f>IFERROR(VLOOKUP(AS171,'CRUCE RIESGOS'!$C$8:$D$25,2,FALSE),"")</f>
        <v/>
      </c>
      <c r="AU171" s="210">
        <v>18.810000000000301</v>
      </c>
      <c r="AV171" s="210" t="str">
        <f>IFERROR(VLOOKUP(AU171,'CRUCE RIESGOS'!$C$8:$D$25,2,FALSE),"")</f>
        <v/>
      </c>
      <c r="AW171" s="210">
        <v>19.8100000000004</v>
      </c>
      <c r="AX171" s="210" t="str">
        <f>IFERROR(VLOOKUP(AW171,'CRUCE RIESGOS'!$C$8:$D$25,2,FALSE),"")</f>
        <v/>
      </c>
      <c r="AY171" s="210">
        <v>20.8100000000004</v>
      </c>
      <c r="AZ171" s="210" t="str">
        <f>IFERROR(VLOOKUP(AY171,'CRUCE RIESGOS'!$C$8:$D$25,2,FALSE),"")</f>
        <v/>
      </c>
      <c r="BA171" s="210">
        <v>21.8100000000004</v>
      </c>
      <c r="BB171" s="210" t="str">
        <f>IFERROR(VLOOKUP(BA171,'CRUCE RIESGOS'!$C$8:$D$25,2,FALSE),"")</f>
        <v/>
      </c>
      <c r="BC171" s="210">
        <v>22.8100000000004</v>
      </c>
      <c r="BD171" s="210" t="str">
        <f>IFERROR(VLOOKUP(BC171,'CRUCE RIESGOS'!$C$8:$D$25,2,FALSE),"")</f>
        <v/>
      </c>
      <c r="BE171" s="210">
        <v>23.8100000000004</v>
      </c>
      <c r="BF171" s="210" t="str">
        <f>IFERROR(VLOOKUP(BE171,'CRUCE RIESGOS'!$C$8:$D$25,2,FALSE),"")</f>
        <v/>
      </c>
      <c r="BG171" s="210">
        <v>24.8100000000005</v>
      </c>
      <c r="BH171" s="210" t="str">
        <f>IFERROR(VLOOKUP(BG171,'CRUCE RIESGOS'!$C$8:$D$25,2,FALSE),"")</f>
        <v/>
      </c>
      <c r="BI171" s="210">
        <v>25.8100000000005</v>
      </c>
      <c r="BJ171" s="210" t="str">
        <f>IFERROR(VLOOKUP(BI171,'CRUCE RIESGOS'!$C$8:$D$25,2,FALSE),"")</f>
        <v/>
      </c>
    </row>
    <row r="172" spans="13:62" x14ac:dyDescent="0.25">
      <c r="N172" s="210" t="str">
        <f t="shared" si="17"/>
        <v/>
      </c>
      <c r="P172" s="210" t="str">
        <f>IF(P173&lt;&gt;""," -R","")</f>
        <v/>
      </c>
      <c r="R172" s="210" t="str">
        <f>IF(R173&lt;&gt;""," -R","")</f>
        <v/>
      </c>
      <c r="T172" s="210" t="str">
        <f>IF(T173&lt;&gt;""," -R","")</f>
        <v/>
      </c>
      <c r="V172" s="210" t="str">
        <f>IF(V173&lt;&gt;""," -R","")</f>
        <v/>
      </c>
      <c r="X172" s="210" t="str">
        <f>IF(X173&lt;&gt;""," -R","")</f>
        <v/>
      </c>
      <c r="Z172" s="210" t="str">
        <f>IF(Z173&lt;&gt;""," -R","")</f>
        <v/>
      </c>
      <c r="AB172" s="210" t="str">
        <f>IF(AB173&lt;&gt;""," -R","")</f>
        <v/>
      </c>
      <c r="AD172" s="210" t="str">
        <f>IF(AD173&lt;&gt;""," -R","")</f>
        <v/>
      </c>
      <c r="AF172" s="210" t="str">
        <f t="shared" si="18"/>
        <v/>
      </c>
      <c r="AH172" s="210" t="str">
        <f t="shared" si="19"/>
        <v/>
      </c>
      <c r="AJ172" s="210" t="str">
        <f t="shared" si="20"/>
        <v/>
      </c>
      <c r="AL172" s="210" t="str">
        <f t="shared" si="21"/>
        <v/>
      </c>
      <c r="AN172" s="210" t="str">
        <f t="shared" si="22"/>
        <v/>
      </c>
      <c r="AP172" s="210" t="str">
        <f t="shared" si="23"/>
        <v/>
      </c>
      <c r="AR172" s="210" t="str">
        <f t="shared" si="24"/>
        <v/>
      </c>
      <c r="AT172" s="210" t="str">
        <f t="shared" si="25"/>
        <v/>
      </c>
      <c r="AV172" s="210" t="str">
        <f t="shared" si="26"/>
        <v/>
      </c>
      <c r="AX172" s="210" t="str">
        <f t="shared" si="27"/>
        <v/>
      </c>
      <c r="AZ172" s="210" t="str">
        <f t="shared" si="28"/>
        <v/>
      </c>
      <c r="BB172" s="210" t="str">
        <f t="shared" si="29"/>
        <v/>
      </c>
      <c r="BD172" s="210" t="str">
        <f t="shared" si="30"/>
        <v/>
      </c>
      <c r="BF172" s="210" t="str">
        <f t="shared" si="31"/>
        <v/>
      </c>
      <c r="BH172" s="210" t="str">
        <f t="shared" si="32"/>
        <v/>
      </c>
      <c r="BJ172" s="210" t="str">
        <f t="shared" si="33"/>
        <v/>
      </c>
    </row>
    <row r="173" spans="13:62" x14ac:dyDescent="0.25">
      <c r="M173" s="210">
        <v>1.82</v>
      </c>
      <c r="N173" s="210" t="str">
        <f>IFERROR(VLOOKUP(M173,'CRUCE RIESGOS'!$C$8:$D$25,2,FALSE),"")</f>
        <v/>
      </c>
      <c r="O173" s="210">
        <v>2.8200000000000198</v>
      </c>
      <c r="P173" s="210" t="str">
        <f>IFERROR(VLOOKUP(O173,'CRUCE RIESGOS'!$C$8:$D$25,2,FALSE),"")</f>
        <v/>
      </c>
      <c r="Q173" s="210">
        <v>3.8200000000000398</v>
      </c>
      <c r="R173" s="210" t="str">
        <f>IFERROR(VLOOKUP(Q173,'CRUCE RIESGOS'!$C$8:$D$25,2,FALSE),"")</f>
        <v/>
      </c>
      <c r="S173" s="210">
        <v>4.8200000000000598</v>
      </c>
      <c r="T173" s="210" t="str">
        <f>IFERROR(VLOOKUP(S173,'CRUCE RIESGOS'!$C$8:$D$25,2,FALSE),"")</f>
        <v/>
      </c>
      <c r="U173" s="210">
        <v>5.8200000000000802</v>
      </c>
      <c r="V173" s="210" t="str">
        <f>IFERROR(VLOOKUP(U173,'CRUCE RIESGOS'!$C$8:$D$25,2,FALSE),"")</f>
        <v/>
      </c>
      <c r="W173" s="210">
        <v>6.8200000000000998</v>
      </c>
      <c r="X173" s="210" t="str">
        <f>IFERROR(VLOOKUP(W173,'CRUCE RIESGOS'!$C$8:$D$25,2,FALSE),"")</f>
        <v/>
      </c>
      <c r="Y173" s="210">
        <v>7.8200000000001202</v>
      </c>
      <c r="Z173" s="210" t="str">
        <f>IFERROR(VLOOKUP(Y173,'CRUCE RIESGOS'!$C$8:$D$25,2,FALSE),"")</f>
        <v/>
      </c>
      <c r="AA173" s="210">
        <v>8.8200000000001406</v>
      </c>
      <c r="AB173" s="210" t="str">
        <f>IFERROR(VLOOKUP(AA173,'CRUCE RIESGOS'!$C$8:$D$25,2,FALSE),"")</f>
        <v/>
      </c>
      <c r="AC173" s="210">
        <v>9.8200000000001602</v>
      </c>
      <c r="AD173" s="210" t="str">
        <f>IFERROR(VLOOKUP(AC173,'CRUCE RIESGOS'!$C$8:$D$25,2,FALSE),"")</f>
        <v/>
      </c>
      <c r="AE173" s="210">
        <v>10.820000000000199</v>
      </c>
      <c r="AF173" s="210" t="str">
        <f>IFERROR(VLOOKUP(AE173,'CRUCE RIESGOS'!$C$8:$D$25,2,FALSE),"")</f>
        <v/>
      </c>
      <c r="AG173" s="210">
        <v>11.820000000000199</v>
      </c>
      <c r="AH173" s="210" t="str">
        <f>IFERROR(VLOOKUP(AG173,'CRUCE RIESGOS'!$C$8:$D$25,2,FALSE),"")</f>
        <v/>
      </c>
      <c r="AI173" s="210">
        <v>12.820000000000199</v>
      </c>
      <c r="AJ173" s="210" t="str">
        <f>IFERROR(VLOOKUP(AI173,'CRUCE RIESGOS'!$C$8:$D$25,2,FALSE),"")</f>
        <v/>
      </c>
      <c r="AK173" s="210">
        <v>13.820000000000199</v>
      </c>
      <c r="AL173" s="210" t="str">
        <f>IFERROR(VLOOKUP(AK173,'CRUCE RIESGOS'!$C$8:$D$25,2,FALSE),"")</f>
        <v/>
      </c>
      <c r="AM173" s="210">
        <v>14.8200000000003</v>
      </c>
      <c r="AN173" s="210" t="str">
        <f>IFERROR(VLOOKUP(AM173,'CRUCE RIESGOS'!$C$8:$D$25,2,FALSE),"")</f>
        <v/>
      </c>
      <c r="AO173" s="210">
        <v>15.8200000000003</v>
      </c>
      <c r="AP173" s="210" t="str">
        <f>IFERROR(VLOOKUP(AO173,'CRUCE RIESGOS'!$C$8:$D$25,2,FALSE),"")</f>
        <v/>
      </c>
      <c r="AQ173" s="210">
        <v>16.820000000000299</v>
      </c>
      <c r="AR173" s="210" t="str">
        <f>IFERROR(VLOOKUP(AQ173,'CRUCE RIESGOS'!$C$8:$D$25,2,FALSE),"")</f>
        <v/>
      </c>
      <c r="AS173" s="210">
        <v>17.820000000000299</v>
      </c>
      <c r="AT173" s="210" t="str">
        <f>IFERROR(VLOOKUP(AS173,'CRUCE RIESGOS'!$C$8:$D$25,2,FALSE),"")</f>
        <v/>
      </c>
      <c r="AU173" s="210">
        <v>18.820000000000299</v>
      </c>
      <c r="AV173" s="210" t="str">
        <f>IFERROR(VLOOKUP(AU173,'CRUCE RIESGOS'!$C$8:$D$25,2,FALSE),"")</f>
        <v/>
      </c>
      <c r="AW173" s="210">
        <v>19.820000000000402</v>
      </c>
      <c r="AX173" s="210" t="str">
        <f>IFERROR(VLOOKUP(AW173,'CRUCE RIESGOS'!$C$8:$D$25,2,FALSE),"")</f>
        <v/>
      </c>
      <c r="AY173" s="210">
        <v>20.820000000000402</v>
      </c>
      <c r="AZ173" s="210" t="str">
        <f>IFERROR(VLOOKUP(AY173,'CRUCE RIESGOS'!$C$8:$D$25,2,FALSE),"")</f>
        <v/>
      </c>
      <c r="BA173" s="210">
        <v>21.820000000000402</v>
      </c>
      <c r="BB173" s="210" t="str">
        <f>IFERROR(VLOOKUP(BA173,'CRUCE RIESGOS'!$C$8:$D$25,2,FALSE),"")</f>
        <v/>
      </c>
      <c r="BC173" s="210">
        <v>22.820000000000402</v>
      </c>
      <c r="BD173" s="210" t="str">
        <f>IFERROR(VLOOKUP(BC173,'CRUCE RIESGOS'!$C$8:$D$25,2,FALSE),"")</f>
        <v/>
      </c>
      <c r="BE173" s="210">
        <v>23.820000000000402</v>
      </c>
      <c r="BF173" s="210" t="str">
        <f>IFERROR(VLOOKUP(BE173,'CRUCE RIESGOS'!$C$8:$D$25,2,FALSE),"")</f>
        <v/>
      </c>
      <c r="BG173" s="210">
        <v>24.820000000000501</v>
      </c>
      <c r="BH173" s="210" t="str">
        <f>IFERROR(VLOOKUP(BG173,'CRUCE RIESGOS'!$C$8:$D$25,2,FALSE),"")</f>
        <v/>
      </c>
      <c r="BI173" s="210">
        <v>25.820000000000501</v>
      </c>
      <c r="BJ173" s="210" t="str">
        <f>IFERROR(VLOOKUP(BI173,'CRUCE RIESGOS'!$C$8:$D$25,2,FALSE),"")</f>
        <v/>
      </c>
    </row>
    <row r="174" spans="13:62" x14ac:dyDescent="0.25">
      <c r="N174" s="210" t="str">
        <f t="shared" si="17"/>
        <v/>
      </c>
      <c r="P174" s="210" t="str">
        <f>IF(P175&lt;&gt;""," -R","")</f>
        <v/>
      </c>
      <c r="R174" s="210" t="str">
        <f>IF(R175&lt;&gt;""," -R","")</f>
        <v/>
      </c>
      <c r="T174" s="210" t="str">
        <f>IF(T175&lt;&gt;""," -R","")</f>
        <v/>
      </c>
      <c r="V174" s="210" t="str">
        <f>IF(V175&lt;&gt;""," -R","")</f>
        <v/>
      </c>
      <c r="X174" s="210" t="str">
        <f>IF(X175&lt;&gt;""," -R","")</f>
        <v/>
      </c>
      <c r="Z174" s="210" t="str">
        <f>IF(Z175&lt;&gt;""," -R","")</f>
        <v/>
      </c>
      <c r="AB174" s="210" t="str">
        <f>IF(AB175&lt;&gt;""," -R","")</f>
        <v/>
      </c>
      <c r="AD174" s="210" t="str">
        <f>IF(AD175&lt;&gt;""," -R","")</f>
        <v/>
      </c>
      <c r="AF174" s="210" t="str">
        <f t="shared" si="18"/>
        <v/>
      </c>
      <c r="AH174" s="210" t="str">
        <f t="shared" si="19"/>
        <v/>
      </c>
      <c r="AJ174" s="210" t="str">
        <f t="shared" si="20"/>
        <v/>
      </c>
      <c r="AL174" s="210" t="str">
        <f t="shared" si="21"/>
        <v/>
      </c>
      <c r="AN174" s="210" t="str">
        <f t="shared" si="22"/>
        <v/>
      </c>
      <c r="AP174" s="210" t="str">
        <f t="shared" si="23"/>
        <v/>
      </c>
      <c r="AR174" s="210" t="str">
        <f t="shared" si="24"/>
        <v/>
      </c>
      <c r="AT174" s="210" t="str">
        <f t="shared" si="25"/>
        <v/>
      </c>
      <c r="AV174" s="210" t="str">
        <f t="shared" si="26"/>
        <v/>
      </c>
      <c r="AX174" s="210" t="str">
        <f t="shared" si="27"/>
        <v/>
      </c>
      <c r="AZ174" s="210" t="str">
        <f t="shared" si="28"/>
        <v/>
      </c>
      <c r="BB174" s="210" t="str">
        <f t="shared" si="29"/>
        <v/>
      </c>
      <c r="BD174" s="210" t="str">
        <f t="shared" si="30"/>
        <v/>
      </c>
      <c r="BF174" s="210" t="str">
        <f t="shared" si="31"/>
        <v/>
      </c>
      <c r="BH174" s="210" t="str">
        <f t="shared" si="32"/>
        <v/>
      </c>
      <c r="BJ174" s="210" t="str">
        <f t="shared" si="33"/>
        <v/>
      </c>
    </row>
    <row r="175" spans="13:62" x14ac:dyDescent="0.25">
      <c r="M175" s="210">
        <v>1.83</v>
      </c>
      <c r="N175" s="210" t="str">
        <f>IFERROR(VLOOKUP(M175,'CRUCE RIESGOS'!$C$8:$D$25,2,FALSE),"")</f>
        <v/>
      </c>
      <c r="O175" s="210">
        <v>2.8300000000000201</v>
      </c>
      <c r="P175" s="210" t="str">
        <f>IFERROR(VLOOKUP(O175,'CRUCE RIESGOS'!$C$8:$D$25,2,FALSE),"")</f>
        <v/>
      </c>
      <c r="Q175" s="210">
        <v>3.83000000000004</v>
      </c>
      <c r="R175" s="210" t="str">
        <f>IFERROR(VLOOKUP(Q175,'CRUCE RIESGOS'!$C$8:$D$25,2,FALSE),"")</f>
        <v/>
      </c>
      <c r="S175" s="210">
        <v>4.8300000000000596</v>
      </c>
      <c r="T175" s="210" t="str">
        <f>IFERROR(VLOOKUP(S175,'CRUCE RIESGOS'!$C$8:$D$25,2,FALSE),"")</f>
        <v/>
      </c>
      <c r="U175" s="210">
        <v>5.83000000000008</v>
      </c>
      <c r="V175" s="210" t="str">
        <f>IFERROR(VLOOKUP(U175,'CRUCE RIESGOS'!$C$8:$D$25,2,FALSE),"")</f>
        <v/>
      </c>
      <c r="W175" s="210">
        <v>6.8300000000001004</v>
      </c>
      <c r="X175" s="210" t="str">
        <f>IFERROR(VLOOKUP(W175,'CRUCE RIESGOS'!$C$8:$D$25,2,FALSE),"")</f>
        <v/>
      </c>
      <c r="Y175" s="210">
        <v>7.83000000000012</v>
      </c>
      <c r="Z175" s="210" t="str">
        <f>IFERROR(VLOOKUP(Y175,'CRUCE RIESGOS'!$C$8:$D$25,2,FALSE),"")</f>
        <v/>
      </c>
      <c r="AA175" s="210">
        <v>8.8300000000001404</v>
      </c>
      <c r="AB175" s="210" t="str">
        <f>IFERROR(VLOOKUP(AA175,'CRUCE RIESGOS'!$C$8:$D$25,2,FALSE),"")</f>
        <v/>
      </c>
      <c r="AC175" s="210">
        <v>9.8300000000001599</v>
      </c>
      <c r="AD175" s="210" t="str">
        <f>IFERROR(VLOOKUP(AC175,'CRUCE RIESGOS'!$C$8:$D$25,2,FALSE),"")</f>
        <v/>
      </c>
      <c r="AE175" s="210">
        <v>10.830000000000201</v>
      </c>
      <c r="AF175" s="210" t="str">
        <f>IFERROR(VLOOKUP(AE175,'CRUCE RIESGOS'!$C$8:$D$25,2,FALSE),"")</f>
        <v/>
      </c>
      <c r="AG175" s="210">
        <v>11.830000000000201</v>
      </c>
      <c r="AH175" s="210" t="str">
        <f>IFERROR(VLOOKUP(AG175,'CRUCE RIESGOS'!$C$8:$D$25,2,FALSE),"")</f>
        <v/>
      </c>
      <c r="AI175" s="210">
        <v>12.830000000000201</v>
      </c>
      <c r="AJ175" s="210" t="str">
        <f>IFERROR(VLOOKUP(AI175,'CRUCE RIESGOS'!$C$8:$D$25,2,FALSE),"")</f>
        <v/>
      </c>
      <c r="AK175" s="210">
        <v>13.830000000000201</v>
      </c>
      <c r="AL175" s="210" t="str">
        <f>IFERROR(VLOOKUP(AK175,'CRUCE RIESGOS'!$C$8:$D$25,2,FALSE),"")</f>
        <v/>
      </c>
      <c r="AM175" s="210">
        <v>14.8300000000003</v>
      </c>
      <c r="AN175" s="210" t="str">
        <f>IFERROR(VLOOKUP(AM175,'CRUCE RIESGOS'!$C$8:$D$25,2,FALSE),"")</f>
        <v/>
      </c>
      <c r="AO175" s="210">
        <v>15.8300000000003</v>
      </c>
      <c r="AP175" s="210" t="str">
        <f>IFERROR(VLOOKUP(AO175,'CRUCE RIESGOS'!$C$8:$D$25,2,FALSE),"")</f>
        <v/>
      </c>
      <c r="AQ175" s="210">
        <v>16.8300000000003</v>
      </c>
      <c r="AR175" s="210" t="str">
        <f>IFERROR(VLOOKUP(AQ175,'CRUCE RIESGOS'!$C$8:$D$25,2,FALSE),"")</f>
        <v/>
      </c>
      <c r="AS175" s="210">
        <v>17.8300000000003</v>
      </c>
      <c r="AT175" s="210" t="str">
        <f>IFERROR(VLOOKUP(AS175,'CRUCE RIESGOS'!$C$8:$D$25,2,FALSE),"")</f>
        <v/>
      </c>
      <c r="AU175" s="210">
        <v>18.8300000000003</v>
      </c>
      <c r="AV175" s="210" t="str">
        <f>IFERROR(VLOOKUP(AU175,'CRUCE RIESGOS'!$C$8:$D$25,2,FALSE),"")</f>
        <v/>
      </c>
      <c r="AW175" s="210">
        <v>19.8300000000004</v>
      </c>
      <c r="AX175" s="210" t="str">
        <f>IFERROR(VLOOKUP(AW175,'CRUCE RIESGOS'!$C$8:$D$25,2,FALSE),"")</f>
        <v/>
      </c>
      <c r="AY175" s="210">
        <v>20.8300000000004</v>
      </c>
      <c r="AZ175" s="210" t="str">
        <f>IFERROR(VLOOKUP(AY175,'CRUCE RIESGOS'!$C$8:$D$25,2,FALSE),"")</f>
        <v/>
      </c>
      <c r="BA175" s="210">
        <v>21.8300000000004</v>
      </c>
      <c r="BB175" s="210" t="str">
        <f>IFERROR(VLOOKUP(BA175,'CRUCE RIESGOS'!$C$8:$D$25,2,FALSE),"")</f>
        <v/>
      </c>
      <c r="BC175" s="210">
        <v>22.8300000000004</v>
      </c>
      <c r="BD175" s="210" t="str">
        <f>IFERROR(VLOOKUP(BC175,'CRUCE RIESGOS'!$C$8:$D$25,2,FALSE),"")</f>
        <v/>
      </c>
      <c r="BE175" s="210">
        <v>23.8300000000004</v>
      </c>
      <c r="BF175" s="210" t="str">
        <f>IFERROR(VLOOKUP(BE175,'CRUCE RIESGOS'!$C$8:$D$25,2,FALSE),"")</f>
        <v/>
      </c>
      <c r="BG175" s="210">
        <v>24.830000000000499</v>
      </c>
      <c r="BH175" s="210" t="str">
        <f>IFERROR(VLOOKUP(BG175,'CRUCE RIESGOS'!$C$8:$D$25,2,FALSE),"")</f>
        <v/>
      </c>
      <c r="BI175" s="210">
        <v>25.830000000000499</v>
      </c>
      <c r="BJ175" s="210" t="str">
        <f>IFERROR(VLOOKUP(BI175,'CRUCE RIESGOS'!$C$8:$D$25,2,FALSE),"")</f>
        <v/>
      </c>
    </row>
    <row r="176" spans="13:62" x14ac:dyDescent="0.25">
      <c r="N176" s="210" t="str">
        <f t="shared" si="17"/>
        <v/>
      </c>
      <c r="P176" s="210" t="str">
        <f>IF(P177&lt;&gt;""," -R","")</f>
        <v/>
      </c>
      <c r="R176" s="210" t="str">
        <f>IF(R177&lt;&gt;""," -R","")</f>
        <v/>
      </c>
      <c r="T176" s="210" t="str">
        <f>IF(T177&lt;&gt;""," -R","")</f>
        <v/>
      </c>
      <c r="V176" s="210" t="str">
        <f>IF(V177&lt;&gt;""," -R","")</f>
        <v/>
      </c>
      <c r="X176" s="210" t="str">
        <f>IF(X177&lt;&gt;""," -R","")</f>
        <v/>
      </c>
      <c r="Z176" s="210" t="str">
        <f>IF(Z177&lt;&gt;""," -R","")</f>
        <v/>
      </c>
      <c r="AB176" s="210" t="str">
        <f>IF(AB177&lt;&gt;""," -R","")</f>
        <v/>
      </c>
      <c r="AD176" s="210" t="str">
        <f>IF(AD177&lt;&gt;""," -R","")</f>
        <v/>
      </c>
      <c r="AF176" s="210" t="str">
        <f t="shared" si="18"/>
        <v/>
      </c>
      <c r="AH176" s="210" t="str">
        <f t="shared" si="19"/>
        <v/>
      </c>
      <c r="AJ176" s="210" t="str">
        <f t="shared" si="20"/>
        <v/>
      </c>
      <c r="AL176" s="210" t="str">
        <f t="shared" si="21"/>
        <v/>
      </c>
      <c r="AN176" s="210" t="str">
        <f t="shared" si="22"/>
        <v/>
      </c>
      <c r="AP176" s="210" t="str">
        <f t="shared" si="23"/>
        <v/>
      </c>
      <c r="AR176" s="210" t="str">
        <f t="shared" si="24"/>
        <v/>
      </c>
      <c r="AT176" s="210" t="str">
        <f t="shared" si="25"/>
        <v/>
      </c>
      <c r="AV176" s="210" t="str">
        <f t="shared" si="26"/>
        <v/>
      </c>
      <c r="AX176" s="210" t="str">
        <f t="shared" si="27"/>
        <v/>
      </c>
      <c r="AZ176" s="210" t="str">
        <f t="shared" si="28"/>
        <v/>
      </c>
      <c r="BB176" s="210" t="str">
        <f t="shared" si="29"/>
        <v/>
      </c>
      <c r="BD176" s="210" t="str">
        <f t="shared" si="30"/>
        <v/>
      </c>
      <c r="BF176" s="210" t="str">
        <f t="shared" si="31"/>
        <v/>
      </c>
      <c r="BH176" s="210" t="str">
        <f t="shared" si="32"/>
        <v/>
      </c>
      <c r="BJ176" s="210" t="str">
        <f t="shared" si="33"/>
        <v/>
      </c>
    </row>
    <row r="177" spans="13:62" x14ac:dyDescent="0.25">
      <c r="M177" s="210">
        <v>1.84</v>
      </c>
      <c r="N177" s="210" t="str">
        <f>IFERROR(VLOOKUP(M177,'CRUCE RIESGOS'!$C$8:$D$25,2,FALSE),"")</f>
        <v/>
      </c>
      <c r="O177" s="210">
        <v>2.8400000000000198</v>
      </c>
      <c r="P177" s="210" t="str">
        <f>IFERROR(VLOOKUP(O177,'CRUCE RIESGOS'!$C$8:$D$25,2,FALSE),"")</f>
        <v/>
      </c>
      <c r="Q177" s="210">
        <v>3.8400000000000398</v>
      </c>
      <c r="R177" s="210" t="str">
        <f>IFERROR(VLOOKUP(Q177,'CRUCE RIESGOS'!$C$8:$D$25,2,FALSE),"")</f>
        <v/>
      </c>
      <c r="S177" s="210">
        <v>4.8400000000000603</v>
      </c>
      <c r="T177" s="210" t="str">
        <f>IFERROR(VLOOKUP(S177,'CRUCE RIESGOS'!$C$8:$D$25,2,FALSE),"")</f>
        <v/>
      </c>
      <c r="U177" s="210">
        <v>5.8400000000000798</v>
      </c>
      <c r="V177" s="210" t="str">
        <f>IFERROR(VLOOKUP(U177,'CRUCE RIESGOS'!$C$8:$D$25,2,FALSE),"")</f>
        <v/>
      </c>
      <c r="W177" s="210">
        <v>6.8400000000001002</v>
      </c>
      <c r="X177" s="210" t="str">
        <f>IFERROR(VLOOKUP(W177,'CRUCE RIESGOS'!$C$8:$D$25,2,FALSE),"")</f>
        <v/>
      </c>
      <c r="Y177" s="210">
        <v>7.8400000000001198</v>
      </c>
      <c r="Z177" s="210" t="str">
        <f>IFERROR(VLOOKUP(Y177,'CRUCE RIESGOS'!$C$8:$D$25,2,FALSE),"")</f>
        <v/>
      </c>
      <c r="AA177" s="210">
        <v>8.8400000000001402</v>
      </c>
      <c r="AB177" s="210" t="str">
        <f>IFERROR(VLOOKUP(AA177,'CRUCE RIESGOS'!$C$8:$D$25,2,FALSE),"")</f>
        <v/>
      </c>
      <c r="AC177" s="210">
        <v>9.8400000000001597</v>
      </c>
      <c r="AD177" s="210" t="str">
        <f>IFERROR(VLOOKUP(AC177,'CRUCE RIESGOS'!$C$8:$D$25,2,FALSE),"")</f>
        <v/>
      </c>
      <c r="AE177" s="210">
        <v>10.840000000000201</v>
      </c>
      <c r="AF177" s="210" t="str">
        <f>IFERROR(VLOOKUP(AE177,'CRUCE RIESGOS'!$C$8:$D$25,2,FALSE),"")</f>
        <v/>
      </c>
      <c r="AG177" s="210">
        <v>11.840000000000201</v>
      </c>
      <c r="AH177" s="210" t="str">
        <f>IFERROR(VLOOKUP(AG177,'CRUCE RIESGOS'!$C$8:$D$25,2,FALSE),"")</f>
        <v/>
      </c>
      <c r="AI177" s="210">
        <v>12.840000000000201</v>
      </c>
      <c r="AJ177" s="210" t="str">
        <f>IFERROR(VLOOKUP(AI177,'CRUCE RIESGOS'!$C$8:$D$25,2,FALSE),"")</f>
        <v/>
      </c>
      <c r="AK177" s="210">
        <v>13.840000000000201</v>
      </c>
      <c r="AL177" s="210" t="str">
        <f>IFERROR(VLOOKUP(AK177,'CRUCE RIESGOS'!$C$8:$D$25,2,FALSE),"")</f>
        <v/>
      </c>
      <c r="AM177" s="210">
        <v>14.8400000000003</v>
      </c>
      <c r="AN177" s="210" t="str">
        <f>IFERROR(VLOOKUP(AM177,'CRUCE RIESGOS'!$C$8:$D$25,2,FALSE),"")</f>
        <v/>
      </c>
      <c r="AO177" s="210">
        <v>15.8400000000003</v>
      </c>
      <c r="AP177" s="210" t="str">
        <f>IFERROR(VLOOKUP(AO177,'CRUCE RIESGOS'!$C$8:$D$25,2,FALSE),"")</f>
        <v/>
      </c>
      <c r="AQ177" s="210">
        <v>16.840000000000298</v>
      </c>
      <c r="AR177" s="210" t="str">
        <f>IFERROR(VLOOKUP(AQ177,'CRUCE RIESGOS'!$C$8:$D$25,2,FALSE),"")</f>
        <v/>
      </c>
      <c r="AS177" s="210">
        <v>17.840000000000298</v>
      </c>
      <c r="AT177" s="210" t="str">
        <f>IFERROR(VLOOKUP(AS177,'CRUCE RIESGOS'!$C$8:$D$25,2,FALSE),"")</f>
        <v/>
      </c>
      <c r="AU177" s="210">
        <v>18.840000000000298</v>
      </c>
      <c r="AV177" s="210" t="str">
        <f>IFERROR(VLOOKUP(AU177,'CRUCE RIESGOS'!$C$8:$D$25,2,FALSE),"")</f>
        <v/>
      </c>
      <c r="AW177" s="210">
        <v>19.840000000000401</v>
      </c>
      <c r="AX177" s="210" t="str">
        <f>IFERROR(VLOOKUP(AW177,'CRUCE RIESGOS'!$C$8:$D$25,2,FALSE),"")</f>
        <v/>
      </c>
      <c r="AY177" s="210">
        <v>20.840000000000401</v>
      </c>
      <c r="AZ177" s="210" t="str">
        <f>IFERROR(VLOOKUP(AY177,'CRUCE RIESGOS'!$C$8:$D$25,2,FALSE),"")</f>
        <v/>
      </c>
      <c r="BA177" s="210">
        <v>21.840000000000401</v>
      </c>
      <c r="BB177" s="210" t="str">
        <f>IFERROR(VLOOKUP(BA177,'CRUCE RIESGOS'!$C$8:$D$25,2,FALSE),"")</f>
        <v/>
      </c>
      <c r="BC177" s="210">
        <v>22.840000000000401</v>
      </c>
      <c r="BD177" s="210" t="str">
        <f>IFERROR(VLOOKUP(BC177,'CRUCE RIESGOS'!$C$8:$D$25,2,FALSE),"")</f>
        <v/>
      </c>
      <c r="BE177" s="210">
        <v>23.840000000000401</v>
      </c>
      <c r="BF177" s="210" t="str">
        <f>IFERROR(VLOOKUP(BE177,'CRUCE RIESGOS'!$C$8:$D$25,2,FALSE),"")</f>
        <v/>
      </c>
      <c r="BG177" s="210">
        <v>24.840000000000501</v>
      </c>
      <c r="BH177" s="210" t="str">
        <f>IFERROR(VLOOKUP(BG177,'CRUCE RIESGOS'!$C$8:$D$25,2,FALSE),"")</f>
        <v/>
      </c>
      <c r="BI177" s="210">
        <v>25.840000000000501</v>
      </c>
      <c r="BJ177" s="210" t="str">
        <f>IFERROR(VLOOKUP(BI177,'CRUCE RIESGOS'!$C$8:$D$25,2,FALSE),"")</f>
        <v/>
      </c>
    </row>
    <row r="178" spans="13:62" x14ac:dyDescent="0.25">
      <c r="N178" s="210" t="str">
        <f t="shared" si="17"/>
        <v/>
      </c>
      <c r="P178" s="210" t="str">
        <f>IF(P179&lt;&gt;""," -R","")</f>
        <v/>
      </c>
      <c r="R178" s="210" t="str">
        <f>IF(R179&lt;&gt;""," -R","")</f>
        <v/>
      </c>
      <c r="T178" s="210" t="str">
        <f>IF(T179&lt;&gt;""," -R","")</f>
        <v/>
      </c>
      <c r="V178" s="210" t="str">
        <f>IF(V179&lt;&gt;""," -R","")</f>
        <v/>
      </c>
      <c r="X178" s="210" t="str">
        <f>IF(X179&lt;&gt;""," -R","")</f>
        <v/>
      </c>
      <c r="Z178" s="210" t="str">
        <f>IF(Z179&lt;&gt;""," -R","")</f>
        <v/>
      </c>
      <c r="AB178" s="210" t="str">
        <f>IF(AB179&lt;&gt;""," -R","")</f>
        <v/>
      </c>
      <c r="AD178" s="210" t="str">
        <f>IF(AD179&lt;&gt;""," -R","")</f>
        <v/>
      </c>
      <c r="AF178" s="210" t="str">
        <f t="shared" si="18"/>
        <v/>
      </c>
      <c r="AH178" s="210" t="str">
        <f t="shared" si="19"/>
        <v/>
      </c>
      <c r="AJ178" s="210" t="str">
        <f t="shared" si="20"/>
        <v/>
      </c>
      <c r="AL178" s="210" t="str">
        <f t="shared" si="21"/>
        <v/>
      </c>
      <c r="AN178" s="210" t="str">
        <f t="shared" si="22"/>
        <v/>
      </c>
      <c r="AP178" s="210" t="str">
        <f t="shared" si="23"/>
        <v/>
      </c>
      <c r="AR178" s="210" t="str">
        <f t="shared" si="24"/>
        <v/>
      </c>
      <c r="AT178" s="210" t="str">
        <f t="shared" si="25"/>
        <v/>
      </c>
      <c r="AV178" s="210" t="str">
        <f t="shared" si="26"/>
        <v/>
      </c>
      <c r="AX178" s="210" t="str">
        <f t="shared" si="27"/>
        <v/>
      </c>
      <c r="AZ178" s="210" t="str">
        <f t="shared" si="28"/>
        <v/>
      </c>
      <c r="BB178" s="210" t="str">
        <f t="shared" si="29"/>
        <v/>
      </c>
      <c r="BD178" s="210" t="str">
        <f t="shared" si="30"/>
        <v/>
      </c>
      <c r="BF178" s="210" t="str">
        <f t="shared" si="31"/>
        <v/>
      </c>
      <c r="BH178" s="210" t="str">
        <f t="shared" si="32"/>
        <v/>
      </c>
      <c r="BJ178" s="210" t="str">
        <f t="shared" si="33"/>
        <v/>
      </c>
    </row>
    <row r="179" spans="13:62" x14ac:dyDescent="0.25">
      <c r="M179" s="210">
        <v>1.85</v>
      </c>
      <c r="N179" s="210" t="str">
        <f>IFERROR(VLOOKUP(M179,'CRUCE RIESGOS'!$C$8:$D$25,2,FALSE),"")</f>
        <v/>
      </c>
      <c r="O179" s="210">
        <v>2.8500000000000201</v>
      </c>
      <c r="P179" s="210" t="str">
        <f>IFERROR(VLOOKUP(O179,'CRUCE RIESGOS'!$C$8:$D$25,2,FALSE),"")</f>
        <v/>
      </c>
      <c r="Q179" s="210">
        <v>3.8500000000000401</v>
      </c>
      <c r="R179" s="210" t="str">
        <f>IFERROR(VLOOKUP(Q179,'CRUCE RIESGOS'!$C$8:$D$25,2,FALSE),"")</f>
        <v/>
      </c>
      <c r="S179" s="210">
        <v>4.85000000000006</v>
      </c>
      <c r="T179" s="210" t="str">
        <f>IFERROR(VLOOKUP(S179,'CRUCE RIESGOS'!$C$8:$D$25,2,FALSE),"")</f>
        <v/>
      </c>
      <c r="U179" s="210">
        <v>5.8500000000000796</v>
      </c>
      <c r="V179" s="210" t="str">
        <f>IFERROR(VLOOKUP(U179,'CRUCE RIESGOS'!$C$8:$D$25,2,FALSE),"")</f>
        <v/>
      </c>
      <c r="W179" s="210">
        <v>6.8500000000001</v>
      </c>
      <c r="X179" s="210" t="str">
        <f>IFERROR(VLOOKUP(W179,'CRUCE RIESGOS'!$C$8:$D$25,2,FALSE),"")</f>
        <v/>
      </c>
      <c r="Y179" s="210">
        <v>7.8500000000001204</v>
      </c>
      <c r="Z179" s="210" t="str">
        <f>IFERROR(VLOOKUP(Y179,'CRUCE RIESGOS'!$C$8:$D$25,2,FALSE),"")</f>
        <v/>
      </c>
      <c r="AA179" s="210">
        <v>8.85000000000014</v>
      </c>
      <c r="AB179" s="210" t="str">
        <f>IFERROR(VLOOKUP(AA179,'CRUCE RIESGOS'!$C$8:$D$25,2,FALSE),"")</f>
        <v/>
      </c>
      <c r="AC179" s="210">
        <v>9.8500000000001595</v>
      </c>
      <c r="AD179" s="210" t="str">
        <f>IFERROR(VLOOKUP(AC179,'CRUCE RIESGOS'!$C$8:$D$25,2,FALSE),"")</f>
        <v/>
      </c>
      <c r="AE179" s="210">
        <v>10.8500000000002</v>
      </c>
      <c r="AF179" s="210" t="str">
        <f>IFERROR(VLOOKUP(AE179,'CRUCE RIESGOS'!$C$8:$D$25,2,FALSE),"")</f>
        <v/>
      </c>
      <c r="AG179" s="210">
        <v>11.8500000000002</v>
      </c>
      <c r="AH179" s="210" t="str">
        <f>IFERROR(VLOOKUP(AG179,'CRUCE RIESGOS'!$C$8:$D$25,2,FALSE),"")</f>
        <v/>
      </c>
      <c r="AI179" s="210">
        <v>12.8500000000002</v>
      </c>
      <c r="AJ179" s="210" t="str">
        <f>IFERROR(VLOOKUP(AI179,'CRUCE RIESGOS'!$C$8:$D$25,2,FALSE),"")</f>
        <v/>
      </c>
      <c r="AK179" s="210">
        <v>13.8500000000002</v>
      </c>
      <c r="AL179" s="210" t="str">
        <f>IFERROR(VLOOKUP(AK179,'CRUCE RIESGOS'!$C$8:$D$25,2,FALSE),"")</f>
        <v/>
      </c>
      <c r="AM179" s="210">
        <v>14.8500000000003</v>
      </c>
      <c r="AN179" s="210" t="str">
        <f>IFERROR(VLOOKUP(AM179,'CRUCE RIESGOS'!$C$8:$D$25,2,FALSE),"")</f>
        <v/>
      </c>
      <c r="AO179" s="210">
        <v>15.8500000000003</v>
      </c>
      <c r="AP179" s="210" t="str">
        <f>IFERROR(VLOOKUP(AO179,'CRUCE RIESGOS'!$C$8:$D$25,2,FALSE),"")</f>
        <v/>
      </c>
      <c r="AQ179" s="210">
        <v>16.8500000000003</v>
      </c>
      <c r="AR179" s="210" t="str">
        <f>IFERROR(VLOOKUP(AQ179,'CRUCE RIESGOS'!$C$8:$D$25,2,FALSE),"")</f>
        <v/>
      </c>
      <c r="AS179" s="210">
        <v>17.8500000000003</v>
      </c>
      <c r="AT179" s="210" t="str">
        <f>IFERROR(VLOOKUP(AS179,'CRUCE RIESGOS'!$C$8:$D$25,2,FALSE),"")</f>
        <v/>
      </c>
      <c r="AU179" s="210">
        <v>18.8500000000003</v>
      </c>
      <c r="AV179" s="210" t="str">
        <f>IFERROR(VLOOKUP(AU179,'CRUCE RIESGOS'!$C$8:$D$25,2,FALSE),"")</f>
        <v/>
      </c>
      <c r="AW179" s="210">
        <v>19.850000000000399</v>
      </c>
      <c r="AX179" s="210" t="str">
        <f>IFERROR(VLOOKUP(AW179,'CRUCE RIESGOS'!$C$8:$D$25,2,FALSE),"")</f>
        <v/>
      </c>
      <c r="AY179" s="210">
        <v>20.850000000000399</v>
      </c>
      <c r="AZ179" s="210" t="str">
        <f>IFERROR(VLOOKUP(AY179,'CRUCE RIESGOS'!$C$8:$D$25,2,FALSE),"")</f>
        <v/>
      </c>
      <c r="BA179" s="210">
        <v>21.850000000000399</v>
      </c>
      <c r="BB179" s="210" t="str">
        <f>IFERROR(VLOOKUP(BA179,'CRUCE RIESGOS'!$C$8:$D$25,2,FALSE),"")</f>
        <v/>
      </c>
      <c r="BC179" s="210">
        <v>22.850000000000399</v>
      </c>
      <c r="BD179" s="210" t="str">
        <f>IFERROR(VLOOKUP(BC179,'CRUCE RIESGOS'!$C$8:$D$25,2,FALSE),"")</f>
        <v/>
      </c>
      <c r="BE179" s="210">
        <v>23.850000000000399</v>
      </c>
      <c r="BF179" s="210" t="str">
        <f>IFERROR(VLOOKUP(BE179,'CRUCE RIESGOS'!$C$8:$D$25,2,FALSE),"")</f>
        <v/>
      </c>
      <c r="BG179" s="210">
        <v>24.850000000000499</v>
      </c>
      <c r="BH179" s="210" t="str">
        <f>IFERROR(VLOOKUP(BG179,'CRUCE RIESGOS'!$C$8:$D$25,2,FALSE),"")</f>
        <v/>
      </c>
      <c r="BI179" s="210">
        <v>25.850000000000499</v>
      </c>
      <c r="BJ179" s="210" t="str">
        <f>IFERROR(VLOOKUP(BI179,'CRUCE RIESGOS'!$C$8:$D$25,2,FALSE),"")</f>
        <v/>
      </c>
    </row>
    <row r="180" spans="13:62" x14ac:dyDescent="0.25">
      <c r="N180" s="210" t="str">
        <f t="shared" si="17"/>
        <v/>
      </c>
      <c r="P180" s="210" t="str">
        <f>IF(P181&lt;&gt;""," -R","")</f>
        <v/>
      </c>
      <c r="R180" s="210" t="str">
        <f>IF(R181&lt;&gt;""," -R","")</f>
        <v/>
      </c>
      <c r="T180" s="210" t="str">
        <f>IF(T181&lt;&gt;""," -R","")</f>
        <v/>
      </c>
      <c r="V180" s="210" t="str">
        <f>IF(V181&lt;&gt;""," -R","")</f>
        <v/>
      </c>
      <c r="X180" s="210" t="str">
        <f>IF(X181&lt;&gt;""," -R","")</f>
        <v/>
      </c>
      <c r="Z180" s="210" t="str">
        <f>IF(Z181&lt;&gt;""," -R","")</f>
        <v/>
      </c>
      <c r="AB180" s="210" t="str">
        <f>IF(AB181&lt;&gt;""," -R","")</f>
        <v/>
      </c>
      <c r="AD180" s="210" t="str">
        <f>IF(AD181&lt;&gt;""," -R","")</f>
        <v/>
      </c>
      <c r="AF180" s="210" t="str">
        <f t="shared" si="18"/>
        <v/>
      </c>
      <c r="AH180" s="210" t="str">
        <f t="shared" si="19"/>
        <v/>
      </c>
      <c r="AJ180" s="210" t="str">
        <f t="shared" si="20"/>
        <v/>
      </c>
      <c r="AL180" s="210" t="str">
        <f t="shared" si="21"/>
        <v/>
      </c>
      <c r="AN180" s="210" t="str">
        <f t="shared" si="22"/>
        <v/>
      </c>
      <c r="AP180" s="210" t="str">
        <f t="shared" si="23"/>
        <v/>
      </c>
      <c r="AR180" s="210" t="str">
        <f t="shared" si="24"/>
        <v/>
      </c>
      <c r="AT180" s="210" t="str">
        <f t="shared" si="25"/>
        <v/>
      </c>
      <c r="AV180" s="210" t="str">
        <f t="shared" si="26"/>
        <v/>
      </c>
      <c r="AX180" s="210" t="str">
        <f t="shared" si="27"/>
        <v/>
      </c>
      <c r="AZ180" s="210" t="str">
        <f t="shared" si="28"/>
        <v/>
      </c>
      <c r="BB180" s="210" t="str">
        <f t="shared" si="29"/>
        <v/>
      </c>
      <c r="BD180" s="210" t="str">
        <f t="shared" si="30"/>
        <v/>
      </c>
      <c r="BF180" s="210" t="str">
        <f t="shared" si="31"/>
        <v/>
      </c>
      <c r="BH180" s="210" t="str">
        <f t="shared" si="32"/>
        <v/>
      </c>
      <c r="BJ180" s="210" t="str">
        <f t="shared" si="33"/>
        <v/>
      </c>
    </row>
    <row r="181" spans="13:62" x14ac:dyDescent="0.25">
      <c r="M181" s="210">
        <v>1.86</v>
      </c>
      <c r="N181" s="210" t="str">
        <f>IFERROR(VLOOKUP(M181,'CRUCE RIESGOS'!$C$8:$D$25,2,FALSE),"")</f>
        <v/>
      </c>
      <c r="O181" s="210">
        <v>2.8600000000000199</v>
      </c>
      <c r="P181" s="210" t="str">
        <f>IFERROR(VLOOKUP(O181,'CRUCE RIESGOS'!$C$8:$D$25,2,FALSE),"")</f>
        <v/>
      </c>
      <c r="Q181" s="210">
        <v>3.8600000000000398</v>
      </c>
      <c r="R181" s="210" t="str">
        <f>IFERROR(VLOOKUP(Q181,'CRUCE RIESGOS'!$C$8:$D$25,2,FALSE),"")</f>
        <v/>
      </c>
      <c r="S181" s="210">
        <v>4.8600000000000598</v>
      </c>
      <c r="T181" s="210" t="str">
        <f>IFERROR(VLOOKUP(S181,'CRUCE RIESGOS'!$C$8:$D$25,2,FALSE),"")</f>
        <v/>
      </c>
      <c r="U181" s="210">
        <v>5.8600000000000803</v>
      </c>
      <c r="V181" s="210" t="str">
        <f>IFERROR(VLOOKUP(U181,'CRUCE RIESGOS'!$C$8:$D$25,2,FALSE),"")</f>
        <v/>
      </c>
      <c r="W181" s="210">
        <v>6.8600000000000998</v>
      </c>
      <c r="X181" s="210" t="str">
        <f>IFERROR(VLOOKUP(W181,'CRUCE RIESGOS'!$C$8:$D$25,2,FALSE),"")</f>
        <v/>
      </c>
      <c r="Y181" s="210">
        <v>7.8600000000001202</v>
      </c>
      <c r="Z181" s="210" t="str">
        <f>IFERROR(VLOOKUP(Y181,'CRUCE RIESGOS'!$C$8:$D$25,2,FALSE),"")</f>
        <v/>
      </c>
      <c r="AA181" s="210">
        <v>8.8600000000001398</v>
      </c>
      <c r="AB181" s="210" t="str">
        <f>IFERROR(VLOOKUP(AA181,'CRUCE RIESGOS'!$C$8:$D$25,2,FALSE),"")</f>
        <v/>
      </c>
      <c r="AC181" s="210">
        <v>9.8600000000001593</v>
      </c>
      <c r="AD181" s="210" t="str">
        <f>IFERROR(VLOOKUP(AC181,'CRUCE RIESGOS'!$C$8:$D$25,2,FALSE),"")</f>
        <v/>
      </c>
      <c r="AE181" s="210">
        <v>10.8600000000002</v>
      </c>
      <c r="AF181" s="210" t="str">
        <f>IFERROR(VLOOKUP(AE181,'CRUCE RIESGOS'!$C$8:$D$25,2,FALSE),"")</f>
        <v/>
      </c>
      <c r="AG181" s="210">
        <v>11.8600000000002</v>
      </c>
      <c r="AH181" s="210" t="str">
        <f>IFERROR(VLOOKUP(AG181,'CRUCE RIESGOS'!$C$8:$D$25,2,FALSE),"")</f>
        <v/>
      </c>
      <c r="AI181" s="210">
        <v>12.8600000000002</v>
      </c>
      <c r="AJ181" s="210" t="str">
        <f>IFERROR(VLOOKUP(AI181,'CRUCE RIESGOS'!$C$8:$D$25,2,FALSE),"")</f>
        <v/>
      </c>
      <c r="AK181" s="210">
        <v>13.8600000000002</v>
      </c>
      <c r="AL181" s="210" t="str">
        <f>IFERROR(VLOOKUP(AK181,'CRUCE RIESGOS'!$C$8:$D$25,2,FALSE),"")</f>
        <v/>
      </c>
      <c r="AM181" s="210">
        <v>14.8600000000003</v>
      </c>
      <c r="AN181" s="210" t="str">
        <f>IFERROR(VLOOKUP(AM181,'CRUCE RIESGOS'!$C$8:$D$25,2,FALSE),"")</f>
        <v/>
      </c>
      <c r="AO181" s="210">
        <v>15.8600000000003</v>
      </c>
      <c r="AP181" s="210" t="str">
        <f>IFERROR(VLOOKUP(AO181,'CRUCE RIESGOS'!$C$8:$D$25,2,FALSE),"")</f>
        <v/>
      </c>
      <c r="AQ181" s="210">
        <v>16.860000000000301</v>
      </c>
      <c r="AR181" s="210" t="str">
        <f>IFERROR(VLOOKUP(AQ181,'CRUCE RIESGOS'!$C$8:$D$25,2,FALSE),"")</f>
        <v/>
      </c>
      <c r="AS181" s="210">
        <v>17.860000000000301</v>
      </c>
      <c r="AT181" s="210" t="str">
        <f>IFERROR(VLOOKUP(AS181,'CRUCE RIESGOS'!$C$8:$D$25,2,FALSE),"")</f>
        <v/>
      </c>
      <c r="AU181" s="210">
        <v>18.860000000000301</v>
      </c>
      <c r="AV181" s="210" t="str">
        <f>IFERROR(VLOOKUP(AU181,'CRUCE RIESGOS'!$C$8:$D$25,2,FALSE),"")</f>
        <v/>
      </c>
      <c r="AW181" s="210">
        <v>19.860000000000401</v>
      </c>
      <c r="AX181" s="210" t="str">
        <f>IFERROR(VLOOKUP(AW181,'CRUCE RIESGOS'!$C$8:$D$25,2,FALSE),"")</f>
        <v/>
      </c>
      <c r="AY181" s="210">
        <v>20.860000000000401</v>
      </c>
      <c r="AZ181" s="210" t="str">
        <f>IFERROR(VLOOKUP(AY181,'CRUCE RIESGOS'!$C$8:$D$25,2,FALSE),"")</f>
        <v/>
      </c>
      <c r="BA181" s="210">
        <v>21.860000000000401</v>
      </c>
      <c r="BB181" s="210" t="str">
        <f>IFERROR(VLOOKUP(BA181,'CRUCE RIESGOS'!$C$8:$D$25,2,FALSE),"")</f>
        <v/>
      </c>
      <c r="BC181" s="210">
        <v>22.860000000000401</v>
      </c>
      <c r="BD181" s="210" t="str">
        <f>IFERROR(VLOOKUP(BC181,'CRUCE RIESGOS'!$C$8:$D$25,2,FALSE),"")</f>
        <v/>
      </c>
      <c r="BE181" s="210">
        <v>23.860000000000401</v>
      </c>
      <c r="BF181" s="210" t="str">
        <f>IFERROR(VLOOKUP(BE181,'CRUCE RIESGOS'!$C$8:$D$25,2,FALSE),"")</f>
        <v/>
      </c>
      <c r="BG181" s="210">
        <v>24.8600000000005</v>
      </c>
      <c r="BH181" s="210" t="str">
        <f>IFERROR(VLOOKUP(BG181,'CRUCE RIESGOS'!$C$8:$D$25,2,FALSE),"")</f>
        <v/>
      </c>
      <c r="BI181" s="210">
        <v>25.8600000000005</v>
      </c>
      <c r="BJ181" s="210" t="str">
        <f>IFERROR(VLOOKUP(BI181,'CRUCE RIESGOS'!$C$8:$D$25,2,FALSE),"")</f>
        <v/>
      </c>
    </row>
    <row r="182" spans="13:62" x14ac:dyDescent="0.25">
      <c r="N182" s="210" t="str">
        <f t="shared" si="17"/>
        <v/>
      </c>
      <c r="P182" s="210" t="str">
        <f>IF(P183&lt;&gt;""," -R","")</f>
        <v/>
      </c>
      <c r="R182" s="210" t="str">
        <f>IF(R183&lt;&gt;""," -R","")</f>
        <v/>
      </c>
      <c r="T182" s="210" t="str">
        <f>IF(T183&lt;&gt;""," -R","")</f>
        <v/>
      </c>
      <c r="V182" s="210" t="str">
        <f>IF(V183&lt;&gt;""," -R","")</f>
        <v/>
      </c>
      <c r="X182" s="210" t="str">
        <f>IF(X183&lt;&gt;""," -R","")</f>
        <v/>
      </c>
      <c r="Z182" s="210" t="str">
        <f>IF(Z183&lt;&gt;""," -R","")</f>
        <v/>
      </c>
      <c r="AB182" s="210" t="str">
        <f>IF(AB183&lt;&gt;""," -R","")</f>
        <v/>
      </c>
      <c r="AD182" s="210" t="str">
        <f>IF(AD183&lt;&gt;""," -R","")</f>
        <v/>
      </c>
      <c r="AF182" s="210" t="str">
        <f t="shared" si="18"/>
        <v/>
      </c>
      <c r="AH182" s="210" t="str">
        <f t="shared" si="19"/>
        <v/>
      </c>
      <c r="AJ182" s="210" t="str">
        <f t="shared" si="20"/>
        <v/>
      </c>
      <c r="AL182" s="210" t="str">
        <f t="shared" si="21"/>
        <v/>
      </c>
      <c r="AN182" s="210" t="str">
        <f t="shared" si="22"/>
        <v/>
      </c>
      <c r="AP182" s="210" t="str">
        <f t="shared" si="23"/>
        <v/>
      </c>
      <c r="AR182" s="210" t="str">
        <f t="shared" si="24"/>
        <v/>
      </c>
      <c r="AT182" s="210" t="str">
        <f t="shared" si="25"/>
        <v/>
      </c>
      <c r="AV182" s="210" t="str">
        <f t="shared" si="26"/>
        <v/>
      </c>
      <c r="AX182" s="210" t="str">
        <f t="shared" si="27"/>
        <v/>
      </c>
      <c r="AZ182" s="210" t="str">
        <f t="shared" si="28"/>
        <v/>
      </c>
      <c r="BB182" s="210" t="str">
        <f t="shared" si="29"/>
        <v/>
      </c>
      <c r="BD182" s="210" t="str">
        <f t="shared" si="30"/>
        <v/>
      </c>
      <c r="BF182" s="210" t="str">
        <f t="shared" si="31"/>
        <v/>
      </c>
      <c r="BH182" s="210" t="str">
        <f t="shared" si="32"/>
        <v/>
      </c>
      <c r="BJ182" s="210" t="str">
        <f t="shared" si="33"/>
        <v/>
      </c>
    </row>
    <row r="183" spans="13:62" x14ac:dyDescent="0.25">
      <c r="M183" s="210">
        <v>1.87</v>
      </c>
      <c r="N183" s="210" t="str">
        <f>IFERROR(VLOOKUP(M183,'CRUCE RIESGOS'!$C$8:$D$25,2,FALSE),"")</f>
        <v/>
      </c>
      <c r="O183" s="210">
        <v>2.8700000000000201</v>
      </c>
      <c r="P183" s="210" t="str">
        <f>IFERROR(VLOOKUP(O183,'CRUCE RIESGOS'!$C$8:$D$25,2,FALSE),"")</f>
        <v/>
      </c>
      <c r="Q183" s="210">
        <v>3.8700000000000401</v>
      </c>
      <c r="R183" s="210" t="str">
        <f>IFERROR(VLOOKUP(Q183,'CRUCE RIESGOS'!$C$8:$D$25,2,FALSE),"")</f>
        <v/>
      </c>
      <c r="S183" s="210">
        <v>4.8700000000000596</v>
      </c>
      <c r="T183" s="210" t="str">
        <f>IFERROR(VLOOKUP(S183,'CRUCE RIESGOS'!$C$8:$D$25,2,FALSE),"")</f>
        <v/>
      </c>
      <c r="U183" s="210">
        <v>5.87000000000008</v>
      </c>
      <c r="V183" s="210" t="str">
        <f>IFERROR(VLOOKUP(U183,'CRUCE RIESGOS'!$C$8:$D$25,2,FALSE),"")</f>
        <v/>
      </c>
      <c r="W183" s="210">
        <v>6.8700000000000996</v>
      </c>
      <c r="X183" s="210" t="str">
        <f>IFERROR(VLOOKUP(W183,'CRUCE RIESGOS'!$C$8:$D$25,2,FALSE),"")</f>
        <v/>
      </c>
      <c r="Y183" s="210">
        <v>7.87000000000012</v>
      </c>
      <c r="Z183" s="210" t="str">
        <f>IFERROR(VLOOKUP(Y183,'CRUCE RIESGOS'!$C$8:$D$25,2,FALSE),"")</f>
        <v/>
      </c>
      <c r="AA183" s="210">
        <v>8.8700000000001396</v>
      </c>
      <c r="AB183" s="210" t="str">
        <f>IFERROR(VLOOKUP(AA183,'CRUCE RIESGOS'!$C$8:$D$25,2,FALSE),"")</f>
        <v/>
      </c>
      <c r="AC183" s="210">
        <v>9.8700000000001609</v>
      </c>
      <c r="AD183" s="210" t="str">
        <f>IFERROR(VLOOKUP(AC183,'CRUCE RIESGOS'!$C$8:$D$25,2,FALSE),"")</f>
        <v/>
      </c>
      <c r="AE183" s="210">
        <v>10.8700000000002</v>
      </c>
      <c r="AF183" s="210" t="str">
        <f>IFERROR(VLOOKUP(AE183,'CRUCE RIESGOS'!$C$8:$D$25,2,FALSE),"")</f>
        <v/>
      </c>
      <c r="AG183" s="210">
        <v>11.8700000000002</v>
      </c>
      <c r="AH183" s="210" t="str">
        <f>IFERROR(VLOOKUP(AG183,'CRUCE RIESGOS'!$C$8:$D$25,2,FALSE),"")</f>
        <v/>
      </c>
      <c r="AI183" s="210">
        <v>12.8700000000002</v>
      </c>
      <c r="AJ183" s="210" t="str">
        <f>IFERROR(VLOOKUP(AI183,'CRUCE RIESGOS'!$C$8:$D$25,2,FALSE),"")</f>
        <v/>
      </c>
      <c r="AK183" s="210">
        <v>13.8700000000002</v>
      </c>
      <c r="AL183" s="210" t="str">
        <f>IFERROR(VLOOKUP(AK183,'CRUCE RIESGOS'!$C$8:$D$25,2,FALSE),"")</f>
        <v/>
      </c>
      <c r="AM183" s="210">
        <v>14.870000000000299</v>
      </c>
      <c r="AN183" s="210" t="str">
        <f>IFERROR(VLOOKUP(AM183,'CRUCE RIESGOS'!$C$8:$D$25,2,FALSE),"")</f>
        <v/>
      </c>
      <c r="AO183" s="210">
        <v>15.870000000000299</v>
      </c>
      <c r="AP183" s="210" t="str">
        <f>IFERROR(VLOOKUP(AO183,'CRUCE RIESGOS'!$C$8:$D$25,2,FALSE),"")</f>
        <v/>
      </c>
      <c r="AQ183" s="210">
        <v>16.870000000000299</v>
      </c>
      <c r="AR183" s="210" t="str">
        <f>IFERROR(VLOOKUP(AQ183,'CRUCE RIESGOS'!$C$8:$D$25,2,FALSE),"")</f>
        <v/>
      </c>
      <c r="AS183" s="210">
        <v>17.870000000000299</v>
      </c>
      <c r="AT183" s="210" t="str">
        <f>IFERROR(VLOOKUP(AS183,'CRUCE RIESGOS'!$C$8:$D$25,2,FALSE),"")</f>
        <v/>
      </c>
      <c r="AU183" s="210">
        <v>18.870000000000299</v>
      </c>
      <c r="AV183" s="210" t="str">
        <f>IFERROR(VLOOKUP(AU183,'CRUCE RIESGOS'!$C$8:$D$25,2,FALSE),"")</f>
        <v/>
      </c>
      <c r="AW183" s="210">
        <v>19.870000000000399</v>
      </c>
      <c r="AX183" s="210" t="str">
        <f>IFERROR(VLOOKUP(AW183,'CRUCE RIESGOS'!$C$8:$D$25,2,FALSE),"")</f>
        <v/>
      </c>
      <c r="AY183" s="210">
        <v>20.870000000000399</v>
      </c>
      <c r="AZ183" s="210" t="str">
        <f>IFERROR(VLOOKUP(AY183,'CRUCE RIESGOS'!$C$8:$D$25,2,FALSE),"")</f>
        <v/>
      </c>
      <c r="BA183" s="210">
        <v>21.870000000000399</v>
      </c>
      <c r="BB183" s="210" t="str">
        <f>IFERROR(VLOOKUP(BA183,'CRUCE RIESGOS'!$C$8:$D$25,2,FALSE),"")</f>
        <v/>
      </c>
      <c r="BC183" s="210">
        <v>22.870000000000399</v>
      </c>
      <c r="BD183" s="210" t="str">
        <f>IFERROR(VLOOKUP(BC183,'CRUCE RIESGOS'!$C$8:$D$25,2,FALSE),"")</f>
        <v/>
      </c>
      <c r="BE183" s="210">
        <v>23.870000000000399</v>
      </c>
      <c r="BF183" s="210" t="str">
        <f>IFERROR(VLOOKUP(BE183,'CRUCE RIESGOS'!$C$8:$D$25,2,FALSE),"")</f>
        <v/>
      </c>
      <c r="BG183" s="210">
        <v>24.870000000000498</v>
      </c>
      <c r="BH183" s="210" t="str">
        <f>IFERROR(VLOOKUP(BG183,'CRUCE RIESGOS'!$C$8:$D$25,2,FALSE),"")</f>
        <v/>
      </c>
      <c r="BI183" s="210">
        <v>25.870000000000498</v>
      </c>
      <c r="BJ183" s="210" t="str">
        <f>IFERROR(VLOOKUP(BI183,'CRUCE RIESGOS'!$C$8:$D$25,2,FALSE),"")</f>
        <v/>
      </c>
    </row>
    <row r="184" spans="13:62" x14ac:dyDescent="0.25">
      <c r="N184" s="210" t="str">
        <f t="shared" si="17"/>
        <v/>
      </c>
      <c r="P184" s="210" t="str">
        <f>IF(P185&lt;&gt;""," -R","")</f>
        <v/>
      </c>
      <c r="R184" s="210" t="str">
        <f>IF(R185&lt;&gt;""," -R","")</f>
        <v/>
      </c>
      <c r="T184" s="210" t="str">
        <f>IF(T185&lt;&gt;""," -R","")</f>
        <v/>
      </c>
      <c r="V184" s="210" t="str">
        <f>IF(V185&lt;&gt;""," -R","")</f>
        <v/>
      </c>
      <c r="X184" s="210" t="str">
        <f>IF(X185&lt;&gt;""," -R","")</f>
        <v/>
      </c>
      <c r="Z184" s="210" t="str">
        <f>IF(Z185&lt;&gt;""," -R","")</f>
        <v/>
      </c>
      <c r="AB184" s="210" t="str">
        <f>IF(AB185&lt;&gt;""," -R","")</f>
        <v/>
      </c>
      <c r="AD184" s="210" t="str">
        <f>IF(AD185&lt;&gt;""," -R","")</f>
        <v/>
      </c>
      <c r="AF184" s="210" t="str">
        <f t="shared" si="18"/>
        <v/>
      </c>
      <c r="AH184" s="210" t="str">
        <f t="shared" si="19"/>
        <v/>
      </c>
      <c r="AJ184" s="210" t="str">
        <f t="shared" si="20"/>
        <v/>
      </c>
      <c r="AL184" s="210" t="str">
        <f t="shared" si="21"/>
        <v/>
      </c>
      <c r="AN184" s="210" t="str">
        <f t="shared" si="22"/>
        <v/>
      </c>
      <c r="AP184" s="210" t="str">
        <f t="shared" si="23"/>
        <v/>
      </c>
      <c r="AR184" s="210" t="str">
        <f t="shared" si="24"/>
        <v/>
      </c>
      <c r="AT184" s="210" t="str">
        <f t="shared" si="25"/>
        <v/>
      </c>
      <c r="AV184" s="210" t="str">
        <f t="shared" si="26"/>
        <v/>
      </c>
      <c r="AX184" s="210" t="str">
        <f t="shared" si="27"/>
        <v/>
      </c>
      <c r="AZ184" s="210" t="str">
        <f t="shared" si="28"/>
        <v/>
      </c>
      <c r="BB184" s="210" t="str">
        <f t="shared" si="29"/>
        <v/>
      </c>
      <c r="BD184" s="210" t="str">
        <f t="shared" si="30"/>
        <v/>
      </c>
      <c r="BF184" s="210" t="str">
        <f t="shared" si="31"/>
        <v/>
      </c>
      <c r="BH184" s="210" t="str">
        <f t="shared" si="32"/>
        <v/>
      </c>
      <c r="BJ184" s="210" t="str">
        <f t="shared" si="33"/>
        <v/>
      </c>
    </row>
    <row r="185" spans="13:62" x14ac:dyDescent="0.25">
      <c r="M185" s="210">
        <v>1.88</v>
      </c>
      <c r="N185" s="210" t="str">
        <f>IFERROR(VLOOKUP(M185,'CRUCE RIESGOS'!$C$8:$D$25,2,FALSE),"")</f>
        <v/>
      </c>
      <c r="O185" s="210">
        <v>2.8800000000000199</v>
      </c>
      <c r="P185" s="210" t="str">
        <f>IFERROR(VLOOKUP(O185,'CRUCE RIESGOS'!$C$8:$D$25,2,FALSE),"")</f>
        <v/>
      </c>
      <c r="Q185" s="210">
        <v>3.8800000000000399</v>
      </c>
      <c r="R185" s="210" t="str">
        <f>IFERROR(VLOOKUP(Q185,'CRUCE RIESGOS'!$C$8:$D$25,2,FALSE),"")</f>
        <v/>
      </c>
      <c r="S185" s="210">
        <v>4.8800000000000603</v>
      </c>
      <c r="T185" s="210" t="str">
        <f>IFERROR(VLOOKUP(S185,'CRUCE RIESGOS'!$C$8:$D$25,2,FALSE),"")</f>
        <v/>
      </c>
      <c r="U185" s="210">
        <v>5.8800000000000798</v>
      </c>
      <c r="V185" s="210" t="str">
        <f>IFERROR(VLOOKUP(U185,'CRUCE RIESGOS'!$C$8:$D$25,2,FALSE),"")</f>
        <v/>
      </c>
      <c r="W185" s="210">
        <v>6.8800000000001003</v>
      </c>
      <c r="X185" s="210" t="str">
        <f>IFERROR(VLOOKUP(W185,'CRUCE RIESGOS'!$C$8:$D$25,2,FALSE),"")</f>
        <v/>
      </c>
      <c r="Y185" s="210">
        <v>7.8800000000001198</v>
      </c>
      <c r="Z185" s="210" t="str">
        <f>IFERROR(VLOOKUP(Y185,'CRUCE RIESGOS'!$C$8:$D$25,2,FALSE),"")</f>
        <v/>
      </c>
      <c r="AA185" s="210">
        <v>8.8800000000001393</v>
      </c>
      <c r="AB185" s="210" t="str">
        <f>IFERROR(VLOOKUP(AA185,'CRUCE RIESGOS'!$C$8:$D$25,2,FALSE),"")</f>
        <v/>
      </c>
      <c r="AC185" s="210">
        <v>9.8800000000001607</v>
      </c>
      <c r="AD185" s="210" t="str">
        <f>IFERROR(VLOOKUP(AC185,'CRUCE RIESGOS'!$C$8:$D$25,2,FALSE),"")</f>
        <v/>
      </c>
      <c r="AE185" s="210">
        <v>10.8800000000002</v>
      </c>
      <c r="AF185" s="210" t="str">
        <f>IFERROR(VLOOKUP(AE185,'CRUCE RIESGOS'!$C$8:$D$25,2,FALSE),"")</f>
        <v/>
      </c>
      <c r="AG185" s="210">
        <v>11.8800000000002</v>
      </c>
      <c r="AH185" s="210" t="str">
        <f>IFERROR(VLOOKUP(AG185,'CRUCE RIESGOS'!$C$8:$D$25,2,FALSE),"")</f>
        <v/>
      </c>
      <c r="AI185" s="210">
        <v>12.8800000000002</v>
      </c>
      <c r="AJ185" s="210" t="str">
        <f>IFERROR(VLOOKUP(AI185,'CRUCE RIESGOS'!$C$8:$D$25,2,FALSE),"")</f>
        <v/>
      </c>
      <c r="AK185" s="210">
        <v>13.8800000000002</v>
      </c>
      <c r="AL185" s="210" t="str">
        <f>IFERROR(VLOOKUP(AK185,'CRUCE RIESGOS'!$C$8:$D$25,2,FALSE),"")</f>
        <v/>
      </c>
      <c r="AM185" s="210">
        <v>14.880000000000299</v>
      </c>
      <c r="AN185" s="210" t="str">
        <f>IFERROR(VLOOKUP(AM185,'CRUCE RIESGOS'!$C$8:$D$25,2,FALSE),"")</f>
        <v/>
      </c>
      <c r="AO185" s="210">
        <v>15.880000000000299</v>
      </c>
      <c r="AP185" s="210" t="str">
        <f>IFERROR(VLOOKUP(AO185,'CRUCE RIESGOS'!$C$8:$D$25,2,FALSE),"")</f>
        <v/>
      </c>
      <c r="AQ185" s="210">
        <v>16.880000000000301</v>
      </c>
      <c r="AR185" s="210" t="str">
        <f>IFERROR(VLOOKUP(AQ185,'CRUCE RIESGOS'!$C$8:$D$25,2,FALSE),"")</f>
        <v/>
      </c>
      <c r="AS185" s="210">
        <v>17.880000000000301</v>
      </c>
      <c r="AT185" s="210" t="str">
        <f>IFERROR(VLOOKUP(AS185,'CRUCE RIESGOS'!$C$8:$D$25,2,FALSE),"")</f>
        <v/>
      </c>
      <c r="AU185" s="210">
        <v>18.880000000000301</v>
      </c>
      <c r="AV185" s="210" t="str">
        <f>IFERROR(VLOOKUP(AU185,'CRUCE RIESGOS'!$C$8:$D$25,2,FALSE),"")</f>
        <v/>
      </c>
      <c r="AW185" s="210">
        <v>19.8800000000004</v>
      </c>
      <c r="AX185" s="210" t="str">
        <f>IFERROR(VLOOKUP(AW185,'CRUCE RIESGOS'!$C$8:$D$25,2,FALSE),"")</f>
        <v/>
      </c>
      <c r="AY185" s="210">
        <v>20.8800000000004</v>
      </c>
      <c r="AZ185" s="210" t="str">
        <f>IFERROR(VLOOKUP(AY185,'CRUCE RIESGOS'!$C$8:$D$25,2,FALSE),"")</f>
        <v/>
      </c>
      <c r="BA185" s="210">
        <v>21.8800000000004</v>
      </c>
      <c r="BB185" s="210" t="str">
        <f>IFERROR(VLOOKUP(BA185,'CRUCE RIESGOS'!$C$8:$D$25,2,FALSE),"")</f>
        <v/>
      </c>
      <c r="BC185" s="210">
        <v>22.8800000000004</v>
      </c>
      <c r="BD185" s="210" t="str">
        <f>IFERROR(VLOOKUP(BC185,'CRUCE RIESGOS'!$C$8:$D$25,2,FALSE),"")</f>
        <v/>
      </c>
      <c r="BE185" s="210">
        <v>23.8800000000004</v>
      </c>
      <c r="BF185" s="210" t="str">
        <f>IFERROR(VLOOKUP(BE185,'CRUCE RIESGOS'!$C$8:$D$25,2,FALSE),"")</f>
        <v/>
      </c>
      <c r="BG185" s="210">
        <v>24.8800000000005</v>
      </c>
      <c r="BH185" s="210" t="str">
        <f>IFERROR(VLOOKUP(BG185,'CRUCE RIESGOS'!$C$8:$D$25,2,FALSE),"")</f>
        <v/>
      </c>
      <c r="BI185" s="210">
        <v>25.8800000000005</v>
      </c>
      <c r="BJ185" s="210" t="str">
        <f>IFERROR(VLOOKUP(BI185,'CRUCE RIESGOS'!$C$8:$D$25,2,FALSE),"")</f>
        <v/>
      </c>
    </row>
    <row r="186" spans="13:62" x14ac:dyDescent="0.25">
      <c r="N186" s="210" t="str">
        <f t="shared" si="17"/>
        <v/>
      </c>
      <c r="P186" s="210" t="str">
        <f>IF(P187&lt;&gt;""," -R","")</f>
        <v/>
      </c>
      <c r="R186" s="210" t="str">
        <f>IF(R187&lt;&gt;""," -R","")</f>
        <v/>
      </c>
      <c r="T186" s="210" t="str">
        <f>IF(T187&lt;&gt;""," -R","")</f>
        <v/>
      </c>
      <c r="V186" s="210" t="str">
        <f>IF(V187&lt;&gt;""," -R","")</f>
        <v/>
      </c>
      <c r="X186" s="210" t="str">
        <f>IF(X187&lt;&gt;""," -R","")</f>
        <v/>
      </c>
      <c r="Z186" s="210" t="str">
        <f>IF(Z187&lt;&gt;""," -R","")</f>
        <v/>
      </c>
      <c r="AB186" s="210" t="str">
        <f>IF(AB187&lt;&gt;""," -R","")</f>
        <v/>
      </c>
      <c r="AD186" s="210" t="str">
        <f>IF(AD187&lt;&gt;""," -R","")</f>
        <v/>
      </c>
      <c r="AF186" s="210" t="str">
        <f t="shared" si="18"/>
        <v/>
      </c>
      <c r="AH186" s="210" t="str">
        <f t="shared" si="19"/>
        <v/>
      </c>
      <c r="AJ186" s="210" t="str">
        <f t="shared" si="20"/>
        <v/>
      </c>
      <c r="AL186" s="210" t="str">
        <f t="shared" si="21"/>
        <v/>
      </c>
      <c r="AN186" s="210" t="str">
        <f t="shared" si="22"/>
        <v/>
      </c>
      <c r="AP186" s="210" t="str">
        <f t="shared" si="23"/>
        <v/>
      </c>
      <c r="AR186" s="210" t="str">
        <f t="shared" si="24"/>
        <v/>
      </c>
      <c r="AT186" s="210" t="str">
        <f t="shared" si="25"/>
        <v/>
      </c>
      <c r="AV186" s="210" t="str">
        <f t="shared" si="26"/>
        <v/>
      </c>
      <c r="AX186" s="210" t="str">
        <f t="shared" si="27"/>
        <v/>
      </c>
      <c r="AZ186" s="210" t="str">
        <f t="shared" si="28"/>
        <v/>
      </c>
      <c r="BB186" s="210" t="str">
        <f t="shared" si="29"/>
        <v/>
      </c>
      <c r="BD186" s="210" t="str">
        <f t="shared" si="30"/>
        <v/>
      </c>
      <c r="BF186" s="210" t="str">
        <f t="shared" si="31"/>
        <v/>
      </c>
      <c r="BH186" s="210" t="str">
        <f t="shared" si="32"/>
        <v/>
      </c>
      <c r="BJ186" s="210" t="str">
        <f t="shared" si="33"/>
        <v/>
      </c>
    </row>
    <row r="187" spans="13:62" x14ac:dyDescent="0.25">
      <c r="M187" s="210">
        <v>1.89</v>
      </c>
      <c r="N187" s="210" t="str">
        <f>IFERROR(VLOOKUP(M187,'CRUCE RIESGOS'!$C$8:$D$25,2,FALSE),"")</f>
        <v/>
      </c>
      <c r="O187" s="210">
        <v>2.8900000000000201</v>
      </c>
      <c r="P187" s="210" t="str">
        <f>IFERROR(VLOOKUP(O187,'CRUCE RIESGOS'!$C$8:$D$25,2,FALSE),"")</f>
        <v/>
      </c>
      <c r="Q187" s="210">
        <v>3.8900000000000401</v>
      </c>
      <c r="R187" s="210" t="str">
        <f>IFERROR(VLOOKUP(Q187,'CRUCE RIESGOS'!$C$8:$D$25,2,FALSE),"")</f>
        <v/>
      </c>
      <c r="S187" s="210">
        <v>4.8900000000000601</v>
      </c>
      <c r="T187" s="210" t="str">
        <f>IFERROR(VLOOKUP(S187,'CRUCE RIESGOS'!$C$8:$D$25,2,FALSE),"")</f>
        <v/>
      </c>
      <c r="U187" s="210">
        <v>5.8900000000000796</v>
      </c>
      <c r="V187" s="210" t="str">
        <f>IFERROR(VLOOKUP(U187,'CRUCE RIESGOS'!$C$8:$D$25,2,FALSE),"")</f>
        <v/>
      </c>
      <c r="W187" s="210">
        <v>6.8900000000001</v>
      </c>
      <c r="X187" s="210" t="str">
        <f>IFERROR(VLOOKUP(W187,'CRUCE RIESGOS'!$C$8:$D$25,2,FALSE),"")</f>
        <v/>
      </c>
      <c r="Y187" s="210">
        <v>7.8900000000001196</v>
      </c>
      <c r="Z187" s="210" t="str">
        <f>IFERROR(VLOOKUP(Y187,'CRUCE RIESGOS'!$C$8:$D$25,2,FALSE),"")</f>
        <v/>
      </c>
      <c r="AA187" s="210">
        <v>8.8900000000001391</v>
      </c>
      <c r="AB187" s="210" t="str">
        <f>IFERROR(VLOOKUP(AA187,'CRUCE RIESGOS'!$C$8:$D$25,2,FALSE),"")</f>
        <v/>
      </c>
      <c r="AC187" s="210">
        <v>9.8900000000001604</v>
      </c>
      <c r="AD187" s="210" t="str">
        <f>IFERROR(VLOOKUP(AC187,'CRUCE RIESGOS'!$C$8:$D$25,2,FALSE),"")</f>
        <v/>
      </c>
      <c r="AE187" s="210">
        <v>10.8900000000002</v>
      </c>
      <c r="AF187" s="210" t="str">
        <f>IFERROR(VLOOKUP(AE187,'CRUCE RIESGOS'!$C$8:$D$25,2,FALSE),"")</f>
        <v/>
      </c>
      <c r="AG187" s="210">
        <v>11.8900000000002</v>
      </c>
      <c r="AH187" s="210" t="str">
        <f>IFERROR(VLOOKUP(AG187,'CRUCE RIESGOS'!$C$8:$D$25,2,FALSE),"")</f>
        <v/>
      </c>
      <c r="AI187" s="210">
        <v>12.8900000000002</v>
      </c>
      <c r="AJ187" s="210" t="str">
        <f>IFERROR(VLOOKUP(AI187,'CRUCE RIESGOS'!$C$8:$D$25,2,FALSE),"")</f>
        <v/>
      </c>
      <c r="AK187" s="210">
        <v>13.8900000000002</v>
      </c>
      <c r="AL187" s="210" t="str">
        <f>IFERROR(VLOOKUP(AK187,'CRUCE RIESGOS'!$C$8:$D$25,2,FALSE),"")</f>
        <v/>
      </c>
      <c r="AM187" s="210">
        <v>14.890000000000301</v>
      </c>
      <c r="AN187" s="210" t="str">
        <f>IFERROR(VLOOKUP(AM187,'CRUCE RIESGOS'!$C$8:$D$25,2,FALSE),"")</f>
        <v/>
      </c>
      <c r="AO187" s="210">
        <v>15.890000000000301</v>
      </c>
      <c r="AP187" s="210" t="str">
        <f>IFERROR(VLOOKUP(AO187,'CRUCE RIESGOS'!$C$8:$D$25,2,FALSE),"")</f>
        <v/>
      </c>
      <c r="AQ187" s="210">
        <v>16.890000000000299</v>
      </c>
      <c r="AR187" s="210" t="str">
        <f>IFERROR(VLOOKUP(AQ187,'CRUCE RIESGOS'!$C$8:$D$25,2,FALSE),"")</f>
        <v/>
      </c>
      <c r="AS187" s="210">
        <v>17.890000000000299</v>
      </c>
      <c r="AT187" s="210" t="str">
        <f>IFERROR(VLOOKUP(AS187,'CRUCE RIESGOS'!$C$8:$D$25,2,FALSE),"")</f>
        <v/>
      </c>
      <c r="AU187" s="210">
        <v>18.890000000000299</v>
      </c>
      <c r="AV187" s="210" t="str">
        <f>IFERROR(VLOOKUP(AU187,'CRUCE RIESGOS'!$C$8:$D$25,2,FALSE),"")</f>
        <v/>
      </c>
      <c r="AW187" s="210">
        <v>19.890000000000398</v>
      </c>
      <c r="AX187" s="210" t="str">
        <f>IFERROR(VLOOKUP(AW187,'CRUCE RIESGOS'!$C$8:$D$25,2,FALSE),"")</f>
        <v/>
      </c>
      <c r="AY187" s="210">
        <v>20.890000000000398</v>
      </c>
      <c r="AZ187" s="210" t="str">
        <f>IFERROR(VLOOKUP(AY187,'CRUCE RIESGOS'!$C$8:$D$25,2,FALSE),"")</f>
        <v/>
      </c>
      <c r="BA187" s="210">
        <v>21.890000000000398</v>
      </c>
      <c r="BB187" s="210" t="str">
        <f>IFERROR(VLOOKUP(BA187,'CRUCE RIESGOS'!$C$8:$D$25,2,FALSE),"")</f>
        <v/>
      </c>
      <c r="BC187" s="210">
        <v>22.890000000000398</v>
      </c>
      <c r="BD187" s="210" t="str">
        <f>IFERROR(VLOOKUP(BC187,'CRUCE RIESGOS'!$C$8:$D$25,2,FALSE),"")</f>
        <v/>
      </c>
      <c r="BE187" s="210">
        <v>23.890000000000398</v>
      </c>
      <c r="BF187" s="210" t="str">
        <f>IFERROR(VLOOKUP(BE187,'CRUCE RIESGOS'!$C$8:$D$25,2,FALSE),"")</f>
        <v/>
      </c>
      <c r="BG187" s="210">
        <v>24.890000000000502</v>
      </c>
      <c r="BH187" s="210" t="str">
        <f>IFERROR(VLOOKUP(BG187,'CRUCE RIESGOS'!$C$8:$D$25,2,FALSE),"")</f>
        <v/>
      </c>
      <c r="BI187" s="210">
        <v>25.890000000000502</v>
      </c>
      <c r="BJ187" s="210" t="str">
        <f>IFERROR(VLOOKUP(BI187,'CRUCE RIESGOS'!$C$8:$D$25,2,FALSE),"")</f>
        <v/>
      </c>
    </row>
    <row r="188" spans="13:62" x14ac:dyDescent="0.25">
      <c r="N188" s="210" t="str">
        <f t="shared" si="17"/>
        <v/>
      </c>
      <c r="P188" s="210" t="str">
        <f>IF(P189&lt;&gt;""," -R","")</f>
        <v/>
      </c>
      <c r="R188" s="210" t="str">
        <f>IF(R189&lt;&gt;""," -R","")</f>
        <v/>
      </c>
      <c r="T188" s="210" t="str">
        <f>IF(T189&lt;&gt;""," -R","")</f>
        <v/>
      </c>
      <c r="V188" s="210" t="str">
        <f>IF(V189&lt;&gt;""," -R","")</f>
        <v/>
      </c>
      <c r="X188" s="210" t="str">
        <f>IF(X189&lt;&gt;""," -R","")</f>
        <v/>
      </c>
      <c r="Z188" s="210" t="str">
        <f>IF(Z189&lt;&gt;""," -R","")</f>
        <v/>
      </c>
      <c r="AB188" s="210" t="str">
        <f>IF(AB189&lt;&gt;""," -R","")</f>
        <v/>
      </c>
      <c r="AD188" s="210" t="str">
        <f>IF(AD189&lt;&gt;""," -R","")</f>
        <v/>
      </c>
      <c r="AF188" s="210" t="str">
        <f t="shared" si="18"/>
        <v/>
      </c>
      <c r="AH188" s="210" t="str">
        <f t="shared" si="19"/>
        <v/>
      </c>
      <c r="AJ188" s="210" t="str">
        <f t="shared" si="20"/>
        <v/>
      </c>
      <c r="AL188" s="210" t="str">
        <f t="shared" si="21"/>
        <v/>
      </c>
      <c r="AN188" s="210" t="str">
        <f t="shared" si="22"/>
        <v/>
      </c>
      <c r="AP188" s="210" t="str">
        <f t="shared" si="23"/>
        <v/>
      </c>
      <c r="AR188" s="210" t="str">
        <f t="shared" si="24"/>
        <v/>
      </c>
      <c r="AT188" s="210" t="str">
        <f t="shared" si="25"/>
        <v/>
      </c>
      <c r="AV188" s="210" t="str">
        <f t="shared" si="26"/>
        <v/>
      </c>
      <c r="AX188" s="210" t="str">
        <f t="shared" si="27"/>
        <v/>
      </c>
      <c r="AZ188" s="210" t="str">
        <f t="shared" si="28"/>
        <v/>
      </c>
      <c r="BB188" s="210" t="str">
        <f t="shared" si="29"/>
        <v/>
      </c>
      <c r="BD188" s="210" t="str">
        <f t="shared" si="30"/>
        <v/>
      </c>
      <c r="BF188" s="210" t="str">
        <f t="shared" si="31"/>
        <v/>
      </c>
      <c r="BH188" s="210" t="str">
        <f t="shared" si="32"/>
        <v/>
      </c>
      <c r="BJ188" s="210" t="str">
        <f t="shared" si="33"/>
        <v/>
      </c>
    </row>
    <row r="189" spans="13:62" x14ac:dyDescent="0.25">
      <c r="M189" s="210">
        <v>1.9</v>
      </c>
      <c r="N189" s="210" t="str">
        <f>IFERROR(VLOOKUP(M189,'CRUCE RIESGOS'!$C$8:$D$25,2,FALSE),"")</f>
        <v/>
      </c>
      <c r="O189" s="210">
        <v>2.9000000000000199</v>
      </c>
      <c r="P189" s="210" t="str">
        <f>IFERROR(VLOOKUP(O189,'CRUCE RIESGOS'!$C$8:$D$25,2,FALSE),"")</f>
        <v/>
      </c>
      <c r="Q189" s="210">
        <v>3.9000000000000399</v>
      </c>
      <c r="R189" s="210" t="str">
        <f>IFERROR(VLOOKUP(Q189,'CRUCE RIESGOS'!$C$8:$D$25,2,FALSE),"")</f>
        <v/>
      </c>
      <c r="S189" s="210">
        <v>4.9000000000000599</v>
      </c>
      <c r="T189" s="210" t="str">
        <f>IFERROR(VLOOKUP(S189,'CRUCE RIESGOS'!$C$8:$D$25,2,FALSE),"")</f>
        <v/>
      </c>
      <c r="U189" s="210">
        <v>5.9000000000000803</v>
      </c>
      <c r="V189" s="210" t="str">
        <f>IFERROR(VLOOKUP(U189,'CRUCE RIESGOS'!$C$8:$D$25,2,FALSE),"")</f>
        <v/>
      </c>
      <c r="W189" s="210">
        <v>6.9000000000000998</v>
      </c>
      <c r="X189" s="210" t="str">
        <f>IFERROR(VLOOKUP(W189,'CRUCE RIESGOS'!$C$8:$D$25,2,FALSE),"")</f>
        <v/>
      </c>
      <c r="Y189" s="210">
        <v>7.9000000000001203</v>
      </c>
      <c r="Z189" s="210" t="str">
        <f>IFERROR(VLOOKUP(Y189,'CRUCE RIESGOS'!$C$8:$D$25,2,FALSE),"")</f>
        <v/>
      </c>
      <c r="AA189" s="210">
        <v>8.9000000000001407</v>
      </c>
      <c r="AB189" s="210" t="str">
        <f>IFERROR(VLOOKUP(AA189,'CRUCE RIESGOS'!$C$8:$D$25,2,FALSE),"")</f>
        <v/>
      </c>
      <c r="AC189" s="210">
        <v>9.9000000000001602</v>
      </c>
      <c r="AD189" s="210" t="str">
        <f>IFERROR(VLOOKUP(AC189,'CRUCE RIESGOS'!$C$8:$D$25,2,FALSE),"")</f>
        <v/>
      </c>
      <c r="AE189" s="210">
        <v>10.900000000000199</v>
      </c>
      <c r="AF189" s="210" t="str">
        <f>IFERROR(VLOOKUP(AE189,'CRUCE RIESGOS'!$C$8:$D$25,2,FALSE),"")</f>
        <v/>
      </c>
      <c r="AG189" s="210">
        <v>11.900000000000199</v>
      </c>
      <c r="AH189" s="210" t="str">
        <f>IFERROR(VLOOKUP(AG189,'CRUCE RIESGOS'!$C$8:$D$25,2,FALSE),"")</f>
        <v/>
      </c>
      <c r="AI189" s="210">
        <v>12.900000000000199</v>
      </c>
      <c r="AJ189" s="210" t="str">
        <f>IFERROR(VLOOKUP(AI189,'CRUCE RIESGOS'!$C$8:$D$25,2,FALSE),"")</f>
        <v/>
      </c>
      <c r="AK189" s="210">
        <v>13.900000000000199</v>
      </c>
      <c r="AL189" s="210" t="str">
        <f>IFERROR(VLOOKUP(AK189,'CRUCE RIESGOS'!$C$8:$D$25,2,FALSE),"")</f>
        <v/>
      </c>
      <c r="AM189" s="210">
        <v>14.900000000000301</v>
      </c>
      <c r="AN189" s="210" t="str">
        <f>IFERROR(VLOOKUP(AM189,'CRUCE RIESGOS'!$C$8:$D$25,2,FALSE),"")</f>
        <v/>
      </c>
      <c r="AO189" s="210">
        <v>15.900000000000301</v>
      </c>
      <c r="AP189" s="210" t="str">
        <f>IFERROR(VLOOKUP(AO189,'CRUCE RIESGOS'!$C$8:$D$25,2,FALSE),"")</f>
        <v/>
      </c>
      <c r="AQ189" s="210">
        <v>16.900000000000301</v>
      </c>
      <c r="AR189" s="210" t="str">
        <f>IFERROR(VLOOKUP(AQ189,'CRUCE RIESGOS'!$C$8:$D$25,2,FALSE),"")</f>
        <v/>
      </c>
      <c r="AS189" s="210">
        <v>17.900000000000301</v>
      </c>
      <c r="AT189" s="210" t="str">
        <f>IFERROR(VLOOKUP(AS189,'CRUCE RIESGOS'!$C$8:$D$25,2,FALSE),"")</f>
        <v/>
      </c>
      <c r="AU189" s="210">
        <v>18.900000000000301</v>
      </c>
      <c r="AV189" s="210" t="str">
        <f>IFERROR(VLOOKUP(AU189,'CRUCE RIESGOS'!$C$8:$D$25,2,FALSE),"")</f>
        <v/>
      </c>
      <c r="AW189" s="210">
        <v>19.9000000000004</v>
      </c>
      <c r="AX189" s="210" t="str">
        <f>IFERROR(VLOOKUP(AW189,'CRUCE RIESGOS'!$C$8:$D$25,2,FALSE),"")</f>
        <v/>
      </c>
      <c r="AY189" s="210">
        <v>20.9000000000004</v>
      </c>
      <c r="AZ189" s="210" t="str">
        <f>IFERROR(VLOOKUP(AY189,'CRUCE RIESGOS'!$C$8:$D$25,2,FALSE),"")</f>
        <v/>
      </c>
      <c r="BA189" s="210">
        <v>21.9000000000004</v>
      </c>
      <c r="BB189" s="210" t="str">
        <f>IFERROR(VLOOKUP(BA189,'CRUCE RIESGOS'!$C$8:$D$25,2,FALSE),"")</f>
        <v/>
      </c>
      <c r="BC189" s="210">
        <v>22.9000000000004</v>
      </c>
      <c r="BD189" s="210" t="str">
        <f>IFERROR(VLOOKUP(BC189,'CRUCE RIESGOS'!$C$8:$D$25,2,FALSE),"")</f>
        <v/>
      </c>
      <c r="BE189" s="210">
        <v>23.9000000000004</v>
      </c>
      <c r="BF189" s="210" t="str">
        <f>IFERROR(VLOOKUP(BE189,'CRUCE RIESGOS'!$C$8:$D$25,2,FALSE),"")</f>
        <v/>
      </c>
      <c r="BG189" s="210">
        <v>24.9000000000005</v>
      </c>
      <c r="BH189" s="210" t="str">
        <f>IFERROR(VLOOKUP(BG189,'CRUCE RIESGOS'!$C$8:$D$25,2,FALSE),"")</f>
        <v/>
      </c>
      <c r="BI189" s="210">
        <v>25.9000000000005</v>
      </c>
      <c r="BJ189" s="210" t="str">
        <f>IFERROR(VLOOKUP(BI189,'CRUCE RIESGOS'!$C$8:$D$25,2,FALSE),"")</f>
        <v/>
      </c>
    </row>
    <row r="190" spans="13:62" x14ac:dyDescent="0.25">
      <c r="N190" s="210" t="str">
        <f t="shared" si="17"/>
        <v/>
      </c>
      <c r="P190" s="210" t="str">
        <f>IF(P191&lt;&gt;""," -R","")</f>
        <v/>
      </c>
      <c r="R190" s="210" t="str">
        <f>IF(R191&lt;&gt;""," -R","")</f>
        <v/>
      </c>
      <c r="T190" s="210" t="str">
        <f>IF(T191&lt;&gt;""," -R","")</f>
        <v/>
      </c>
      <c r="V190" s="210" t="str">
        <f>IF(V191&lt;&gt;""," -R","")</f>
        <v/>
      </c>
      <c r="X190" s="210" t="str">
        <f>IF(X191&lt;&gt;""," -R","")</f>
        <v/>
      </c>
      <c r="Z190" s="210" t="str">
        <f>IF(Z191&lt;&gt;""," -R","")</f>
        <v/>
      </c>
      <c r="AB190" s="210" t="str">
        <f>IF(AB191&lt;&gt;""," -R","")</f>
        <v/>
      </c>
      <c r="AD190" s="210" t="str">
        <f>IF(AD191&lt;&gt;""," -R","")</f>
        <v/>
      </c>
      <c r="AF190" s="210" t="str">
        <f t="shared" si="18"/>
        <v/>
      </c>
      <c r="AH190" s="210" t="str">
        <f t="shared" si="19"/>
        <v/>
      </c>
      <c r="AJ190" s="210" t="str">
        <f t="shared" si="20"/>
        <v/>
      </c>
      <c r="AL190" s="210" t="str">
        <f t="shared" si="21"/>
        <v/>
      </c>
      <c r="AN190" s="210" t="str">
        <f t="shared" si="22"/>
        <v/>
      </c>
      <c r="AP190" s="210" t="str">
        <f t="shared" si="23"/>
        <v/>
      </c>
      <c r="AR190" s="210" t="str">
        <f t="shared" si="24"/>
        <v/>
      </c>
      <c r="AT190" s="210" t="str">
        <f t="shared" si="25"/>
        <v/>
      </c>
      <c r="AV190" s="210" t="str">
        <f t="shared" si="26"/>
        <v/>
      </c>
      <c r="AX190" s="210" t="str">
        <f t="shared" si="27"/>
        <v/>
      </c>
      <c r="AZ190" s="210" t="str">
        <f t="shared" si="28"/>
        <v/>
      </c>
      <c r="BB190" s="210" t="str">
        <f t="shared" si="29"/>
        <v/>
      </c>
      <c r="BD190" s="210" t="str">
        <f t="shared" si="30"/>
        <v/>
      </c>
      <c r="BF190" s="210" t="str">
        <f t="shared" si="31"/>
        <v/>
      </c>
      <c r="BH190" s="210" t="str">
        <f t="shared" si="32"/>
        <v/>
      </c>
      <c r="BJ190" s="210" t="str">
        <f t="shared" si="33"/>
        <v/>
      </c>
    </row>
    <row r="191" spans="13:62" x14ac:dyDescent="0.25">
      <c r="M191" s="210">
        <v>1.91</v>
      </c>
      <c r="N191" s="210" t="str">
        <f>IFERROR(VLOOKUP(M191,'CRUCE RIESGOS'!$C$8:$D$25,2,FALSE),"")</f>
        <v/>
      </c>
      <c r="O191" s="210">
        <v>2.9100000000000201</v>
      </c>
      <c r="P191" s="210" t="str">
        <f>IFERROR(VLOOKUP(O191,'CRUCE RIESGOS'!$C$8:$D$25,2,FALSE),"")</f>
        <v/>
      </c>
      <c r="Q191" s="210">
        <v>3.9100000000000401</v>
      </c>
      <c r="R191" s="210" t="str">
        <f>IFERROR(VLOOKUP(Q191,'CRUCE RIESGOS'!$C$8:$D$25,2,FALSE),"")</f>
        <v/>
      </c>
      <c r="S191" s="210">
        <v>4.9100000000000597</v>
      </c>
      <c r="T191" s="210" t="str">
        <f>IFERROR(VLOOKUP(S191,'CRUCE RIESGOS'!$C$8:$D$25,2,FALSE),"")</f>
        <v/>
      </c>
      <c r="U191" s="210">
        <v>5.9100000000000801</v>
      </c>
      <c r="V191" s="210" t="str">
        <f>IFERROR(VLOOKUP(U191,'CRUCE RIESGOS'!$C$8:$D$25,2,FALSE),"")</f>
        <v/>
      </c>
      <c r="W191" s="210">
        <v>6.9100000000000996</v>
      </c>
      <c r="X191" s="210" t="str">
        <f>IFERROR(VLOOKUP(W191,'CRUCE RIESGOS'!$C$8:$D$25,2,FALSE),"")</f>
        <v/>
      </c>
      <c r="Y191" s="210">
        <v>7.91000000000012</v>
      </c>
      <c r="Z191" s="210" t="str">
        <f>IFERROR(VLOOKUP(Y191,'CRUCE RIESGOS'!$C$8:$D$25,2,FALSE),"")</f>
        <v/>
      </c>
      <c r="AA191" s="210">
        <v>8.9100000000001405</v>
      </c>
      <c r="AB191" s="210" t="str">
        <f>IFERROR(VLOOKUP(AA191,'CRUCE RIESGOS'!$C$8:$D$25,2,FALSE),"")</f>
        <v/>
      </c>
      <c r="AC191" s="210">
        <v>9.91000000000016</v>
      </c>
      <c r="AD191" s="210" t="str">
        <f>IFERROR(VLOOKUP(AC191,'CRUCE RIESGOS'!$C$8:$D$25,2,FALSE),"")</f>
        <v/>
      </c>
      <c r="AE191" s="210">
        <v>10.910000000000201</v>
      </c>
      <c r="AF191" s="210" t="str">
        <f>IFERROR(VLOOKUP(AE191,'CRUCE RIESGOS'!$C$8:$D$25,2,FALSE),"")</f>
        <v/>
      </c>
      <c r="AG191" s="210">
        <v>11.910000000000201</v>
      </c>
      <c r="AH191" s="210" t="str">
        <f>IFERROR(VLOOKUP(AG191,'CRUCE RIESGOS'!$C$8:$D$25,2,FALSE),"")</f>
        <v/>
      </c>
      <c r="AI191" s="210">
        <v>12.910000000000201</v>
      </c>
      <c r="AJ191" s="210" t="str">
        <f>IFERROR(VLOOKUP(AI191,'CRUCE RIESGOS'!$C$8:$D$25,2,FALSE),"")</f>
        <v/>
      </c>
      <c r="AK191" s="210">
        <v>13.910000000000201</v>
      </c>
      <c r="AL191" s="210" t="str">
        <f>IFERROR(VLOOKUP(AK191,'CRUCE RIESGOS'!$C$8:$D$25,2,FALSE),"")</f>
        <v/>
      </c>
      <c r="AM191" s="210">
        <v>14.9100000000003</v>
      </c>
      <c r="AN191" s="210" t="str">
        <f>IFERROR(VLOOKUP(AM191,'CRUCE RIESGOS'!$C$8:$D$25,2,FALSE),"")</f>
        <v/>
      </c>
      <c r="AO191" s="210">
        <v>15.9100000000003</v>
      </c>
      <c r="AP191" s="210" t="str">
        <f>IFERROR(VLOOKUP(AO191,'CRUCE RIESGOS'!$C$8:$D$25,2,FALSE),"")</f>
        <v/>
      </c>
      <c r="AQ191" s="210">
        <v>16.910000000000299</v>
      </c>
      <c r="AR191" s="210" t="str">
        <f>IFERROR(VLOOKUP(AQ191,'CRUCE RIESGOS'!$C$8:$D$25,2,FALSE),"")</f>
        <v/>
      </c>
      <c r="AS191" s="210">
        <v>17.910000000000299</v>
      </c>
      <c r="AT191" s="210" t="str">
        <f>IFERROR(VLOOKUP(AS191,'CRUCE RIESGOS'!$C$8:$D$25,2,FALSE),"")</f>
        <v/>
      </c>
      <c r="AU191" s="210">
        <v>18.910000000000299</v>
      </c>
      <c r="AV191" s="210" t="str">
        <f>IFERROR(VLOOKUP(AU191,'CRUCE RIESGOS'!$C$8:$D$25,2,FALSE),"")</f>
        <v/>
      </c>
      <c r="AW191" s="210">
        <v>19.910000000000402</v>
      </c>
      <c r="AX191" s="210" t="str">
        <f>IFERROR(VLOOKUP(AW191,'CRUCE RIESGOS'!$C$8:$D$25,2,FALSE),"")</f>
        <v/>
      </c>
      <c r="AY191" s="210">
        <v>20.910000000000402</v>
      </c>
      <c r="AZ191" s="210" t="str">
        <f>IFERROR(VLOOKUP(AY191,'CRUCE RIESGOS'!$C$8:$D$25,2,FALSE),"")</f>
        <v/>
      </c>
      <c r="BA191" s="210">
        <v>21.910000000000402</v>
      </c>
      <c r="BB191" s="210" t="str">
        <f>IFERROR(VLOOKUP(BA191,'CRUCE RIESGOS'!$C$8:$D$25,2,FALSE),"")</f>
        <v/>
      </c>
      <c r="BC191" s="210">
        <v>22.910000000000402</v>
      </c>
      <c r="BD191" s="210" t="str">
        <f>IFERROR(VLOOKUP(BC191,'CRUCE RIESGOS'!$C$8:$D$25,2,FALSE),"")</f>
        <v/>
      </c>
      <c r="BE191" s="210">
        <v>23.910000000000402</v>
      </c>
      <c r="BF191" s="210" t="str">
        <f>IFERROR(VLOOKUP(BE191,'CRUCE RIESGOS'!$C$8:$D$25,2,FALSE),"")</f>
        <v/>
      </c>
      <c r="BG191" s="210">
        <v>24.910000000000501</v>
      </c>
      <c r="BH191" s="210" t="str">
        <f>IFERROR(VLOOKUP(BG191,'CRUCE RIESGOS'!$C$8:$D$25,2,FALSE),"")</f>
        <v/>
      </c>
      <c r="BI191" s="210">
        <v>25.910000000000501</v>
      </c>
      <c r="BJ191" s="210" t="str">
        <f>IFERROR(VLOOKUP(BI191,'CRUCE RIESGOS'!$C$8:$D$25,2,FALSE),"")</f>
        <v/>
      </c>
    </row>
    <row r="192" spans="13:62" x14ac:dyDescent="0.25">
      <c r="N192" s="210" t="str">
        <f t="shared" si="17"/>
        <v/>
      </c>
      <c r="P192" s="210" t="str">
        <f>IF(P193&lt;&gt;""," -R","")</f>
        <v/>
      </c>
      <c r="R192" s="210" t="str">
        <f>IF(R193&lt;&gt;""," -R","")</f>
        <v/>
      </c>
      <c r="T192" s="210" t="str">
        <f>IF(T193&lt;&gt;""," -R","")</f>
        <v/>
      </c>
      <c r="V192" s="210" t="str">
        <f>IF(V193&lt;&gt;""," -R","")</f>
        <v/>
      </c>
      <c r="X192" s="210" t="str">
        <f>IF(X193&lt;&gt;""," -R","")</f>
        <v/>
      </c>
      <c r="Z192" s="210" t="str">
        <f>IF(Z193&lt;&gt;""," -R","")</f>
        <v/>
      </c>
      <c r="AB192" s="210" t="str">
        <f>IF(AB193&lt;&gt;""," -R","")</f>
        <v/>
      </c>
      <c r="AD192" s="210" t="str">
        <f>IF(AD193&lt;&gt;""," -R","")</f>
        <v/>
      </c>
      <c r="AF192" s="210" t="str">
        <f t="shared" si="18"/>
        <v/>
      </c>
      <c r="AH192" s="210" t="str">
        <f t="shared" si="19"/>
        <v/>
      </c>
      <c r="AJ192" s="210" t="str">
        <f t="shared" si="20"/>
        <v/>
      </c>
      <c r="AL192" s="210" t="str">
        <f t="shared" si="21"/>
        <v/>
      </c>
      <c r="AN192" s="210" t="str">
        <f t="shared" si="22"/>
        <v/>
      </c>
      <c r="AP192" s="210" t="str">
        <f t="shared" si="23"/>
        <v/>
      </c>
      <c r="AR192" s="210" t="str">
        <f t="shared" si="24"/>
        <v/>
      </c>
      <c r="AT192" s="210" t="str">
        <f t="shared" si="25"/>
        <v/>
      </c>
      <c r="AV192" s="210" t="str">
        <f t="shared" si="26"/>
        <v/>
      </c>
      <c r="AX192" s="210" t="str">
        <f t="shared" si="27"/>
        <v/>
      </c>
      <c r="AZ192" s="210" t="str">
        <f t="shared" si="28"/>
        <v/>
      </c>
      <c r="BB192" s="210" t="str">
        <f t="shared" si="29"/>
        <v/>
      </c>
      <c r="BD192" s="210" t="str">
        <f t="shared" si="30"/>
        <v/>
      </c>
      <c r="BF192" s="210" t="str">
        <f t="shared" si="31"/>
        <v/>
      </c>
      <c r="BH192" s="210" t="str">
        <f t="shared" si="32"/>
        <v/>
      </c>
      <c r="BJ192" s="210" t="str">
        <f t="shared" si="33"/>
        <v/>
      </c>
    </row>
    <row r="193" spans="13:62" x14ac:dyDescent="0.25">
      <c r="M193" s="210">
        <v>1.92</v>
      </c>
      <c r="N193" s="210" t="str">
        <f>IFERROR(VLOOKUP(M193,'CRUCE RIESGOS'!$C$8:$D$25,2,FALSE),"")</f>
        <v/>
      </c>
      <c r="O193" s="210">
        <v>2.9200000000000199</v>
      </c>
      <c r="P193" s="210" t="str">
        <f>IFERROR(VLOOKUP(O193,'CRUCE RIESGOS'!$C$8:$D$25,2,FALSE),"")</f>
        <v/>
      </c>
      <c r="Q193" s="210">
        <v>3.9200000000000399</v>
      </c>
      <c r="R193" s="210" t="str">
        <f>IFERROR(VLOOKUP(Q193,'CRUCE RIESGOS'!$C$8:$D$25,2,FALSE),"")</f>
        <v/>
      </c>
      <c r="S193" s="210">
        <v>4.9200000000000603</v>
      </c>
      <c r="T193" s="210" t="str">
        <f>IFERROR(VLOOKUP(S193,'CRUCE RIESGOS'!$C$8:$D$25,2,FALSE),"")</f>
        <v/>
      </c>
      <c r="U193" s="210">
        <v>5.9200000000000799</v>
      </c>
      <c r="V193" s="210" t="str">
        <f>IFERROR(VLOOKUP(U193,'CRUCE RIESGOS'!$C$8:$D$25,2,FALSE),"")</f>
        <v/>
      </c>
      <c r="W193" s="210">
        <v>6.9200000000001003</v>
      </c>
      <c r="X193" s="210" t="str">
        <f>IFERROR(VLOOKUP(W193,'CRUCE RIESGOS'!$C$8:$D$25,2,FALSE),"")</f>
        <v/>
      </c>
      <c r="Y193" s="210">
        <v>7.9200000000001198</v>
      </c>
      <c r="Z193" s="210" t="str">
        <f>IFERROR(VLOOKUP(Y193,'CRUCE RIESGOS'!$C$8:$D$25,2,FALSE),"")</f>
        <v/>
      </c>
      <c r="AA193" s="210">
        <v>8.9200000000001403</v>
      </c>
      <c r="AB193" s="210" t="str">
        <f>IFERROR(VLOOKUP(AA193,'CRUCE RIESGOS'!$C$8:$D$25,2,FALSE),"")</f>
        <v/>
      </c>
      <c r="AC193" s="210">
        <v>9.9200000000001598</v>
      </c>
      <c r="AD193" s="210" t="str">
        <f>IFERROR(VLOOKUP(AC193,'CRUCE RIESGOS'!$C$8:$D$25,2,FALSE),"")</f>
        <v/>
      </c>
      <c r="AE193" s="210">
        <v>10.920000000000201</v>
      </c>
      <c r="AF193" s="210" t="str">
        <f>IFERROR(VLOOKUP(AE193,'CRUCE RIESGOS'!$C$8:$D$25,2,FALSE),"")</f>
        <v/>
      </c>
      <c r="AG193" s="210">
        <v>11.920000000000201</v>
      </c>
      <c r="AH193" s="210" t="str">
        <f>IFERROR(VLOOKUP(AG193,'CRUCE RIESGOS'!$C$8:$D$25,2,FALSE),"")</f>
        <v/>
      </c>
      <c r="AI193" s="210">
        <v>12.920000000000201</v>
      </c>
      <c r="AJ193" s="210" t="str">
        <f>IFERROR(VLOOKUP(AI193,'CRUCE RIESGOS'!$C$8:$D$25,2,FALSE),"")</f>
        <v/>
      </c>
      <c r="AK193" s="210">
        <v>13.920000000000201</v>
      </c>
      <c r="AL193" s="210" t="str">
        <f>IFERROR(VLOOKUP(AK193,'CRUCE RIESGOS'!$C$8:$D$25,2,FALSE),"")</f>
        <v/>
      </c>
      <c r="AM193" s="210">
        <v>14.9200000000003</v>
      </c>
      <c r="AN193" s="210" t="str">
        <f>IFERROR(VLOOKUP(AM193,'CRUCE RIESGOS'!$C$8:$D$25,2,FALSE),"")</f>
        <v/>
      </c>
      <c r="AO193" s="210">
        <v>15.9200000000003</v>
      </c>
      <c r="AP193" s="210" t="str">
        <f>IFERROR(VLOOKUP(AO193,'CRUCE RIESGOS'!$C$8:$D$25,2,FALSE),"")</f>
        <v/>
      </c>
      <c r="AQ193" s="210">
        <v>16.9200000000003</v>
      </c>
      <c r="AR193" s="210" t="str">
        <f>IFERROR(VLOOKUP(AQ193,'CRUCE RIESGOS'!$C$8:$D$25,2,FALSE),"")</f>
        <v/>
      </c>
      <c r="AS193" s="210">
        <v>17.9200000000003</v>
      </c>
      <c r="AT193" s="210" t="str">
        <f>IFERROR(VLOOKUP(AS193,'CRUCE RIESGOS'!$C$8:$D$25,2,FALSE),"")</f>
        <v/>
      </c>
      <c r="AU193" s="210">
        <v>18.9200000000003</v>
      </c>
      <c r="AV193" s="210" t="str">
        <f>IFERROR(VLOOKUP(AU193,'CRUCE RIESGOS'!$C$8:$D$25,2,FALSE),"")</f>
        <v/>
      </c>
      <c r="AW193" s="210">
        <v>19.9200000000004</v>
      </c>
      <c r="AX193" s="210" t="str">
        <f>IFERROR(VLOOKUP(AW193,'CRUCE RIESGOS'!$C$8:$D$25,2,FALSE),"")</f>
        <v/>
      </c>
      <c r="AY193" s="210">
        <v>20.9200000000004</v>
      </c>
      <c r="AZ193" s="210" t="str">
        <f>IFERROR(VLOOKUP(AY193,'CRUCE RIESGOS'!$C$8:$D$25,2,FALSE),"")</f>
        <v/>
      </c>
      <c r="BA193" s="210">
        <v>21.9200000000004</v>
      </c>
      <c r="BB193" s="210" t="str">
        <f>IFERROR(VLOOKUP(BA193,'CRUCE RIESGOS'!$C$8:$D$25,2,FALSE),"")</f>
        <v/>
      </c>
      <c r="BC193" s="210">
        <v>22.9200000000004</v>
      </c>
      <c r="BD193" s="210" t="str">
        <f>IFERROR(VLOOKUP(BC193,'CRUCE RIESGOS'!$C$8:$D$25,2,FALSE),"")</f>
        <v/>
      </c>
      <c r="BE193" s="210">
        <v>23.9200000000004</v>
      </c>
      <c r="BF193" s="210" t="str">
        <f>IFERROR(VLOOKUP(BE193,'CRUCE RIESGOS'!$C$8:$D$25,2,FALSE),"")</f>
        <v/>
      </c>
      <c r="BG193" s="210">
        <v>24.920000000000499</v>
      </c>
      <c r="BH193" s="210" t="str">
        <f>IFERROR(VLOOKUP(BG193,'CRUCE RIESGOS'!$C$8:$D$25,2,FALSE),"")</f>
        <v/>
      </c>
      <c r="BI193" s="210">
        <v>25.920000000000499</v>
      </c>
      <c r="BJ193" s="210" t="str">
        <f>IFERROR(VLOOKUP(BI193,'CRUCE RIESGOS'!$C$8:$D$25,2,FALSE),"")</f>
        <v/>
      </c>
    </row>
    <row r="194" spans="13:62" x14ac:dyDescent="0.25">
      <c r="N194" s="210" t="str">
        <f t="shared" si="17"/>
        <v/>
      </c>
      <c r="P194" s="210" t="str">
        <f>IF(P195&lt;&gt;""," -R","")</f>
        <v/>
      </c>
      <c r="R194" s="210" t="str">
        <f>IF(R195&lt;&gt;""," -R","")</f>
        <v/>
      </c>
      <c r="T194" s="210" t="str">
        <f>IF(T195&lt;&gt;""," -R","")</f>
        <v/>
      </c>
      <c r="V194" s="210" t="str">
        <f>IF(V195&lt;&gt;""," -R","")</f>
        <v/>
      </c>
      <c r="X194" s="210" t="str">
        <f>IF(X195&lt;&gt;""," -R","")</f>
        <v/>
      </c>
      <c r="Z194" s="210" t="str">
        <f>IF(Z195&lt;&gt;""," -R","")</f>
        <v/>
      </c>
      <c r="AB194" s="210" t="str">
        <f>IF(AB195&lt;&gt;""," -R","")</f>
        <v/>
      </c>
      <c r="AD194" s="210" t="str">
        <f>IF(AD195&lt;&gt;""," -R","")</f>
        <v/>
      </c>
      <c r="AF194" s="210" t="str">
        <f t="shared" si="18"/>
        <v/>
      </c>
      <c r="AH194" s="210" t="str">
        <f t="shared" si="19"/>
        <v/>
      </c>
      <c r="AJ194" s="210" t="str">
        <f t="shared" si="20"/>
        <v/>
      </c>
      <c r="AL194" s="210" t="str">
        <f t="shared" si="21"/>
        <v/>
      </c>
      <c r="AN194" s="210" t="str">
        <f t="shared" si="22"/>
        <v/>
      </c>
      <c r="AP194" s="210" t="str">
        <f t="shared" si="23"/>
        <v/>
      </c>
      <c r="AR194" s="210" t="str">
        <f t="shared" si="24"/>
        <v/>
      </c>
      <c r="AT194" s="210" t="str">
        <f t="shared" si="25"/>
        <v/>
      </c>
      <c r="AV194" s="210" t="str">
        <f t="shared" si="26"/>
        <v/>
      </c>
      <c r="AX194" s="210" t="str">
        <f t="shared" si="27"/>
        <v/>
      </c>
      <c r="AZ194" s="210" t="str">
        <f t="shared" si="28"/>
        <v/>
      </c>
      <c r="BB194" s="210" t="str">
        <f t="shared" si="29"/>
        <v/>
      </c>
      <c r="BD194" s="210" t="str">
        <f t="shared" si="30"/>
        <v/>
      </c>
      <c r="BF194" s="210" t="str">
        <f t="shared" si="31"/>
        <v/>
      </c>
      <c r="BH194" s="210" t="str">
        <f t="shared" si="32"/>
        <v/>
      </c>
      <c r="BJ194" s="210" t="str">
        <f t="shared" si="33"/>
        <v/>
      </c>
    </row>
    <row r="195" spans="13:62" x14ac:dyDescent="0.25">
      <c r="M195" s="210">
        <v>1.93</v>
      </c>
      <c r="N195" s="210" t="str">
        <f>IFERROR(VLOOKUP(M195,'CRUCE RIESGOS'!$C$8:$D$25,2,FALSE),"")</f>
        <v/>
      </c>
      <c r="O195" s="210">
        <v>2.9300000000000201</v>
      </c>
      <c r="P195" s="210" t="str">
        <f>IFERROR(VLOOKUP(O195,'CRUCE RIESGOS'!$C$8:$D$25,2,FALSE),"")</f>
        <v/>
      </c>
      <c r="Q195" s="210">
        <v>3.9300000000000401</v>
      </c>
      <c r="R195" s="210" t="str">
        <f>IFERROR(VLOOKUP(Q195,'CRUCE RIESGOS'!$C$8:$D$25,2,FALSE),"")</f>
        <v/>
      </c>
      <c r="S195" s="210">
        <v>4.9300000000000601</v>
      </c>
      <c r="T195" s="210" t="str">
        <f>IFERROR(VLOOKUP(S195,'CRUCE RIESGOS'!$C$8:$D$25,2,FALSE),"")</f>
        <v/>
      </c>
      <c r="U195" s="210">
        <v>5.9300000000000797</v>
      </c>
      <c r="V195" s="210" t="str">
        <f>IFERROR(VLOOKUP(U195,'CRUCE RIESGOS'!$C$8:$D$25,2,FALSE),"")</f>
        <v/>
      </c>
      <c r="W195" s="210">
        <v>6.9300000000001001</v>
      </c>
      <c r="X195" s="210" t="str">
        <f>IFERROR(VLOOKUP(W195,'CRUCE RIESGOS'!$C$8:$D$25,2,FALSE),"")</f>
        <v/>
      </c>
      <c r="Y195" s="210">
        <v>7.9300000000001196</v>
      </c>
      <c r="Z195" s="210" t="str">
        <f>IFERROR(VLOOKUP(Y195,'CRUCE RIESGOS'!$C$8:$D$25,2,FALSE),"")</f>
        <v/>
      </c>
      <c r="AA195" s="210">
        <v>8.93000000000014</v>
      </c>
      <c r="AB195" s="210" t="str">
        <f>IFERROR(VLOOKUP(AA195,'CRUCE RIESGOS'!$C$8:$D$25,2,FALSE),"")</f>
        <v/>
      </c>
      <c r="AC195" s="210">
        <v>9.9300000000001596</v>
      </c>
      <c r="AD195" s="210" t="str">
        <f>IFERROR(VLOOKUP(AC195,'CRUCE RIESGOS'!$C$8:$D$25,2,FALSE),"")</f>
        <v/>
      </c>
      <c r="AE195" s="210">
        <v>10.9300000000002</v>
      </c>
      <c r="AF195" s="210" t="str">
        <f>IFERROR(VLOOKUP(AE195,'CRUCE RIESGOS'!$C$8:$D$25,2,FALSE),"")</f>
        <v/>
      </c>
      <c r="AG195" s="210">
        <v>11.9300000000002</v>
      </c>
      <c r="AH195" s="210" t="str">
        <f>IFERROR(VLOOKUP(AG195,'CRUCE RIESGOS'!$C$8:$D$25,2,FALSE),"")</f>
        <v/>
      </c>
      <c r="AI195" s="210">
        <v>12.9300000000002</v>
      </c>
      <c r="AJ195" s="210" t="str">
        <f>IFERROR(VLOOKUP(AI195,'CRUCE RIESGOS'!$C$8:$D$25,2,FALSE),"")</f>
        <v/>
      </c>
      <c r="AK195" s="210">
        <v>13.9300000000002</v>
      </c>
      <c r="AL195" s="210" t="str">
        <f>IFERROR(VLOOKUP(AK195,'CRUCE RIESGOS'!$C$8:$D$25,2,FALSE),"")</f>
        <v/>
      </c>
      <c r="AM195" s="210">
        <v>14.9300000000003</v>
      </c>
      <c r="AN195" s="210" t="str">
        <f>IFERROR(VLOOKUP(AM195,'CRUCE RIESGOS'!$C$8:$D$25,2,FALSE),"")</f>
        <v/>
      </c>
      <c r="AO195" s="210">
        <v>15.9300000000003</v>
      </c>
      <c r="AP195" s="210" t="str">
        <f>IFERROR(VLOOKUP(AO195,'CRUCE RIESGOS'!$C$8:$D$25,2,FALSE),"")</f>
        <v/>
      </c>
      <c r="AQ195" s="210">
        <v>16.930000000000302</v>
      </c>
      <c r="AR195" s="210" t="str">
        <f>IFERROR(VLOOKUP(AQ195,'CRUCE RIESGOS'!$C$8:$D$25,2,FALSE),"")</f>
        <v/>
      </c>
      <c r="AS195" s="210">
        <v>17.930000000000302</v>
      </c>
      <c r="AT195" s="210" t="str">
        <f>IFERROR(VLOOKUP(AS195,'CRUCE RIESGOS'!$C$8:$D$25,2,FALSE),"")</f>
        <v/>
      </c>
      <c r="AU195" s="210">
        <v>18.930000000000302</v>
      </c>
      <c r="AV195" s="210" t="str">
        <f>IFERROR(VLOOKUP(AU195,'CRUCE RIESGOS'!$C$8:$D$25,2,FALSE),"")</f>
        <v/>
      </c>
      <c r="AW195" s="210">
        <v>19.930000000000401</v>
      </c>
      <c r="AX195" s="210" t="str">
        <f>IFERROR(VLOOKUP(AW195,'CRUCE RIESGOS'!$C$8:$D$25,2,FALSE),"")</f>
        <v/>
      </c>
      <c r="AY195" s="210">
        <v>20.930000000000401</v>
      </c>
      <c r="AZ195" s="210" t="str">
        <f>IFERROR(VLOOKUP(AY195,'CRUCE RIESGOS'!$C$8:$D$25,2,FALSE),"")</f>
        <v/>
      </c>
      <c r="BA195" s="210">
        <v>21.930000000000401</v>
      </c>
      <c r="BB195" s="210" t="str">
        <f>IFERROR(VLOOKUP(BA195,'CRUCE RIESGOS'!$C$8:$D$25,2,FALSE),"")</f>
        <v/>
      </c>
      <c r="BC195" s="210">
        <v>22.930000000000401</v>
      </c>
      <c r="BD195" s="210" t="str">
        <f>IFERROR(VLOOKUP(BC195,'CRUCE RIESGOS'!$C$8:$D$25,2,FALSE),"")</f>
        <v/>
      </c>
      <c r="BE195" s="210">
        <v>23.930000000000401</v>
      </c>
      <c r="BF195" s="210" t="str">
        <f>IFERROR(VLOOKUP(BE195,'CRUCE RIESGOS'!$C$8:$D$25,2,FALSE),"")</f>
        <v/>
      </c>
      <c r="BG195" s="210">
        <v>24.930000000000501</v>
      </c>
      <c r="BH195" s="210" t="str">
        <f>IFERROR(VLOOKUP(BG195,'CRUCE RIESGOS'!$C$8:$D$25,2,FALSE),"")</f>
        <v/>
      </c>
      <c r="BI195" s="210">
        <v>25.930000000000501</v>
      </c>
      <c r="BJ195" s="210" t="str">
        <f>IFERROR(VLOOKUP(BI195,'CRUCE RIESGOS'!$C$8:$D$25,2,FALSE),"")</f>
        <v/>
      </c>
    </row>
    <row r="196" spans="13:62" x14ac:dyDescent="0.25">
      <c r="N196" s="210" t="str">
        <f t="shared" si="17"/>
        <v/>
      </c>
      <c r="P196" s="210" t="str">
        <f>IF(P197&lt;&gt;""," -R","")</f>
        <v/>
      </c>
      <c r="R196" s="210" t="str">
        <f>IF(R197&lt;&gt;""," -R","")</f>
        <v/>
      </c>
      <c r="T196" s="210" t="str">
        <f>IF(T197&lt;&gt;""," -R","")</f>
        <v/>
      </c>
      <c r="V196" s="210" t="str">
        <f>IF(V197&lt;&gt;""," -R","")</f>
        <v/>
      </c>
      <c r="X196" s="210" t="str">
        <f>IF(X197&lt;&gt;""," -R","")</f>
        <v/>
      </c>
      <c r="Z196" s="210" t="str">
        <f>IF(Z197&lt;&gt;""," -R","")</f>
        <v/>
      </c>
      <c r="AB196" s="210" t="str">
        <f>IF(AB197&lt;&gt;""," -R","")</f>
        <v/>
      </c>
      <c r="AD196" s="210" t="str">
        <f>IF(AD197&lt;&gt;""," -R","")</f>
        <v/>
      </c>
      <c r="AF196" s="210" t="str">
        <f t="shared" si="18"/>
        <v/>
      </c>
      <c r="AH196" s="210" t="str">
        <f t="shared" si="19"/>
        <v/>
      </c>
      <c r="AJ196" s="210" t="str">
        <f t="shared" si="20"/>
        <v/>
      </c>
      <c r="AL196" s="210" t="str">
        <f t="shared" si="21"/>
        <v/>
      </c>
      <c r="AN196" s="210" t="str">
        <f t="shared" si="22"/>
        <v/>
      </c>
      <c r="AP196" s="210" t="str">
        <f t="shared" si="23"/>
        <v/>
      </c>
      <c r="AR196" s="210" t="str">
        <f t="shared" si="24"/>
        <v/>
      </c>
      <c r="AT196" s="210" t="str">
        <f t="shared" si="25"/>
        <v/>
      </c>
      <c r="AV196" s="210" t="str">
        <f t="shared" si="26"/>
        <v/>
      </c>
      <c r="AX196" s="210" t="str">
        <f t="shared" si="27"/>
        <v/>
      </c>
      <c r="AZ196" s="210" t="str">
        <f t="shared" si="28"/>
        <v/>
      </c>
      <c r="BB196" s="210" t="str">
        <f t="shared" si="29"/>
        <v/>
      </c>
      <c r="BD196" s="210" t="str">
        <f t="shared" si="30"/>
        <v/>
      </c>
      <c r="BF196" s="210" t="str">
        <f t="shared" si="31"/>
        <v/>
      </c>
      <c r="BH196" s="210" t="str">
        <f t="shared" si="32"/>
        <v/>
      </c>
      <c r="BJ196" s="210" t="str">
        <f t="shared" si="33"/>
        <v/>
      </c>
    </row>
    <row r="197" spans="13:62" x14ac:dyDescent="0.25">
      <c r="M197" s="210">
        <v>1.94</v>
      </c>
      <c r="N197" s="210" t="str">
        <f>IFERROR(VLOOKUP(M197,'CRUCE RIESGOS'!$C$8:$D$25,2,FALSE),"")</f>
        <v/>
      </c>
      <c r="O197" s="210">
        <v>2.9400000000000199</v>
      </c>
      <c r="P197" s="210" t="str">
        <f>IFERROR(VLOOKUP(O197,'CRUCE RIESGOS'!$C$8:$D$25,2,FALSE),"")</f>
        <v/>
      </c>
      <c r="Q197" s="210">
        <v>3.9400000000000399</v>
      </c>
      <c r="R197" s="210" t="str">
        <f>IFERROR(VLOOKUP(Q197,'CRUCE RIESGOS'!$C$8:$D$25,2,FALSE),"")</f>
        <v/>
      </c>
      <c r="S197" s="210">
        <v>4.9400000000000599</v>
      </c>
      <c r="T197" s="210" t="str">
        <f>IFERROR(VLOOKUP(S197,'CRUCE RIESGOS'!$C$8:$D$25,2,FALSE),"")</f>
        <v/>
      </c>
      <c r="U197" s="210">
        <v>5.9400000000000803</v>
      </c>
      <c r="V197" s="210" t="str">
        <f>IFERROR(VLOOKUP(U197,'CRUCE RIESGOS'!$C$8:$D$25,2,FALSE),"")</f>
        <v/>
      </c>
      <c r="W197" s="210">
        <v>6.9400000000000999</v>
      </c>
      <c r="X197" s="210" t="str">
        <f>IFERROR(VLOOKUP(W197,'CRUCE RIESGOS'!$C$8:$D$25,2,FALSE),"")</f>
        <v/>
      </c>
      <c r="Y197" s="210">
        <v>7.9400000000001203</v>
      </c>
      <c r="Z197" s="210" t="str">
        <f>IFERROR(VLOOKUP(Y197,'CRUCE RIESGOS'!$C$8:$D$25,2,FALSE),"")</f>
        <v/>
      </c>
      <c r="AA197" s="210">
        <v>8.9400000000001398</v>
      </c>
      <c r="AB197" s="210" t="str">
        <f>IFERROR(VLOOKUP(AA197,'CRUCE RIESGOS'!$C$8:$D$25,2,FALSE),"")</f>
        <v/>
      </c>
      <c r="AC197" s="210">
        <v>9.9400000000001594</v>
      </c>
      <c r="AD197" s="210" t="str">
        <f>IFERROR(VLOOKUP(AC197,'CRUCE RIESGOS'!$C$8:$D$25,2,FALSE),"")</f>
        <v/>
      </c>
      <c r="AE197" s="210">
        <v>10.9400000000002</v>
      </c>
      <c r="AF197" s="210" t="str">
        <f>IFERROR(VLOOKUP(AE197,'CRUCE RIESGOS'!$C$8:$D$25,2,FALSE),"")</f>
        <v/>
      </c>
      <c r="AG197" s="210">
        <v>11.9400000000002</v>
      </c>
      <c r="AH197" s="210" t="str">
        <f>IFERROR(VLOOKUP(AG197,'CRUCE RIESGOS'!$C$8:$D$25,2,FALSE),"")</f>
        <v/>
      </c>
      <c r="AI197" s="210">
        <v>12.9400000000002</v>
      </c>
      <c r="AJ197" s="210" t="str">
        <f>IFERROR(VLOOKUP(AI197,'CRUCE RIESGOS'!$C$8:$D$25,2,FALSE),"")</f>
        <v/>
      </c>
      <c r="AK197" s="210">
        <v>13.9400000000002</v>
      </c>
      <c r="AL197" s="210" t="str">
        <f>IFERROR(VLOOKUP(AK197,'CRUCE RIESGOS'!$C$8:$D$25,2,FALSE),"")</f>
        <v/>
      </c>
      <c r="AM197" s="210">
        <v>14.9400000000003</v>
      </c>
      <c r="AN197" s="210" t="str">
        <f>IFERROR(VLOOKUP(AM197,'CRUCE RIESGOS'!$C$8:$D$25,2,FALSE),"")</f>
        <v/>
      </c>
      <c r="AO197" s="210">
        <v>15.9400000000003</v>
      </c>
      <c r="AP197" s="210" t="str">
        <f>IFERROR(VLOOKUP(AO197,'CRUCE RIESGOS'!$C$8:$D$25,2,FALSE),"")</f>
        <v/>
      </c>
      <c r="AQ197" s="210">
        <v>16.9400000000003</v>
      </c>
      <c r="AR197" s="210" t="str">
        <f>IFERROR(VLOOKUP(AQ197,'CRUCE RIESGOS'!$C$8:$D$25,2,FALSE),"")</f>
        <v/>
      </c>
      <c r="AS197" s="210">
        <v>17.9400000000003</v>
      </c>
      <c r="AT197" s="210" t="str">
        <f>IFERROR(VLOOKUP(AS197,'CRUCE RIESGOS'!$C$8:$D$25,2,FALSE),"")</f>
        <v/>
      </c>
      <c r="AU197" s="210">
        <v>18.9400000000003</v>
      </c>
      <c r="AV197" s="210" t="str">
        <f>IFERROR(VLOOKUP(AU197,'CRUCE RIESGOS'!$C$8:$D$25,2,FALSE),"")</f>
        <v/>
      </c>
      <c r="AW197" s="210">
        <v>19.940000000000399</v>
      </c>
      <c r="AX197" s="210" t="str">
        <f>IFERROR(VLOOKUP(AW197,'CRUCE RIESGOS'!$C$8:$D$25,2,FALSE),"")</f>
        <v/>
      </c>
      <c r="AY197" s="210">
        <v>20.940000000000399</v>
      </c>
      <c r="AZ197" s="210" t="str">
        <f>IFERROR(VLOOKUP(AY197,'CRUCE RIESGOS'!$C$8:$D$25,2,FALSE),"")</f>
        <v/>
      </c>
      <c r="BA197" s="210">
        <v>21.940000000000399</v>
      </c>
      <c r="BB197" s="210" t="str">
        <f>IFERROR(VLOOKUP(BA197,'CRUCE RIESGOS'!$C$8:$D$25,2,FALSE),"")</f>
        <v/>
      </c>
      <c r="BC197" s="210">
        <v>22.940000000000399</v>
      </c>
      <c r="BD197" s="210" t="str">
        <f>IFERROR(VLOOKUP(BC197,'CRUCE RIESGOS'!$C$8:$D$25,2,FALSE),"")</f>
        <v/>
      </c>
      <c r="BE197" s="210">
        <v>23.940000000000399</v>
      </c>
      <c r="BF197" s="210" t="str">
        <f>IFERROR(VLOOKUP(BE197,'CRUCE RIESGOS'!$C$8:$D$25,2,FALSE),"")</f>
        <v/>
      </c>
      <c r="BG197" s="210">
        <v>24.940000000000499</v>
      </c>
      <c r="BH197" s="210" t="str">
        <f>IFERROR(VLOOKUP(BG197,'CRUCE RIESGOS'!$C$8:$D$25,2,FALSE),"")</f>
        <v/>
      </c>
      <c r="BI197" s="210">
        <v>25.940000000000499</v>
      </c>
      <c r="BJ197" s="210" t="str">
        <f>IFERROR(VLOOKUP(BI197,'CRUCE RIESGOS'!$C$8:$D$25,2,FALSE),"")</f>
        <v/>
      </c>
    </row>
    <row r="198" spans="13:62" x14ac:dyDescent="0.25">
      <c r="N198" s="210" t="str">
        <f t="shared" si="17"/>
        <v/>
      </c>
      <c r="P198" s="210" t="str">
        <f>IF(P199&lt;&gt;""," -R","")</f>
        <v/>
      </c>
      <c r="R198" s="210" t="str">
        <f>IF(R199&lt;&gt;""," -R","")</f>
        <v/>
      </c>
      <c r="T198" s="210" t="str">
        <f>IF(T199&lt;&gt;""," -R","")</f>
        <v/>
      </c>
      <c r="V198" s="210" t="str">
        <f>IF(V199&lt;&gt;""," -R","")</f>
        <v/>
      </c>
      <c r="X198" s="210" t="str">
        <f>IF(X199&lt;&gt;""," -R","")</f>
        <v/>
      </c>
      <c r="Z198" s="210" t="str">
        <f>IF(Z199&lt;&gt;""," -R","")</f>
        <v/>
      </c>
      <c r="AB198" s="210" t="str">
        <f>IF(AB199&lt;&gt;""," -R","")</f>
        <v/>
      </c>
      <c r="AD198" s="210" t="str">
        <f>IF(AD199&lt;&gt;""," -R","")</f>
        <v/>
      </c>
      <c r="AF198" s="210" t="str">
        <f t="shared" si="18"/>
        <v/>
      </c>
      <c r="AH198" s="210" t="str">
        <f t="shared" si="19"/>
        <v/>
      </c>
      <c r="AJ198" s="210" t="str">
        <f t="shared" si="20"/>
        <v/>
      </c>
      <c r="AL198" s="210" t="str">
        <f t="shared" si="21"/>
        <v/>
      </c>
      <c r="AN198" s="210" t="str">
        <f t="shared" si="22"/>
        <v/>
      </c>
      <c r="AP198" s="210" t="str">
        <f t="shared" si="23"/>
        <v/>
      </c>
      <c r="AR198" s="210" t="str">
        <f t="shared" si="24"/>
        <v/>
      </c>
      <c r="AT198" s="210" t="str">
        <f t="shared" si="25"/>
        <v/>
      </c>
      <c r="AV198" s="210" t="str">
        <f t="shared" si="26"/>
        <v/>
      </c>
      <c r="AX198" s="210" t="str">
        <f t="shared" si="27"/>
        <v/>
      </c>
      <c r="AZ198" s="210" t="str">
        <f t="shared" si="28"/>
        <v/>
      </c>
      <c r="BB198" s="210" t="str">
        <f t="shared" si="29"/>
        <v/>
      </c>
      <c r="BD198" s="210" t="str">
        <f t="shared" si="30"/>
        <v/>
      </c>
      <c r="BF198" s="210" t="str">
        <f t="shared" si="31"/>
        <v/>
      </c>
      <c r="BH198" s="210" t="str">
        <f t="shared" si="32"/>
        <v/>
      </c>
      <c r="BJ198" s="210" t="str">
        <f t="shared" si="33"/>
        <v/>
      </c>
    </row>
    <row r="199" spans="13:62" x14ac:dyDescent="0.25">
      <c r="M199" s="210">
        <v>1.95</v>
      </c>
      <c r="N199" s="210" t="str">
        <f>IFERROR(VLOOKUP(M199,'CRUCE RIESGOS'!$C$8:$D$25,2,FALSE),"")</f>
        <v/>
      </c>
      <c r="O199" s="210">
        <v>2.9500000000000202</v>
      </c>
      <c r="P199" s="210" t="str">
        <f>IFERROR(VLOOKUP(O199,'CRUCE RIESGOS'!$C$8:$D$25,2,FALSE),"")</f>
        <v/>
      </c>
      <c r="Q199" s="210">
        <v>3.9500000000000401</v>
      </c>
      <c r="R199" s="210" t="str">
        <f>IFERROR(VLOOKUP(Q199,'CRUCE RIESGOS'!$C$8:$D$25,2,FALSE),"")</f>
        <v/>
      </c>
      <c r="S199" s="210">
        <v>4.9500000000000597</v>
      </c>
      <c r="T199" s="210" t="str">
        <f>IFERROR(VLOOKUP(S199,'CRUCE RIESGOS'!$C$8:$D$25,2,FALSE),"")</f>
        <v/>
      </c>
      <c r="U199" s="210">
        <v>5.9500000000000801</v>
      </c>
      <c r="V199" s="210" t="str">
        <f>IFERROR(VLOOKUP(U199,'CRUCE RIESGOS'!$C$8:$D$25,2,FALSE),"")</f>
        <v/>
      </c>
      <c r="W199" s="210">
        <v>6.9500000000000997</v>
      </c>
      <c r="X199" s="210" t="str">
        <f>IFERROR(VLOOKUP(W199,'CRUCE RIESGOS'!$C$8:$D$25,2,FALSE),"")</f>
        <v/>
      </c>
      <c r="Y199" s="210">
        <v>7.9500000000001201</v>
      </c>
      <c r="Z199" s="210" t="str">
        <f>IFERROR(VLOOKUP(Y199,'CRUCE RIESGOS'!$C$8:$D$25,2,FALSE),"")</f>
        <v/>
      </c>
      <c r="AA199" s="210">
        <v>8.9500000000001396</v>
      </c>
      <c r="AB199" s="210" t="str">
        <f>IFERROR(VLOOKUP(AA199,'CRUCE RIESGOS'!$C$8:$D$25,2,FALSE),"")</f>
        <v/>
      </c>
      <c r="AC199" s="210">
        <v>9.9500000000001592</v>
      </c>
      <c r="AD199" s="210" t="str">
        <f>IFERROR(VLOOKUP(AC199,'CRUCE RIESGOS'!$C$8:$D$25,2,FALSE),"")</f>
        <v/>
      </c>
      <c r="AE199" s="210">
        <v>10.9500000000002</v>
      </c>
      <c r="AF199" s="210" t="str">
        <f>IFERROR(VLOOKUP(AE199,'CRUCE RIESGOS'!$C$8:$D$25,2,FALSE),"")</f>
        <v/>
      </c>
      <c r="AG199" s="210">
        <v>11.9500000000002</v>
      </c>
      <c r="AH199" s="210" t="str">
        <f>IFERROR(VLOOKUP(AG199,'CRUCE RIESGOS'!$C$8:$D$25,2,FALSE),"")</f>
        <v/>
      </c>
      <c r="AI199" s="210">
        <v>12.9500000000002</v>
      </c>
      <c r="AJ199" s="210" t="str">
        <f>IFERROR(VLOOKUP(AI199,'CRUCE RIESGOS'!$C$8:$D$25,2,FALSE),"")</f>
        <v/>
      </c>
      <c r="AK199" s="210">
        <v>13.9500000000002</v>
      </c>
      <c r="AL199" s="210" t="str">
        <f>IFERROR(VLOOKUP(AK199,'CRUCE RIESGOS'!$C$8:$D$25,2,FALSE),"")</f>
        <v/>
      </c>
      <c r="AM199" s="210">
        <v>14.950000000000299</v>
      </c>
      <c r="AN199" s="210" t="str">
        <f>IFERROR(VLOOKUP(AM199,'CRUCE RIESGOS'!$C$8:$D$25,2,FALSE),"")</f>
        <v/>
      </c>
      <c r="AO199" s="210">
        <v>15.950000000000299</v>
      </c>
      <c r="AP199" s="210" t="str">
        <f>IFERROR(VLOOKUP(AO199,'CRUCE RIESGOS'!$C$8:$D$25,2,FALSE),"")</f>
        <v/>
      </c>
      <c r="AQ199" s="210">
        <v>16.950000000000301</v>
      </c>
      <c r="AR199" s="210" t="str">
        <f>IFERROR(VLOOKUP(AQ199,'CRUCE RIESGOS'!$C$8:$D$25,2,FALSE),"")</f>
        <v/>
      </c>
      <c r="AS199" s="210">
        <v>17.950000000000301</v>
      </c>
      <c r="AT199" s="210" t="str">
        <f>IFERROR(VLOOKUP(AS199,'CRUCE RIESGOS'!$C$8:$D$25,2,FALSE),"")</f>
        <v/>
      </c>
      <c r="AU199" s="210">
        <v>18.950000000000301</v>
      </c>
      <c r="AV199" s="210" t="str">
        <f>IFERROR(VLOOKUP(AU199,'CRUCE RIESGOS'!$C$8:$D$25,2,FALSE),"")</f>
        <v/>
      </c>
      <c r="AW199" s="210">
        <v>19.950000000000401</v>
      </c>
      <c r="AX199" s="210" t="str">
        <f>IFERROR(VLOOKUP(AW199,'CRUCE RIESGOS'!$C$8:$D$25,2,FALSE),"")</f>
        <v/>
      </c>
      <c r="AY199" s="210">
        <v>20.950000000000401</v>
      </c>
      <c r="AZ199" s="210" t="str">
        <f>IFERROR(VLOOKUP(AY199,'CRUCE RIESGOS'!$C$8:$D$25,2,FALSE),"")</f>
        <v/>
      </c>
      <c r="BA199" s="210">
        <v>21.950000000000401</v>
      </c>
      <c r="BB199" s="210" t="str">
        <f>IFERROR(VLOOKUP(BA199,'CRUCE RIESGOS'!$C$8:$D$25,2,FALSE),"")</f>
        <v/>
      </c>
      <c r="BC199" s="210">
        <v>22.950000000000401</v>
      </c>
      <c r="BD199" s="210" t="str">
        <f>IFERROR(VLOOKUP(BC199,'CRUCE RIESGOS'!$C$8:$D$25,2,FALSE),"")</f>
        <v/>
      </c>
      <c r="BE199" s="210">
        <v>23.950000000000401</v>
      </c>
      <c r="BF199" s="210" t="str">
        <f>IFERROR(VLOOKUP(BE199,'CRUCE RIESGOS'!$C$8:$D$25,2,FALSE),"")</f>
        <v/>
      </c>
      <c r="BG199" s="210">
        <v>24.9500000000005</v>
      </c>
      <c r="BH199" s="210" t="str">
        <f>IFERROR(VLOOKUP(BG199,'CRUCE RIESGOS'!$C$8:$D$25,2,FALSE),"")</f>
        <v/>
      </c>
      <c r="BI199" s="210">
        <v>25.9500000000005</v>
      </c>
      <c r="BJ199" s="210" t="str">
        <f>IFERROR(VLOOKUP(BI199,'CRUCE RIESGOS'!$C$8:$D$25,2,FALSE),"")</f>
        <v/>
      </c>
    </row>
    <row r="200" spans="13:62" x14ac:dyDescent="0.25">
      <c r="N200" s="210" t="str">
        <f t="shared" si="17"/>
        <v/>
      </c>
      <c r="P200" s="210" t="str">
        <f>IF(P201&lt;&gt;""," -R","")</f>
        <v/>
      </c>
      <c r="R200" s="210" t="str">
        <f>IF(R201&lt;&gt;""," -R","")</f>
        <v/>
      </c>
      <c r="T200" s="210" t="str">
        <f>IF(T201&lt;&gt;""," -R","")</f>
        <v/>
      </c>
      <c r="V200" s="210" t="str">
        <f>IF(V201&lt;&gt;""," -R","")</f>
        <v/>
      </c>
      <c r="X200" s="210" t="str">
        <f>IF(X201&lt;&gt;""," -R","")</f>
        <v/>
      </c>
      <c r="Z200" s="210" t="str">
        <f>IF(Z201&lt;&gt;""," -R","")</f>
        <v/>
      </c>
      <c r="AB200" s="210" t="str">
        <f>IF(AB201&lt;&gt;""," -R","")</f>
        <v/>
      </c>
      <c r="AD200" s="210" t="str">
        <f>IF(AD201&lt;&gt;""," -R","")</f>
        <v/>
      </c>
      <c r="AF200" s="210" t="str">
        <f t="shared" si="18"/>
        <v/>
      </c>
      <c r="AH200" s="210" t="str">
        <f t="shared" si="19"/>
        <v/>
      </c>
      <c r="AJ200" s="210" t="str">
        <f t="shared" si="20"/>
        <v/>
      </c>
      <c r="AL200" s="210" t="str">
        <f t="shared" si="21"/>
        <v/>
      </c>
      <c r="AN200" s="210" t="str">
        <f t="shared" si="22"/>
        <v/>
      </c>
      <c r="AP200" s="210" t="str">
        <f t="shared" si="23"/>
        <v/>
      </c>
      <c r="AR200" s="210" t="str">
        <f t="shared" si="24"/>
        <v/>
      </c>
      <c r="AT200" s="210" t="str">
        <f t="shared" si="25"/>
        <v/>
      </c>
      <c r="AV200" s="210" t="str">
        <f t="shared" si="26"/>
        <v/>
      </c>
      <c r="AX200" s="210" t="str">
        <f t="shared" si="27"/>
        <v/>
      </c>
      <c r="AZ200" s="210" t="str">
        <f t="shared" si="28"/>
        <v/>
      </c>
      <c r="BB200" s="210" t="str">
        <f t="shared" si="29"/>
        <v/>
      </c>
      <c r="BD200" s="210" t="str">
        <f t="shared" si="30"/>
        <v/>
      </c>
      <c r="BF200" s="210" t="str">
        <f t="shared" si="31"/>
        <v/>
      </c>
      <c r="BH200" s="210" t="str">
        <f t="shared" si="32"/>
        <v/>
      </c>
      <c r="BJ200" s="210" t="str">
        <f t="shared" si="33"/>
        <v/>
      </c>
    </row>
    <row r="201" spans="13:62" x14ac:dyDescent="0.25">
      <c r="M201" s="210">
        <v>1.96</v>
      </c>
      <c r="N201" s="210" t="str">
        <f>IFERROR(VLOOKUP(M201,'CRUCE RIESGOS'!$C$8:$D$25,2,FALSE),"")</f>
        <v/>
      </c>
      <c r="O201" s="210">
        <v>2.9600000000000199</v>
      </c>
      <c r="P201" s="210" t="str">
        <f>IFERROR(VLOOKUP(O201,'CRUCE RIESGOS'!$C$8:$D$25,2,FALSE),"")</f>
        <v/>
      </c>
      <c r="Q201" s="210">
        <v>3.9600000000000399</v>
      </c>
      <c r="R201" s="210" t="str">
        <f>IFERROR(VLOOKUP(Q201,'CRUCE RIESGOS'!$C$8:$D$25,2,FALSE),"")</f>
        <v/>
      </c>
      <c r="S201" s="210">
        <v>4.9600000000000604</v>
      </c>
      <c r="T201" s="210" t="str">
        <f>IFERROR(VLOOKUP(S201,'CRUCE RIESGOS'!$C$8:$D$25,2,FALSE),"")</f>
        <v/>
      </c>
      <c r="U201" s="210">
        <v>5.9600000000000799</v>
      </c>
      <c r="V201" s="210" t="str">
        <f>IFERROR(VLOOKUP(U201,'CRUCE RIESGOS'!$C$8:$D$25,2,FALSE),"")</f>
        <v/>
      </c>
      <c r="W201" s="210">
        <v>6.9600000000001003</v>
      </c>
      <c r="X201" s="210" t="str">
        <f>IFERROR(VLOOKUP(W201,'CRUCE RIESGOS'!$C$8:$D$25,2,FALSE),"")</f>
        <v/>
      </c>
      <c r="Y201" s="210">
        <v>7.9600000000001199</v>
      </c>
      <c r="Z201" s="210" t="str">
        <f>IFERROR(VLOOKUP(Y201,'CRUCE RIESGOS'!$C$8:$D$25,2,FALSE),"")</f>
        <v/>
      </c>
      <c r="AA201" s="210">
        <v>8.9600000000001394</v>
      </c>
      <c r="AB201" s="210" t="str">
        <f>IFERROR(VLOOKUP(AA201,'CRUCE RIESGOS'!$C$8:$D$25,2,FALSE),"")</f>
        <v/>
      </c>
      <c r="AC201" s="210">
        <v>9.9600000000001607</v>
      </c>
      <c r="AD201" s="210" t="str">
        <f>IFERROR(VLOOKUP(AC201,'CRUCE RIESGOS'!$C$8:$D$25,2,FALSE),"")</f>
        <v/>
      </c>
      <c r="AE201" s="210">
        <v>10.9600000000002</v>
      </c>
      <c r="AF201" s="210" t="str">
        <f>IFERROR(VLOOKUP(AE201,'CRUCE RIESGOS'!$C$8:$D$25,2,FALSE),"")</f>
        <v/>
      </c>
      <c r="AG201" s="210">
        <v>11.9600000000002</v>
      </c>
      <c r="AH201" s="210" t="str">
        <f>IFERROR(VLOOKUP(AG201,'CRUCE RIESGOS'!$C$8:$D$25,2,FALSE),"")</f>
        <v/>
      </c>
      <c r="AI201" s="210">
        <v>12.9600000000002</v>
      </c>
      <c r="AJ201" s="210" t="str">
        <f>IFERROR(VLOOKUP(AI201,'CRUCE RIESGOS'!$C$8:$D$25,2,FALSE),"")</f>
        <v/>
      </c>
      <c r="AK201" s="210">
        <v>13.9600000000002</v>
      </c>
      <c r="AL201" s="210" t="str">
        <f>IFERROR(VLOOKUP(AK201,'CRUCE RIESGOS'!$C$8:$D$25,2,FALSE),"")</f>
        <v/>
      </c>
      <c r="AM201" s="210">
        <v>14.960000000000299</v>
      </c>
      <c r="AN201" s="210" t="str">
        <f>IFERROR(VLOOKUP(AM201,'CRUCE RIESGOS'!$C$8:$D$25,2,FALSE),"")</f>
        <v/>
      </c>
      <c r="AO201" s="210">
        <v>15.960000000000299</v>
      </c>
      <c r="AP201" s="210" t="str">
        <f>IFERROR(VLOOKUP(AO201,'CRUCE RIESGOS'!$C$8:$D$25,2,FALSE),"")</f>
        <v/>
      </c>
      <c r="AQ201" s="210">
        <v>16.960000000000299</v>
      </c>
      <c r="AR201" s="210" t="str">
        <f>IFERROR(VLOOKUP(AQ201,'CRUCE RIESGOS'!$C$8:$D$25,2,FALSE),"")</f>
        <v/>
      </c>
      <c r="AS201" s="210">
        <v>17.960000000000299</v>
      </c>
      <c r="AT201" s="210" t="str">
        <f>IFERROR(VLOOKUP(AS201,'CRUCE RIESGOS'!$C$8:$D$25,2,FALSE),"")</f>
        <v/>
      </c>
      <c r="AU201" s="210">
        <v>18.960000000000299</v>
      </c>
      <c r="AV201" s="210" t="str">
        <f>IFERROR(VLOOKUP(AU201,'CRUCE RIESGOS'!$C$8:$D$25,2,FALSE),"")</f>
        <v/>
      </c>
      <c r="AW201" s="210">
        <v>19.960000000000399</v>
      </c>
      <c r="AX201" s="210" t="str">
        <f>IFERROR(VLOOKUP(AW201,'CRUCE RIESGOS'!$C$8:$D$25,2,FALSE),"")</f>
        <v/>
      </c>
      <c r="AY201" s="210">
        <v>20.960000000000399</v>
      </c>
      <c r="AZ201" s="210" t="str">
        <f>IFERROR(VLOOKUP(AY201,'CRUCE RIESGOS'!$C$8:$D$25,2,FALSE),"")</f>
        <v/>
      </c>
      <c r="BA201" s="210">
        <v>21.960000000000399</v>
      </c>
      <c r="BB201" s="210" t="str">
        <f>IFERROR(VLOOKUP(BA201,'CRUCE RIESGOS'!$C$8:$D$25,2,FALSE),"")</f>
        <v/>
      </c>
      <c r="BC201" s="210">
        <v>22.960000000000399</v>
      </c>
      <c r="BD201" s="210" t="str">
        <f>IFERROR(VLOOKUP(BC201,'CRUCE RIESGOS'!$C$8:$D$25,2,FALSE),"")</f>
        <v/>
      </c>
      <c r="BE201" s="210">
        <v>23.960000000000399</v>
      </c>
      <c r="BF201" s="210" t="str">
        <f>IFERROR(VLOOKUP(BE201,'CRUCE RIESGOS'!$C$8:$D$25,2,FALSE),"")</f>
        <v/>
      </c>
      <c r="BG201" s="210">
        <v>24.960000000000498</v>
      </c>
      <c r="BH201" s="210" t="str">
        <f>IFERROR(VLOOKUP(BG201,'CRUCE RIESGOS'!$C$8:$D$25,2,FALSE),"")</f>
        <v/>
      </c>
      <c r="BI201" s="210">
        <v>25.960000000000498</v>
      </c>
      <c r="BJ201" s="210" t="str">
        <f>IFERROR(VLOOKUP(BI201,'CRUCE RIESGOS'!$C$8:$D$25,2,FALSE),"")</f>
        <v/>
      </c>
    </row>
    <row r="202" spans="13:62" x14ac:dyDescent="0.25">
      <c r="N202" s="210" t="str">
        <f>IF(N203&lt;&gt;""," -R","")</f>
        <v/>
      </c>
      <c r="P202" s="210" t="str">
        <f>IF(P203&lt;&gt;""," -R","")</f>
        <v/>
      </c>
      <c r="R202" s="210" t="str">
        <f>IF(R203&lt;&gt;""," -R","")</f>
        <v/>
      </c>
      <c r="T202" s="210" t="str">
        <f>IF(T203&lt;&gt;""," -R","")</f>
        <v/>
      </c>
      <c r="V202" s="210" t="str">
        <f>IF(V203&lt;&gt;""," -R","")</f>
        <v/>
      </c>
      <c r="X202" s="210" t="str">
        <f>IF(X203&lt;&gt;""," -R","")</f>
        <v/>
      </c>
      <c r="Z202" s="210" t="str">
        <f>IF(Z203&lt;&gt;""," -R","")</f>
        <v/>
      </c>
      <c r="AB202" s="210" t="str">
        <f>IF(AB203&lt;&gt;""," -R","")</f>
        <v/>
      </c>
      <c r="AD202" s="210" t="str">
        <f>IF(AD203&lt;&gt;""," -R","")</f>
        <v/>
      </c>
      <c r="AF202" s="210" t="str">
        <f>IF(AF203&lt;&gt;""," -R","")</f>
        <v/>
      </c>
      <c r="AH202" s="210" t="str">
        <f>IF(AH203&lt;&gt;""," -R","")</f>
        <v/>
      </c>
      <c r="AJ202" s="210" t="str">
        <f>IF(AJ203&lt;&gt;""," -R","")</f>
        <v/>
      </c>
      <c r="AL202" s="210" t="str">
        <f>IF(AL203&lt;&gt;""," -R","")</f>
        <v/>
      </c>
      <c r="AN202" s="210" t="str">
        <f>IF(AN203&lt;&gt;""," -R","")</f>
        <v/>
      </c>
      <c r="AP202" s="210" t="str">
        <f>IF(AP203&lt;&gt;""," -R","")</f>
        <v/>
      </c>
      <c r="AR202" s="210" t="str">
        <f>IF(AR203&lt;&gt;""," -R","")</f>
        <v/>
      </c>
      <c r="AT202" s="210" t="str">
        <f>IF(AT203&lt;&gt;""," -R","")</f>
        <v/>
      </c>
      <c r="AV202" s="210" t="str">
        <f>IF(AV203&lt;&gt;""," -R","")</f>
        <v/>
      </c>
      <c r="AX202" s="210" t="str">
        <f>IF(AX203&lt;&gt;""," -R","")</f>
        <v/>
      </c>
      <c r="AZ202" s="210" t="str">
        <f>IF(AZ203&lt;&gt;""," -R","")</f>
        <v/>
      </c>
      <c r="BB202" s="210" t="str">
        <f>IF(BB203&lt;&gt;""," -R","")</f>
        <v/>
      </c>
      <c r="BD202" s="210" t="str">
        <f>IF(BD203&lt;&gt;""," -R","")</f>
        <v/>
      </c>
      <c r="BF202" s="210" t="str">
        <f>IF(BF203&lt;&gt;""," -R","")</f>
        <v/>
      </c>
      <c r="BH202" s="210" t="str">
        <f>IF(BH203&lt;&gt;""," -R","")</f>
        <v/>
      </c>
      <c r="BJ202" s="210" t="str">
        <f>IF(BJ203&lt;&gt;""," -R","")</f>
        <v/>
      </c>
    </row>
    <row r="203" spans="13:62" x14ac:dyDescent="0.25">
      <c r="M203" s="210">
        <v>1.97</v>
      </c>
      <c r="N203" s="210" t="str">
        <f>IFERROR(VLOOKUP(M203,'CRUCE RIESGOS'!$C$8:$D$25,2,FALSE),"")</f>
        <v/>
      </c>
      <c r="O203" s="210">
        <v>2.9700000000000202</v>
      </c>
      <c r="P203" s="210" t="str">
        <f>IFERROR(VLOOKUP(O203,'CRUCE RIESGOS'!$C$8:$D$25,2,FALSE),"")</f>
        <v/>
      </c>
      <c r="Q203" s="210">
        <v>3.9700000000000402</v>
      </c>
      <c r="R203" s="210" t="str">
        <f>IFERROR(VLOOKUP(Q203,'CRUCE RIESGOS'!$C$8:$D$25,2,FALSE),"")</f>
        <v/>
      </c>
      <c r="S203" s="210">
        <v>4.9700000000000601</v>
      </c>
      <c r="T203" s="210" t="str">
        <f>IFERROR(VLOOKUP(S203,'CRUCE RIESGOS'!$C$8:$D$25,2,FALSE),"")</f>
        <v/>
      </c>
      <c r="U203" s="210">
        <v>5.9700000000000797</v>
      </c>
      <c r="V203" s="210" t="str">
        <f>IFERROR(VLOOKUP(U203,'CRUCE RIESGOS'!$C$8:$D$25,2,FALSE),"")</f>
        <v/>
      </c>
      <c r="W203" s="210">
        <v>6.9700000000001001</v>
      </c>
      <c r="X203" s="210" t="str">
        <f>IFERROR(VLOOKUP(W203,'CRUCE RIESGOS'!$C$8:$D$25,2,FALSE),"")</f>
        <v/>
      </c>
      <c r="Y203" s="210">
        <v>7.9700000000001197</v>
      </c>
      <c r="Z203" s="210" t="str">
        <f>IFERROR(VLOOKUP(Y203,'CRUCE RIESGOS'!$C$8:$D$25,2,FALSE),"")</f>
        <v/>
      </c>
      <c r="AA203" s="210">
        <v>8.9700000000001392</v>
      </c>
      <c r="AB203" s="210" t="str">
        <f>IFERROR(VLOOKUP(AA203,'CRUCE RIESGOS'!$C$8:$D$25,2,FALSE),"")</f>
        <v/>
      </c>
      <c r="AC203" s="210">
        <v>9.9700000000001605</v>
      </c>
      <c r="AD203" s="210" t="str">
        <f>IFERROR(VLOOKUP(AC203,'CRUCE RIESGOS'!$C$8:$D$25,2,FALSE),"")</f>
        <v/>
      </c>
      <c r="AE203" s="210">
        <v>10.9700000000002</v>
      </c>
      <c r="AF203" s="210" t="str">
        <f>IFERROR(VLOOKUP(AE203,'CRUCE RIESGOS'!$C$8:$D$25,2,FALSE),"")</f>
        <v/>
      </c>
      <c r="AG203" s="210">
        <v>11.9700000000002</v>
      </c>
      <c r="AH203" s="210" t="str">
        <f>IFERROR(VLOOKUP(AG203,'CRUCE RIESGOS'!$C$8:$D$25,2,FALSE),"")</f>
        <v/>
      </c>
      <c r="AI203" s="210">
        <v>12.9700000000002</v>
      </c>
      <c r="AJ203" s="210" t="str">
        <f>IFERROR(VLOOKUP(AI203,'CRUCE RIESGOS'!$C$8:$D$25,2,FALSE),"")</f>
        <v/>
      </c>
      <c r="AK203" s="210">
        <v>13.9700000000002</v>
      </c>
      <c r="AL203" s="210" t="str">
        <f>IFERROR(VLOOKUP(AK203,'CRUCE RIESGOS'!$C$8:$D$25,2,FALSE),"")</f>
        <v/>
      </c>
      <c r="AM203" s="210">
        <v>14.970000000000301</v>
      </c>
      <c r="AN203" s="210" t="str">
        <f>IFERROR(VLOOKUP(AM203,'CRUCE RIESGOS'!$C$8:$D$25,2,FALSE),"")</f>
        <v/>
      </c>
      <c r="AO203" s="210">
        <v>15.970000000000301</v>
      </c>
      <c r="AP203" s="210" t="str">
        <f>IFERROR(VLOOKUP(AO203,'CRUCE RIESGOS'!$C$8:$D$25,2,FALSE),"")</f>
        <v/>
      </c>
      <c r="AQ203" s="210">
        <v>16.970000000000301</v>
      </c>
      <c r="AR203" s="210" t="str">
        <f>IFERROR(VLOOKUP(AQ203,'CRUCE RIESGOS'!$C$8:$D$25,2,FALSE),"")</f>
        <v/>
      </c>
      <c r="AS203" s="210">
        <v>17.970000000000301</v>
      </c>
      <c r="AT203" s="210" t="str">
        <f>IFERROR(VLOOKUP(AS203,'CRUCE RIESGOS'!$C$8:$D$25,2,FALSE),"")</f>
        <v/>
      </c>
      <c r="AU203" s="210">
        <v>18.970000000000301</v>
      </c>
      <c r="AV203" s="210" t="str">
        <f>IFERROR(VLOOKUP(AU203,'CRUCE RIESGOS'!$C$8:$D$25,2,FALSE),"")</f>
        <v/>
      </c>
      <c r="AW203" s="210">
        <v>19.9700000000004</v>
      </c>
      <c r="AX203" s="210" t="str">
        <f>IFERROR(VLOOKUP(AW203,'CRUCE RIESGOS'!$C$8:$D$25,2,FALSE),"")</f>
        <v/>
      </c>
      <c r="AY203" s="210">
        <v>20.9700000000004</v>
      </c>
      <c r="AZ203" s="210" t="str">
        <f>IFERROR(VLOOKUP(AY203,'CRUCE RIESGOS'!$C$8:$D$25,2,FALSE),"")</f>
        <v/>
      </c>
      <c r="BA203" s="210">
        <v>21.9700000000004</v>
      </c>
      <c r="BB203" s="210" t="str">
        <f>IFERROR(VLOOKUP(BA203,'CRUCE RIESGOS'!$C$8:$D$25,2,FALSE),"")</f>
        <v/>
      </c>
      <c r="BC203" s="210">
        <v>22.9700000000004</v>
      </c>
      <c r="BD203" s="210" t="str">
        <f>IFERROR(VLOOKUP(BC203,'CRUCE RIESGOS'!$C$8:$D$25,2,FALSE),"")</f>
        <v/>
      </c>
      <c r="BE203" s="210">
        <v>23.9700000000004</v>
      </c>
      <c r="BF203" s="210" t="str">
        <f>IFERROR(VLOOKUP(BE203,'CRUCE RIESGOS'!$C$8:$D$25,2,FALSE),"")</f>
        <v/>
      </c>
      <c r="BG203" s="210">
        <v>24.9700000000005</v>
      </c>
      <c r="BH203" s="210" t="str">
        <f>IFERROR(VLOOKUP(BG203,'CRUCE RIESGOS'!$C$8:$D$25,2,FALSE),"")</f>
        <v/>
      </c>
      <c r="BI203" s="210">
        <v>25.9700000000005</v>
      </c>
      <c r="BJ203" s="210" t="str">
        <f>IFERROR(VLOOKUP(BI203,'CRUCE RIESGOS'!$C$8:$D$25,2,FALSE),"")</f>
        <v/>
      </c>
    </row>
    <row r="204" spans="13:62" x14ac:dyDescent="0.25">
      <c r="N204" s="210" t="str">
        <f>IF(N205&lt;&gt;""," -R","")</f>
        <v/>
      </c>
      <c r="P204" s="210" t="str">
        <f>IF(P205&lt;&gt;""," -R","")</f>
        <v/>
      </c>
      <c r="R204" s="210" t="str">
        <f>IF(R205&lt;&gt;""," -R","")</f>
        <v/>
      </c>
      <c r="T204" s="210" t="str">
        <f>IF(T205&lt;&gt;""," -R","")</f>
        <v/>
      </c>
      <c r="V204" s="210" t="str">
        <f>IF(V205&lt;&gt;""," -R","")</f>
        <v/>
      </c>
      <c r="X204" s="210" t="str">
        <f>IF(X205&lt;&gt;""," -R","")</f>
        <v/>
      </c>
      <c r="Z204" s="210" t="str">
        <f>IF(Z205&lt;&gt;""," -R","")</f>
        <v/>
      </c>
      <c r="AB204" s="210" t="str">
        <f>IF(AB205&lt;&gt;""," -R","")</f>
        <v/>
      </c>
      <c r="AD204" s="210" t="str">
        <f>IF(AD205&lt;&gt;""," -R","")</f>
        <v/>
      </c>
      <c r="AF204" s="210" t="str">
        <f>IF(AF205&lt;&gt;""," -R","")</f>
        <v/>
      </c>
      <c r="AH204" s="210" t="str">
        <f>IF(AH205&lt;&gt;""," -R","")</f>
        <v/>
      </c>
      <c r="AJ204" s="210" t="str">
        <f>IF(AJ205&lt;&gt;""," -R","")</f>
        <v/>
      </c>
      <c r="AL204" s="210" t="str">
        <f>IF(AL205&lt;&gt;""," -R","")</f>
        <v/>
      </c>
      <c r="AN204" s="210" t="str">
        <f>IF(AN205&lt;&gt;""," -R","")</f>
        <v/>
      </c>
      <c r="AP204" s="210" t="str">
        <f>IF(AP205&lt;&gt;""," -R","")</f>
        <v/>
      </c>
      <c r="AR204" s="210" t="str">
        <f>IF(AR205&lt;&gt;""," -R","")</f>
        <v/>
      </c>
      <c r="AT204" s="210" t="str">
        <f>IF(AT205&lt;&gt;""," -R","")</f>
        <v/>
      </c>
      <c r="AV204" s="210" t="str">
        <f>IF(AV205&lt;&gt;""," -R","")</f>
        <v/>
      </c>
      <c r="AX204" s="210" t="str">
        <f>IF(AX205&lt;&gt;""," -R","")</f>
        <v/>
      </c>
      <c r="AZ204" s="210" t="str">
        <f>IF(AZ205&lt;&gt;""," -R","")</f>
        <v/>
      </c>
      <c r="BB204" s="210" t="str">
        <f>IF(BB205&lt;&gt;""," -R","")</f>
        <v/>
      </c>
      <c r="BD204" s="210" t="str">
        <f>IF(BD205&lt;&gt;""," -R","")</f>
        <v/>
      </c>
      <c r="BF204" s="210" t="str">
        <f>IF(BF205&lt;&gt;""," -R","")</f>
        <v/>
      </c>
      <c r="BH204" s="210" t="str">
        <f>IF(BH205&lt;&gt;""," -R","")</f>
        <v/>
      </c>
      <c r="BJ204" s="210" t="str">
        <f>IF(BJ205&lt;&gt;""," -R","")</f>
        <v/>
      </c>
    </row>
    <row r="205" spans="13:62" x14ac:dyDescent="0.25">
      <c r="M205" s="210">
        <v>1.98</v>
      </c>
      <c r="N205" s="210" t="str">
        <f>IFERROR(VLOOKUP(M205,'CRUCE RIESGOS'!$C$8:$D$25,2,FALSE),"")</f>
        <v/>
      </c>
      <c r="O205" s="210">
        <v>2.98000000000002</v>
      </c>
      <c r="P205" s="210" t="str">
        <f>IFERROR(VLOOKUP(O205,'CRUCE RIESGOS'!$C$8:$D$25,2,FALSE),"")</f>
        <v/>
      </c>
      <c r="Q205" s="210">
        <v>3.98000000000004</v>
      </c>
      <c r="R205" s="210" t="str">
        <f>IFERROR(VLOOKUP(Q205,'CRUCE RIESGOS'!$C$8:$D$25,2,FALSE),"")</f>
        <v/>
      </c>
      <c r="S205" s="210">
        <v>4.9800000000000599</v>
      </c>
      <c r="T205" s="210" t="str">
        <f>IFERROR(VLOOKUP(S205,'CRUCE RIESGOS'!$C$8:$D$25,2,FALSE),"")</f>
        <v/>
      </c>
      <c r="U205" s="210">
        <v>5.9800000000000804</v>
      </c>
      <c r="V205" s="210" t="str">
        <f>IFERROR(VLOOKUP(U205,'CRUCE RIESGOS'!$C$8:$D$25,2,FALSE),"")</f>
        <v/>
      </c>
      <c r="W205" s="210">
        <v>6.9800000000000999</v>
      </c>
      <c r="X205" s="210" t="str">
        <f>IFERROR(VLOOKUP(W205,'CRUCE RIESGOS'!$C$8:$D$25,2,FALSE),"")</f>
        <v/>
      </c>
      <c r="Y205" s="210">
        <v>7.9800000000001203</v>
      </c>
      <c r="Z205" s="210" t="str">
        <f>IFERROR(VLOOKUP(Y205,'CRUCE RIESGOS'!$C$8:$D$25,2,FALSE),"")</f>
        <v/>
      </c>
      <c r="AA205" s="210">
        <v>8.9800000000001408</v>
      </c>
      <c r="AB205" s="210" t="str">
        <f>IFERROR(VLOOKUP(AA205,'CRUCE RIESGOS'!$C$8:$D$25,2,FALSE),"")</f>
        <v/>
      </c>
      <c r="AC205" s="210">
        <v>9.9800000000001603</v>
      </c>
      <c r="AD205" s="210" t="str">
        <f>IFERROR(VLOOKUP(AC205,'CRUCE RIESGOS'!$C$8:$D$25,2,FALSE),"")</f>
        <v/>
      </c>
      <c r="AE205" s="210">
        <v>10.980000000000199</v>
      </c>
      <c r="AF205" s="210" t="str">
        <f>IFERROR(VLOOKUP(AE205,'CRUCE RIESGOS'!$C$8:$D$25,2,FALSE),"")</f>
        <v/>
      </c>
      <c r="AG205" s="210">
        <v>11.980000000000199</v>
      </c>
      <c r="AH205" s="210" t="str">
        <f>IFERROR(VLOOKUP(AG205,'CRUCE RIESGOS'!$C$8:$D$25,2,FALSE),"")</f>
        <v/>
      </c>
      <c r="AI205" s="210">
        <v>12.980000000000199</v>
      </c>
      <c r="AJ205" s="210" t="str">
        <f>IFERROR(VLOOKUP(AI205,'CRUCE RIESGOS'!$C$8:$D$25,2,FALSE),"")</f>
        <v/>
      </c>
      <c r="AK205" s="210">
        <v>13.980000000000199</v>
      </c>
      <c r="AL205" s="210" t="str">
        <f>IFERROR(VLOOKUP(AK205,'CRUCE RIESGOS'!$C$8:$D$25,2,FALSE),"")</f>
        <v/>
      </c>
      <c r="AM205" s="210">
        <v>14.980000000000301</v>
      </c>
      <c r="AN205" s="210" t="str">
        <f>IFERROR(VLOOKUP(AM205,'CRUCE RIESGOS'!$C$8:$D$25,2,FALSE),"")</f>
        <v/>
      </c>
      <c r="AO205" s="210">
        <v>15.980000000000301</v>
      </c>
      <c r="AP205" s="210" t="str">
        <f>IFERROR(VLOOKUP(AO205,'CRUCE RIESGOS'!$C$8:$D$25,2,FALSE),"")</f>
        <v/>
      </c>
      <c r="AQ205" s="210">
        <v>16.980000000000299</v>
      </c>
      <c r="AR205" s="210" t="str">
        <f>IFERROR(VLOOKUP(AQ205,'CRUCE RIESGOS'!$C$8:$D$25,2,FALSE),"")</f>
        <v/>
      </c>
      <c r="AS205" s="210">
        <v>17.980000000000299</v>
      </c>
      <c r="AT205" s="210" t="str">
        <f>IFERROR(VLOOKUP(AS205,'CRUCE RIESGOS'!$C$8:$D$25,2,FALSE),"")</f>
        <v/>
      </c>
      <c r="AU205" s="210">
        <v>18.980000000000299</v>
      </c>
      <c r="AV205" s="210" t="str">
        <f>IFERROR(VLOOKUP(AU205,'CRUCE RIESGOS'!$C$8:$D$25,2,FALSE),"")</f>
        <v/>
      </c>
      <c r="AW205" s="210">
        <v>19.980000000000398</v>
      </c>
      <c r="AX205" s="210" t="str">
        <f>IFERROR(VLOOKUP(AW205,'CRUCE RIESGOS'!$C$8:$D$25,2,FALSE),"")</f>
        <v/>
      </c>
      <c r="AY205" s="210">
        <v>20.980000000000398</v>
      </c>
      <c r="AZ205" s="210" t="str">
        <f>IFERROR(VLOOKUP(AY205,'CRUCE RIESGOS'!$C$8:$D$25,2,FALSE),"")</f>
        <v/>
      </c>
      <c r="BA205" s="210">
        <v>21.980000000000398</v>
      </c>
      <c r="BB205" s="210" t="str">
        <f>IFERROR(VLOOKUP(BA205,'CRUCE RIESGOS'!$C$8:$D$25,2,FALSE),"")</f>
        <v/>
      </c>
      <c r="BC205" s="210">
        <v>22.980000000000398</v>
      </c>
      <c r="BD205" s="210" t="str">
        <f>IFERROR(VLOOKUP(BC205,'CRUCE RIESGOS'!$C$8:$D$25,2,FALSE),"")</f>
        <v/>
      </c>
      <c r="BE205" s="210">
        <v>23.980000000000398</v>
      </c>
      <c r="BF205" s="210" t="str">
        <f>IFERROR(VLOOKUP(BE205,'CRUCE RIESGOS'!$C$8:$D$25,2,FALSE),"")</f>
        <v/>
      </c>
      <c r="BG205" s="210">
        <v>24.980000000000501</v>
      </c>
      <c r="BH205" s="210" t="str">
        <f>IFERROR(VLOOKUP(BG205,'CRUCE RIESGOS'!$C$8:$D$25,2,FALSE),"")</f>
        <v/>
      </c>
      <c r="BI205" s="210">
        <v>25.980000000000501</v>
      </c>
      <c r="BJ205" s="210" t="str">
        <f>IFERROR(VLOOKUP(BI205,'CRUCE RIESGOS'!$C$8:$D$25,2,FALSE),"")</f>
        <v/>
      </c>
    </row>
    <row r="206" spans="13:62" x14ac:dyDescent="0.25">
      <c r="N206" s="210" t="str">
        <f>IF(N207&lt;&gt;""," -R","")</f>
        <v/>
      </c>
      <c r="P206" s="210" t="str">
        <f>IF(P207&lt;&gt;""," -R","")</f>
        <v/>
      </c>
      <c r="R206" s="210" t="str">
        <f>IF(R207&lt;&gt;""," -R","")</f>
        <v/>
      </c>
      <c r="T206" s="210" t="str">
        <f>IF(T207&lt;&gt;""," -R","")</f>
        <v/>
      </c>
      <c r="V206" s="210" t="str">
        <f>IF(V207&lt;&gt;""," -R","")</f>
        <v/>
      </c>
      <c r="X206" s="210" t="str">
        <f>IF(X207&lt;&gt;""," -R","")</f>
        <v/>
      </c>
      <c r="Z206" s="210" t="str">
        <f>IF(Z207&lt;&gt;""," -R","")</f>
        <v/>
      </c>
      <c r="AB206" s="210" t="str">
        <f>IF(AB207&lt;&gt;""," -R","")</f>
        <v/>
      </c>
      <c r="AD206" s="210" t="str">
        <f>IF(AD207&lt;&gt;""," -R","")</f>
        <v/>
      </c>
      <c r="AF206" s="210" t="str">
        <f>IF(AF207&lt;&gt;""," -R","")</f>
        <v/>
      </c>
      <c r="AH206" s="210" t="str">
        <f>IF(AH207&lt;&gt;""," -R","")</f>
        <v/>
      </c>
      <c r="AJ206" s="210" t="str">
        <f>IF(AJ207&lt;&gt;""," -R","")</f>
        <v/>
      </c>
      <c r="AL206" s="210" t="str">
        <f>IF(AL207&lt;&gt;""," -R","")</f>
        <v/>
      </c>
      <c r="AN206" s="210" t="str">
        <f>IF(AN207&lt;&gt;""," -R","")</f>
        <v/>
      </c>
      <c r="AP206" s="210" t="str">
        <f>IF(AP207&lt;&gt;""," -R","")</f>
        <v/>
      </c>
      <c r="AR206" s="210" t="str">
        <f>IF(AR207&lt;&gt;""," -R","")</f>
        <v/>
      </c>
      <c r="AT206" s="210" t="str">
        <f>IF(AT207&lt;&gt;""," -R","")</f>
        <v/>
      </c>
      <c r="AV206" s="210" t="str">
        <f>IF(AV207&lt;&gt;""," -R","")</f>
        <v/>
      </c>
      <c r="AX206" s="210" t="str">
        <f>IF(AX207&lt;&gt;""," -R","")</f>
        <v/>
      </c>
      <c r="AZ206" s="210" t="str">
        <f>IF(AZ207&lt;&gt;""," -R","")</f>
        <v/>
      </c>
      <c r="BB206" s="210" t="str">
        <f>IF(BB207&lt;&gt;""," -R","")</f>
        <v/>
      </c>
      <c r="BD206" s="210" t="str">
        <f>IF(BD207&lt;&gt;""," -R","")</f>
        <v/>
      </c>
      <c r="BF206" s="210" t="str">
        <f>IF(BF207&lt;&gt;""," -R","")</f>
        <v/>
      </c>
      <c r="BH206" s="210" t="str">
        <f>IF(BH207&lt;&gt;""," -R","")</f>
        <v/>
      </c>
      <c r="BJ206" s="210" t="str">
        <f>IF(BJ207&lt;&gt;""," -R","")</f>
        <v/>
      </c>
    </row>
    <row r="207" spans="13:62" x14ac:dyDescent="0.25">
      <c r="M207" s="210">
        <v>1.99</v>
      </c>
      <c r="N207" s="210" t="str">
        <f>IFERROR(VLOOKUP(M207,'CRUCE RIESGOS'!$C$8:$D$25,2,FALSE),"")</f>
        <v/>
      </c>
      <c r="O207" s="210">
        <v>2.9900000000000202</v>
      </c>
      <c r="P207" s="210" t="str">
        <f>IFERROR(VLOOKUP(O207,'CRUCE RIESGOS'!$C$8:$D$25,2,FALSE),"")</f>
        <v/>
      </c>
      <c r="Q207" s="210">
        <v>3.9900000000000402</v>
      </c>
      <c r="R207" s="210" t="str">
        <f>IFERROR(VLOOKUP(Q207,'CRUCE RIESGOS'!$C$8:$D$25,2,FALSE),"")</f>
        <v/>
      </c>
      <c r="S207" s="210">
        <v>4.9900000000000597</v>
      </c>
      <c r="T207" s="210" t="str">
        <f>IFERROR(VLOOKUP(S207,'CRUCE RIESGOS'!$C$8:$D$25,2,FALSE),"")</f>
        <v/>
      </c>
      <c r="U207" s="210">
        <v>5.9900000000000801</v>
      </c>
      <c r="V207" s="210" t="str">
        <f>IFERROR(VLOOKUP(U207,'CRUCE RIESGOS'!$C$8:$D$25,2,FALSE),"")</f>
        <v/>
      </c>
      <c r="W207" s="210">
        <v>6.9900000000000997</v>
      </c>
      <c r="X207" s="210" t="str">
        <f>IFERROR(VLOOKUP(W207,'CRUCE RIESGOS'!$C$8:$D$25,2,FALSE),"")</f>
        <v/>
      </c>
      <c r="Y207" s="210">
        <v>7.9900000000001201</v>
      </c>
      <c r="Z207" s="210" t="str">
        <f>IFERROR(VLOOKUP(Y207,'CRUCE RIESGOS'!$C$8:$D$25,2,FALSE),"")</f>
        <v/>
      </c>
      <c r="AA207" s="210">
        <v>8.9900000000001405</v>
      </c>
      <c r="AB207" s="210" t="str">
        <f>IFERROR(VLOOKUP(AA207,'CRUCE RIESGOS'!$C$8:$D$25,2,FALSE),"")</f>
        <v/>
      </c>
      <c r="AC207" s="210">
        <v>9.9900000000001601</v>
      </c>
      <c r="AD207" s="210" t="str">
        <f>IFERROR(VLOOKUP(AC207,'CRUCE RIESGOS'!$C$8:$D$25,2,FALSE),"")</f>
        <v/>
      </c>
      <c r="AE207" s="210">
        <v>10.990000000000199</v>
      </c>
      <c r="AF207" s="210" t="str">
        <f>IFERROR(VLOOKUP(AE207,'CRUCE RIESGOS'!$C$8:$D$25,2,FALSE),"")</f>
        <v/>
      </c>
      <c r="AG207" s="210">
        <v>11.990000000000199</v>
      </c>
      <c r="AH207" s="210" t="str">
        <f>IFERROR(VLOOKUP(AG207,'CRUCE RIESGOS'!$C$8:$D$25,2,FALSE),"")</f>
        <v/>
      </c>
      <c r="AI207" s="210">
        <v>12.990000000000199</v>
      </c>
      <c r="AJ207" s="210" t="str">
        <f>IFERROR(VLOOKUP(AI207,'CRUCE RIESGOS'!$C$8:$D$25,2,FALSE),"")</f>
        <v/>
      </c>
      <c r="AK207" s="210">
        <v>13.990000000000199</v>
      </c>
      <c r="AL207" s="210" t="str">
        <f>IFERROR(VLOOKUP(AK207,'CRUCE RIESGOS'!$C$8:$D$25,2,FALSE),"")</f>
        <v/>
      </c>
      <c r="AM207" s="210">
        <v>14.9900000000003</v>
      </c>
      <c r="AN207" s="210" t="str">
        <f>IFERROR(VLOOKUP(AM207,'CRUCE RIESGOS'!$C$8:$D$25,2,FALSE),"")</f>
        <v/>
      </c>
      <c r="AO207" s="210">
        <v>15.9900000000003</v>
      </c>
      <c r="AP207" s="210" t="str">
        <f>IFERROR(VLOOKUP(AO207,'CRUCE RIESGOS'!$C$8:$D$25,2,FALSE),"")</f>
        <v/>
      </c>
      <c r="AQ207" s="210">
        <v>16.9900000000003</v>
      </c>
      <c r="AR207" s="210" t="str">
        <f>IFERROR(VLOOKUP(AQ207,'CRUCE RIESGOS'!$C$8:$D$25,2,FALSE),"")</f>
        <v/>
      </c>
      <c r="AS207" s="210">
        <v>17.9900000000003</v>
      </c>
      <c r="AT207" s="210" t="str">
        <f>IFERROR(VLOOKUP(AS207,'CRUCE RIESGOS'!$C$8:$D$25,2,FALSE),"")</f>
        <v/>
      </c>
      <c r="AU207" s="210">
        <v>18.9900000000003</v>
      </c>
      <c r="AV207" s="210" t="str">
        <f>IFERROR(VLOOKUP(AU207,'CRUCE RIESGOS'!$C$8:$D$25,2,FALSE),"")</f>
        <v/>
      </c>
      <c r="AW207" s="210">
        <v>19.9900000000004</v>
      </c>
      <c r="AX207" s="210" t="str">
        <f>IFERROR(VLOOKUP(AW207,'CRUCE RIESGOS'!$C$8:$D$25,2,FALSE),"")</f>
        <v/>
      </c>
      <c r="AY207" s="210">
        <v>20.9900000000004</v>
      </c>
      <c r="AZ207" s="210" t="str">
        <f>IFERROR(VLOOKUP(AY207,'CRUCE RIESGOS'!$C$8:$D$25,2,FALSE),"")</f>
        <v/>
      </c>
      <c r="BA207" s="210">
        <v>21.9900000000004</v>
      </c>
      <c r="BB207" s="210" t="str">
        <f>IFERROR(VLOOKUP(BA207,'CRUCE RIESGOS'!$C$8:$D$25,2,FALSE),"")</f>
        <v/>
      </c>
      <c r="BC207" s="210">
        <v>22.9900000000004</v>
      </c>
      <c r="BD207" s="210" t="str">
        <f>IFERROR(VLOOKUP(BC207,'CRUCE RIESGOS'!$C$8:$D$25,2,FALSE),"")</f>
        <v/>
      </c>
      <c r="BE207" s="210">
        <v>23.9900000000004</v>
      </c>
      <c r="BF207" s="210" t="str">
        <f>IFERROR(VLOOKUP(BE207,'CRUCE RIESGOS'!$C$8:$D$25,2,FALSE),"")</f>
        <v/>
      </c>
      <c r="BG207" s="210">
        <v>24.990000000000499</v>
      </c>
      <c r="BH207" s="210" t="str">
        <f>IFERROR(VLOOKUP(BG207,'CRUCE RIESGOS'!$C$8:$D$25,2,FALSE),"")</f>
        <v/>
      </c>
      <c r="BI207" s="210">
        <v>25.990000000000499</v>
      </c>
      <c r="BJ207" s="210" t="str">
        <f>IFERROR(VLOOKUP(BI207,'CRUCE RIESGOS'!$C$8:$D$25,2,FALSE),"")</f>
        <v/>
      </c>
    </row>
  </sheetData>
  <sheetProtection algorithmName="SHA-512" hashValue="7pps3CBTxX6xXjX4KhmMgWUdxjlJtWAB2VJ/Idd7/oRiCXF7i0V8kY9EF5ogjUhWpsq456WFjE7u07QrcfL08Q==" saltValue="77qxq/sYkqIbQqSNWeMqaA==" spinCount="100000" sheet="1" objects="1" scenarios="1"/>
  <mergeCells count="43">
    <mergeCell ref="B20:J20"/>
    <mergeCell ref="B22:J22"/>
    <mergeCell ref="B1:C4"/>
    <mergeCell ref="D1:H1"/>
    <mergeCell ref="I1:J1"/>
    <mergeCell ref="D2:H2"/>
    <mergeCell ref="I2:J2"/>
    <mergeCell ref="D3:H4"/>
    <mergeCell ref="I3:J3"/>
    <mergeCell ref="I4:J4"/>
    <mergeCell ref="G8:H9"/>
    <mergeCell ref="C15:E15"/>
    <mergeCell ref="G14:H14"/>
    <mergeCell ref="G15:J15"/>
    <mergeCell ref="B6:J7"/>
    <mergeCell ref="B11:C11"/>
    <mergeCell ref="B8:C8"/>
    <mergeCell ref="B9:C9"/>
    <mergeCell ref="I10:J10"/>
    <mergeCell ref="B10:C10"/>
    <mergeCell ref="D8:D9"/>
    <mergeCell ref="E8:E9"/>
    <mergeCell ref="G11:H11"/>
    <mergeCell ref="I8:J9"/>
    <mergeCell ref="I11:J11"/>
    <mergeCell ref="F8:F9"/>
    <mergeCell ref="G10:H10"/>
    <mergeCell ref="I16:J16"/>
    <mergeCell ref="I17:J19"/>
    <mergeCell ref="I14:J14"/>
    <mergeCell ref="I13:J13"/>
    <mergeCell ref="I12:J12"/>
    <mergeCell ref="B12:C12"/>
    <mergeCell ref="G13:H13"/>
    <mergeCell ref="H17:H19"/>
    <mergeCell ref="G17:G19"/>
    <mergeCell ref="C17:E17"/>
    <mergeCell ref="C18:E18"/>
    <mergeCell ref="C19:E19"/>
    <mergeCell ref="G12:H12"/>
    <mergeCell ref="C16:E16"/>
    <mergeCell ref="B13:C13"/>
    <mergeCell ref="B14:C14"/>
  </mergeCells>
  <conditionalFormatting sqref="I16">
    <cfRule type="cellIs" dxfId="43" priority="5" operator="equal">
      <formula>"ALTO"</formula>
    </cfRule>
    <cfRule type="cellIs" dxfId="42" priority="6" operator="equal">
      <formula>"EXTREMO"</formula>
    </cfRule>
    <cfRule type="cellIs" dxfId="41" priority="7" operator="equal">
      <formula>"MODERADO"</formula>
    </cfRule>
    <cfRule type="cellIs" dxfId="40" priority="8" operator="equal">
      <formula>"BAJO"</formula>
    </cfRule>
  </conditionalFormatting>
  <conditionalFormatting sqref="I17:J19">
    <cfRule type="cellIs" dxfId="39" priority="1" operator="equal">
      <formula>"EXTREMO"</formula>
    </cfRule>
    <cfRule type="cellIs" dxfId="38" priority="2" operator="equal">
      <formula>"ALTO"</formula>
    </cfRule>
    <cfRule type="cellIs" dxfId="37" priority="3" operator="equal">
      <formula>"MODERADO"</formula>
    </cfRule>
    <cfRule type="cellIs" dxfId="36" priority="4" operator="equal">
      <formula>"BAJO"</formula>
    </cfRule>
  </conditionalFormatting>
  <hyperlinks>
    <hyperlink ref="A6" location="'IDENTIFICACIÓN DOFA'!A1" display="REGRESAR" xr:uid="{00000000-0004-0000-0A00-000000000000}"/>
  </hyperlinks>
  <pageMargins left="0.7" right="0.7" top="0.75" bottom="0.75" header="0.3" footer="0.3"/>
  <pageSetup orientation="portrait" r:id="rId1"/>
  <ignoredErrors>
    <ignoredError sqref="M8:BJ8 M19:BJ19 M11:N11 P11 R11 T11 V11 X11 Z11 AB11 AD11 AF11 AH11 AJ11 AL11 AN11 AP11 AR11 AT11 AV11 AX11 AZ11 BB11 BD11 BF11 BH11 BJ11 M9:S9 BE9:BJ10 M12:BJ14 M16:BJ17 M10 O10:BC10 U9:BC9 M23:BJ207" formula="1"/>
  </ignoredErrors>
  <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5">
    <tabColor rgb="FFEDE395"/>
  </sheetPr>
  <dimension ref="A1:CH21"/>
  <sheetViews>
    <sheetView topLeftCell="D1" zoomScale="56" zoomScaleNormal="70" workbookViewId="0">
      <pane ySplit="9" topLeftCell="A10" activePane="bottomLeft" state="frozen"/>
      <selection activeCell="I11" sqref="I11"/>
      <selection pane="bottomLeft" activeCell="M10" sqref="M10"/>
    </sheetView>
  </sheetViews>
  <sheetFormatPr baseColWidth="10" defaultColWidth="11.42578125" defaultRowHeight="15" x14ac:dyDescent="0.25"/>
  <cols>
    <col min="1" max="3" width="0" style="224" hidden="1" customWidth="1"/>
    <col min="4" max="4" width="5.28515625" style="225" customWidth="1"/>
    <col min="5" max="5" width="93.5703125" style="226" customWidth="1"/>
    <col min="6" max="6" width="51.42578125" style="226" customWidth="1"/>
    <col min="7" max="7" width="31.7109375" style="226" customWidth="1"/>
    <col min="8" max="8" width="16.28515625" style="226" customWidth="1"/>
    <col min="9" max="9" width="18" style="226" customWidth="1"/>
    <col min="10" max="10" width="17.85546875" style="226" customWidth="1"/>
    <col min="11" max="11" width="25.85546875" style="226" customWidth="1"/>
    <col min="12" max="12" width="47.140625" style="226" customWidth="1"/>
    <col min="13" max="13" width="45.7109375" style="226" customWidth="1"/>
    <col min="14" max="14" width="25.7109375" style="226" customWidth="1"/>
    <col min="15" max="15" width="30.5703125" style="226" customWidth="1"/>
    <col min="16" max="16" width="27.42578125" style="226" customWidth="1"/>
    <col min="17" max="17" width="28.140625" style="227" customWidth="1"/>
    <col min="18" max="18" width="25" style="224" customWidth="1"/>
    <col min="19" max="19" width="23.42578125" style="224" customWidth="1"/>
    <col min="20" max="20" width="21.140625" style="224" customWidth="1"/>
    <col min="21" max="21" width="21.140625" style="224" hidden="1" customWidth="1"/>
    <col min="22" max="22" width="41.7109375" style="224" hidden="1" customWidth="1"/>
    <col min="23" max="23" width="21.140625" style="224" hidden="1" customWidth="1"/>
    <col min="24" max="24" width="41.7109375" style="224" hidden="1" customWidth="1"/>
    <col min="25" max="25" width="21.140625" style="224" hidden="1" customWidth="1"/>
    <col min="26" max="26" width="41.7109375" style="224" hidden="1" customWidth="1"/>
    <col min="27" max="27" width="22.42578125" style="224" hidden="1" customWidth="1"/>
    <col min="28" max="28" width="41.7109375" style="224" hidden="1" customWidth="1"/>
    <col min="29" max="29" width="22.42578125" style="224" customWidth="1"/>
    <col min="30" max="30" width="41.7109375" style="224" customWidth="1"/>
    <col min="31" max="31" width="22.7109375" style="224" customWidth="1"/>
    <col min="32" max="32" width="92.5703125" style="224" customWidth="1"/>
    <col min="33" max="33" width="20.85546875" style="224" customWidth="1"/>
    <col min="34" max="34" width="92.5703125" style="224" customWidth="1"/>
    <col min="35" max="35" width="21.7109375" style="224" customWidth="1"/>
    <col min="36" max="36" width="17.85546875" style="224" customWidth="1"/>
    <col min="37" max="37" width="22" style="224" customWidth="1"/>
    <col min="38" max="38" width="17.5703125" style="224" customWidth="1"/>
    <col min="39" max="39" width="17.7109375" style="228" hidden="1" customWidth="1"/>
    <col min="40" max="40" width="34.85546875" style="229" hidden="1" customWidth="1"/>
    <col min="41" max="41" width="17.7109375" style="228" hidden="1" customWidth="1"/>
    <col min="42" max="42" width="51.7109375" style="229" hidden="1" customWidth="1"/>
    <col min="43" max="43" width="17.7109375" style="228" hidden="1" customWidth="1"/>
    <col min="44" max="44" width="34.85546875" style="229" hidden="1" customWidth="1"/>
    <col min="45" max="45" width="17.7109375" style="228" customWidth="1"/>
    <col min="46" max="46" width="39.5703125" style="229" customWidth="1"/>
    <col min="47" max="47" width="17.7109375" style="228" customWidth="1"/>
    <col min="48" max="48" width="44.5703125" style="229" customWidth="1"/>
    <col min="49" max="49" width="25.85546875" style="229" customWidth="1"/>
    <col min="50" max="52" width="44.5703125" style="229" customWidth="1"/>
    <col min="53" max="53" width="23.7109375" style="228" customWidth="1"/>
    <col min="54" max="54" width="34.85546875" style="229" customWidth="1"/>
    <col min="55" max="16384" width="11.42578125" style="224"/>
  </cols>
  <sheetData>
    <row r="1" spans="1:54" s="161" customFormat="1" ht="23.25" customHeight="1" x14ac:dyDescent="0.25">
      <c r="A1" s="136"/>
      <c r="B1" s="606"/>
      <c r="C1" s="190"/>
      <c r="D1" s="475" t="s">
        <v>67</v>
      </c>
      <c r="E1" s="476"/>
      <c r="F1" s="471" t="s">
        <v>24</v>
      </c>
      <c r="G1" s="472"/>
      <c r="H1" s="472"/>
      <c r="I1" s="472"/>
      <c r="J1" s="472"/>
      <c r="K1" s="472"/>
      <c r="L1" s="472"/>
      <c r="M1" s="472"/>
      <c r="N1" s="472"/>
      <c r="O1" s="472"/>
      <c r="P1" s="472"/>
      <c r="Q1" s="472"/>
      <c r="R1" s="472"/>
      <c r="S1" s="472"/>
      <c r="T1" s="472"/>
      <c r="U1" s="472"/>
      <c r="V1" s="472"/>
      <c r="W1" s="472"/>
      <c r="X1" s="472"/>
      <c r="Y1" s="472"/>
      <c r="Z1" s="472"/>
      <c r="AA1" s="472"/>
      <c r="AB1" s="472"/>
      <c r="AC1" s="472"/>
      <c r="AD1" s="472"/>
      <c r="AE1" s="472"/>
      <c r="AF1" s="472"/>
      <c r="AG1" s="472"/>
      <c r="AH1" s="472"/>
      <c r="AI1" s="472"/>
      <c r="AJ1" s="472"/>
      <c r="AK1" s="472"/>
      <c r="AL1" s="472"/>
      <c r="AM1" s="472"/>
      <c r="AN1" s="472"/>
      <c r="AO1" s="472"/>
      <c r="AP1" s="472"/>
      <c r="AQ1" s="472"/>
      <c r="AR1" s="472"/>
      <c r="AS1" s="472"/>
      <c r="AT1" s="472"/>
      <c r="AU1" s="472"/>
      <c r="AV1" s="472"/>
      <c r="AW1" s="472"/>
      <c r="AX1" s="472"/>
      <c r="AY1" s="472"/>
      <c r="AZ1" s="472"/>
      <c r="BA1" s="473"/>
      <c r="BB1" s="133" t="s">
        <v>25</v>
      </c>
    </row>
    <row r="2" spans="1:54" s="161" customFormat="1" ht="24" customHeight="1" x14ac:dyDescent="0.25">
      <c r="A2" s="136"/>
      <c r="B2" s="607"/>
      <c r="C2" s="190"/>
      <c r="D2" s="609"/>
      <c r="E2" s="610"/>
      <c r="F2" s="471" t="s">
        <v>26</v>
      </c>
      <c r="G2" s="472"/>
      <c r="H2" s="472"/>
      <c r="I2" s="472"/>
      <c r="J2" s="472"/>
      <c r="K2" s="472"/>
      <c r="L2" s="472"/>
      <c r="M2" s="472"/>
      <c r="N2" s="472"/>
      <c r="O2" s="472"/>
      <c r="P2" s="472"/>
      <c r="Q2" s="472"/>
      <c r="R2" s="472"/>
      <c r="S2" s="472"/>
      <c r="T2" s="472"/>
      <c r="U2" s="472"/>
      <c r="V2" s="472"/>
      <c r="W2" s="472"/>
      <c r="X2" s="472"/>
      <c r="Y2" s="472"/>
      <c r="Z2" s="472"/>
      <c r="AA2" s="472"/>
      <c r="AB2" s="472"/>
      <c r="AC2" s="472"/>
      <c r="AD2" s="472"/>
      <c r="AE2" s="472"/>
      <c r="AF2" s="472"/>
      <c r="AG2" s="472"/>
      <c r="AH2" s="472"/>
      <c r="AI2" s="472"/>
      <c r="AJ2" s="472"/>
      <c r="AK2" s="472"/>
      <c r="AL2" s="472"/>
      <c r="AM2" s="472"/>
      <c r="AN2" s="472"/>
      <c r="AO2" s="472"/>
      <c r="AP2" s="472"/>
      <c r="AQ2" s="472"/>
      <c r="AR2" s="472"/>
      <c r="AS2" s="472"/>
      <c r="AT2" s="472"/>
      <c r="AU2" s="472"/>
      <c r="AV2" s="472"/>
      <c r="AW2" s="472"/>
      <c r="AX2" s="472"/>
      <c r="AY2" s="472"/>
      <c r="AZ2" s="472"/>
      <c r="BA2" s="473"/>
      <c r="BB2" s="133" t="s">
        <v>894</v>
      </c>
    </row>
    <row r="3" spans="1:54" s="161" customFormat="1" ht="22.5" customHeight="1" x14ac:dyDescent="0.25">
      <c r="A3" s="136"/>
      <c r="B3" s="607"/>
      <c r="C3" s="191"/>
      <c r="D3" s="609"/>
      <c r="E3" s="610"/>
      <c r="F3" s="474" t="s">
        <v>27</v>
      </c>
      <c r="G3" s="475"/>
      <c r="H3" s="475"/>
      <c r="I3" s="475"/>
      <c r="J3" s="475"/>
      <c r="K3" s="475"/>
      <c r="L3" s="475"/>
      <c r="M3" s="475"/>
      <c r="N3" s="475"/>
      <c r="O3" s="475"/>
      <c r="P3" s="475"/>
      <c r="Q3" s="475"/>
      <c r="R3" s="475"/>
      <c r="S3" s="475"/>
      <c r="T3" s="475"/>
      <c r="U3" s="475"/>
      <c r="V3" s="475"/>
      <c r="W3" s="475"/>
      <c r="X3" s="475"/>
      <c r="Y3" s="475"/>
      <c r="Z3" s="475"/>
      <c r="AA3" s="475"/>
      <c r="AB3" s="475"/>
      <c r="AC3" s="475"/>
      <c r="AD3" s="475"/>
      <c r="AE3" s="475"/>
      <c r="AF3" s="475"/>
      <c r="AG3" s="475"/>
      <c r="AH3" s="475"/>
      <c r="AI3" s="475"/>
      <c r="AJ3" s="475"/>
      <c r="AK3" s="475"/>
      <c r="AL3" s="475"/>
      <c r="AM3" s="475"/>
      <c r="AN3" s="475"/>
      <c r="AO3" s="475"/>
      <c r="AP3" s="475"/>
      <c r="AQ3" s="475"/>
      <c r="AR3" s="475"/>
      <c r="AS3" s="475"/>
      <c r="AT3" s="475"/>
      <c r="AU3" s="475"/>
      <c r="AV3" s="475"/>
      <c r="AW3" s="475"/>
      <c r="AX3" s="475"/>
      <c r="AY3" s="475"/>
      <c r="AZ3" s="475"/>
      <c r="BA3" s="476"/>
      <c r="BB3" s="133" t="s">
        <v>895</v>
      </c>
    </row>
    <row r="4" spans="1:54" s="161" customFormat="1" ht="24.95" customHeight="1" x14ac:dyDescent="0.25">
      <c r="A4" s="136"/>
      <c r="B4" s="608"/>
      <c r="C4" s="192"/>
      <c r="D4" s="478"/>
      <c r="E4" s="479"/>
      <c r="F4" s="477"/>
      <c r="G4" s="478"/>
      <c r="H4" s="478"/>
      <c r="I4" s="478"/>
      <c r="J4" s="478"/>
      <c r="K4" s="478"/>
      <c r="L4" s="478"/>
      <c r="M4" s="478"/>
      <c r="N4" s="478"/>
      <c r="O4" s="478"/>
      <c r="P4" s="478"/>
      <c r="Q4" s="478"/>
      <c r="R4" s="478"/>
      <c r="S4" s="478"/>
      <c r="T4" s="478"/>
      <c r="U4" s="478"/>
      <c r="V4" s="478"/>
      <c r="W4" s="478"/>
      <c r="X4" s="478"/>
      <c r="Y4" s="478"/>
      <c r="Z4" s="478"/>
      <c r="AA4" s="478"/>
      <c r="AB4" s="478"/>
      <c r="AC4" s="478"/>
      <c r="AD4" s="478"/>
      <c r="AE4" s="478"/>
      <c r="AF4" s="478"/>
      <c r="AG4" s="478"/>
      <c r="AH4" s="478"/>
      <c r="AI4" s="478"/>
      <c r="AJ4" s="478"/>
      <c r="AK4" s="478"/>
      <c r="AL4" s="478"/>
      <c r="AM4" s="478"/>
      <c r="AN4" s="478"/>
      <c r="AO4" s="478"/>
      <c r="AP4" s="478"/>
      <c r="AQ4" s="478"/>
      <c r="AR4" s="478"/>
      <c r="AS4" s="478"/>
      <c r="AT4" s="478"/>
      <c r="AU4" s="478"/>
      <c r="AV4" s="478"/>
      <c r="AW4" s="478"/>
      <c r="AX4" s="478"/>
      <c r="AY4" s="478"/>
      <c r="AZ4" s="478"/>
      <c r="BA4" s="479"/>
      <c r="BB4" s="133" t="s">
        <v>573</v>
      </c>
    </row>
    <row r="5" spans="1:54" ht="25.5" customHeight="1" x14ac:dyDescent="0.25">
      <c r="D5" s="29"/>
      <c r="E5" s="326" t="s">
        <v>37</v>
      </c>
      <c r="F5" s="27"/>
      <c r="G5" s="27"/>
      <c r="H5" s="27"/>
      <c r="I5" s="27"/>
      <c r="J5" s="27"/>
      <c r="K5" s="27"/>
      <c r="L5" s="27"/>
      <c r="M5" s="27"/>
      <c r="N5" s="27"/>
      <c r="O5" s="27"/>
      <c r="P5" s="27"/>
      <c r="Q5" s="13"/>
      <c r="R5" s="327"/>
      <c r="S5" s="327"/>
      <c r="T5" s="327"/>
      <c r="U5" s="327"/>
      <c r="V5" s="327"/>
      <c r="W5" s="327"/>
      <c r="X5" s="327"/>
      <c r="Y5" s="327"/>
      <c r="Z5" s="327"/>
      <c r="AA5" s="327"/>
      <c r="AB5" s="327"/>
      <c r="AC5" s="327"/>
      <c r="AD5" s="327"/>
      <c r="AE5" s="327"/>
      <c r="AF5" s="327"/>
      <c r="AG5" s="327"/>
      <c r="AH5" s="327"/>
      <c r="AI5" s="327"/>
      <c r="AJ5" s="327"/>
      <c r="AK5" s="327"/>
      <c r="AL5" s="327"/>
      <c r="AM5" s="328"/>
      <c r="AN5" s="329"/>
      <c r="AO5" s="328"/>
      <c r="AP5" s="329"/>
      <c r="AQ5" s="328"/>
      <c r="AR5" s="329"/>
      <c r="AS5" s="328"/>
      <c r="AT5" s="329"/>
      <c r="AU5" s="328"/>
      <c r="AV5" s="329"/>
      <c r="AW5" s="329"/>
      <c r="AX5" s="329"/>
      <c r="AY5" s="329"/>
      <c r="AZ5" s="329"/>
      <c r="BA5" s="328"/>
      <c r="BB5" s="329"/>
    </row>
    <row r="6" spans="1:54" x14ac:dyDescent="0.25">
      <c r="D6" s="29"/>
      <c r="E6" s="27"/>
      <c r="F6" s="27"/>
      <c r="G6" s="27"/>
      <c r="H6" s="27"/>
      <c r="I6" s="27"/>
      <c r="J6" s="27"/>
      <c r="K6" s="27"/>
      <c r="L6" s="27"/>
      <c r="M6" s="27"/>
      <c r="N6" s="27"/>
      <c r="O6" s="27"/>
      <c r="P6" s="27"/>
      <c r="Q6" s="13"/>
      <c r="R6" s="327"/>
      <c r="S6" s="327"/>
      <c r="T6" s="327"/>
      <c r="U6" s="327"/>
      <c r="V6" s="327"/>
      <c r="W6" s="327"/>
      <c r="X6" s="327"/>
      <c r="Y6" s="327"/>
      <c r="Z6" s="327"/>
      <c r="AA6" s="327"/>
      <c r="AB6" s="327"/>
      <c r="AC6" s="327"/>
      <c r="AD6" s="327"/>
      <c r="AE6" s="327"/>
      <c r="AF6" s="327"/>
      <c r="AG6" s="327"/>
      <c r="AH6" s="327"/>
      <c r="AI6" s="327"/>
      <c r="AJ6" s="327"/>
      <c r="AK6" s="327"/>
      <c r="AL6" s="327"/>
      <c r="AM6" s="328"/>
      <c r="AN6" s="329"/>
      <c r="AO6" s="328"/>
      <c r="AP6" s="329"/>
      <c r="AQ6" s="328"/>
      <c r="AR6" s="329"/>
      <c r="AS6" s="328"/>
      <c r="AT6" s="329"/>
      <c r="AU6" s="328"/>
      <c r="AV6" s="329"/>
      <c r="AW6" s="329"/>
      <c r="AX6" s="329"/>
      <c r="AY6" s="329"/>
      <c r="AZ6" s="329"/>
      <c r="BA6" s="328"/>
      <c r="BB6" s="329"/>
    </row>
    <row r="7" spans="1:54" x14ac:dyDescent="0.25">
      <c r="D7" s="29"/>
      <c r="E7" s="27"/>
      <c r="F7" s="27"/>
      <c r="G7" s="27"/>
      <c r="H7" s="27"/>
      <c r="I7" s="27"/>
      <c r="J7" s="27"/>
      <c r="K7" s="27"/>
      <c r="L7" s="27"/>
      <c r="M7" s="27"/>
      <c r="N7" s="27"/>
      <c r="O7" s="27"/>
      <c r="P7" s="27"/>
      <c r="Q7" s="13"/>
      <c r="R7" s="327"/>
      <c r="S7" s="327"/>
      <c r="T7" s="327"/>
      <c r="U7" s="327"/>
      <c r="V7" s="327"/>
      <c r="W7" s="327"/>
      <c r="X7" s="327"/>
      <c r="Y7" s="327"/>
      <c r="Z7" s="327"/>
      <c r="AA7" s="327"/>
      <c r="AB7" s="327"/>
      <c r="AC7" s="327"/>
      <c r="AD7" s="327"/>
      <c r="AE7" s="327"/>
      <c r="AF7" s="327"/>
      <c r="AG7" s="327"/>
      <c r="AH7" s="327"/>
      <c r="AI7" s="327"/>
      <c r="AJ7" s="327"/>
      <c r="AK7" s="327"/>
      <c r="AL7" s="327"/>
      <c r="AM7" s="328"/>
      <c r="AN7" s="329"/>
      <c r="AO7" s="328"/>
      <c r="AP7" s="329"/>
      <c r="AQ7" s="328"/>
      <c r="AR7" s="329"/>
      <c r="AS7" s="328"/>
      <c r="AT7" s="329"/>
      <c r="AU7" s="328"/>
      <c r="AV7" s="329"/>
      <c r="AW7" s="329"/>
      <c r="AX7" s="329"/>
      <c r="AY7" s="329"/>
      <c r="AZ7" s="329"/>
      <c r="BA7" s="328"/>
      <c r="BB7" s="329"/>
    </row>
    <row r="8" spans="1:54" ht="32.25" customHeight="1" x14ac:dyDescent="0.25">
      <c r="A8" s="230"/>
      <c r="B8" s="230"/>
      <c r="C8" s="230"/>
      <c r="D8" s="647" t="s">
        <v>574</v>
      </c>
      <c r="E8" s="647"/>
      <c r="F8" s="647"/>
      <c r="G8" s="647"/>
      <c r="H8" s="647" t="s">
        <v>575</v>
      </c>
      <c r="I8" s="647"/>
      <c r="J8" s="647"/>
      <c r="K8" s="647"/>
      <c r="L8" s="647"/>
      <c r="M8" s="647"/>
      <c r="N8" s="648" t="s">
        <v>468</v>
      </c>
      <c r="O8" s="648"/>
      <c r="P8" s="648"/>
      <c r="Q8" s="648"/>
      <c r="R8" s="648"/>
      <c r="S8" s="648"/>
      <c r="T8" s="648"/>
      <c r="U8" s="648"/>
      <c r="V8" s="648"/>
      <c r="W8" s="648"/>
      <c r="X8" s="648"/>
      <c r="Y8" s="231"/>
      <c r="Z8" s="231"/>
      <c r="AA8" s="649" t="s">
        <v>576</v>
      </c>
      <c r="AB8" s="650"/>
      <c r="AC8" s="650"/>
      <c r="AD8" s="650"/>
      <c r="AE8" s="650"/>
      <c r="AF8" s="650"/>
      <c r="AG8" s="650"/>
      <c r="AH8" s="650"/>
      <c r="AI8" s="650"/>
      <c r="AJ8" s="650"/>
      <c r="AK8" s="650"/>
      <c r="AL8" s="651"/>
      <c r="AM8" s="646" t="s">
        <v>470</v>
      </c>
      <c r="AN8" s="646"/>
      <c r="AO8" s="646"/>
      <c r="AP8" s="646"/>
      <c r="AQ8" s="646"/>
      <c r="AR8" s="646"/>
      <c r="AS8" s="646"/>
      <c r="AT8" s="646"/>
      <c r="AU8" s="646"/>
      <c r="AV8" s="646"/>
      <c r="AW8" s="646"/>
      <c r="AX8" s="646"/>
      <c r="AY8" s="646"/>
      <c r="AZ8" s="646"/>
      <c r="BA8" s="646"/>
      <c r="BB8" s="646"/>
    </row>
    <row r="9" spans="1:54" s="233" customFormat="1" ht="48" customHeight="1" x14ac:dyDescent="0.25">
      <c r="A9" s="232" t="s">
        <v>471</v>
      </c>
      <c r="B9" s="232" t="s">
        <v>472</v>
      </c>
      <c r="C9" s="232" t="s">
        <v>473</v>
      </c>
      <c r="D9" s="204" t="s">
        <v>40</v>
      </c>
      <c r="E9" s="204" t="s">
        <v>474</v>
      </c>
      <c r="F9" s="204" t="s">
        <v>577</v>
      </c>
      <c r="G9" s="204" t="s">
        <v>56</v>
      </c>
      <c r="H9" s="204" t="s">
        <v>497</v>
      </c>
      <c r="I9" s="204" t="s">
        <v>479</v>
      </c>
      <c r="J9" s="204" t="s">
        <v>578</v>
      </c>
      <c r="K9" s="204" t="s">
        <v>44</v>
      </c>
      <c r="L9" s="204" t="s">
        <v>482</v>
      </c>
      <c r="M9" s="204" t="s">
        <v>579</v>
      </c>
      <c r="N9" s="205" t="s">
        <v>488</v>
      </c>
      <c r="O9" s="205" t="s">
        <v>580</v>
      </c>
      <c r="P9" s="205" t="s">
        <v>581</v>
      </c>
      <c r="Q9" s="205" t="s">
        <v>582</v>
      </c>
      <c r="R9" s="205" t="s">
        <v>583</v>
      </c>
      <c r="S9" s="205" t="s">
        <v>584</v>
      </c>
      <c r="T9" s="205" t="s">
        <v>585</v>
      </c>
      <c r="U9" s="205" t="s">
        <v>586</v>
      </c>
      <c r="V9" s="205" t="s">
        <v>587</v>
      </c>
      <c r="W9" s="205" t="s">
        <v>586</v>
      </c>
      <c r="X9" s="205" t="s">
        <v>587</v>
      </c>
      <c r="Y9" s="205" t="s">
        <v>586</v>
      </c>
      <c r="Z9" s="205" t="s">
        <v>587</v>
      </c>
      <c r="AA9" s="205" t="s">
        <v>586</v>
      </c>
      <c r="AB9" s="205" t="s">
        <v>587</v>
      </c>
      <c r="AC9" s="205" t="s">
        <v>586</v>
      </c>
      <c r="AD9" s="205" t="s">
        <v>587</v>
      </c>
      <c r="AE9" s="205" t="s">
        <v>586</v>
      </c>
      <c r="AF9" s="205" t="s">
        <v>587</v>
      </c>
      <c r="AG9" s="205" t="s">
        <v>586</v>
      </c>
      <c r="AH9" s="205" t="s">
        <v>587</v>
      </c>
      <c r="AI9" s="205" t="s">
        <v>497</v>
      </c>
      <c r="AJ9" s="205" t="s">
        <v>479</v>
      </c>
      <c r="AK9" s="205" t="s">
        <v>578</v>
      </c>
      <c r="AL9" s="205" t="s">
        <v>44</v>
      </c>
      <c r="AM9" s="206" t="s">
        <v>495</v>
      </c>
      <c r="AN9" s="206" t="s">
        <v>499</v>
      </c>
      <c r="AO9" s="206" t="s">
        <v>495</v>
      </c>
      <c r="AP9" s="206" t="s">
        <v>499</v>
      </c>
      <c r="AQ9" s="206" t="s">
        <v>495</v>
      </c>
      <c r="AR9" s="206" t="s">
        <v>499</v>
      </c>
      <c r="AS9" s="206" t="s">
        <v>495</v>
      </c>
      <c r="AT9" s="206" t="s">
        <v>499</v>
      </c>
      <c r="AU9" s="206" t="s">
        <v>495</v>
      </c>
      <c r="AV9" s="206" t="s">
        <v>499</v>
      </c>
      <c r="AW9" s="206" t="s">
        <v>495</v>
      </c>
      <c r="AX9" s="206" t="s">
        <v>499</v>
      </c>
      <c r="AY9" s="206" t="s">
        <v>495</v>
      </c>
      <c r="AZ9" s="206" t="s">
        <v>499</v>
      </c>
      <c r="BA9" s="206" t="s">
        <v>495</v>
      </c>
      <c r="BB9" s="206" t="s">
        <v>499</v>
      </c>
    </row>
    <row r="10" spans="1:54" ht="355.5" customHeight="1" x14ac:dyDescent="0.25">
      <c r="A10" s="230">
        <f t="shared" ref="A10:A16" si="0">IF(AND(AI10=1,AJ10=1),1,IF(AND(AI10=1,AJ10=2),2,IF(AND(AI10=1,AJ10=3),3,IF(AND(AI10=1,AJ10=4),4,IF(AND(AI10=1,AJ10=5),5,IF(AND(AI10=2,AJ10=1),6,IF(AND(AI10=2,AJ10=2),7,IF(AND(AI10=2,AJ10=3),8,IF(AND(AI10=2,AJ10=4),9,IF(AND(AI10=2,AJ10=5),10,IF(AND(AI10=3,AJ10=1),11,IF(AND(AI10=3,AJ10=2),12,IF(AND(AI10=3,AJ10=3),13,IF(AND(AI10=3,AJ10=4),14,IF(AND(AI10=3,AJ10=5),15,IF(AND(AI10=4,AJ10=1),16,IF(AND(AI10=4,AJ10=2),17,IF(AND(AI10=4,AJ10=3),18,IF(AND(AI10=4,AJ10=4),19,IF(AND(AI10=4,AJ10=5),20,IF(AND(AI10=5,AJ10=1),21,IF(AND(AI10=5,AJ10=2),22,IF(AND(AI10=5,AJ10=3),23,IF(AND(AI10=5,AJ10=4),24,IF(AND(AI10=5,AJ10=5),25,"")))))))))))))))))))))))))</f>
        <v>25</v>
      </c>
      <c r="B10" s="230">
        <f>IF(A10="","",1/100)</f>
        <v>0.01</v>
      </c>
      <c r="C10" s="230">
        <f t="shared" ref="C10:C16" si="1">IFERROR(A10+B10,"")</f>
        <v>25.01</v>
      </c>
      <c r="D10" s="297">
        <v>1</v>
      </c>
      <c r="E10" s="298" t="s">
        <v>862</v>
      </c>
      <c r="F10" s="298" t="s">
        <v>588</v>
      </c>
      <c r="G10" s="298" t="s">
        <v>589</v>
      </c>
      <c r="H10" s="297">
        <v>4</v>
      </c>
      <c r="I10" s="297">
        <v>5</v>
      </c>
      <c r="J10" s="297">
        <f t="shared" ref="J10:J16" si="2">IF(OR(H10="",I10=""),"",H10*I10)</f>
        <v>20</v>
      </c>
      <c r="K10" s="330" t="str">
        <f>IF(J10="","",IF(AND(H10=1,I10=1),"BAJO",IF(AND(H10=1,I10=2),"BAJO",IF(AND(H10=1,I10=3),"MODERADO",IF(AND(H10=1,I10=4),"FAVORABLE",IF(AND(H10=1,I10=5),"FAVORABLE",IF(AND(H10=2,I10=1),"BAJO",IF(AND(H10=2,I10=2),"BAJO",IF(AND(H10=2,I10=3),"MODERADO",IF(AND(H10=2,I10=4),"FAVORABLE",IF(AND(H10=2,I10=5),"ALTO",IF(AND(H10=3,I10=1),"BAJO",IF(AND(H10=3,I10=2),"MODERADO",IF(AND(H10=3,I10=3),"FAVORABLE",IF(AND(H10=3,I10=4),"ALTO",IF(AND(H10=3,I10=5),"ALTO",IF(AND(H10=4,I10=1),"MODERADO",IF(AND(H10=4,I10=2),"FAVORABLE",IF(AND(H10=4,I10=3),"FAVORABLE",IF(AND(H10=4,I10=4),"ALTO",IF(AND(H10=4,I10=5),"ALTO",IF(AND(H10=5,I10=1),"FAVORABLE",IF(AND(H10=5,I10=2),"FAVORABLE",IF(AND(H10=5,I10=3),"ALTO",IF(AND(H10=5,I10=4),"ALTO",IF(AND(H10=5,I10=5),"ALTO",""))))))))))))))))))))))))))</f>
        <v>ALTO</v>
      </c>
      <c r="L10" s="298" t="s">
        <v>590</v>
      </c>
      <c r="M10" s="298" t="s">
        <v>591</v>
      </c>
      <c r="N10" s="297" t="s">
        <v>5</v>
      </c>
      <c r="O10" s="297">
        <v>15</v>
      </c>
      <c r="P10" s="297">
        <v>15</v>
      </c>
      <c r="Q10" s="297">
        <v>30</v>
      </c>
      <c r="R10" s="297">
        <v>15</v>
      </c>
      <c r="S10" s="297">
        <v>25</v>
      </c>
      <c r="T10" s="297">
        <f>IFERROR(SUM(O10:S10),"")</f>
        <v>100</v>
      </c>
      <c r="U10" s="298"/>
      <c r="V10" s="298"/>
      <c r="W10" s="300">
        <v>44322</v>
      </c>
      <c r="X10" s="298" t="s">
        <v>592</v>
      </c>
      <c r="Y10" s="300">
        <v>44910</v>
      </c>
      <c r="Z10" s="298" t="s">
        <v>593</v>
      </c>
      <c r="AA10" s="300">
        <v>45069</v>
      </c>
      <c r="AB10" s="298" t="s">
        <v>594</v>
      </c>
      <c r="AC10" s="300">
        <v>45530</v>
      </c>
      <c r="AD10" s="298" t="s">
        <v>595</v>
      </c>
      <c r="AE10" s="300">
        <v>45721</v>
      </c>
      <c r="AF10" s="298" t="s">
        <v>889</v>
      </c>
      <c r="AG10" s="425">
        <v>46150</v>
      </c>
      <c r="AH10" s="302" t="s">
        <v>966</v>
      </c>
      <c r="AI10" s="297">
        <f>IF(J10="","",IF(OR(N10="",N10="IMPACTO"),H10,IF(T10&lt;=50,H10,IF(AND(T10&lt;=75,H10&lt;5),H10+1,IF(AND(T10&lt;=75,H10=5),H10,IF(AND(T10&lt;=100,H10&lt;4),H10+2,IF(AND(T10&lt;=100,H10=4),H10+1,IF(AND(T10&lt;=100,H10=5),H10,""))))))))</f>
        <v>5</v>
      </c>
      <c r="AJ10" s="297">
        <f>IF(J10="","",IF(OR(N10="",N10="PROBABILIDAD"),I10,IF(T10&lt;=50,I10,IF(AND(T10&lt;=75,I10&lt;5),I10+1,IF(AND(T10&lt;=75,I10=5),I10,IF(AND(T10&lt;=100,I10&lt;4),I10+2,IF(AND(T10&lt;=100,I10=4),I10+1,IF(AND(T10&lt;=100,I10=5),I10,""))))))))</f>
        <v>5</v>
      </c>
      <c r="AK10" s="297">
        <f>IF(OR(AI10="",AJ10=""),"",AI10*AJ10)</f>
        <v>25</v>
      </c>
      <c r="AL10" s="330" t="str">
        <f>IF(AK10="","",IF(AND(AI10=1,AJ10=1),"BAJO",IF(AND(AI10=1,AJ10=2),"MODERADO",IF(AND(AI10=1,AJ10=3),"MODERADO",IF(AND(AI10=1,AJ10=4),"MODERADO",IF(AND(AI10=1,AJ10=5),"MODERADO",IF(AND(AI10=2,AJ10=1),"BAJO",IF(AND(AI10=2,AJ10=2),"MODERADO",IF(AND(AI10=2,AJ10=3),"MODERADO",IF(AND(AI10=2,AJ10=4),"FAVORABLE",IF(AND(AI10=2,AJ10=5),"FAVORABLE",IF(AND(AI10=3,AJ10=1),"BAJO",IF(AND(AI10=3,AJ10=2),"MODERADO",IF(AND(AI10=3,AJ10=3),"FAVORABLE",IF(AND(AI10=3,AJ10=4),"FAVORABLE",IF(AND(AI10=3,AJ10=5),"FAVORABLE",IF(AND(AI10=4,AJ10=1),"BAJO",IF(AND(AI10=4,AJ10=2),"MODERADO",IF(AND(AI10=4,AJ10=3),"FAVORABLE",IF(AND(AI10=4,AJ10=4),"FAVORABLE",IF(AND(AI10=4,AJ10=5),"ALTO",IF(AND(AI10=5,AJ10=1),"BAJO",IF(AND(AI10=5,AJ10=2),"MODERADO",IF(AND(AI10=5,AJ10=3),"FAVORABLE",IF(AND(AI10=5,AJ10=4),"ALTO",IF(AND(AI10=5,AJ10=5),"ALTO",""))))))))))))))))))))))))))</f>
        <v>ALTO</v>
      </c>
      <c r="AM10" s="331" t="s">
        <v>596</v>
      </c>
      <c r="AN10" s="332" t="s">
        <v>597</v>
      </c>
      <c r="AO10" s="331">
        <v>44510</v>
      </c>
      <c r="AP10" s="332" t="s">
        <v>598</v>
      </c>
      <c r="AQ10" s="331">
        <v>44796</v>
      </c>
      <c r="AR10" s="332" t="s">
        <v>599</v>
      </c>
      <c r="AS10" s="331">
        <v>45138</v>
      </c>
      <c r="AT10" s="332" t="s">
        <v>600</v>
      </c>
      <c r="AU10" s="301" t="s">
        <v>510</v>
      </c>
      <c r="AV10" s="298" t="s">
        <v>706</v>
      </c>
      <c r="AW10" s="331">
        <v>45755</v>
      </c>
      <c r="AX10" s="332" t="s">
        <v>885</v>
      </c>
      <c r="AY10" s="333">
        <v>45918</v>
      </c>
      <c r="AZ10" s="334" t="s">
        <v>911</v>
      </c>
      <c r="BA10" s="333"/>
      <c r="BB10" s="334"/>
    </row>
    <row r="11" spans="1:54" ht="370.5" x14ac:dyDescent="0.25">
      <c r="A11" s="230">
        <f t="shared" si="0"/>
        <v>24</v>
      </c>
      <c r="B11" s="230">
        <f>IF(A11="","",(COUNTIF($A$10:A11,A11))/100)</f>
        <v>0.01</v>
      </c>
      <c r="C11" s="230">
        <f t="shared" si="1"/>
        <v>24.01</v>
      </c>
      <c r="D11" s="297">
        <v>2</v>
      </c>
      <c r="E11" s="298" t="s">
        <v>860</v>
      </c>
      <c r="F11" s="297" t="s">
        <v>601</v>
      </c>
      <c r="G11" s="298" t="s">
        <v>589</v>
      </c>
      <c r="H11" s="297">
        <v>4</v>
      </c>
      <c r="I11" s="297">
        <v>4</v>
      </c>
      <c r="J11" s="297">
        <f t="shared" si="2"/>
        <v>16</v>
      </c>
      <c r="K11" s="330" t="str">
        <f t="shared" ref="K11:K16" si="3">IF(J11="","",IF(AND(H11=1,I11=1),"BAJO",IF(AND(H11=1,I11=2),"BAJO",IF(AND(H11=1,I11=3),"MODERADO",IF(AND(H11=1,I11=4),"FAVORABLE",IF(AND(H11=1,I11=5),"FAVORABLE",IF(AND(H11=2,I11=1),"BAJO",IF(AND(H11=2,I11=2),"BAJO",IF(AND(H11=2,I11=3),"MODERADO",IF(AND(H11=2,I11=4),"FAVORABLE",IF(AND(H11=2,I11=5),"ALTO",IF(AND(H11=3,I11=1),"BAJO",IF(AND(H11=3,I11=2),"MODERADO",IF(AND(H11=3,I11=3),"FAVORABLE",IF(AND(H11=3,I11=4),"ALTO",IF(AND(H11=3,I11=5),"ALTO",IF(AND(H11=4,I11=1),"MODERADO",IF(AND(H11=4,I11=2),"FAVORABLE",IF(AND(H11=4,I11=3),"FAVORABLE",IF(AND(H11=4,I11=4),"ALTO",IF(AND(H11=4,I11=5),"ALTO",IF(AND(H11=5,I11=1),"FAVORABLE",IF(AND(H11=5,I11=2),"FAVORABLE",IF(AND(H11=5,I11=3),"ALTO",IF(AND(H11=5,I11=4),"ALTO",IF(AND(H11=5,I11=5),"ALTO",""))))))))))))))))))))))))))</f>
        <v>ALTO</v>
      </c>
      <c r="L11" s="298" t="s">
        <v>602</v>
      </c>
      <c r="M11" s="298" t="s">
        <v>864</v>
      </c>
      <c r="N11" s="297" t="s">
        <v>5</v>
      </c>
      <c r="O11" s="297">
        <v>15</v>
      </c>
      <c r="P11" s="297">
        <v>15</v>
      </c>
      <c r="Q11" s="297">
        <v>30</v>
      </c>
      <c r="R11" s="297">
        <v>15</v>
      </c>
      <c r="S11" s="297">
        <v>25</v>
      </c>
      <c r="T11" s="297">
        <f t="shared" ref="T11:T16" si="4">IFERROR(SUM(O11:S11),"")</f>
        <v>100</v>
      </c>
      <c r="U11" s="298"/>
      <c r="V11" s="298"/>
      <c r="W11" s="300">
        <v>44322</v>
      </c>
      <c r="X11" s="302" t="s">
        <v>603</v>
      </c>
      <c r="Y11" s="300">
        <v>44910</v>
      </c>
      <c r="Z11" s="302" t="s">
        <v>604</v>
      </c>
      <c r="AA11" s="335">
        <v>45069</v>
      </c>
      <c r="AB11" s="302" t="s">
        <v>605</v>
      </c>
      <c r="AC11" s="335">
        <v>45530</v>
      </c>
      <c r="AD11" s="298" t="s">
        <v>606</v>
      </c>
      <c r="AE11" s="300">
        <v>45721</v>
      </c>
      <c r="AF11" s="298" t="s">
        <v>890</v>
      </c>
      <c r="AG11" s="425">
        <v>46150</v>
      </c>
      <c r="AH11" s="302" t="s">
        <v>968</v>
      </c>
      <c r="AI11" s="297">
        <f>IF(J11="","",IF(OR(N11="",N11="IMPACTO"),H11,IF(T11&lt;=50,H11,IF(AND(T11&lt;=75,H11&lt;5),H11+1,IF(AND(T11&lt;=75,H11=5),H11,IF(AND(T11&lt;=100,H11&lt;4),H11+2,IF(AND(T11&lt;=100,H11=4),H11+1,IF(AND(T11&lt;=100,H11=5),H11,""))))))))</f>
        <v>5</v>
      </c>
      <c r="AJ11" s="297">
        <f>IF(J11="","",IF(OR(N11="",N11="PROBABILIDAD"),I11,IF(T11&lt;=50,I11,IF(AND(T11&lt;=75,I11&lt;5),I11+1,IF(AND(T11&lt;=75,I11=5),I11,IF(AND(T11&lt;=100,I11&lt;4),I11+2,IF(AND(T11&lt;=100,I11=4),I11+1,IF(AND(T11&lt;=100,I11=5),I11,""))))))))</f>
        <v>4</v>
      </c>
      <c r="AK11" s="297">
        <f t="shared" ref="AK11:AK16" si="5">IF(OR(AI11="",AJ11=""),"",AI11*AJ11)</f>
        <v>20</v>
      </c>
      <c r="AL11" s="330" t="str">
        <f t="shared" ref="AL11:AL16" si="6">IF(AK11="","",IF(AND(AI11=1,AJ11=1),"BAJO",IF(AND(AI11=1,AJ11=2),"MODERADO",IF(AND(AI11=1,AJ11=3),"MODERADO",IF(AND(AI11=1,AJ11=4),"MODERADO",IF(AND(AI11=1,AJ11=5),"MODERADO",IF(AND(AI11=2,AJ11=1),"BAJO",IF(AND(AI11=2,AJ11=2),"MODERADO",IF(AND(AI11=2,AJ11=3),"MODERADO",IF(AND(AI11=2,AJ11=4),"FAVORABLE",IF(AND(AI11=2,AJ11=5),"FAVORABLE",IF(AND(AI11=3,AJ11=1),"BAJO",IF(AND(AI11=3,AJ11=2),"MODERADO",IF(AND(AI11=3,AJ11=3),"FAVORABLE",IF(AND(AI11=3,AJ11=4),"FAVORABLE",IF(AND(AI11=3,AJ11=5),"FAVORABLE",IF(AND(AI11=4,AJ11=1),"BAJO",IF(AND(AI11=4,AJ11=2),"MODERADO",IF(AND(AI11=4,AJ11=3),"FAVORABLE",IF(AND(AI11=4,AJ11=4),"FAVORABLE",IF(AND(AI11=4,AJ11=5),"ALTO",IF(AND(AI11=5,AJ11=1),"BAJO",IF(AND(AI11=5,AJ11=2),"MODERADO",IF(AND(AI11=5,AJ11=3),"FAVORABLE",IF(AND(AI11=5,AJ11=4),"ALTO",IF(AND(AI11=5,AJ11=5),"ALTO",""))))))))))))))))))))))))))</f>
        <v>ALTO</v>
      </c>
      <c r="AM11" s="331" t="s">
        <v>596</v>
      </c>
      <c r="AN11" s="332" t="s">
        <v>607</v>
      </c>
      <c r="AO11" s="331">
        <v>44510</v>
      </c>
      <c r="AP11" s="332" t="s">
        <v>608</v>
      </c>
      <c r="AQ11" s="331">
        <v>44796</v>
      </c>
      <c r="AR11" s="332" t="s">
        <v>609</v>
      </c>
      <c r="AS11" s="331">
        <v>45138</v>
      </c>
      <c r="AT11" s="332" t="s">
        <v>610</v>
      </c>
      <c r="AU11" s="301" t="s">
        <v>510</v>
      </c>
      <c r="AV11" s="298" t="s">
        <v>707</v>
      </c>
      <c r="AW11" s="331">
        <v>45755</v>
      </c>
      <c r="AX11" s="298" t="s">
        <v>886</v>
      </c>
      <c r="AY11" s="298"/>
      <c r="AZ11" s="298"/>
      <c r="BA11" s="333">
        <v>45918</v>
      </c>
      <c r="BB11" s="334" t="s">
        <v>912</v>
      </c>
    </row>
    <row r="12" spans="1:54" ht="409.5" x14ac:dyDescent="0.25">
      <c r="A12" s="230">
        <f t="shared" si="0"/>
        <v>25</v>
      </c>
      <c r="B12" s="230">
        <f>IF(A12="","",(COUNTIF($A$10:A12,A12))/100)</f>
        <v>0.02</v>
      </c>
      <c r="C12" s="230">
        <f t="shared" si="1"/>
        <v>25.02</v>
      </c>
      <c r="D12" s="297">
        <v>4</v>
      </c>
      <c r="E12" s="298" t="s">
        <v>861</v>
      </c>
      <c r="F12" s="297" t="s">
        <v>611</v>
      </c>
      <c r="G12" s="298" t="s">
        <v>589</v>
      </c>
      <c r="H12" s="297">
        <v>3</v>
      </c>
      <c r="I12" s="297">
        <v>5</v>
      </c>
      <c r="J12" s="297">
        <f t="shared" si="2"/>
        <v>15</v>
      </c>
      <c r="K12" s="330" t="str">
        <f t="shared" si="3"/>
        <v>ALTO</v>
      </c>
      <c r="L12" s="36" t="s">
        <v>866</v>
      </c>
      <c r="M12" s="298" t="s">
        <v>865</v>
      </c>
      <c r="N12" s="297" t="s">
        <v>5</v>
      </c>
      <c r="O12" s="297">
        <v>15</v>
      </c>
      <c r="P12" s="297">
        <v>15</v>
      </c>
      <c r="Q12" s="297">
        <v>30</v>
      </c>
      <c r="R12" s="297">
        <v>15</v>
      </c>
      <c r="S12" s="297">
        <v>25</v>
      </c>
      <c r="T12" s="297">
        <f t="shared" si="4"/>
        <v>100</v>
      </c>
      <c r="U12" s="298"/>
      <c r="V12" s="298"/>
      <c r="W12" s="300">
        <v>44322</v>
      </c>
      <c r="X12" s="302" t="s">
        <v>612</v>
      </c>
      <c r="Y12" s="300">
        <v>44910</v>
      </c>
      <c r="Z12" s="302" t="s">
        <v>613</v>
      </c>
      <c r="AA12" s="335">
        <v>45069</v>
      </c>
      <c r="AB12" s="302" t="s">
        <v>614</v>
      </c>
      <c r="AC12" s="335">
        <v>45530</v>
      </c>
      <c r="AD12" s="298" t="s">
        <v>615</v>
      </c>
      <c r="AE12" s="300">
        <v>45721</v>
      </c>
      <c r="AF12" s="298" t="s">
        <v>891</v>
      </c>
      <c r="AG12" s="425">
        <v>46150</v>
      </c>
      <c r="AH12" s="302" t="s">
        <v>966</v>
      </c>
      <c r="AI12" s="297">
        <f>IF(J12="",0,IF(OR(N12="",N12="IMPACTO"),H12,IF(T12&lt;=50,H12,IF(AND(T12&lt;=75,H12&lt;5),H12+1,IF(AND(T12&lt;=75,H12=5),H12,IF(AND(T12&lt;=100,H12&lt;4),H12+2,IF(AND(T12&lt;=100,H12=4),H12+1,IF(AND(T12&lt;=100,H12=5),H12,""))))))))</f>
        <v>5</v>
      </c>
      <c r="AJ12" s="297">
        <f>IF(J12="",0,IF(OR(N12="",N12="PROBABILIDAD"),I12,IF(T12&lt;=50,I12,IF(AND(T12&lt;=75,I12&lt;5),I12+1,IF(AND(T12&lt;=75,I12=5),I12,IF(AND(T12&lt;=100,I12&lt;4),I12+2,IF(AND(T12&lt;=100,I12=4),I12+1,IF(AND(T12&lt;=100,I12=5),I12,""))))))))</f>
        <v>5</v>
      </c>
      <c r="AK12" s="297">
        <f t="shared" si="5"/>
        <v>25</v>
      </c>
      <c r="AL12" s="330" t="str">
        <f t="shared" si="6"/>
        <v>ALTO</v>
      </c>
      <c r="AM12" s="336" t="s">
        <v>596</v>
      </c>
      <c r="AN12" s="332"/>
      <c r="AO12" s="331">
        <v>44510</v>
      </c>
      <c r="AP12" s="332" t="s">
        <v>616</v>
      </c>
      <c r="AQ12" s="331"/>
      <c r="AR12" s="332" t="s">
        <v>617</v>
      </c>
      <c r="AS12" s="331">
        <v>45138</v>
      </c>
      <c r="AT12" s="332" t="s">
        <v>618</v>
      </c>
      <c r="AU12" s="301" t="s">
        <v>510</v>
      </c>
      <c r="AV12" s="298" t="s">
        <v>708</v>
      </c>
      <c r="AW12" s="331">
        <v>45755</v>
      </c>
      <c r="AX12" s="298" t="s">
        <v>887</v>
      </c>
      <c r="AY12" s="298"/>
      <c r="AZ12" s="298"/>
      <c r="BA12" s="333">
        <v>45918</v>
      </c>
      <c r="BB12" s="334" t="s">
        <v>913</v>
      </c>
    </row>
    <row r="13" spans="1:54" ht="393.75" customHeight="1" x14ac:dyDescent="0.25">
      <c r="A13" s="230">
        <f t="shared" si="0"/>
        <v>15</v>
      </c>
      <c r="B13" s="230">
        <f>IF(A13="","",(COUNTIF($A$10:A13,A13))/100)</f>
        <v>0.01</v>
      </c>
      <c r="C13" s="230">
        <f t="shared" si="1"/>
        <v>15.01</v>
      </c>
      <c r="D13" s="297">
        <v>5</v>
      </c>
      <c r="E13" s="298" t="s">
        <v>859</v>
      </c>
      <c r="F13" s="297" t="s">
        <v>619</v>
      </c>
      <c r="G13" s="298" t="s">
        <v>589</v>
      </c>
      <c r="H13" s="297">
        <v>3</v>
      </c>
      <c r="I13" s="297">
        <v>5</v>
      </c>
      <c r="J13" s="297">
        <f t="shared" si="2"/>
        <v>15</v>
      </c>
      <c r="K13" s="330" t="str">
        <f t="shared" si="3"/>
        <v>ALTO</v>
      </c>
      <c r="L13" s="36" t="s">
        <v>867</v>
      </c>
      <c r="M13" s="298" t="s">
        <v>868</v>
      </c>
      <c r="N13" s="297" t="s">
        <v>12</v>
      </c>
      <c r="O13" s="297">
        <v>15</v>
      </c>
      <c r="P13" s="297">
        <v>15</v>
      </c>
      <c r="Q13" s="297">
        <v>30</v>
      </c>
      <c r="R13" s="297">
        <v>15</v>
      </c>
      <c r="S13" s="297">
        <v>25</v>
      </c>
      <c r="T13" s="297">
        <f t="shared" si="4"/>
        <v>100</v>
      </c>
      <c r="U13" s="298"/>
      <c r="V13" s="298"/>
      <c r="W13" s="300">
        <v>44322</v>
      </c>
      <c r="X13" s="302" t="s">
        <v>620</v>
      </c>
      <c r="Y13" s="300">
        <v>44910</v>
      </c>
      <c r="Z13" s="302" t="s">
        <v>621</v>
      </c>
      <c r="AA13" s="335">
        <v>45069</v>
      </c>
      <c r="AB13" s="302" t="s">
        <v>622</v>
      </c>
      <c r="AC13" s="335">
        <v>45530</v>
      </c>
      <c r="AD13" s="298" t="s">
        <v>623</v>
      </c>
      <c r="AE13" s="300">
        <v>45721</v>
      </c>
      <c r="AF13" s="298" t="s">
        <v>892</v>
      </c>
      <c r="AG13" s="425">
        <v>46150</v>
      </c>
      <c r="AH13" s="302" t="s">
        <v>966</v>
      </c>
      <c r="AI13" s="297">
        <f t="shared" ref="AI13:AI16" si="7">IF(J13="","",IF(OR(N13="",N13="IMPACTO"),H13,IF(T13&lt;=50,H13,IF(AND(T13&lt;=75,H13&lt;5),H13+1,IF(AND(T13&lt;=75,H13=5),H13,IF(AND(T13&lt;=100,H13&lt;4),H13+2,IF(AND(T13&lt;=100,H13=4),H13+1,IF(AND(T13&lt;=100,H13=5),H13,""))))))))</f>
        <v>3</v>
      </c>
      <c r="AJ13" s="297">
        <f t="shared" ref="AJ13:AJ16" si="8">IF(J13="","",IF(OR(N13="",N13="PROBABILIDAD"),I13,IF(T13&lt;=50,I13,IF(AND(T13&lt;=75,I13&lt;5),I13+1,IF(AND(T13&lt;=75,I13=5),I13,IF(AND(T13&lt;=100,I13&lt;4),I13+2,IF(AND(T13&lt;=100,I13=4),I13+1,IF(AND(T13&lt;=100,I13=5),I13,""))))))))</f>
        <v>5</v>
      </c>
      <c r="AK13" s="297">
        <f t="shared" si="5"/>
        <v>15</v>
      </c>
      <c r="AL13" s="330" t="str">
        <f>IF(AK13="","",IF(AND(AI13=1,AJ13=1),"BAJO",IF(AND(AI13=1,AJ13=2),"MODERADO",IF(AND(AI13=1,AJ13=3),"MODERADO",IF(AND(AI13=1,AJ13=4),"MODERADO",IF(AND(AI13=1,AJ13=5),"MODERADO",IF(AND(AI13=2,AJ13=1),"BAJO",IF(AND(AI13=2,AJ13=2),"MODERADO",IF(AND(AI13=2,AJ13=3),"MODERADO",IF(AND(AI13=2,AJ13=4),"FAVORABLE",IF(AND(AI13=2,AJ13=5),"FAVORABLE",IF(AND(AI13=3,AJ13=1),"BAJO",IF(AND(AI13=3,AJ13=2),"MODERADO",IF(AND(AI13=3,AJ13=3),"FAVORABLE",IF(AND(AI13=3,AJ13=4),"FAVORABLE",IF(AND(AI13=3,AJ13=5),"FAVORABLE",IF(AND(AI13=4,AJ13=1),"BAJO",IF(AND(AI13=4,AJ13=2),"MODERADO",IF(AND(AI13=4,AJ13=3),"FAVORABLE",IF(AND(AI13=4,AJ13=4),"FAVORABLE",IF(AND(AI13=4,AJ13=5),"ALTO",IF(AND(AI13=5,AJ13=1),"BAJO",IF(AND(AI13=5,AJ13=2),"MODERADO",IF(AND(AI13=5,AJ13=3),"FAVORABLE",IF(AND(AI13=5,AJ13=4),"ALTO",IF(AND(AI13=5,AJ13=5),"ALTO",""))))))))))))))))))))))))))</f>
        <v>FAVORABLE</v>
      </c>
      <c r="AM13" s="336" t="s">
        <v>596</v>
      </c>
      <c r="AN13" s="332" t="s">
        <v>624</v>
      </c>
      <c r="AO13" s="331">
        <v>44510</v>
      </c>
      <c r="AP13" s="332" t="s">
        <v>625</v>
      </c>
      <c r="AQ13" s="331"/>
      <c r="AR13" s="332" t="s">
        <v>626</v>
      </c>
      <c r="AS13" s="331">
        <v>45138</v>
      </c>
      <c r="AT13" s="332" t="s">
        <v>627</v>
      </c>
      <c r="AU13" s="301" t="s">
        <v>510</v>
      </c>
      <c r="AV13" s="298" t="s">
        <v>709</v>
      </c>
      <c r="AW13" s="331">
        <v>45755</v>
      </c>
      <c r="AX13" s="298" t="s">
        <v>887</v>
      </c>
      <c r="AY13" s="333">
        <v>45918</v>
      </c>
      <c r="AZ13" s="334" t="s">
        <v>913</v>
      </c>
      <c r="BA13" s="333"/>
      <c r="BB13" s="334"/>
    </row>
    <row r="14" spans="1:54" ht="351" customHeight="1" x14ac:dyDescent="0.25">
      <c r="A14" s="230">
        <f t="shared" si="0"/>
        <v>20</v>
      </c>
      <c r="B14" s="230">
        <f>IF(A14="","",(COUNTIF($A$10:A14,A14))/100)</f>
        <v>0.01</v>
      </c>
      <c r="C14" s="230">
        <f t="shared" si="1"/>
        <v>20.010000000000002</v>
      </c>
      <c r="D14" s="516"/>
      <c r="E14" s="652" t="s">
        <v>863</v>
      </c>
      <c r="F14" s="653" t="s">
        <v>628</v>
      </c>
      <c r="G14" s="516" t="s">
        <v>589</v>
      </c>
      <c r="H14" s="516">
        <v>4</v>
      </c>
      <c r="I14" s="516">
        <v>4</v>
      </c>
      <c r="J14" s="516">
        <f t="shared" si="2"/>
        <v>16</v>
      </c>
      <c r="K14" s="656" t="str">
        <f t="shared" si="3"/>
        <v>ALTO</v>
      </c>
      <c r="L14" s="653" t="s">
        <v>629</v>
      </c>
      <c r="M14" s="653" t="s">
        <v>869</v>
      </c>
      <c r="N14" s="516" t="s">
        <v>12</v>
      </c>
      <c r="O14" s="516">
        <v>15</v>
      </c>
      <c r="P14" s="516">
        <v>15</v>
      </c>
      <c r="Q14" s="516">
        <v>30</v>
      </c>
      <c r="R14" s="516">
        <v>15</v>
      </c>
      <c r="S14" s="516">
        <v>25</v>
      </c>
      <c r="T14" s="516">
        <f t="shared" si="4"/>
        <v>100</v>
      </c>
      <c r="U14" s="298"/>
      <c r="V14" s="298"/>
      <c r="W14" s="300">
        <v>44322</v>
      </c>
      <c r="X14" s="302" t="s">
        <v>630</v>
      </c>
      <c r="Y14" s="300">
        <v>44910</v>
      </c>
      <c r="Z14" s="302" t="s">
        <v>631</v>
      </c>
      <c r="AA14" s="661">
        <v>45069</v>
      </c>
      <c r="AB14" s="653" t="s">
        <v>632</v>
      </c>
      <c r="AC14" s="661">
        <v>45530</v>
      </c>
      <c r="AD14" s="516" t="s">
        <v>633</v>
      </c>
      <c r="AE14" s="662">
        <v>45721</v>
      </c>
      <c r="AF14" s="658" t="s">
        <v>893</v>
      </c>
      <c r="AG14" s="725">
        <v>46150</v>
      </c>
      <c r="AH14" s="723" t="s">
        <v>967</v>
      </c>
      <c r="AI14" s="516">
        <f t="shared" si="7"/>
        <v>4</v>
      </c>
      <c r="AJ14" s="516">
        <f t="shared" si="8"/>
        <v>5</v>
      </c>
      <c r="AK14" s="516">
        <f t="shared" si="5"/>
        <v>20</v>
      </c>
      <c r="AL14" s="656" t="str">
        <f t="shared" si="6"/>
        <v>ALTO</v>
      </c>
      <c r="AM14" s="654" t="s">
        <v>596</v>
      </c>
      <c r="AN14" s="655" t="s">
        <v>634</v>
      </c>
      <c r="AO14" s="654">
        <v>44510</v>
      </c>
      <c r="AP14" s="655" t="s">
        <v>635</v>
      </c>
      <c r="AQ14" s="654"/>
      <c r="AR14" s="656" t="s">
        <v>636</v>
      </c>
      <c r="AS14" s="654">
        <v>45138</v>
      </c>
      <c r="AT14" s="656" t="s">
        <v>637</v>
      </c>
      <c r="AU14" s="657" t="s">
        <v>510</v>
      </c>
      <c r="AV14" s="516" t="s">
        <v>710</v>
      </c>
      <c r="AW14" s="654">
        <v>45755</v>
      </c>
      <c r="AX14" s="516" t="s">
        <v>888</v>
      </c>
      <c r="AY14" s="644">
        <v>45918</v>
      </c>
      <c r="AZ14" s="645" t="s">
        <v>914</v>
      </c>
      <c r="BA14" s="644"/>
      <c r="BB14" s="645"/>
    </row>
    <row r="15" spans="1:54" ht="74.25" customHeight="1" x14ac:dyDescent="0.25">
      <c r="A15" s="230" t="str">
        <f t="shared" si="0"/>
        <v/>
      </c>
      <c r="B15" s="230" t="str">
        <f>IF(A15="","",(COUNTIF($A$10:A15,A15))/100)</f>
        <v/>
      </c>
      <c r="C15" s="230" t="str">
        <f t="shared" si="1"/>
        <v/>
      </c>
      <c r="D15" s="516"/>
      <c r="E15" s="652"/>
      <c r="F15" s="653"/>
      <c r="G15" s="516"/>
      <c r="H15" s="516"/>
      <c r="I15" s="516"/>
      <c r="J15" s="516"/>
      <c r="K15" s="656"/>
      <c r="L15" s="653"/>
      <c r="M15" s="653"/>
      <c r="N15" s="516"/>
      <c r="O15" s="516"/>
      <c r="P15" s="516"/>
      <c r="Q15" s="516"/>
      <c r="R15" s="516"/>
      <c r="S15" s="516"/>
      <c r="T15" s="516"/>
      <c r="U15" s="298"/>
      <c r="V15" s="298"/>
      <c r="W15" s="298"/>
      <c r="X15" s="298"/>
      <c r="Y15" s="298"/>
      <c r="Z15" s="298"/>
      <c r="AA15" s="661"/>
      <c r="AB15" s="653"/>
      <c r="AC15" s="661"/>
      <c r="AD15" s="516"/>
      <c r="AE15" s="662"/>
      <c r="AF15" s="658"/>
      <c r="AG15" s="724"/>
      <c r="AH15" s="724"/>
      <c r="AI15" s="516"/>
      <c r="AJ15" s="516"/>
      <c r="AK15" s="516"/>
      <c r="AL15" s="656"/>
      <c r="AM15" s="654"/>
      <c r="AN15" s="655"/>
      <c r="AO15" s="654"/>
      <c r="AP15" s="655"/>
      <c r="AQ15" s="654"/>
      <c r="AR15" s="656"/>
      <c r="AS15" s="654"/>
      <c r="AT15" s="656"/>
      <c r="AU15" s="657"/>
      <c r="AV15" s="516"/>
      <c r="AW15" s="654"/>
      <c r="AX15" s="516"/>
      <c r="AY15" s="644"/>
      <c r="AZ15" s="645"/>
      <c r="BA15" s="644"/>
      <c r="BB15" s="645"/>
    </row>
    <row r="16" spans="1:54" x14ac:dyDescent="0.25">
      <c r="A16" s="230" t="str">
        <f t="shared" si="0"/>
        <v/>
      </c>
      <c r="B16" s="230" t="str">
        <f>IF(A16="","",(COUNTIF($A$10:A16,A16))/100)</f>
        <v/>
      </c>
      <c r="C16" s="230" t="str">
        <f t="shared" si="1"/>
        <v/>
      </c>
      <c r="D16" s="297"/>
      <c r="E16" s="298"/>
      <c r="F16" s="298"/>
      <c r="G16" s="298"/>
      <c r="H16" s="297"/>
      <c r="I16" s="297"/>
      <c r="J16" s="297" t="str">
        <f t="shared" si="2"/>
        <v/>
      </c>
      <c r="K16" s="330" t="str">
        <f t="shared" si="3"/>
        <v/>
      </c>
      <c r="L16" s="298"/>
      <c r="M16" s="298"/>
      <c r="N16" s="298"/>
      <c r="O16" s="298"/>
      <c r="P16" s="298"/>
      <c r="Q16" s="298"/>
      <c r="R16" s="298"/>
      <c r="S16" s="298"/>
      <c r="T16" s="298">
        <f t="shared" si="4"/>
        <v>0</v>
      </c>
      <c r="U16" s="298"/>
      <c r="V16" s="298"/>
      <c r="W16" s="298"/>
      <c r="X16" s="298"/>
      <c r="Y16" s="298"/>
      <c r="Z16" s="298"/>
      <c r="AA16" s="298"/>
      <c r="AB16" s="298"/>
      <c r="AC16" s="298"/>
      <c r="AD16" s="298"/>
      <c r="AE16" s="298"/>
      <c r="AF16" s="298"/>
      <c r="AG16" s="417"/>
      <c r="AH16" s="417"/>
      <c r="AI16" s="297" t="str">
        <f t="shared" si="7"/>
        <v/>
      </c>
      <c r="AJ16" s="297" t="str">
        <f t="shared" si="8"/>
        <v/>
      </c>
      <c r="AK16" s="297" t="str">
        <f t="shared" si="5"/>
        <v/>
      </c>
      <c r="AL16" s="330" t="str">
        <f t="shared" si="6"/>
        <v/>
      </c>
      <c r="AM16" s="331"/>
      <c r="AN16" s="332"/>
      <c r="AO16" s="331"/>
      <c r="AP16" s="332"/>
      <c r="AQ16" s="331"/>
      <c r="AR16" s="332"/>
      <c r="AS16" s="331"/>
      <c r="AT16" s="332"/>
      <c r="AU16" s="331"/>
      <c r="AV16" s="332"/>
      <c r="AW16" s="332"/>
      <c r="AX16" s="332"/>
      <c r="AY16" s="332"/>
      <c r="AZ16" s="332"/>
      <c r="BA16" s="331"/>
      <c r="BB16" s="332"/>
    </row>
    <row r="17" spans="1:86" x14ac:dyDescent="0.25">
      <c r="A17" s="230"/>
      <c r="B17" s="230"/>
      <c r="C17" s="230"/>
      <c r="D17" s="297"/>
      <c r="E17" s="298"/>
      <c r="F17" s="298"/>
      <c r="G17" s="298"/>
      <c r="H17" s="297"/>
      <c r="I17" s="297"/>
      <c r="J17" s="297" t="str">
        <f t="shared" ref="J17" si="9">IF(OR(H17="",I17=""),"",H17*I17)</f>
        <v/>
      </c>
      <c r="K17" s="330" t="str">
        <f t="shared" ref="K17" si="10">IF(J17="","",IF(AND(H17=1,I17=1),"BAJO",IF(AND(H17=1,I17=2),"BAJO",IF(AND(H17=1,I17=3),"MODERADO",IF(AND(H17=1,I17=4),"FAVORABLE",IF(AND(H17=1,I17=5),"FAVORABLE",IF(AND(H17=2,I17=1),"BAJO",IF(AND(H17=2,I17=2),"BAJO",IF(AND(H17=2,I17=3),"MODERADO",IF(AND(H17=2,I17=4),"FAVORABLE",IF(AND(H17=2,I17=5),"ALTO",IF(AND(H17=3,I17=1),"BAJO",IF(AND(H17=3,I17=2),"MODERADO",IF(AND(H17=3,I17=3),"FAVORABLE",IF(AND(H17=3,I17=4),"ALTO",IF(AND(H17=3,I17=5),"ALTO",IF(AND(H17=4,I17=1),"MODERADO",IF(AND(H17=4,I17=2),"FAVORABLE",IF(AND(H17=4,I17=3),"FAVORABLE",IF(AND(H17=4,I17=4),"ALTO",IF(AND(H17=4,I17=5),"ALTO",IF(AND(H17=5,I17=1),"FAVORABLE",IF(AND(H17=5,I17=2),"FAVORABLE",IF(AND(H17=5,I17=3),"ALTO",IF(AND(H17=5,I17=4),"ALTO",IF(AND(H17=5,I17=5),"ALTO",""))))))))))))))))))))))))))</f>
        <v/>
      </c>
      <c r="L17" s="298"/>
      <c r="M17" s="298"/>
      <c r="N17" s="298"/>
      <c r="O17" s="298"/>
      <c r="P17" s="298"/>
      <c r="Q17" s="298"/>
      <c r="R17" s="298"/>
      <c r="S17" s="298"/>
      <c r="T17" s="298">
        <f t="shared" ref="T17" si="11">IFERROR(SUM(O17:S17),"")</f>
        <v>0</v>
      </c>
      <c r="U17" s="298"/>
      <c r="V17" s="298"/>
      <c r="W17" s="298"/>
      <c r="X17" s="298"/>
      <c r="Y17" s="298"/>
      <c r="Z17" s="298"/>
      <c r="AA17" s="298"/>
      <c r="AB17" s="298"/>
      <c r="AC17" s="298"/>
      <c r="AD17" s="298"/>
      <c r="AE17" s="298"/>
      <c r="AF17" s="298"/>
      <c r="AG17" s="417"/>
      <c r="AH17" s="417"/>
      <c r="AI17" s="297" t="str">
        <f t="shared" ref="AI17" si="12">IF(J17="","",IF(OR(N17="",N17="IMPACTO"),H17,IF(T17&lt;=50,H17,IF(AND(T17&lt;=75,H17&lt;5),H17+1,IF(AND(T17&lt;=75,H17=5),H17,IF(AND(T17&lt;=100,H17&lt;4),H17+2,IF(AND(T17&lt;=100,H17=4),H17+1,IF(AND(T17&lt;=100,H17=5),H17,""))))))))</f>
        <v/>
      </c>
      <c r="AJ17" s="297" t="str">
        <f t="shared" ref="AJ17" si="13">IF(J17="","",IF(OR(N17="",N17="PROBABILIDAD"),I17,IF(T17&lt;=50,I17,IF(AND(T17&lt;=75,I17&lt;5),I17+1,IF(AND(T17&lt;=75,I17=5),I17,IF(AND(T17&lt;=100,I17&lt;4),I17+2,IF(AND(T17&lt;=100,I17=4),I17+1,IF(AND(T17&lt;=100,I17=5),I17,""))))))))</f>
        <v/>
      </c>
      <c r="AK17" s="297" t="str">
        <f t="shared" ref="AK17" si="14">IF(OR(AI17="",AJ17=""),"",AI17*AJ17)</f>
        <v/>
      </c>
      <c r="AL17" s="330" t="str">
        <f t="shared" ref="AL17" si="15">IF(AK17="","",IF(AND(AI17=1,AJ17=1),"BAJO",IF(AND(AI17=1,AJ17=2),"MODERADO",IF(AND(AI17=1,AJ17=3),"MODERADO",IF(AND(AI17=1,AJ17=4),"MODERADO",IF(AND(AI17=1,AJ17=5),"MODERADO",IF(AND(AI17=2,AJ17=1),"BAJO",IF(AND(AI17=2,AJ17=2),"MODERADO",IF(AND(AI17=2,AJ17=3),"MODERADO",IF(AND(AI17=2,AJ17=4),"FAVORABLE",IF(AND(AI17=2,AJ17=5),"FAVORABLE",IF(AND(AI17=3,AJ17=1),"BAJO",IF(AND(AI17=3,AJ17=2),"MODERADO",IF(AND(AI17=3,AJ17=3),"FAVORABLE",IF(AND(AI17=3,AJ17=4),"FAVORABLE",IF(AND(AI17=3,AJ17=5),"FAVORABLE",IF(AND(AI17=4,AJ17=1),"BAJO",IF(AND(AI17=4,AJ17=2),"MODERADO",IF(AND(AI17=4,AJ17=3),"FAVORABLE",IF(AND(AI17=4,AJ17=4),"FAVORABLE",IF(AND(AI17=4,AJ17=5),"ALTO",IF(AND(AI17=5,AJ17=1),"BAJO",IF(AND(AI17=5,AJ17=2),"MODERADO",IF(AND(AI17=5,AJ17=3),"FAVORABLE",IF(AND(AI17=5,AJ17=4),"ALTO",IF(AND(AI17=5,AJ17=5),"ALTO",""))))))))))))))))))))))))))</f>
        <v/>
      </c>
      <c r="AM17" s="331"/>
      <c r="AN17" s="332"/>
      <c r="AO17" s="331"/>
      <c r="AP17" s="332"/>
      <c r="AQ17" s="331"/>
      <c r="AR17" s="332"/>
      <c r="AS17" s="331"/>
      <c r="AT17" s="332"/>
      <c r="AU17" s="331"/>
      <c r="AV17" s="332"/>
      <c r="AW17" s="332"/>
      <c r="AX17" s="332"/>
      <c r="AY17" s="332"/>
      <c r="AZ17" s="332"/>
      <c r="BA17" s="331"/>
      <c r="BB17" s="332"/>
    </row>
    <row r="18" spans="1:86" s="201" customFormat="1" ht="60" customHeight="1" x14ac:dyDescent="0.25">
      <c r="A18" s="271"/>
      <c r="B18" s="271"/>
      <c r="C18" s="271"/>
      <c r="D18" s="659" t="s">
        <v>896</v>
      </c>
      <c r="E18" s="659"/>
      <c r="F18" s="659"/>
      <c r="G18" s="659"/>
      <c r="H18" s="659"/>
      <c r="I18" s="659"/>
      <c r="J18" s="659"/>
      <c r="K18" s="659"/>
      <c r="L18" s="659"/>
      <c r="M18" s="659"/>
      <c r="N18" s="659"/>
      <c r="O18" s="659"/>
      <c r="P18" s="659"/>
      <c r="Q18" s="659"/>
      <c r="R18" s="659"/>
      <c r="S18" s="659"/>
      <c r="T18" s="659"/>
      <c r="U18" s="659"/>
      <c r="V18" s="659"/>
      <c r="W18" s="659"/>
      <c r="X18" s="659"/>
      <c r="Y18" s="659"/>
      <c r="Z18" s="659"/>
      <c r="AA18" s="659"/>
      <c r="AB18" s="659"/>
      <c r="AC18" s="659"/>
      <c r="AD18" s="659"/>
      <c r="AE18" s="659"/>
      <c r="AF18" s="659"/>
      <c r="AG18" s="659"/>
      <c r="AH18" s="659"/>
      <c r="AI18" s="659"/>
      <c r="AJ18" s="659"/>
      <c r="AK18" s="659"/>
      <c r="AL18" s="659"/>
      <c r="AM18" s="659"/>
      <c r="AN18" s="659"/>
      <c r="AO18" s="659"/>
      <c r="AP18" s="659"/>
      <c r="AQ18" s="659"/>
      <c r="AR18" s="659"/>
      <c r="AS18" s="659"/>
      <c r="AT18" s="659"/>
      <c r="AU18" s="659"/>
      <c r="AV18" s="659"/>
      <c r="AW18" s="659"/>
      <c r="AX18" s="659"/>
      <c r="AY18" s="659"/>
      <c r="AZ18" s="659"/>
      <c r="BA18" s="659"/>
      <c r="BB18" s="659"/>
      <c r="BC18" s="224"/>
      <c r="BD18" s="224"/>
      <c r="BE18" s="224"/>
      <c r="BF18" s="224"/>
      <c r="BG18" s="224"/>
      <c r="BH18" s="224"/>
      <c r="BI18" s="224"/>
      <c r="BJ18" s="224"/>
      <c r="BK18" s="224"/>
      <c r="BL18" s="224"/>
      <c r="BM18" s="224"/>
      <c r="BN18" s="224"/>
      <c r="BO18" s="224"/>
      <c r="BP18" s="224"/>
      <c r="BQ18" s="224"/>
      <c r="BR18" s="224"/>
      <c r="BS18" s="224"/>
      <c r="BT18" s="224"/>
      <c r="BU18" s="224"/>
      <c r="BV18" s="224"/>
      <c r="BW18" s="224"/>
      <c r="BX18" s="224"/>
      <c r="BY18" s="224"/>
      <c r="BZ18" s="224"/>
      <c r="CA18" s="224"/>
      <c r="CB18" s="224"/>
      <c r="CC18" s="224"/>
      <c r="CD18" s="224"/>
      <c r="CE18" s="224"/>
      <c r="CF18" s="224"/>
      <c r="CG18" s="224"/>
      <c r="CH18" s="224"/>
    </row>
    <row r="19" spans="1:86" s="201" customFormat="1" x14ac:dyDescent="0.25">
      <c r="A19" s="271"/>
      <c r="B19" s="271"/>
      <c r="C19" s="271"/>
      <c r="D19" s="41"/>
      <c r="E19" s="272"/>
      <c r="F19" s="273"/>
      <c r="G19" s="274"/>
      <c r="H19" s="275"/>
      <c r="I19" s="273"/>
      <c r="J19" s="276"/>
      <c r="K19" s="276"/>
      <c r="L19" s="276"/>
      <c r="M19" s="276"/>
      <c r="N19" s="276"/>
      <c r="O19" s="276"/>
      <c r="P19" s="276"/>
      <c r="Q19" s="276"/>
      <c r="R19" s="276"/>
      <c r="S19" s="276"/>
      <c r="T19" s="276"/>
      <c r="U19" s="276"/>
      <c r="V19" s="111"/>
      <c r="W19" s="111"/>
      <c r="X19" s="277"/>
      <c r="Y19" s="278"/>
      <c r="Z19" s="277"/>
      <c r="AA19" s="277"/>
      <c r="AB19" s="277"/>
      <c r="AC19" s="250"/>
      <c r="AD19" s="250"/>
      <c r="AE19" s="250"/>
      <c r="AF19" s="250"/>
      <c r="AG19" s="250"/>
      <c r="AH19" s="250"/>
      <c r="AI19" s="250"/>
      <c r="AJ19" s="250"/>
      <c r="AK19" s="250"/>
      <c r="AL19" s="250"/>
      <c r="AM19" s="250"/>
      <c r="AN19" s="250"/>
      <c r="AO19" s="250"/>
      <c r="AP19" s="250"/>
      <c r="AQ19" s="250"/>
      <c r="AR19" s="250"/>
      <c r="AS19" s="250"/>
      <c r="AT19" s="250"/>
      <c r="AU19" s="250"/>
      <c r="AV19" s="279"/>
      <c r="AW19" s="279"/>
      <c r="AX19" s="279"/>
      <c r="AY19" s="279"/>
      <c r="AZ19" s="279"/>
      <c r="BA19" s="250"/>
      <c r="BB19" s="250"/>
      <c r="BC19" s="224"/>
      <c r="BD19" s="224"/>
      <c r="BE19" s="224"/>
      <c r="BF19" s="224"/>
      <c r="BG19" s="224"/>
      <c r="BH19" s="224"/>
      <c r="BI19" s="224"/>
      <c r="BJ19" s="224"/>
      <c r="BK19" s="224"/>
      <c r="BL19" s="224"/>
      <c r="BM19" s="224"/>
      <c r="BN19" s="224"/>
      <c r="BO19" s="224"/>
      <c r="BP19" s="224"/>
      <c r="BQ19" s="224"/>
      <c r="BR19" s="224"/>
      <c r="BS19" s="224"/>
      <c r="BT19" s="224"/>
      <c r="BU19" s="224"/>
      <c r="BV19" s="224"/>
      <c r="BW19" s="224"/>
      <c r="BX19" s="224"/>
      <c r="BY19" s="224"/>
      <c r="BZ19" s="224"/>
      <c r="CA19" s="224"/>
      <c r="CB19" s="224"/>
      <c r="CC19" s="224"/>
      <c r="CD19" s="224"/>
      <c r="CE19" s="224"/>
      <c r="CF19" s="224"/>
      <c r="CG19" s="224"/>
      <c r="CH19" s="224"/>
    </row>
    <row r="20" spans="1:86" s="201" customFormat="1" ht="25.5" customHeight="1" x14ac:dyDescent="0.25">
      <c r="A20" s="271"/>
      <c r="B20" s="271"/>
      <c r="C20" s="271"/>
      <c r="D20" s="660" t="s">
        <v>897</v>
      </c>
      <c r="E20" s="660"/>
      <c r="F20" s="660"/>
      <c r="G20" s="660"/>
      <c r="H20" s="660"/>
      <c r="I20" s="660"/>
      <c r="J20" s="660"/>
      <c r="K20" s="660"/>
      <c r="L20" s="660"/>
      <c r="M20" s="660"/>
      <c r="N20" s="660"/>
      <c r="O20" s="660"/>
      <c r="P20" s="660"/>
      <c r="Q20" s="660"/>
      <c r="R20" s="660"/>
      <c r="S20" s="660"/>
      <c r="T20" s="660"/>
      <c r="U20" s="660"/>
      <c r="V20" s="660"/>
      <c r="W20" s="660"/>
      <c r="X20" s="660"/>
      <c r="Y20" s="660"/>
      <c r="Z20" s="660"/>
      <c r="AA20" s="660"/>
      <c r="AB20" s="660"/>
      <c r="AC20" s="660"/>
      <c r="AD20" s="660"/>
      <c r="AE20" s="660"/>
      <c r="AF20" s="660"/>
      <c r="AG20" s="660"/>
      <c r="AH20" s="660"/>
      <c r="AI20" s="660"/>
      <c r="AJ20" s="660"/>
      <c r="AK20" s="660"/>
      <c r="AL20" s="660"/>
      <c r="AM20" s="660"/>
      <c r="AN20" s="660"/>
      <c r="AO20" s="660"/>
      <c r="AP20" s="660"/>
      <c r="AQ20" s="660"/>
      <c r="AR20" s="660"/>
      <c r="AS20" s="660"/>
      <c r="AT20" s="660"/>
      <c r="AU20" s="660"/>
      <c r="AV20" s="660"/>
      <c r="AW20" s="660"/>
      <c r="AX20" s="660"/>
      <c r="AY20" s="660"/>
      <c r="AZ20" s="660"/>
      <c r="BA20" s="660"/>
      <c r="BB20" s="660"/>
      <c r="BC20" s="224"/>
      <c r="BD20" s="224"/>
      <c r="BE20" s="224"/>
      <c r="BF20" s="224"/>
      <c r="BG20" s="224"/>
      <c r="BH20" s="224"/>
      <c r="BI20" s="224"/>
      <c r="BJ20" s="224"/>
      <c r="BK20" s="224"/>
      <c r="BL20" s="224"/>
      <c r="BM20" s="224"/>
      <c r="BN20" s="224"/>
      <c r="BO20" s="224"/>
      <c r="BP20" s="224"/>
      <c r="BQ20" s="224"/>
      <c r="BR20" s="224"/>
      <c r="BS20" s="224"/>
      <c r="BT20" s="224"/>
      <c r="BU20" s="224"/>
      <c r="BV20" s="224"/>
      <c r="BW20" s="224"/>
      <c r="BX20" s="224"/>
      <c r="BY20" s="224"/>
      <c r="BZ20" s="224"/>
      <c r="CA20" s="224"/>
      <c r="CB20" s="224"/>
      <c r="CC20" s="224"/>
      <c r="CD20" s="224"/>
      <c r="CE20" s="224"/>
      <c r="CF20" s="224"/>
      <c r="CG20" s="224"/>
      <c r="CH20" s="224"/>
    </row>
    <row r="21" spans="1:86" s="201" customFormat="1" x14ac:dyDescent="0.25">
      <c r="A21" s="271"/>
      <c r="B21" s="271"/>
      <c r="C21" s="271"/>
      <c r="D21" s="41"/>
      <c r="E21" s="272"/>
      <c r="F21" s="280"/>
      <c r="G21" s="280"/>
      <c r="H21" s="280"/>
      <c r="I21" s="280"/>
      <c r="J21" s="280"/>
      <c r="K21" s="280"/>
      <c r="L21" s="280"/>
      <c r="M21" s="280"/>
      <c r="N21" s="280"/>
      <c r="O21" s="280"/>
      <c r="P21" s="280"/>
      <c r="Q21" s="280"/>
      <c r="R21" s="280"/>
      <c r="S21" s="280"/>
      <c r="T21" s="280"/>
      <c r="U21" s="280"/>
      <c r="V21" s="111"/>
      <c r="W21" s="111"/>
      <c r="X21" s="277"/>
      <c r="Y21" s="278"/>
      <c r="Z21" s="277"/>
      <c r="AA21" s="277"/>
      <c r="AB21" s="277"/>
      <c r="AC21" s="250"/>
      <c r="AD21" s="250"/>
      <c r="AE21" s="250"/>
      <c r="AF21" s="250"/>
      <c r="AG21" s="250"/>
      <c r="AH21" s="250"/>
      <c r="AI21" s="250"/>
      <c r="AJ21" s="250"/>
      <c r="AK21" s="250"/>
      <c r="AL21" s="250"/>
      <c r="AM21" s="250"/>
      <c r="AN21" s="250"/>
      <c r="AO21" s="250"/>
      <c r="AP21" s="250"/>
      <c r="AQ21" s="250"/>
      <c r="AR21" s="250"/>
      <c r="AS21" s="250"/>
      <c r="AT21" s="250"/>
      <c r="AU21" s="250"/>
      <c r="AV21" s="279"/>
      <c r="AW21" s="279"/>
      <c r="AX21" s="279"/>
      <c r="AY21" s="279"/>
      <c r="AZ21" s="279"/>
      <c r="BA21" s="250"/>
      <c r="BB21" s="250"/>
      <c r="BC21" s="224"/>
      <c r="BD21" s="224"/>
      <c r="BE21" s="224"/>
      <c r="BF21" s="224"/>
      <c r="BG21" s="224"/>
      <c r="BH21" s="224"/>
      <c r="BI21" s="224"/>
      <c r="BJ21" s="224"/>
      <c r="BK21" s="224"/>
      <c r="BL21" s="224"/>
      <c r="BM21" s="224"/>
      <c r="BN21" s="224"/>
      <c r="BO21" s="224"/>
      <c r="BP21" s="224"/>
      <c r="BQ21" s="224"/>
      <c r="BR21" s="224"/>
      <c r="BS21" s="224"/>
      <c r="BT21" s="224"/>
      <c r="BU21" s="224"/>
      <c r="BV21" s="224"/>
      <c r="BW21" s="224"/>
      <c r="BX21" s="224"/>
      <c r="BY21" s="224"/>
      <c r="BZ21" s="224"/>
      <c r="CA21" s="224"/>
      <c r="CB21" s="224"/>
      <c r="CC21" s="224"/>
      <c r="CD21" s="224"/>
      <c r="CE21" s="224"/>
      <c r="CF21" s="224"/>
      <c r="CG21" s="224"/>
      <c r="CH21" s="224"/>
    </row>
  </sheetData>
  <sheetProtection algorithmName="SHA-512" hashValue="NOTWFwb+VmVXjK88F8UW42S4h/0SnVAmBsC7juc8dgBqcIhdwPpt78WjnwzNwjbLnl13IwKnf1spTgH5CXY2Kw==" saltValue="In7uy2AcwHE63Rgm5Mik2g==" spinCount="100000" sheet="1" formatCells="0" formatColumns="0" formatRows="0"/>
  <mergeCells count="57">
    <mergeCell ref="H14:H15"/>
    <mergeCell ref="D18:BB18"/>
    <mergeCell ref="D20:BB20"/>
    <mergeCell ref="AI14:AI15"/>
    <mergeCell ref="AJ14:AJ15"/>
    <mergeCell ref="AK14:AK15"/>
    <mergeCell ref="AL14:AL15"/>
    <mergeCell ref="S14:S15"/>
    <mergeCell ref="T14:T15"/>
    <mergeCell ref="AA14:AA15"/>
    <mergeCell ref="AB14:AB15"/>
    <mergeCell ref="AE14:AE15"/>
    <mergeCell ref="AC14:AC15"/>
    <mergeCell ref="AD14:AD15"/>
    <mergeCell ref="BB14:BB15"/>
    <mergeCell ref="AR14:AR15"/>
    <mergeCell ref="AX14:AX15"/>
    <mergeCell ref="N14:N15"/>
    <mergeCell ref="O14:O15"/>
    <mergeCell ref="P14:P15"/>
    <mergeCell ref="Q14:Q15"/>
    <mergeCell ref="R14:R15"/>
    <mergeCell ref="AS14:AS15"/>
    <mergeCell ref="AT14:AT15"/>
    <mergeCell ref="AU14:AU15"/>
    <mergeCell ref="AV14:AV15"/>
    <mergeCell ref="AW14:AW15"/>
    <mergeCell ref="AQ14:AQ15"/>
    <mergeCell ref="AF14:AF15"/>
    <mergeCell ref="AH14:AH15"/>
    <mergeCell ref="AG14:AG15"/>
    <mergeCell ref="I14:I15"/>
    <mergeCell ref="J14:J15"/>
    <mergeCell ref="K14:K15"/>
    <mergeCell ref="L14:L15"/>
    <mergeCell ref="M14:M15"/>
    <mergeCell ref="B1:B4"/>
    <mergeCell ref="D1:E4"/>
    <mergeCell ref="F1:BA1"/>
    <mergeCell ref="F2:BA2"/>
    <mergeCell ref="F3:BA4"/>
    <mergeCell ref="AY14:AY15"/>
    <mergeCell ref="AZ14:AZ15"/>
    <mergeCell ref="AM8:BB8"/>
    <mergeCell ref="D8:G8"/>
    <mergeCell ref="H8:M8"/>
    <mergeCell ref="N8:X8"/>
    <mergeCell ref="AA8:AL8"/>
    <mergeCell ref="D14:D15"/>
    <mergeCell ref="E14:E15"/>
    <mergeCell ref="F14:F15"/>
    <mergeCell ref="G14:G15"/>
    <mergeCell ref="BA14:BA15"/>
    <mergeCell ref="AM14:AM15"/>
    <mergeCell ref="AN14:AN15"/>
    <mergeCell ref="AO14:AO15"/>
    <mergeCell ref="AP14:AP15"/>
  </mergeCells>
  <conditionalFormatting sqref="AL10:AL14 K10:K14 K16:K17 AL16:AL17">
    <cfRule type="cellIs" dxfId="35" priority="66" operator="equal">
      <formula>"BAJO"</formula>
    </cfRule>
    <cfRule type="cellIs" dxfId="34" priority="67" operator="equal">
      <formula>"MODERADO"</formula>
    </cfRule>
    <cfRule type="cellIs" dxfId="33" priority="68" operator="equal">
      <formula>"FAVORABLE"</formula>
    </cfRule>
    <cfRule type="cellIs" dxfId="32" priority="69" stopIfTrue="1" operator="equal">
      <formula>"ALTO"</formula>
    </cfRule>
  </conditionalFormatting>
  <conditionalFormatting sqref="G16:G17">
    <cfRule type="cellIs" dxfId="31" priority="50" operator="equal">
      <formula>"BAJO"</formula>
    </cfRule>
    <cfRule type="cellIs" dxfId="30" priority="51" operator="equal">
      <formula>"MODERADO"</formula>
    </cfRule>
    <cfRule type="cellIs" dxfId="29" priority="52" operator="equal">
      <formula>"ALTO"</formula>
    </cfRule>
    <cfRule type="cellIs" dxfId="28" priority="53" operator="equal">
      <formula>"EXTREMO"</formula>
    </cfRule>
  </conditionalFormatting>
  <conditionalFormatting sqref="W10:AA10 T10:V14 W12:W14 Y11:Y14 U15:Z15 AC10:AD10 T16:AH17">
    <cfRule type="cellIs" dxfId="27" priority="45" operator="equal">
      <formula>0</formula>
    </cfRule>
  </conditionalFormatting>
  <conditionalFormatting sqref="AI12:AJ12">
    <cfRule type="cellIs" dxfId="26" priority="36" operator="equal">
      <formula>0</formula>
    </cfRule>
  </conditionalFormatting>
  <conditionalFormatting sqref="W11">
    <cfRule type="cellIs" dxfId="25" priority="34" operator="equal">
      <formula>0</formula>
    </cfRule>
  </conditionalFormatting>
  <conditionalFormatting sqref="X11 Z11:AA11 AC11:AD11">
    <cfRule type="cellIs" dxfId="24" priority="33" operator="equal">
      <formula>0</formula>
    </cfRule>
  </conditionalFormatting>
  <conditionalFormatting sqref="X12 Z12:AA12 AC12:AD12">
    <cfRule type="cellIs" dxfId="23" priority="18" operator="equal">
      <formula>0</formula>
    </cfRule>
  </conditionalFormatting>
  <conditionalFormatting sqref="X13 Z13:AA13 AC13:AD13">
    <cfRule type="cellIs" dxfId="22" priority="17" operator="equal">
      <formula>0</formula>
    </cfRule>
  </conditionalFormatting>
  <conditionalFormatting sqref="X14 Z14:AA14 AC14:AD14">
    <cfRule type="cellIs" dxfId="21" priority="15" operator="equal">
      <formula>0</formula>
    </cfRule>
  </conditionalFormatting>
  <conditionalFormatting sqref="AB10">
    <cfRule type="cellIs" dxfId="20" priority="13" operator="equal">
      <formula>0</formula>
    </cfRule>
  </conditionalFormatting>
  <conditionalFormatting sqref="AB11">
    <cfRule type="cellIs" dxfId="19" priority="12" operator="equal">
      <formula>0</formula>
    </cfRule>
  </conditionalFormatting>
  <conditionalFormatting sqref="AB12">
    <cfRule type="cellIs" dxfId="18" priority="11" operator="equal">
      <formula>0</formula>
    </cfRule>
  </conditionalFormatting>
  <conditionalFormatting sqref="AB13">
    <cfRule type="cellIs" dxfId="17" priority="10" operator="equal">
      <formula>0</formula>
    </cfRule>
  </conditionalFormatting>
  <conditionalFormatting sqref="AB14">
    <cfRule type="cellIs" dxfId="16" priority="9" operator="equal">
      <formula>0</formula>
    </cfRule>
  </conditionalFormatting>
  <conditionalFormatting sqref="AE10:AH10">
    <cfRule type="cellIs" dxfId="15" priority="8" operator="equal">
      <formula>0</formula>
    </cfRule>
  </conditionalFormatting>
  <conditionalFormatting sqref="AF11:AH11">
    <cfRule type="cellIs" dxfId="14" priority="7" operator="equal">
      <formula>0</formula>
    </cfRule>
  </conditionalFormatting>
  <conditionalFormatting sqref="AF12:AH13">
    <cfRule type="cellIs" dxfId="13" priority="6" operator="equal">
      <formula>0</formula>
    </cfRule>
  </conditionalFormatting>
  <conditionalFormatting sqref="AF14:AH14">
    <cfRule type="cellIs" dxfId="12" priority="5" operator="equal">
      <formula>0</formula>
    </cfRule>
  </conditionalFormatting>
  <conditionalFormatting sqref="AE11">
    <cfRule type="cellIs" dxfId="11" priority="4" operator="equal">
      <formula>0</formula>
    </cfRule>
  </conditionalFormatting>
  <conditionalFormatting sqref="AE12">
    <cfRule type="cellIs" dxfId="10" priority="3" operator="equal">
      <formula>0</formula>
    </cfRule>
  </conditionalFormatting>
  <conditionalFormatting sqref="AE13">
    <cfRule type="cellIs" dxfId="9" priority="2" operator="equal">
      <formula>0</formula>
    </cfRule>
  </conditionalFormatting>
  <conditionalFormatting sqref="AE14">
    <cfRule type="cellIs" dxfId="8" priority="1" operator="equal">
      <formula>0</formula>
    </cfRule>
  </conditionalFormatting>
  <dataValidations count="3">
    <dataValidation errorStyle="warning" allowBlank="1" errorTitle="VALOR INCORRECTO" error="Por favor califique el impacto segun los valores de la lista desplegable." promptTitle="ESCALA DE IMPACTO" prompt="1-INSIGNIFICANTE-No representa afectación a la UdeC_x000a_2-MENOR-Los efectos son leves y reversibles_x000a_3-MODERADO-Los efectos son considerables pero reversibles_x000a_4-MAYOR-Los efectos son graves pero reversibles_x000a_5-CATASTRÓFICO-Los efectos son graves e irreversibles" sqref="L12:L13 J10:K14 AJ10:AL14 J16:K17 AJ16:AL17" xr:uid="{00000000-0002-0000-0B00-000001000000}"/>
    <dataValidation errorStyle="warning" allowBlank="1" sqref="AI10:AI14 AI16:AI17" xr:uid="{00000000-0002-0000-0B00-000002000000}"/>
    <dataValidation allowBlank="1" sqref="N22:O1048576" xr:uid="{00000000-0002-0000-0B00-000000000000}"/>
  </dataValidations>
  <hyperlinks>
    <hyperlink ref="E5" location="'IDENTIFICACIÓN DOFA'!A1" display="REGRESAR" xr:uid="{00000000-0004-0000-0B00-000000000000}"/>
  </hyperlinks>
  <pageMargins left="0.7" right="0.7" top="0.75" bottom="0.75" header="0.3" footer="0.3"/>
  <pageSetup orientation="portrait" r:id="rId1"/>
  <ignoredErrors>
    <ignoredError sqref="AI12:AJ12" formula="1"/>
  </ignoredErrors>
  <drawing r:id="rId2"/>
  <legacyDrawing r:id="rId3"/>
  <extLst>
    <ext xmlns:x14="http://schemas.microsoft.com/office/spreadsheetml/2009/9/main" uri="{CCE6A557-97BC-4b89-ADB6-D9C93CAAB3DF}">
      <x14:dataValidations xmlns:xm="http://schemas.microsoft.com/office/excel/2006/main" count="11">
        <x14:dataValidation type="list" allowBlank="1" showInputMessage="1" showErrorMessage="1" xr:uid="{00000000-0002-0000-0B00-000005000000}">
          <x14:formula1>
            <xm:f>ITEMS!$M$1:$M$6</xm:f>
          </x14:formula1>
          <xm:sqref>G10:G14 G22:G1048576 G16:G17</xm:sqref>
        </x14:dataValidation>
        <x14:dataValidation type="list" allowBlank="1" showInputMessage="1" showErrorMessage="1" errorTitle="DATO NO VALIDO" error="Seleccione un valor de la lista desplegable" promptTitle="FRECUENCIA DEL CONTROL" prompt="¿La frecuencia de la ejecución del control y seguimiento es adecuada?_x000a__x000a_SI= 25_x000a_NO= 0" xr:uid="{00000000-0002-0000-0B00-000006000000}">
          <x14:formula1>
            <xm:f>ITEMS!$T$1:$T$2</xm:f>
          </x14:formula1>
          <xm:sqref>S10:S14 S16:S17</xm:sqref>
        </x14:dataValidation>
        <x14:dataValidation type="list" allowBlank="1" showInputMessage="1" showErrorMessage="1" errorTitle="DATO NO VALIDO" error="Seleccione un valor de la lista desplegable" promptTitle="EFECTIVIDAD DE LA HERRAMIENTA" prompt="¿En el tiempo que lleva la herramienta ha demostrado ser efectiva?_x000a__x000a_SI= 30_x000a_NO= 0" xr:uid="{00000000-0002-0000-0B00-000007000000}">
          <x14:formula1>
            <xm:f>ITEMS!$S$1:$S$2</xm:f>
          </x14:formula1>
          <xm:sqref>Q10:Q14 Q16:Q17</xm:sqref>
        </x14:dataValidation>
        <x14:dataValidation type="list" allowBlank="1" showInputMessage="1" showErrorMessage="1" errorTitle="DATO NO VALIDO" error="Seleccione un valor de la lista desplegable" promptTitle="RESPONSABLE DEL CONTROL" prompt="¿Estan definidos los responsables de la ejecución del control y del seguimiento?_x000a__x000a_SI= 15_x000a_NO= 0" xr:uid="{00000000-0002-0000-0B00-000008000000}">
          <x14:formula1>
            <xm:f>ITEMS!$R$1:$R$2</xm:f>
          </x14:formula1>
          <xm:sqref>R10:R14 R16:R17</xm:sqref>
        </x14:dataValidation>
        <x14:dataValidation type="list" allowBlank="1" showInputMessage="1" showErrorMessage="1" errorTitle="DATO NO VALIDO" error="Seleccione un valor de la lista desplegable" promptTitle="DOCUMENTACIÓN  HERRAMIENTA" prompt="¿Existen manuales, instructivos, procedimientos u otro documento para el manejo de la herramienta?_x000a__x000a_SI= 15_x000a_NO= 0" xr:uid="{00000000-0002-0000-0B00-000009000000}">
          <x14:formula1>
            <xm:f>ITEMS!$R$1:$R$2</xm:f>
          </x14:formula1>
          <xm:sqref>P10:P14 P16:P17</xm:sqref>
        </x14:dataValidation>
        <x14:dataValidation type="list" allowBlank="1" showInputMessage="1" showErrorMessage="1" errorTitle="DATO NO VALIDO" error="Seleccione un valor de la lista desplegable" promptTitle="HERRAMIENTAS PARA EL CONTROL" prompt="¿Posee herramientas para ejercer el control?_x000a__x000a_SI= 15_x000a_NO= 0" xr:uid="{00000000-0002-0000-0B00-00000A000000}">
          <x14:formula1>
            <xm:f>ITEMS!$R$1:$R$2</xm:f>
          </x14:formula1>
          <xm:sqref>O10:O14 O16:O17</xm:sqref>
        </x14:dataValidation>
        <x14:dataValidation type="list" allowBlank="1" showInputMessage="1" showErrorMessage="1" errorTitle="ENTRADA NO VALIDA" error="Seleccione una entrada de la lista desplegable" promptTitle="AFECTACIÓN DEL IMPACTO" prompt="Seleccionar si el control reduce la probabilidad o el impacto del riesgo" xr:uid="{00000000-0002-0000-0B00-00000B000000}">
          <x14:formula1>
            <xm:f>ITEMS!$P$1:$P$2</xm:f>
          </x14:formula1>
          <xm:sqref>N10:N14 N16:N17</xm:sqref>
        </x14:dataValidation>
        <x14:dataValidation type="list" errorStyle="warning" allowBlank="1" showInputMessage="1" showErrorMessage="1" errorTitle="VALOR INCORRECTO" error="Por favor califique la probabilidad segun los valores de la lista desplegable." promptTitle="ESCALA DE PROBABILIDAD" prompt="1-RARO 20%-No se ha presentado en los últimos 5 años_x000a_2-IMPROBABLE 40%-1 o mas eventos en los últimos 5 años_x000a_3-POSIBLE 60%-1 o mas eventos en los últimos 2 años_x000a_4-PROBABLE 80%-1 evento en el último año_x000a_5-CASI SEGURO 100%-Más de 1 evento en el último año" xr:uid="{00000000-0002-0000-0B00-00000C000000}">
          <x14:formula1>
            <xm:f>ITEMS!$F$1:$F$5</xm:f>
          </x14:formula1>
          <xm:sqref>H10:H14 H16</xm:sqref>
        </x14:dataValidation>
        <x14:dataValidation type="list" errorStyle="warning" allowBlank="1" showInputMessage="1" showErrorMessage="1" errorTitle="VALOR INCORRECTO" error="Por favor califique el impacto segun los valores de la lista desplegable." promptTitle="ESCALA DE IMPACTO" prompt="1-INSIGNIFICANTE 20%-No aporta a los objetivos_x000a_2-MENOR 40%-Aporta poco a los objetivos_x000a_3-MODERADO 60%-Aporta medianamente a los objetivos_x000a_4-MAYOR 80%-Aporta considerablemente a los objetivos_x000a_5-EXCELENTE 100%-Aporta totalmente a los objetivos" xr:uid="{00000000-0002-0000-0B00-00000D000000}">
          <x14:formula1>
            <xm:f>ITEMS!$F$1:$F$5</xm:f>
          </x14:formula1>
          <xm:sqref>I10:I14 I16</xm:sqref>
        </x14:dataValidation>
        <x14:dataValidation type="list" errorStyle="warning" allowBlank="1" showInputMessage="1" showErrorMessage="1" errorTitle="VALOR INCORRECTO" error="Por favor califique la probabilidad segun los valores de la lista desplegable." promptTitle="ESCALA DE PROBABILIDAD" prompt="1-RARO- No se ha presentado en los últimos 5 años._x000a_2-IMPROBABLE- 1 o mas eventos en los últimos 5 años._x000a_3-POSIBLE- 1 o mas eventos en los últimos 2 años._x000a_4-PROBABLE- 1 evento en el último año._x000a_5-CASI SEGURO- Más de 1 evento en el último año." xr:uid="{00000000-0002-0000-0B00-000003000000}">
          <x14:formula1>
            <xm:f>ITEMS!$F$1:$F$5</xm:f>
          </x14:formula1>
          <xm:sqref>H17</xm:sqref>
        </x14:dataValidation>
        <x14:dataValidation type="list" errorStyle="warning" allowBlank="1" showInputMessage="1" showErrorMessage="1" errorTitle="VALOR INCORRECTO" error="Por favor califique el impacto segun los valores de la lista desplegable." promptTitle="ESCALA DE IMPACTO" prompt="1-INSIGNIFICANTE-No aporta al logro de objetivos_x000a_2-MENOR-Aporta poco al logro de objetivos_x000a_3-MODERADO-Aporta medianamente al logro de objetivos_x000a_4-MAYOR-Aporta considerablemente al logro de objetivos_x000a_5-EXCELENTE-Aporta totalmente al logro de objetivos" xr:uid="{00000000-0002-0000-0B00-000004000000}">
          <x14:formula1>
            <xm:f>ITEMS!$F$1:$F$5</xm:f>
          </x14:formula1>
          <xm:sqref>I17</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6">
    <tabColor rgb="FFEDE395"/>
  </sheetPr>
  <dimension ref="A1:BP206"/>
  <sheetViews>
    <sheetView zoomScaleNormal="100" workbookViewId="0">
      <selection activeCell="A9" sqref="A9"/>
    </sheetView>
  </sheetViews>
  <sheetFormatPr baseColWidth="10" defaultColWidth="11.42578125" defaultRowHeight="15" x14ac:dyDescent="0.25"/>
  <cols>
    <col min="1" max="1" width="11.42578125" style="6"/>
    <col min="2" max="2" width="8.42578125" style="6" customWidth="1"/>
    <col min="3" max="3" width="25.140625" style="6" customWidth="1"/>
    <col min="4" max="6" width="27.140625" style="6" customWidth="1"/>
    <col min="7" max="10" width="13.5703125" style="6" customWidth="1"/>
    <col min="11" max="11" width="11.85546875" style="7" bestFit="1" customWidth="1"/>
    <col min="12" max="12" width="11.42578125" style="7"/>
    <col min="13" max="13" width="11.42578125" style="8"/>
    <col min="14" max="14" width="11.85546875" style="8" hidden="1" customWidth="1"/>
    <col min="15" max="62" width="0" style="8" hidden="1" customWidth="1"/>
    <col min="63" max="68" width="11.42578125" style="7"/>
    <col min="69" max="16384" width="11.42578125" style="6"/>
  </cols>
  <sheetData>
    <row r="1" spans="1:62" x14ac:dyDescent="0.25">
      <c r="A1" s="305"/>
      <c r="B1" s="453"/>
      <c r="C1" s="453"/>
      <c r="D1" s="454" t="s">
        <v>24</v>
      </c>
      <c r="E1" s="454"/>
      <c r="F1" s="454"/>
      <c r="G1" s="454"/>
      <c r="H1" s="454"/>
      <c r="I1" s="454" t="s">
        <v>25</v>
      </c>
      <c r="J1" s="454"/>
      <c r="K1" s="307"/>
    </row>
    <row r="2" spans="1:62" x14ac:dyDescent="0.25">
      <c r="A2" s="305"/>
      <c r="B2" s="453"/>
      <c r="C2" s="453"/>
      <c r="D2" s="454" t="s">
        <v>26</v>
      </c>
      <c r="E2" s="454"/>
      <c r="F2" s="454"/>
      <c r="G2" s="454"/>
      <c r="H2" s="454"/>
      <c r="I2" s="454" t="s">
        <v>894</v>
      </c>
      <c r="J2" s="454"/>
      <c r="K2" s="307"/>
    </row>
    <row r="3" spans="1:62" ht="15" customHeight="1" x14ac:dyDescent="0.25">
      <c r="A3" s="305"/>
      <c r="B3" s="453"/>
      <c r="C3" s="453"/>
      <c r="D3" s="454" t="s">
        <v>27</v>
      </c>
      <c r="E3" s="454"/>
      <c r="F3" s="454"/>
      <c r="G3" s="454"/>
      <c r="H3" s="454"/>
      <c r="I3" s="454" t="s">
        <v>895</v>
      </c>
      <c r="J3" s="454"/>
      <c r="K3" s="307"/>
    </row>
    <row r="4" spans="1:62" x14ac:dyDescent="0.25">
      <c r="A4" s="305"/>
      <c r="B4" s="453"/>
      <c r="C4" s="453"/>
      <c r="D4" s="454"/>
      <c r="E4" s="454"/>
      <c r="F4" s="454"/>
      <c r="G4" s="454"/>
      <c r="H4" s="454"/>
      <c r="I4" s="454" t="s">
        <v>638</v>
      </c>
      <c r="J4" s="454"/>
      <c r="K4" s="307"/>
    </row>
    <row r="5" spans="1:62" x14ac:dyDescent="0.25">
      <c r="A5" s="305"/>
      <c r="B5" s="305"/>
      <c r="C5" s="305"/>
      <c r="D5" s="305"/>
      <c r="E5" s="305"/>
      <c r="F5" s="305"/>
      <c r="G5" s="305"/>
      <c r="H5" s="305"/>
      <c r="I5" s="305"/>
      <c r="J5" s="305"/>
      <c r="K5" s="307"/>
    </row>
    <row r="6" spans="1:62" x14ac:dyDescent="0.25">
      <c r="A6" s="305"/>
      <c r="B6" s="305"/>
      <c r="C6" s="305"/>
      <c r="D6" s="305"/>
      <c r="E6" s="305"/>
      <c r="F6" s="305"/>
      <c r="G6" s="305"/>
      <c r="H6" s="305"/>
      <c r="I6" s="305"/>
      <c r="J6" s="305"/>
      <c r="K6" s="307"/>
    </row>
    <row r="7" spans="1:62" ht="15" customHeight="1" x14ac:dyDescent="0.25">
      <c r="A7" s="306" t="s">
        <v>37</v>
      </c>
      <c r="B7" s="664" t="s">
        <v>639</v>
      </c>
      <c r="C7" s="664"/>
      <c r="D7" s="664"/>
      <c r="E7" s="664"/>
      <c r="F7" s="664"/>
      <c r="G7" s="664"/>
      <c r="H7" s="664"/>
      <c r="I7" s="664"/>
      <c r="J7" s="664"/>
      <c r="K7" s="307"/>
    </row>
    <row r="8" spans="1:62" ht="15.75" customHeight="1" x14ac:dyDescent="0.25">
      <c r="A8" s="305"/>
      <c r="B8" s="664"/>
      <c r="C8" s="664"/>
      <c r="D8" s="664"/>
      <c r="E8" s="664"/>
      <c r="F8" s="664"/>
      <c r="G8" s="664"/>
      <c r="H8" s="664"/>
      <c r="I8" s="664"/>
      <c r="J8" s="664"/>
      <c r="K8" s="307"/>
    </row>
    <row r="9" spans="1:62" ht="18" customHeight="1" x14ac:dyDescent="0.25">
      <c r="A9" s="305"/>
      <c r="B9" s="665" t="s">
        <v>12</v>
      </c>
      <c r="C9" s="665"/>
      <c r="D9" s="666" t="s">
        <v>640</v>
      </c>
      <c r="E9" s="666" t="s">
        <v>641</v>
      </c>
      <c r="F9" s="666" t="s">
        <v>642</v>
      </c>
      <c r="G9" s="669" t="s">
        <v>643</v>
      </c>
      <c r="H9" s="670"/>
      <c r="I9" s="669" t="s">
        <v>644</v>
      </c>
      <c r="J9" s="670"/>
      <c r="K9" s="307"/>
      <c r="N9" s="8" t="str">
        <f>IF(N10&lt;&gt;""," -O","")</f>
        <v/>
      </c>
      <c r="P9" s="8" t="str">
        <f>IF(P10&lt;&gt;""," -O","")</f>
        <v/>
      </c>
      <c r="R9" s="8" t="str">
        <f>IF(R10&lt;&gt;""," -O","")</f>
        <v/>
      </c>
      <c r="T9" s="8" t="str">
        <f>IF(T10&lt;&gt;""," -O","")</f>
        <v/>
      </c>
      <c r="V9" s="8" t="str">
        <f>IF(V10&lt;&gt;""," -O","")</f>
        <v/>
      </c>
      <c r="X9" s="8" t="str">
        <f>IF(X10&lt;&gt;""," -O","")</f>
        <v/>
      </c>
      <c r="Z9" s="8" t="str">
        <f>IF(Z10&lt;&gt;""," -O","")</f>
        <v/>
      </c>
      <c r="AB9" s="8" t="str">
        <f>IF(AB10&lt;&gt;""," -O","")</f>
        <v/>
      </c>
      <c r="AD9" s="8" t="str">
        <f>IF(AD10&lt;&gt;""," -O","")</f>
        <v/>
      </c>
      <c r="AF9" s="8" t="str">
        <f>IF(AF10&lt;&gt;""," -O","")</f>
        <v/>
      </c>
      <c r="AH9" s="8" t="str">
        <f>IF(AH10&lt;&gt;""," -O","")</f>
        <v/>
      </c>
      <c r="AJ9" s="8" t="str">
        <f>IF(AJ10&lt;&gt;""," -O","")</f>
        <v/>
      </c>
      <c r="AL9" s="8" t="str">
        <f>IF(AL10&lt;&gt;""," -O","")</f>
        <v/>
      </c>
      <c r="AN9" s="8" t="str">
        <f>IF(AN10&lt;&gt;""," -O","")</f>
        <v/>
      </c>
      <c r="AP9" s="8" t="str">
        <f>IF(AP10&lt;&gt;""," -O","")</f>
        <v xml:space="preserve"> -O</v>
      </c>
      <c r="AR9" s="8" t="str">
        <f>IF(AR10&lt;&gt;""," -O","")</f>
        <v/>
      </c>
      <c r="AT9" s="8" t="str">
        <f>IF(AT10&lt;&gt;""," -O","")</f>
        <v/>
      </c>
      <c r="AV9" s="8" t="str">
        <f>IF(AV10&lt;&gt;""," -O","")</f>
        <v/>
      </c>
      <c r="AX9" s="8" t="str">
        <f>IF(AX10&lt;&gt;""," -O","")</f>
        <v/>
      </c>
      <c r="AZ9" s="8" t="str">
        <f>IF(AZ10&lt;&gt;""," -O","")</f>
        <v xml:space="preserve"> -O</v>
      </c>
      <c r="BB9" s="8" t="str">
        <f>IF(BB10&lt;&gt;""," -O","")</f>
        <v/>
      </c>
      <c r="BD9" s="8" t="str">
        <f>IF(BD10&lt;&gt;""," -O","")</f>
        <v/>
      </c>
      <c r="BF9" s="8" t="str">
        <f>IF(BF10&lt;&gt;""," -O","")</f>
        <v/>
      </c>
      <c r="BH9" s="8" t="str">
        <f>IF(BH10&lt;&gt;""," -O","")</f>
        <v xml:space="preserve"> -O</v>
      </c>
      <c r="BJ9" s="8" t="str">
        <f>IF(BJ10&lt;&gt;""," -O","")</f>
        <v xml:space="preserve"> -O</v>
      </c>
    </row>
    <row r="10" spans="1:62" ht="24.75" customHeight="1" x14ac:dyDescent="0.25">
      <c r="A10" s="305"/>
      <c r="B10" s="668" t="s">
        <v>5</v>
      </c>
      <c r="C10" s="668"/>
      <c r="D10" s="667"/>
      <c r="E10" s="667"/>
      <c r="F10" s="667"/>
      <c r="G10" s="671"/>
      <c r="H10" s="672"/>
      <c r="I10" s="671"/>
      <c r="J10" s="672"/>
      <c r="K10" s="307"/>
      <c r="M10" s="8">
        <v>1.01</v>
      </c>
      <c r="N10" s="8" t="str">
        <f>IFERROR(VLOOKUP(M10,'CRUCE OPORTUNIDADES'!$C$10:$D$17,2,FALSE),"")</f>
        <v/>
      </c>
      <c r="O10" s="8">
        <v>2.0099999999999998</v>
      </c>
      <c r="P10" s="8" t="str">
        <f>IFERROR(VLOOKUP(O10,'CRUCE OPORTUNIDADES'!$C$10:$D$17,2,FALSE),"")</f>
        <v/>
      </c>
      <c r="Q10" s="8">
        <v>3.01</v>
      </c>
      <c r="R10" s="8" t="str">
        <f>IFERROR(VLOOKUP(Q10,'CRUCE OPORTUNIDADES'!$C$10:$D$17,2,FALSE),"")</f>
        <v/>
      </c>
      <c r="S10" s="8">
        <v>4.01</v>
      </c>
      <c r="T10" s="8" t="str">
        <f>IFERROR(VLOOKUP(S10,'CRUCE OPORTUNIDADES'!$C$10:$D$17,2,FALSE),"")</f>
        <v/>
      </c>
      <c r="U10" s="8">
        <v>5.01</v>
      </c>
      <c r="V10" s="8" t="str">
        <f>IFERROR(VLOOKUP(U10,'CRUCE OPORTUNIDADES'!$C$10:$D$17,2,FALSE),"")</f>
        <v/>
      </c>
      <c r="W10" s="8">
        <v>6.01</v>
      </c>
      <c r="X10" s="8" t="str">
        <f>IFERROR(VLOOKUP(W10,'CRUCE OPORTUNIDADES'!$C$10:$D$17,2,FALSE),"")</f>
        <v/>
      </c>
      <c r="Y10" s="8">
        <v>7.01</v>
      </c>
      <c r="Z10" s="8" t="str">
        <f>IFERROR(VLOOKUP(Y10,'CRUCE OPORTUNIDADES'!$C$10:$D$17,2,FALSE),"")</f>
        <v/>
      </c>
      <c r="AA10" s="8">
        <v>8.01</v>
      </c>
      <c r="AB10" s="8" t="str">
        <f>IFERROR(VLOOKUP(AA10,'CRUCE OPORTUNIDADES'!$C$10:$D$17,2,FALSE),"")</f>
        <v/>
      </c>
      <c r="AC10" s="8">
        <v>9.01</v>
      </c>
      <c r="AD10" s="8" t="str">
        <f>IFERROR(VLOOKUP(AC10,'CRUCE OPORTUNIDADES'!$C$10:$D$17,2,FALSE),"")</f>
        <v/>
      </c>
      <c r="AE10" s="8">
        <v>10.01</v>
      </c>
      <c r="AF10" s="8" t="str">
        <f>IFERROR(VLOOKUP(AE10,'CRUCE OPORTUNIDADES'!$C$10:$D$17,2,FALSE),"")</f>
        <v/>
      </c>
      <c r="AG10" s="8">
        <v>11.01</v>
      </c>
      <c r="AH10" s="8" t="str">
        <f>IFERROR(VLOOKUP(AG10,'CRUCE OPORTUNIDADES'!$C$10:$D$17,2,FALSE),"")</f>
        <v/>
      </c>
      <c r="AI10" s="8">
        <v>12.01</v>
      </c>
      <c r="AJ10" s="8" t="str">
        <f>IFERROR(VLOOKUP(AI10,'CRUCE OPORTUNIDADES'!$C$10:$D$17,2,FALSE),"")</f>
        <v/>
      </c>
      <c r="AK10" s="8">
        <v>13.01</v>
      </c>
      <c r="AL10" s="8" t="str">
        <f>IFERROR(VLOOKUP(AK10,'CRUCE OPORTUNIDADES'!$C$10:$D$17,2,FALSE),"")</f>
        <v/>
      </c>
      <c r="AM10" s="8">
        <v>14.01</v>
      </c>
      <c r="AN10" s="8" t="str">
        <f>IFERROR(VLOOKUP(AM10,'CRUCE OPORTUNIDADES'!$C$10:$D$17,2,FALSE),"")</f>
        <v/>
      </c>
      <c r="AO10" s="8">
        <v>15.01</v>
      </c>
      <c r="AP10" s="8">
        <f>IFERROR(VLOOKUP(AO10,'CRUCE OPORTUNIDADES'!$C$10:$D$17,2,FALSE),"")</f>
        <v>5</v>
      </c>
      <c r="AQ10" s="8">
        <v>16.010000000000002</v>
      </c>
      <c r="AR10" s="8" t="str">
        <f>IFERROR(VLOOKUP(AQ10,'CRUCE OPORTUNIDADES'!$C$10:$D$17,2,FALSE),"")</f>
        <v/>
      </c>
      <c r="AS10" s="8">
        <v>17.010000000000002</v>
      </c>
      <c r="AT10" s="8" t="str">
        <f>IFERROR(VLOOKUP(AS10,'CRUCE OPORTUNIDADES'!$C$10:$D$17,2,FALSE),"")</f>
        <v/>
      </c>
      <c r="AU10" s="8">
        <v>18.010000000000002</v>
      </c>
      <c r="AV10" s="8" t="str">
        <f>IFERROR(VLOOKUP(AU10,'CRUCE OPORTUNIDADES'!$C$10:$D$17,2,FALSE),"")</f>
        <v/>
      </c>
      <c r="AW10" s="8">
        <v>19.010000000000002</v>
      </c>
      <c r="AX10" s="8" t="str">
        <f>IFERROR(VLOOKUP(AW10,'CRUCE OPORTUNIDADES'!$C$10:$D$17,2,FALSE),"")</f>
        <v/>
      </c>
      <c r="AY10" s="8">
        <v>20.010000000000002</v>
      </c>
      <c r="AZ10" s="8">
        <f>IFERROR(VLOOKUP(AY10,'CRUCE OPORTUNIDADES'!$C$10:$D$17,2,FALSE),"")</f>
        <v>0</v>
      </c>
      <c r="BA10" s="8">
        <v>21.01</v>
      </c>
      <c r="BB10" s="8" t="str">
        <f>IFERROR(VLOOKUP(BA10,'CRUCE OPORTUNIDADES'!$C$10:$D$17,2,FALSE),"")</f>
        <v/>
      </c>
      <c r="BC10" s="8">
        <v>22.01</v>
      </c>
      <c r="BD10" s="8" t="str">
        <f>IFERROR(VLOOKUP(BC10,'CRUCE OPORTUNIDADES'!$C$10:$D$17,2,FALSE),"")</f>
        <v/>
      </c>
      <c r="BE10" s="8">
        <v>23.01</v>
      </c>
      <c r="BF10" s="8" t="str">
        <f>IFERROR(VLOOKUP(BE10,'CRUCE OPORTUNIDADES'!$C$10:$D$17,2,FALSE),"")</f>
        <v/>
      </c>
      <c r="BG10" s="8">
        <v>24.01</v>
      </c>
      <c r="BH10" s="8">
        <f>IFERROR(VLOOKUP(BG10,'CRUCE OPORTUNIDADES'!$C$10:$D$17,2,FALSE),"")</f>
        <v>2</v>
      </c>
      <c r="BI10" s="8">
        <v>25.01</v>
      </c>
      <c r="BJ10" s="8">
        <f>IFERROR(VLOOKUP(BI10,'CRUCE OPORTUNIDADES'!$C$10:$D$17,2,FALSE),"")</f>
        <v>1</v>
      </c>
    </row>
    <row r="11" spans="1:62" ht="50.25" customHeight="1" x14ac:dyDescent="0.25">
      <c r="A11" s="305"/>
      <c r="B11" s="663" t="s">
        <v>645</v>
      </c>
      <c r="C11" s="663"/>
      <c r="D11" s="9" t="str">
        <f>CONCATENATE(N9,N10,N11,N12,N13,N14,N15,N17,N18,N20,N21,N22,N23,N24,N25,N26,N27,N28,N29,N30,N31,N32,N33,N34,N35,N36,N37,N38,N39,N40,N41,N42,N43,N44,N45,N46,N47,N48,N49,N50,N51,N52,N53,N54,N55,N56,N57,N58,N59,N60,N61,N62,N63,N64,N65,N66,N67,N68,N69,N70,N71,N72,N73,N74,N75,N76,N77,N78,N79,N80,N81,N82,N83,N84,N85,N86,N87,N88,N89,N90,N91,N92,N93,N94,N95,N96,N97,N98,N99,N100,N101,N102,N103,N104,N105,N106,N107,N108,N109,N110,N111,N112,N113,N114,N115,N116,N117,N118,N119,N120,N121,N122,N123,N124,N125,N126,N127,N128,N129,N130,N131,N132,N133,N134,N135,N136,N137,N138,N139,N140,N141,N142,N143,N144,N145,N146,N147,N148,N149,N150,N151,N152,N153,N154,N155,N156,N157,N158,N159,N160,N161,N162,N163,N164,N165,N166,N167,N168,N169,N170,N171,N172,N173,N174,N175,N176,N177,N178,N179,N180,N181,N182,N183,N184,N185,N186,N187,N188,N189,N190,N191,N192,N193,N194,N195,N196,N197,N198,N199,N200,N201,N202,N203,N204,N205,N206,N207,N208)</f>
        <v/>
      </c>
      <c r="E11" s="118" t="str">
        <f>CONCATENATE(P9,P10,P11,P12,P13,P14,P15,P17,P18,P20,P21,P22,P23,P24,P25,P26,P27,P28,P29,P30,P31,P32,P33,P34,P35,P36,P37,P38,P39,P40,P41,P42,P43,P44,P45,P46,P47,P48,P49,P50,P51,P52,P53,P54,P55,P56,P57,P58,P59,P60,P61,P62,P63,P64,P65,P66,P67,P68,P69,P70,P71,P72,P73,P74,P75,P76,P77,P78,P79,P80,P81,P82,P83,P84,P85,P86,P87,P88,P89,P90,P91,P92,P93,P94,P95,P96,P97,P98,P99,P100,P101,P102,P103,P104,P105,P106,P107,P108,P109,P110,P111,P112,P113,P114,P115,P116,P117,P118,P119,P120,P121,P122,P123,P124,P125,P126,P127,P128,P129,P130,P131,P132,P133,P134,P135,P136,P137,P138,P139,P140,P141,P142,P143,P144,P145,P146,P147,P148,P149,P150,P151,P152,P153,P154,P155,P156,P157,P158,P159,P160,P161,P162,P163,P164,P165,P166,P167,P168,P169,P170,P171,P172,P173,P174,P175,P176,P177,P178,P179,P180,P181,P182,P183,P184,P185,P186,P187,P188,P189,P190,P191,P192,P193,P194,P195,P196,P197,P198,P199,P200,P201,P202,P203,P204,P205,P206,P207,P208)</f>
        <v/>
      </c>
      <c r="F11" s="118" t="str">
        <f>CONCATENATE(R9,R10,R11,R12,R13,R14,R15,R17,R18,R20,R21,R22,R23,R24,R25,R26,R27,R28,R29,R30,R31,R32,R33,R34,R35,R36,R37,R38,R39,R40,R41,R42,R43,R44,R45,R46,R47,R48,R49,R50,R51,R52,R53,R54,R55,R56,R57,R58,R59,R60,R61,R62,R63,R64,R65,R66,R67,R68,R69,R70,R71,R72,R73,R74,R75,R76,R77,R78,R79,R80,R81,R82,R83,R84,R85,R86,R87,R88,R89,R90,R91,R92,R93,R94,R95,R96,R97,R98,R99,R100,R101,R102,R103,R104,R105,R106,R107,R108,R109,R110,R111,R112,R113,R114,R115,R116,R117,R118,R119,R120,R121,R122,R123,R124,R125,R126,R127,R128,R129,R130,R131,R132,R133,R134,R135,R136,R137,R138,R139,R140,R141,R142,R143,R144,R145,R146,R147,R148,R149,R150,R151,R152,R153,R154,R155,R156,R157,R158,R159,R160,R161,R162,R163,R164,R165,R166,R167,R168,R169,R170,R171,R172,R173,R174,R175,R176,R177,R178,R179,R180,R181,R182,R183,R184,R185,R186,R187,R188,R189,R190,R191,R192,R193,R194,R195,R196,R197,R198,R199,R200,R201,R202,R203,R204,R205,R206,R207,R208)</f>
        <v/>
      </c>
      <c r="G11" s="674" t="str">
        <f>CONCATENATE(T9,T10,T11,T12,T13,T14,T15,T17,T18,T20,T21,T22,T23,T24,T25,T26,T27,T28,T29,T30,T31,T32,T33,T34,T35,T36,T37,T38,T39,T40,T41,T42,T43,T44,T45,T46,T47,T48,T49,T50,T51,T52,T53,T54,T55,T56,T57,T58,T59,T60,T61,T62,T63,T64,T65,T66,T67,T68,T69,T70,T71,T72,T73,T74,T75,T76,T77,T78,T79,T80,T81,T82,T83,T84,T85,T86,T87,T88,T89,T90,T91,T92,T93,T94,T95,T96,T97,T98,T99,T100,T101,T102,T103,T104,T105,T106,T107,T108,T109,T110,T111,T112,T113,T114,T115,T116,T117,T118,T119,T120,T121,T122,T123,T124,T125,T126,T127,T128,T129,T130,T131,T132,T133,T134,T135,T136,T137,T138,T139,T140,T141,T142,T143,T144,T145,T146,T147,T148,T149,T150,T151,T152,T153,T154,T155,T156,T157,T158,T159,T160,T161,T162,T163,T164,T165,T166,T167,T168,T169,T170,T171,T172,T173,T174,T175,T176,T177,T178,T179,T180,T181,T182,T183,T184,T185,T186,T187,T188,T189,T190,T191,T192,T193,T194,T195,T196,T197,T198,T199,T200,T201,T202,T203,T204,T205,T206,T207,T208)</f>
        <v/>
      </c>
      <c r="H11" s="674"/>
      <c r="I11" s="674" t="str">
        <f>CONCATENATE(V9,V10,V11,V12,V13,V14,V15,V17,V18,V20,V21,V22,V23,V24,V25,V26,V27,V28,V29,V30,V31,V32,V33,V34,V35,V36,V37,V38,V39,V40,V41,V42,V43,V44,V45,V46,V47,V48,V49,V50,V51,V52,V53,V54,V55,V56,V57,V58,V59,V60,V61,V62,V63,V64,V65,V66,V67,V68,V69,V70,V71,V72,V73,V74,V75,V76,V77,V78,V79,V80,V81,V82,V83,V84,V85,V86,V87,V88,V89,V90,V91,V92,V93,V94,V95,V96,V97,V98,V99,V100,V101,V102,V103,V104,V105,V106,V107,V108,V109,V110,V111,V112,V113,V114,V115,V116,V117,V118,V119,V120,V121,V122,V123,V124,V125,V126,V127,V128,V129,V130,V131,V132,V133,V134,V135,V136,V137,V138,V139,V140,V141,V142,V143,V144,V145,V146,V147,V148,V149,V150,V151,V152,V153,V154,V155,V156,V157,V158,V159,V160,V161,V162,V163,V164,V165,V166,V167,V168,V169,V170,V171,V172,V173,V174,V175,V176,V177,V178,V179,V180,V181,V182,V183,V184,V185,V186,V187,V188,V189,V190,V191,V192,V193,V194,V195,V196,V197,V198,V199,V200,V201,V202,V203,V204,V205,V206,V207,V208)</f>
        <v/>
      </c>
      <c r="J11" s="674"/>
      <c r="K11" s="307"/>
      <c r="N11" s="8" t="str">
        <f>IF(N12&lt;&gt;""," -O","")</f>
        <v/>
      </c>
      <c r="P11" s="8" t="str">
        <f>IF(P12&lt;&gt;""," -O","")</f>
        <v/>
      </c>
      <c r="R11" s="8" t="str">
        <f>IF(R12&lt;&gt;""," -O","")</f>
        <v/>
      </c>
      <c r="T11" s="8" t="str">
        <f>IF(T12&lt;&gt;""," -O","")</f>
        <v/>
      </c>
      <c r="V11" s="8" t="str">
        <f>IF(V12&lt;&gt;""," -O","")</f>
        <v/>
      </c>
      <c r="X11" s="8" t="str">
        <f>IF(X12&lt;&gt;""," -O","")</f>
        <v/>
      </c>
      <c r="Z11" s="8" t="str">
        <f>IF(Z12&lt;&gt;""," -O","")</f>
        <v/>
      </c>
      <c r="AB11" s="8" t="str">
        <f>IF(AB12&lt;&gt;""," -O","")</f>
        <v/>
      </c>
      <c r="AD11" s="8" t="str">
        <f>IF(AD12&lt;&gt;""," -O","")</f>
        <v/>
      </c>
      <c r="AF11" s="8" t="str">
        <f>IF(AF12&lt;&gt;""," -O","")</f>
        <v/>
      </c>
      <c r="AH11" s="8" t="str">
        <f>IF(AH12&lt;&gt;""," -O","")</f>
        <v/>
      </c>
      <c r="AJ11" s="8" t="str">
        <f>IF(AJ12&lt;&gt;""," -O","")</f>
        <v/>
      </c>
      <c r="AL11" s="8" t="str">
        <f>IF(AL12&lt;&gt;""," -O","")</f>
        <v/>
      </c>
      <c r="AN11" s="8" t="str">
        <f>IF(AN12&lt;&gt;""," -O","")</f>
        <v/>
      </c>
      <c r="AP11" s="8" t="str">
        <f>IF(AP12&lt;&gt;""," -O","")</f>
        <v/>
      </c>
      <c r="AR11" s="8" t="str">
        <f>IF(AR12&lt;&gt;""," -O","")</f>
        <v/>
      </c>
      <c r="AT11" s="8" t="str">
        <f>IF(AT12&lt;&gt;""," -O","")</f>
        <v/>
      </c>
      <c r="AV11" s="8" t="str">
        <f>IF(AV12&lt;&gt;""," -O","")</f>
        <v/>
      </c>
      <c r="AX11" s="8" t="str">
        <f>IF(AX12&lt;&gt;""," -O","")</f>
        <v/>
      </c>
      <c r="AZ11" s="8" t="str">
        <f>IF(AZ12&lt;&gt;""," -O","")</f>
        <v/>
      </c>
      <c r="BB11" s="8" t="str">
        <f>IF(BB12&lt;&gt;""," -O","")</f>
        <v/>
      </c>
      <c r="BD11" s="8" t="str">
        <f>IF(BD12&lt;&gt;""," -O","")</f>
        <v/>
      </c>
      <c r="BF11" s="8" t="str">
        <f>IF(BF12&lt;&gt;""," -O","")</f>
        <v/>
      </c>
      <c r="BH11" s="8" t="str">
        <f>IF(BH12&lt;&gt;""," -O","")</f>
        <v/>
      </c>
      <c r="BJ11" s="8" t="str">
        <f>IF(BJ12&lt;&gt;""," -O","")</f>
        <v xml:space="preserve"> -O</v>
      </c>
    </row>
    <row r="12" spans="1:62" ht="50.25" customHeight="1" x14ac:dyDescent="0.25">
      <c r="A12" s="305"/>
      <c r="B12" s="663" t="s">
        <v>646</v>
      </c>
      <c r="C12" s="663"/>
      <c r="D12" s="9" t="str">
        <f>CONCATENATE(X9,X10,X11,X12,X13,X14,X15,X17,X18,X20,X21,X22,X23,X24,X25,X26,X27,X28,X29,X30,X31,X32,X33,X34,X35,X36,X37,X38,X39,X40,X41,X42,X43,X44,X45,X46,X47,X48,X49,X50,X51,X52,X53,X54,X55,X56,X57,X58,X59,X60,X61,X62,X63,X64,X65,X66,X67,X68,X69,X70,X71,X72,X73,X74,X75,X76,X77,X78,X79,X80,X81,X82,X83,X84,X85,X86,X87,X88,X89,X90,X91,X92,X93,X94,X95,X96,X97,X98,X99,X100,X101,X102,X103,X104,X105,X106,X107,X108,X109,X110,X111,X112,X113,X114,X115,X116,X117,X118,X119,X120,X121,X122,X123,X124,X125,X126,X127,X128,X129,X130,X131,X132,X133,X134,X135,X136,X137,X138,X139,X140,X141,X142,X143,X144,X145,X146,X147,X148,X149,X150,X151,X152,X153,X154,X155,X156,X157,X158,X159,X160,X161,X162,X163,X164,X165,X166,X167,X168,X169,X170,X171,X172,X173,X174,X175,X176,X177,X178,X179,X180,X181,X182,X183,X184,X185,X186,X187,X188,X189,X190,X191,X192,X193,X194,X195,X196,X197,X198,X199,X200,X201,X202,X203,X204,X205,X206,X207,X208)</f>
        <v/>
      </c>
      <c r="E12" s="118" t="str">
        <f>CONCATENATE(Z9,Z10,Z11,Z12,Z13,Z14,Z15,Z17,Z18,Z20,Z21,Z22,Z23,Z24,Z25,Z26,Z27,Z28,Z29,Z30,Z31,Z32,Z33,Z34,Z35,Z36,Z37,Z38,Z39,Z40,Z41,Z42,Z43,Z44,Z45,Z46,Z47,Z48,Z49,Z50,Z51,Z52,Z53,Z54,Z55,Z56,Z57,Z58,Z59,Z60,Z61,Z62,Z63,Z64,Z65,Z66,Z67,Z68,Z69,Z70,Z71,Z72,Z73,Z74,Z75,Z76,Z77,Z78,Z79,Z80,Z81,Z82,Z83,Z84,Z85,Z86,Z87,Z88,Z89,Z90,Z91,Z92,Z93,Z94,Z95,Z96,Z97,Z98,Z99,Z100,Z101,Z102,Z103,Z104,Z105,Z106,Z107,Z108,Z109,Z110,Z111,Z112,Z113,Z114,Z115,Z116,Z117,Z118,Z119,Z120,Z121,Z122,Z123,Z124,Z125,Z126,Z127,Z128,Z129,Z130,Z131,Z132,Z133,Z134,Z135,Z136,Z137,Z138,Z139,Z140,Z141,Z142,Z143,Z144,Z145,Z146,Z147,Z148,Z149,Z150,Z151,Z152,Z153,Z154,Z155,Z156,Z157,Z158,Z159,Z160,Z161,Z162,Z163,Z164,Z165,Z166,Z167,Z168,Z169,Z170,Z171,Z172,Z173,Z174,Z175,Z176,Z177,Z178,Z179,Z180,Z181,Z182,Z183,Z184,Z185,Z186,Z187,Z188,Z189,Z190,Z191,Z192,Z193,Z194,Z195,Z196,Z197,Z198,Z199,Z200,Z201,Z202,Z203,Z204,Z205,Z206,Z207,Z208)</f>
        <v/>
      </c>
      <c r="F12" s="118" t="str">
        <f>CONCATENATE(AB9,AB10,AB11,AB12,AB13,AB14,AB15,AB17,AB18,AB20,AB21,AB22,AB23,AB24,AB25,AB26,AB27,AB28,AB29,AB30,AB31,AB32,AB33,AB34,AB35,AB36,AB37,AB38,AB39,AB40,AB41,AB42,AB43,AB44,AB45,AB46,AB47,AB48,AB49,AB50,AB51,AB52,AB53,AB54,AB55,AB56,AB57,AB58,AB59,AB60,AB61,AB62,AB63,AB64,AB65,AB66,AB67,AB68,AB69,AB70,AB71,AB72,AB73,AB74,AB75,AB76,AB77,AB78,AB79,AB80,AB81,AB82,AB83,AB84,AB85,AB86,AB87,AB88,AB89,AB90,AB91,AB92,AB93,AB94,AB95,AB96,AB97,AB98,AB99,AB100,AB101,AB102,AB103,AB104,AB105,AB106,AB107,AB108,AB109,AB110,AB111,AB112,AB113,AB114,AB115,AB116,AB117,AB118,AB119,AB120,AB121,AB122,AB123,AB124,AB125,AB126,AB127,AB128,AB129,AB130,AB131,AB132,AB133,AB134,AB135,AB136,AB137,AB138,AB139,AB140,AB141,AB142,AB143,AB144,AB145,AB146,AB147,AB148,AB149,AB150,AB151,AB152,AB153,AB154,AB155,AB156,AB157,AB158,AB159,AB160,AB161,AB162,AB163,AB164,AB165,AB166,AB167,AB168,AB169,AB170,AB171,AB172,AB173,AB174,AB175,AB176,AB177,AB178,AB179,AB180,AB181,AB182,AB183,AB184,AB185,AB186,AB187,AB188,AB189,AB190,AB191,AB192,AB193,AB194,AB195,AB196,AB197,AB198,AB199,AB200,AB201,AB202,AB203,AB204,AB205,AB206,AB207,AB208)</f>
        <v/>
      </c>
      <c r="G12" s="675" t="str">
        <f>CONCATENATE(AD9,AD10,AD11,AD12,AD13,AD14,AD15,AD17,AD18,AD20,AD21,AD22,AD23,AD24,AD25,AD26,AD27,AD28,AD29,AD30,AD31,AD32,AD33,AD34,AD35,AD36,AD37,AD38,AD39,AD40,AD41,AD42,AD43,AD44,AD45,AD46,AD47,AD48,AD49,AD50,AD51,AD52,AD53,AD54,AD55,AD56,AD57,AD58,AD59,AD60,AD61,AD62,AD63,AD64,AD65,AD66,AD67,AD68,AD69,AD70,AD71,AD72,AD73,AD74,AD75,AD76,AD77,AD78,AD79,AD80,AD81,AD82,AD83,AD84,AD85,AD86,AD87,AD88,AD89,AD90,AD91,AD92,AD93,AD94,AD95,AD96,AD97,AD98,AD99,AD100,AD101,AD102,AD103,AD104,AD105,AD106,AD107,AD108,AD109,AD110,AD111,AD112,AD113,AD114,AD115,AD116,AD117,AD118,AD119,AD120,AD121,AD122,AD123,AD124,AD125,AD126,AD127,AD128,AD129,AD130,AD131,AD132,AD133,AD134,AD135,AD136,AD137,AD138,AD139,AD140,AD141,AD142,AD143,AD144,AD145,AD146,AD147,AD148,AD149,AD150,AD151,AD152,AD153,AD154,AD155,AD156,AD157,AD158,AD159,AD160,AD161,AD162,AD163,AD164,AD165,AD166,AD167,AD168,AD169,AD170,AD171,AD172,AD173,AD174,AD175,AD176,AD177,AD178,AD179,AD180,AD181,AD182,AD183,AD184,AD185,AD186,AD187,AD188,AD189,AD190,AD191,AD192,AD193,AD194,AD195,AD196,AD197,AD198,AD199,AD200,AD201,AD202,AD203,AD204,AD205,AD206,AD207,AD208)</f>
        <v/>
      </c>
      <c r="H12" s="675"/>
      <c r="I12" s="675" t="str">
        <f>CONCATENATE(AF9,AF10,AF11,AF12,AF13,AF14,AF15,AF17,AF18,AF20,AF21,AF22,AF23,AF24,AF25,AF26,AF27,AF28,AF29,AF30,AF31,AF32,AF33,AF34,AF35,AF36,AF37,AF38,AF39,AF40,AF41,AF42,AF43,AF44,AF45,AF46,AF47,AF48,AF49,AF50,AF51,AF52,AF53,AF54,AF55,AF56,AF57,AF58,AF59,AF60,AF61,AF62,AF63,AF64,AF65,AF66,AF67,AF68,AF69,AF70,AF71,AF72,AF73,AF74,AF75,AF76,AF77,AF78,AF79,AF80,AF81,AF82,AF83,AF84,AF85,AF86,AF87,AF88,AF89,AF90,AF91,AF92,AF93,AF94,AF95,AF96,AF97,AF98,AF99,AF100,AF101,AF102,AF103,AF104,AF105,AF106,AF107,AF108,AF109,AF110,AF111,AF112,AF113,AF114,AF115,AF116,AF117,AF118,AF119,AF120,AF121,AF122,AF123,AF124,AF125,AF126,AF127,AF128,AF129,AF130,AF131,AF132,AF133,AF134,AF135,AF136,AF137,AF138,AF139,AF140,AF141,AF142,AF143,AF144,AF145,AF146,AF147,AF148,AF149,AF150,AF151,AF152,AF153,AF154,AF155,AF156,AF157,AF158,AF159,AF160,AF161,AF162,AF163,AF164,AF165,AF166,AF167,AF168,AF169,AF170,AF171,AF172,AF173,AF174,AF175,AF176,AF177,AF178,AF179,AF180,AF181,AF182,AF183,AF184,AF185,AF186,AF187,AF188,AF189,AF190,AF191,AF192,AF193,AF194,AF195,AF196,AF197,AF198,AF199,AF200,AF201,AF202,AF203,AF204,AF205,AF206,AF207,AF208)</f>
        <v/>
      </c>
      <c r="J12" s="675"/>
      <c r="K12" s="307"/>
      <c r="M12" s="8">
        <v>1.02</v>
      </c>
      <c r="N12" s="8" t="str">
        <f>IFERROR(VLOOKUP(M12,'CRUCE OPORTUNIDADES'!$C$10:$D$17,2,FALSE),"")</f>
        <v/>
      </c>
      <c r="O12" s="8">
        <v>2.02</v>
      </c>
      <c r="P12" s="8" t="str">
        <f>IFERROR(VLOOKUP(O12,'CRUCE OPORTUNIDADES'!$C$10:$D$17,2,FALSE),"")</f>
        <v/>
      </c>
      <c r="Q12" s="8">
        <v>3.02</v>
      </c>
      <c r="R12" s="8" t="str">
        <f>IFERROR(VLOOKUP(Q12,'CRUCE OPORTUNIDADES'!$C$10:$D$17,2,FALSE),"")</f>
        <v/>
      </c>
      <c r="S12" s="8">
        <v>4.0199999999999996</v>
      </c>
      <c r="T12" s="8" t="str">
        <f>IFERROR(VLOOKUP(S12,'CRUCE OPORTUNIDADES'!$C$10:$D$17,2,FALSE),"")</f>
        <v/>
      </c>
      <c r="U12" s="8">
        <v>5.0199999999999996</v>
      </c>
      <c r="V12" s="8" t="str">
        <f>IFERROR(VLOOKUP(U12,'CRUCE OPORTUNIDADES'!$C$10:$D$17,2,FALSE),"")</f>
        <v/>
      </c>
      <c r="W12" s="8">
        <v>6.02</v>
      </c>
      <c r="X12" s="8" t="str">
        <f>IFERROR(VLOOKUP(W12,'CRUCE OPORTUNIDADES'!$C$10:$D$17,2,FALSE),"")</f>
        <v/>
      </c>
      <c r="Y12" s="8">
        <v>7.02</v>
      </c>
      <c r="Z12" s="8" t="str">
        <f>IFERROR(VLOOKUP(Y12,'CRUCE OPORTUNIDADES'!$C$10:$D$17,2,FALSE),"")</f>
        <v/>
      </c>
      <c r="AA12" s="8">
        <v>8.02</v>
      </c>
      <c r="AB12" s="8" t="str">
        <f>IFERROR(VLOOKUP(AA12,'CRUCE OPORTUNIDADES'!$C$10:$D$17,2,FALSE),"")</f>
        <v/>
      </c>
      <c r="AC12" s="8">
        <v>9.02</v>
      </c>
      <c r="AD12" s="8" t="str">
        <f>IFERROR(VLOOKUP(AC12,'CRUCE OPORTUNIDADES'!$C$10:$D$17,2,FALSE),"")</f>
        <v/>
      </c>
      <c r="AE12" s="8">
        <v>10.02</v>
      </c>
      <c r="AF12" s="8" t="str">
        <f>IFERROR(VLOOKUP(AE12,'CRUCE OPORTUNIDADES'!$C$10:$D$17,2,FALSE),"")</f>
        <v/>
      </c>
      <c r="AG12" s="8">
        <v>11.02</v>
      </c>
      <c r="AH12" s="8" t="str">
        <f>IFERROR(VLOOKUP(AG12,'CRUCE OPORTUNIDADES'!$C$10:$D$17,2,FALSE),"")</f>
        <v/>
      </c>
      <c r="AI12" s="8">
        <v>12.02</v>
      </c>
      <c r="AJ12" s="8" t="str">
        <f>IFERROR(VLOOKUP(AI12,'CRUCE OPORTUNIDADES'!$C$10:$D$17,2,FALSE),"")</f>
        <v/>
      </c>
      <c r="AK12" s="8">
        <v>13.02</v>
      </c>
      <c r="AL12" s="8" t="str">
        <f>IFERROR(VLOOKUP(AK12,'CRUCE OPORTUNIDADES'!$C$10:$D$17,2,FALSE),"")</f>
        <v/>
      </c>
      <c r="AM12" s="8">
        <v>14.02</v>
      </c>
      <c r="AN12" s="8" t="str">
        <f>IFERROR(VLOOKUP(AM12,'CRUCE OPORTUNIDADES'!$C$10:$D$17,2,FALSE),"")</f>
        <v/>
      </c>
      <c r="AO12" s="8">
        <v>15.02</v>
      </c>
      <c r="AP12" s="8" t="str">
        <f>IFERROR(VLOOKUP(AO12,'CRUCE OPORTUNIDADES'!$C$10:$D$17,2,FALSE),"")</f>
        <v/>
      </c>
      <c r="AQ12" s="8">
        <v>16.02</v>
      </c>
      <c r="AR12" s="8" t="str">
        <f>IFERROR(VLOOKUP(AQ12,'CRUCE OPORTUNIDADES'!$C$10:$D$17,2,FALSE),"")</f>
        <v/>
      </c>
      <c r="AS12" s="8">
        <v>17.02</v>
      </c>
      <c r="AT12" s="8" t="str">
        <f>IFERROR(VLOOKUP(AS12,'CRUCE OPORTUNIDADES'!$C$10:$D$17,2,FALSE),"")</f>
        <v/>
      </c>
      <c r="AU12" s="8">
        <v>18.02</v>
      </c>
      <c r="AV12" s="8" t="str">
        <f>IFERROR(VLOOKUP(AU12,'CRUCE OPORTUNIDADES'!$C$10:$D$17,2,FALSE),"")</f>
        <v/>
      </c>
      <c r="AW12" s="8">
        <v>19.02</v>
      </c>
      <c r="AX12" s="8" t="str">
        <f>IFERROR(VLOOKUP(AW12,'CRUCE OPORTUNIDADES'!$C$10:$D$17,2,FALSE),"")</f>
        <v/>
      </c>
      <c r="AY12" s="8">
        <v>20.02</v>
      </c>
      <c r="AZ12" s="8" t="str">
        <f>IFERROR(VLOOKUP(AY12,'CRUCE OPORTUNIDADES'!$C$10:$D$17,2,FALSE),"")</f>
        <v/>
      </c>
      <c r="BA12" s="8">
        <v>21.02</v>
      </c>
      <c r="BB12" s="8" t="str">
        <f>IFERROR(VLOOKUP(BA12,'CRUCE OPORTUNIDADES'!$C$10:$D$17,2,FALSE),"")</f>
        <v/>
      </c>
      <c r="BC12" s="8">
        <v>22.02</v>
      </c>
      <c r="BD12" s="8" t="str">
        <f>IFERROR(VLOOKUP(BC12,'CRUCE OPORTUNIDADES'!$C$10:$D$17,2,FALSE),"")</f>
        <v/>
      </c>
      <c r="BE12" s="8">
        <v>23.02</v>
      </c>
      <c r="BF12" s="8" t="str">
        <f>IFERROR(VLOOKUP(BE12,'CRUCE OPORTUNIDADES'!$C$10:$D$17,2,FALSE),"")</f>
        <v/>
      </c>
      <c r="BG12" s="8">
        <v>24.02</v>
      </c>
      <c r="BH12" s="8" t="str">
        <f>IFERROR(VLOOKUP(BG12,'CRUCE OPORTUNIDADES'!$C$10:$D$17,2,FALSE),"")</f>
        <v/>
      </c>
      <c r="BI12" s="8">
        <v>25.02</v>
      </c>
      <c r="BJ12" s="8">
        <f>IFERROR(VLOOKUP(BI12,'CRUCE OPORTUNIDADES'!$C$10:$D$17,2,FALSE),"")</f>
        <v>4</v>
      </c>
    </row>
    <row r="13" spans="1:62" ht="50.25" customHeight="1" x14ac:dyDescent="0.25">
      <c r="A13" s="305"/>
      <c r="B13" s="663" t="s">
        <v>647</v>
      </c>
      <c r="C13" s="663"/>
      <c r="D13" s="9" t="str">
        <f>CONCATENATE(AH9,AH10,AH11,AH12,AH13,AH14,AH15,AH17,AH18,AH20,AH21,AH22,AH23,AH24,AH25,AH26,AH27,AH28,AH29,AH30,AH31,AH32,AH33,AH34,AH35,AH36,AH37,AH38,AH39,AH40,AH41,AH42,AH43,AH44,AH45,AH46,AH47,AH48,AH49,AH50,AH51,AH52,AH53,AH54,AH55,AH56,AH57,AH58,AH59,AH60,AH61,AH62,AH63,AH64,AH65,AH66,AH67,AH68,AH69,AH70,AH71,AH72,AH73,AH74,AH75,AH76,AH77,AH78,AH79,AH80,AH81,AH82,AH83,AH84,AH85,AH86,AH87,AH88,AH89,AH90,AH91,AH92,AH93,AH94,AH95,AH96,AH97,AH98,AH99,AH100,AH101,AH102,AH103,AH104,AH105,AH106,AH107,AH108,AH109,AH110,AH111,AH112,AH113,AH114,AH115,AH116,AH117,AH118,AH119,AH120,AH121,AH122,AH123,AH124,AH125,AH126,AH127,AH128,AH129,AH130,AH131,AH132,AH133,AH134,AH135,AH136,AH137,AH138,AH139,AH140,AH141,AH142,AH143,AH144,AH145,AH146,AH147,AH148,AH149,AH150,AH151,AH152,AH153,AH154,AH155,AH156,AH157,AH158,AH159,AH160,AH161,AH162,AH163,AH164,AH165,AH166,AH167,AH168,AH169,AH170,AH171,AH172,AH173,AH174,AH175,AH176,AH177,AH178,AH179,AH180,AH181,AH182,AH183,AH184,AH185,AH186,AH187,AH188,AH189,AH190,AH191,AH192,AH193,AH194,AH195,AH196,AH197,AH198,AH199,AH200,AH201,AH202,AH203,AH204,AH205,AH206,AH207,AH208)</f>
        <v/>
      </c>
      <c r="E13" s="119" t="str">
        <f>CONCATENATE(AJ9,AJ10,AJ11,AJ12,AJ13,AJ14,AJ15,AJ17,AJ18,AJ20,AJ21,AJ22,AJ23,AJ24,AJ25,AJ26,AJ27,AJ28,AJ29,AJ30,AJ31,AJ32,AJ33,AJ34,AJ35,AJ36,AJ37,AJ38,AJ39,AJ40,AJ41,AJ42,AJ43,AJ44,AJ45,AJ46,AJ47,AJ48,AJ49,AJ50,AJ51,AJ52,AJ53,AJ54,AJ55,AJ56,AJ57,AJ58,AJ59,AJ60,AJ61,AJ62,AJ63,AJ64,AJ65,AJ66,AJ67,AJ68,AJ69,AJ70,AJ71,AJ72,AJ73,AJ74,AJ75,AJ76,AJ77,AJ78,AJ79,AJ80,AJ81,AJ82,AJ83,AJ84,AJ85,AJ86,AJ87,AJ88,AJ89,AJ90,AJ91,AJ92,AJ93,AJ94,AJ95,AJ96,AJ97,AJ98,AJ99,AJ100,AJ101,AJ102,AJ103,AJ104,AJ105,AJ106,AJ107,AJ108,AJ109,AJ110,AJ111,AJ112,AJ113,AJ114,AJ115,AJ116,AJ117,AJ118,AJ119,AJ120,AJ121,AJ122,AJ123,AJ124,AJ125,AJ126,AJ127,AJ128,AJ129,AJ130,AJ131,AJ132,AJ133,AJ134,AJ135,AJ136,AJ137,AJ138,AJ139,AJ140,AJ141,AJ142,AJ143,AJ144,AJ145,AJ146,AJ147,AJ148,AJ149,AJ150,AJ151,AJ152,AJ153,AJ154,AJ155,AJ156,AJ157,AJ158,AJ159,AJ160,AJ161,AJ162,AJ163,AJ164,AJ165,AJ166,AJ167,AJ168,AJ169,AJ170,AJ171,AJ172,AJ173,AJ174,AJ175,AJ176,AJ177,AJ178,AJ179,AJ180,AJ181,AJ182,AJ183,AJ184,AJ185,AJ186,AJ187,AJ188,AJ189,AJ190,AJ191,AJ192,AJ193,AJ194,AJ195,AJ196,AJ197,AJ198,AJ199,AJ200,AJ201,AJ202,AJ203,AJ204,AJ205,AJ206,AJ207,AJ208)</f>
        <v/>
      </c>
      <c r="F13" s="117" t="str">
        <f>CONCATENATE(AL9,AL10,AL11,AL12,AL13,AL14,AL15,AL17,AL18,AL20,AL21,AL22,AL23,AL24,AL25,AL26,AL27,AL28,AL29,AL30,AL31,AL32,AL33,AL34,AL35,AL36,AL37,AL38,AL39,AL40,AL41,AL42,AL43,AL44,AL45,AL46,AL47,AL48,AL49,AL50,AL51,AL52,AL53,AL54,AL55,AL56,AL57,AL58,AL59,AL60,AL61,AL62,AL63,AL64,AL65,AL66,AL67,AL68,AL69,AL70,AL71,AL72,AL73,AL74,AL75,AL76,AL77,AL78,AL79,AL80,AL81,AL82,AL83,AL84,AL85,AL86,AL87,AL88,AL89,AL90,AL91,AL92,AL93,AL94,AL95,AL96,AL97,AL98,AL99,AL100,AL101,AL102,AL103,AL104,AL105,AL106,AL107,AL108,AL109,AL110,AL111,AL112,AL113,AL114,AL115,AL116,AL117,AL118,AL119,AL120,AL121,AL122,AL123,AL124,AL125,AL126,AL127,AL128,AL129,AL130,AL131,AL132,AL133,AL134,AL135,AL136,AL137,AL138,AL139,AL140,AL141,AL142,AL143,AL144,AL145,AL146,AL147,AL148,AL149,AL150,AL151,AL152,AL153,AL154,AL155,AL156,AL157,AL158,AL159,AL160,AL161,AL162,AL163,AL164,AL165,AL166,AL167,AL168,AL169,AL170,AL171,AL172,AL173,AL174,AL175,AL176,AL177,AL178,AL179,AL180,AL181,AL182,AL183,AL184,AL185,AL186,AL187,AL188,AL189,AL190,AL191,AL192,AL193,AL194,AL195,AL196,AL197,AL198,AL199,AL200,AL201,AL202,AL203,AL204,AL205,AL206,AL207,AL208)</f>
        <v/>
      </c>
      <c r="G13" s="675" t="str">
        <f>CONCATENATE(AN9,AN10,AN11,AN12,AN13,AN14,AN15,AN17,AN18,AN20,AN21,AN22,AN23,AN24,AN25,AN26,AN27,AN28,AN29,AN30,AN31,AN32,AN33,AN34,AN35,AN36,AN37,AN38,AN39,AN40,AN41,AN42,AN43,AN44,AN45,AN46,AN47,AN48,AN49,AN50,AN51,AN52,AN53,AN54,AN55,AN56,AN57,AN58,AN59,AN60,AN61,AN62,AN63,AN64,AN65,AN66,AN67,AN68,AN69,AN70,AN71,AN72,AN73,AN74,AN75,AN76,AN77,AN78,AN79,AN80,AN81,AN82,AN83,AN84,AN85,AN86,AN87,AN88,AN89,AN90,AN91,AN92,AN93,AN94,AN95,AN96,AN97,AN98,AN99,AN100,AN101,AN102,AN103,AN104,AN105,AN106,AN107,AN108,AN109,AN110,AN111,AN112,AN113,AN114,AN115,AN116,AN117,AN118,AN119,AN120,AN121,AN122,AN123,AN124,AN125,AN126,AN127,AN128,AN129,AN130,AN131,AN132,AN133,AN134,AN135,AN136,AN137,AN138,AN139,AN140,AN141,AN142,AN143,AN144,AN145,AN146,AN147,AN148,AN149,AN150,AN151,AN152,AN153,AN154,AN155,AN156,AN157,AN158,AN159,AN160,AN161,AN162,AN163,AN164,AN165,AN166,AN167,AN168,AN169,AN170,AN171,AN172,AN173,AN174,AN175,AN176,AN177,AN178,AN179,AN180,AN181,AN182,AN183,AN184,AN185,AN186,AN187,AN188,AN189,AN190,AN191,AN192,AN193,AN194,AN195,AN196,AN197,AN198,AN199,AN200,AN201,AN202,AN203,AN204,AN205,AN206,AN207,AN208)</f>
        <v/>
      </c>
      <c r="H13" s="675"/>
      <c r="I13" s="675" t="str">
        <f>CONCATENATE(AP9,AP10,AP11,AP12,AP13,AP14,AP15,AP17,AP18,AP20,AP21,AP22,AP23,AP24,AP25,AP26,AP27,AP28,AP29,AP30,AP31,AP32,AP33,AP34,AP35,AP36,AP37,AP38,AP39,AP40,AP41,AP42,AP43,AP44,AP45,AP46,AP47,AP48,AP49,AP50,AP51,AP52,AP53,AP54,AP55,AP56,AP57,AP58,AP59,AP60,AP61,AP62,AP63,AP64,AP65,AP66,AP67,AP68,AP69,AP70,AP71,AP72,AP73,AP74,AP75,AP76,AP77,AP78,AP79,AP80,AP81,AP82,AP83,AP84,AP85,AP86,AP87,AP88,AP89,AP90,AP91,AP92,AP93,AP94,AP95,AP96,AP97,AP98,AP99,AP100,AP101,AP102,AP103,AP104,AP105,AP106,AP107,AP108,AP109,AP110,AP111,AP112,AP113,AP114,AP115,AP116,AP117,AP118,AP119,AP120,AP121,AP122,AP123,AP124,AP125,AP126,AP127,AP128,AP129,AP130,AP131,AP132,AP133,AP134,AP135,AP136,AP137,AP138,AP139,AP140,AP141,AP142,AP143,AP144,AP145,AP146,AP147,AP148,AP149,AP150,AP151,AP152,AP153,AP154,AP155,AP156,AP157,AP158,AP159,AP160,AP161,AP162,AP163,AP164,AP165,AP166,AP167,AP168,AP169,AP170,AP171,AP172,AP173,AP174,AP175,AP176,AP177,AP178,AP179,AP180,AP181,AP182,AP183,AP184,AP185,AP186,AP187,AP188,AP189,AP190,AP191,AP192,AP193,AP194,AP195,AP196,AP197,AP198,AP199,AP200,AP201,AP202,AP203,AP204,AP205,AP206,AP207,AP208)</f>
        <v xml:space="preserve"> -O5</v>
      </c>
      <c r="J13" s="675"/>
      <c r="K13" s="307"/>
      <c r="N13" s="8" t="str">
        <f>IF(N14&lt;&gt;""," -O","")</f>
        <v/>
      </c>
      <c r="P13" s="8" t="str">
        <f>IF(P14&lt;&gt;""," -O","")</f>
        <v/>
      </c>
      <c r="R13" s="8" t="str">
        <f>IF(R14&lt;&gt;""," -O","")</f>
        <v/>
      </c>
      <c r="T13" s="8" t="str">
        <f>IF(T14&lt;&gt;""," -O","")</f>
        <v/>
      </c>
      <c r="V13" s="8" t="str">
        <f>IF(V14&lt;&gt;""," -O","")</f>
        <v/>
      </c>
      <c r="X13" s="8" t="str">
        <f>IF(X14&lt;&gt;""," -O","")</f>
        <v/>
      </c>
      <c r="Z13" s="8" t="str">
        <f>IF(Z14&lt;&gt;""," -O","")</f>
        <v/>
      </c>
      <c r="AB13" s="8" t="str">
        <f>IF(AB14&lt;&gt;""," -O","")</f>
        <v/>
      </c>
      <c r="AD13" s="8" t="str">
        <f>IF(AD14&lt;&gt;""," -O","")</f>
        <v/>
      </c>
      <c r="AF13" s="8" t="str">
        <f>IF(AF14&lt;&gt;""," -O","")</f>
        <v/>
      </c>
      <c r="AH13" s="8" t="str">
        <f>IF(AH14&lt;&gt;""," -O","")</f>
        <v/>
      </c>
      <c r="AJ13" s="8" t="str">
        <f>IF(AJ14&lt;&gt;""," -O","")</f>
        <v/>
      </c>
      <c r="AL13" s="8" t="str">
        <f>IF(AL14&lt;&gt;""," -O","")</f>
        <v/>
      </c>
      <c r="AN13" s="8" t="str">
        <f>IF(AN14&lt;&gt;""," -O","")</f>
        <v/>
      </c>
      <c r="AP13" s="8" t="str">
        <f>IF(AP14&lt;&gt;""," -O","")</f>
        <v/>
      </c>
      <c r="AR13" s="8" t="str">
        <f>IF(AR14&lt;&gt;""," -O","")</f>
        <v/>
      </c>
      <c r="AT13" s="8" t="str">
        <f>IF(AT14&lt;&gt;""," -O","")</f>
        <v/>
      </c>
      <c r="AV13" s="8" t="str">
        <f>IF(AV14&lt;&gt;""," -O","")</f>
        <v/>
      </c>
      <c r="AX13" s="8" t="str">
        <f>IF(AX14&lt;&gt;""," -O","")</f>
        <v/>
      </c>
      <c r="AZ13" s="8" t="str">
        <f>IF(AZ14&lt;&gt;""," -O","")</f>
        <v/>
      </c>
      <c r="BB13" s="8" t="str">
        <f>IF(BB14&lt;&gt;""," -O","")</f>
        <v/>
      </c>
      <c r="BD13" s="8" t="str">
        <f>IF(BD14&lt;&gt;""," -O","")</f>
        <v/>
      </c>
      <c r="BF13" s="8" t="str">
        <f>IF(BF14&lt;&gt;""," -O","")</f>
        <v/>
      </c>
      <c r="BH13" s="8" t="str">
        <f>IF(BH14&lt;&gt;""," -O","")</f>
        <v/>
      </c>
      <c r="BJ13" s="8" t="str">
        <f>IF(BJ14&lt;&gt;""," -O","")</f>
        <v/>
      </c>
    </row>
    <row r="14" spans="1:62" ht="50.25" customHeight="1" x14ac:dyDescent="0.25">
      <c r="A14" s="305"/>
      <c r="B14" s="663" t="s">
        <v>648</v>
      </c>
      <c r="C14" s="663"/>
      <c r="D14" s="9" t="str">
        <f>CONCATENATE(AR9,AR10,AR11,AR12,AR13,AR14,AR15,AR17,AR18,AR20,AR21,AR22,AR23,AR24,AR25,AR26,AR27,AR28,AR29,AR30,AR31,AR32,AR33,AR34,AR35,AR36,AR37,AR38,AR39,AR40,AR41,AR42,AR43,AR44,AR45,AR46,AR47,AR48,AR49,AR50,AR51,AR52,AR53,AR54,AR55,AR56,AR57,AR58,AR59,AR60,AR61,AR62,AR63,AR64,AR65,AR66,AR67,AR68,AR69,AR70,AR71,AR72,AR73,AR74,AR75,AR76,AR77,AR78,AR79,AR80,AR81,AR82,AR83,AR84,AR85,AR86,AR87,AR88,AR89,AR90,AR91,AR92,AR93,AR94,AR95,AR96,AR97,AR98,AR99,AR100,AR101,AR102,AR103,AR104,AR105,AR106,AR107,AR108,AR109,AR110,AR111,AR112,AR113,AR114,AR115,AR116,AR117,AR118,AR119,AR120,AR121,AR122,AR123,AR124,AR125,AR126,AR127,AR128,AR129,AR130,AR131,AR132,AR133,AR134,AR135,AR136,AR137,AR138,AR139,AR140,AR141,AR142,AR143,AR144,AR145,AR146,AR147,AR148,AR149,AR150,AR151,AR152,AR153,AR154,AR155,AR156,AR157,AR158,AR159,AR160,AR161,AR162,AR163,AR164,AR165,AR166,AR167,AR168,AR169,AR170,AR171,AR172,AR173,AR174,AR175,AR176,AR177,AR178,AR179,AR180,AR181,AR182,AR183,AR184,AR185,AR186,AR187,AR188,AR189,AR190,AR191,AR192,AR193,AR194,AR195,AR196,AR197,AR198,AR199,AR200,AR201,AR202,AR203,AR204,AR205,AR206,AR207,AR208)</f>
        <v/>
      </c>
      <c r="E14" s="118" t="str">
        <f>CONCATENATE(AT9,AT10,AT11,AT12,AT13,AT14,AT15,AT17,AT18,AT20,AT21,AT22,AT23,AT24,AT25,AT26,AT27,AT28,AT29,AT30,AT31,AT32,AT33,AT34,AT35,AT36,AT37,AT38,AT39,AT40,AT41,AT42,AT43,AT44,AT45,AT46,AT47,AT48,AT49,AT50,AT51,AT52,AT53,AT54,AT55,AT56,AT57,AT58,AT59,AT60,AT61,AT62,AT63,AT64,AT65,AT66,AT67,AT68,AT69,AT70,AT71,AT72,AT73,AT74,AT75,AT76,AT77,AT78,AT79,AT80,AT81,AT82,AT83,AT84,AT85,AT86,AT87,AT88,AT89,AT90,AT91,AT92,AT93,AT94,AT95,AT96,AT97,AT98,AT99,AT100,AT101,AT102,AT103,AT104,AT105,AT106,AT107,AT108,AT109,AT110,AT111,AT112,AT113,AT114,AT115,AT116,AT117,AT118,AT119,AT120,AT121,AT122,AT123,AT124,AT125,AT126,AT127,AT128,AT129,AT130,AT131,AT132,AT133,AT134,AT135,AT136,AT137,AT138,AT139,AT140,AT141,AT142,AT143,AT144,AT145,AT146,AT147,AT148,AT149,AT150,AT151,AT152,AT153,AT154,AT155,AT156,AT157,AT158,AT159,AT160,AT161,AT162,AT163,AT164,AT165,AT166,AT167,AT168,AT169,AT170,AT171,AT172,AT173,AT174,AT175,AT176,AT177,AT178,AT179,AT180,AT181,AT182,AT183,AT184,AT185,AT186,AT187,AT188,AT189,AT190,AT191,AT192,AT193,AT194,AT195,AT196,AT197,AT198,AT199,AT200,AT201,AT202,AT203,AT204,AT205,AT206,AT207,AT208)</f>
        <v/>
      </c>
      <c r="F14" s="117" t="str">
        <f>CONCATENATE(AV9,AV10,AV11,AV12,AV13,AV14,AV15,AV17,AV18,AV20,AV21,AV22,AV23,AV24,AV25,AV26,AV27,AV28,AV29,AV30,AV31,AV32,AV33,AV34,AV35,AV36,AV37,AV38,AV39,AV40,AV41,AV42,AV43,AV44,AV45,AV46,AV47,AV48,AV49,AV50,AV51,AV52,AV53,AV54,AV55,AV56,AV57,AV58,AV59,AV60,AV61,AV62,AV63,AV64,AV65,AV66,AV67,AV68,AV69,AV70,AV71,AV72,AV73,AV74,AV75,AV76,AV77,AV78,AV79,AV80,AV81,AV82,AV83,AV84,AV85,AV86,AV87,AV88,AV89,AV90,AV91,AV92,AV93,AV94,AV95,AV96,AV97,AV98,AV99,AV100,AV101,AV102,AV103,AV104,AV105,AV106,AV107,AV108,AV109,AV110,AV111,AV112,AV113,AV114,AV115,AV116,AV117,AV118,AV119,AV120,AV121,AV122,AV123,AV124,AV125,AV126,AV127,AV128,AV129,AV130,AV131,AV132,AV133,AV134,AV135,AV136,AV137,AV138,AV139,AV140,AV141,AV142,AV143,AV144,AV145,AV146,AV147,AV148,AV149,AV150,AV151,AV152,AV153,AV154,AV155,AV156,AV157,AV158,AV159,AV160,AV161,AV162,AV163,AV164,AV165,AV166,AV167,AV168,AV169,AV170,AV171,AV172,AV173,AV174,AV175,AV176,AV177,AV178,AV179,AV180,AV181,AV182,AV183,AV184,AV185,AV186,AV187,AV188,AV189,AV190,AV191,AV192,AV193,AV194,AV195,AV196,AV197,AV198,AV199,AV200,AV201,AV202,AV203,AV204,AV205,AV206,AV207,AV208)</f>
        <v/>
      </c>
      <c r="G14" s="675" t="str">
        <f>CONCATENATE(AX9,AX10,AX11,AX12,AX13,AX14,AX15,AX17,AX18,AX20,AX21,AX22,AX23,AX24,AX25,AX26,AX27,AX28,AX29,AX30,AX31,AX32,AX33,AX34,AX35,AX36,AX37,AX38,AX39,AX40,AX41,AX42,AX43,AX44,AX45,AX46,AX47,AX48,AX49,AX50,AX51,AX52,AX53,AX54,AX55,AX56,AX57,AX58,AX59,AX60,AX61,AX62,AX63,AX64,AX65,AX66,AX67,AX68,AX69,AX70,AX71,AX72,AX73,AX74,AX75,AX76,AX77,AX78,AX79,AX80,AX81,AX82,AX83,AX84,AX85,AX86,AX87,AX88,AX89,AX90,AX91,AX92,AX93,AX94,AX95,AX96,AX97,AX98,AX99,AX100,AX101,AX102,AX103,AX104,AX105,AX106,AX107,AX108,AX109,AX110,AX111,AX112,AX113,AX114,AX115,AX116,AX117,AX118,AX119,AX120,AX121,AX122,AX123,AX124,AX125,AX126,AX127,AX128,AX129,AX130,AX131,AX132,AX133,AX134,AX135,AX136,AX137,AX138,AX139,AX140,AX141,AX142,AX143,AX144,AX145,AX146,AX147,AX148,AX149,AX150,AX151,AX152,AX153,AX154,AX155,AX156,AX157,AX158,AX159,AX160,AX161,AX162,AX163,AX164,AX165,AX166,AX167,AX168,AX169,AX170,AX171,AX172,AX173,AX174,AX175,AX176,AX177,AX178,AX179,AX180,AX181,AX182,AX183,AX184,AX185,AX186,AX187,AX188,AX189,AX190,AX191,AX192,AX193,AX194,AX195,AX196,AX197,AX198,AX199,AX200,AX201,AX202,AX203,AX204,AX205,AX206,AX207,AX208)</f>
        <v/>
      </c>
      <c r="H14" s="675"/>
      <c r="I14" s="684" t="str">
        <f>CONCATENATE(AZ9,AZ10,AZ11,AZ12,AZ13,AZ14,AZ15,AZ17,AZ18,AZ20,AZ21,AZ22,AZ23,AZ24,AZ25,AZ26,AZ27,AZ28,AZ29,AZ30,AZ31,AZ32,AZ33,AZ34,AZ35,AZ36,AZ37,AZ38,AZ39,AZ40,AZ41,AZ42,AZ43,AZ44,AZ45,AZ46,AZ47,AZ48,AZ49,AZ50,AZ51,AZ52,AZ53,AZ54,AZ55,AZ56,AZ57,AZ58,AZ59,AZ60,AZ61,AZ62,AZ63,AZ64,AZ65,AZ66,AZ67,AZ68,AZ69,AZ70,AZ71,AZ72,AZ73,AZ74,AZ75,AZ76,AZ77,AZ78,AZ79,AZ80,AZ81,AZ82,AZ83,AZ84,AZ85,AZ86,AZ87,AZ88,AZ89,AZ90,AZ91,AZ92,AZ93,AZ94,AZ95,AZ96,AZ97,AZ98,AZ99,AZ100,AZ101,AZ102,AZ103,AZ104,AZ105,AZ106,AZ107,AZ108,AZ109,AZ110,AZ111,AZ112,AZ113,AZ114,AZ115,AZ116,AZ117,AZ118,AZ119,AZ120,AZ121,AZ122,AZ123,AZ124,AZ125,AZ126,AZ127,AZ128,AZ129,AZ130,AZ131,AZ132,AZ133,AZ134,AZ135,AZ136,AZ137,AZ138,AZ139,AZ140,AZ141,AZ142,AZ143,AZ144,AZ145,AZ146,AZ147,AZ148,AZ149,AZ150,AZ151,AZ152,AZ153,AZ154,AZ155,AZ156,AZ157,AZ158,AZ159,AZ160,AZ161,AZ162,AZ163,AZ164,AZ165,AZ166,AZ167,AZ168,AZ169,AZ170,AZ171,AZ172,AZ173,AZ174,AZ175,AZ176,AZ177,AZ178,AZ179,AZ180,AZ181,AZ182,AZ183,AZ184,AZ185,AZ186,AZ187,AZ188,AZ189,AZ190,AZ191,AZ192,AZ193,AZ194,AZ195,AZ196,AZ197,AZ198,AZ199,AZ200,AZ201,AZ202,AZ203,AZ204,AZ205,AZ206,AZ207,AZ208)</f>
        <v xml:space="preserve"> -O0</v>
      </c>
      <c r="J14" s="684"/>
      <c r="K14" s="307"/>
      <c r="M14" s="8">
        <v>1.03</v>
      </c>
      <c r="N14" s="8" t="str">
        <f>IFERROR(VLOOKUP(M14,'CRUCE OPORTUNIDADES'!$C$10:$D$17,2,FALSE),"")</f>
        <v/>
      </c>
      <c r="O14" s="8">
        <v>2.0299999999999998</v>
      </c>
      <c r="P14" s="8" t="str">
        <f>IFERROR(VLOOKUP(O14,'CRUCE OPORTUNIDADES'!$C$10:$D$17,2,FALSE),"")</f>
        <v/>
      </c>
      <c r="Q14" s="8">
        <v>3.03</v>
      </c>
      <c r="R14" s="8" t="str">
        <f>IFERROR(VLOOKUP(Q14,'CRUCE OPORTUNIDADES'!$C$10:$D$17,2,FALSE),"")</f>
        <v/>
      </c>
      <c r="S14" s="8">
        <v>4.03</v>
      </c>
      <c r="T14" s="8" t="str">
        <f>IFERROR(VLOOKUP(S14,'CRUCE OPORTUNIDADES'!$C$10:$D$17,2,FALSE),"")</f>
        <v/>
      </c>
      <c r="U14" s="8">
        <v>5.03</v>
      </c>
      <c r="V14" s="8" t="str">
        <f>IFERROR(VLOOKUP(U14,'CRUCE OPORTUNIDADES'!$C$10:$D$17,2,FALSE),"")</f>
        <v/>
      </c>
      <c r="W14" s="8">
        <v>6.03</v>
      </c>
      <c r="X14" s="8" t="str">
        <f>IFERROR(VLOOKUP(W14,'CRUCE OPORTUNIDADES'!$C$10:$D$17,2,FALSE),"")</f>
        <v/>
      </c>
      <c r="Y14" s="8">
        <v>7.03</v>
      </c>
      <c r="Z14" s="8" t="str">
        <f>IFERROR(VLOOKUP(Y14,'CRUCE OPORTUNIDADES'!$C$10:$D$17,2,FALSE),"")</f>
        <v/>
      </c>
      <c r="AA14" s="8">
        <v>8.0299999999999994</v>
      </c>
      <c r="AB14" s="8" t="str">
        <f>IFERROR(VLOOKUP(AA14,'CRUCE OPORTUNIDADES'!$C$10:$D$17,2,FALSE),"")</f>
        <v/>
      </c>
      <c r="AC14" s="8">
        <v>9.0299999999999994</v>
      </c>
      <c r="AD14" s="8" t="str">
        <f>IFERROR(VLOOKUP(AC14,'CRUCE OPORTUNIDADES'!$C$10:$D$17,2,FALSE),"")</f>
        <v/>
      </c>
      <c r="AE14" s="8">
        <v>10.029999999999999</v>
      </c>
      <c r="AF14" s="8" t="str">
        <f>IFERROR(VLOOKUP(AE14,'CRUCE OPORTUNIDADES'!$C$10:$D$17,2,FALSE),"")</f>
        <v/>
      </c>
      <c r="AG14" s="8">
        <v>11.03</v>
      </c>
      <c r="AH14" s="8" t="str">
        <f>IFERROR(VLOOKUP(AG14,'CRUCE OPORTUNIDADES'!$C$10:$D$17,2,FALSE),"")</f>
        <v/>
      </c>
      <c r="AI14" s="8">
        <v>12.03</v>
      </c>
      <c r="AJ14" s="8" t="str">
        <f>IFERROR(VLOOKUP(AI14,'CRUCE OPORTUNIDADES'!$C$10:$D$17,2,FALSE),"")</f>
        <v/>
      </c>
      <c r="AK14" s="8">
        <v>13.03</v>
      </c>
      <c r="AL14" s="8" t="str">
        <f>IFERROR(VLOOKUP(AK14,'CRUCE OPORTUNIDADES'!$C$10:$D$17,2,FALSE),"")</f>
        <v/>
      </c>
      <c r="AM14" s="8">
        <v>14.03</v>
      </c>
      <c r="AN14" s="8" t="str">
        <f>IFERROR(VLOOKUP(AM14,'CRUCE OPORTUNIDADES'!$C$10:$D$17,2,FALSE),"")</f>
        <v/>
      </c>
      <c r="AO14" s="8">
        <v>15.03</v>
      </c>
      <c r="AP14" s="8" t="str">
        <f>IFERROR(VLOOKUP(AO14,'CRUCE OPORTUNIDADES'!$C$10:$D$17,2,FALSE),"")</f>
        <v/>
      </c>
      <c r="AQ14" s="8">
        <v>16.03</v>
      </c>
      <c r="AR14" s="8" t="str">
        <f>IFERROR(VLOOKUP(AQ14,'CRUCE OPORTUNIDADES'!$C$10:$D$17,2,FALSE),"")</f>
        <v/>
      </c>
      <c r="AS14" s="8">
        <v>17.03</v>
      </c>
      <c r="AT14" s="8" t="str">
        <f>IFERROR(VLOOKUP(AS14,'CRUCE OPORTUNIDADES'!$C$10:$D$17,2,FALSE),"")</f>
        <v/>
      </c>
      <c r="AU14" s="8">
        <v>18.03</v>
      </c>
      <c r="AV14" s="8" t="str">
        <f>IFERROR(VLOOKUP(AU14,'CRUCE OPORTUNIDADES'!$C$10:$D$17,2,FALSE),"")</f>
        <v/>
      </c>
      <c r="AW14" s="8">
        <v>19.03</v>
      </c>
      <c r="AX14" s="8" t="str">
        <f>IFERROR(VLOOKUP(AW14,'CRUCE OPORTUNIDADES'!$C$10:$D$17,2,FALSE),"")</f>
        <v/>
      </c>
      <c r="AY14" s="8">
        <v>20.03</v>
      </c>
      <c r="AZ14" s="8" t="str">
        <f>IFERROR(VLOOKUP(AY14,'CRUCE OPORTUNIDADES'!$C$10:$D$17,2,FALSE),"")</f>
        <v/>
      </c>
      <c r="BA14" s="8">
        <v>21.03</v>
      </c>
      <c r="BB14" s="8" t="str">
        <f>IFERROR(VLOOKUP(BA14,'CRUCE OPORTUNIDADES'!$C$10:$D$17,2,FALSE),"")</f>
        <v/>
      </c>
      <c r="BC14" s="8">
        <v>22.03</v>
      </c>
      <c r="BD14" s="8" t="str">
        <f>IFERROR(VLOOKUP(BC14,'CRUCE OPORTUNIDADES'!$C$10:$D$17,2,FALSE),"")</f>
        <v/>
      </c>
      <c r="BE14" s="8">
        <v>23.03</v>
      </c>
      <c r="BF14" s="8" t="str">
        <f>IFERROR(VLOOKUP(BE14,'CRUCE OPORTUNIDADES'!$C$10:$D$17,2,FALSE),"")</f>
        <v/>
      </c>
      <c r="BG14" s="8">
        <v>24.03</v>
      </c>
      <c r="BH14" s="8" t="str">
        <f>IFERROR(VLOOKUP(BG14,'CRUCE OPORTUNIDADES'!$C$10:$D$17,2,FALSE),"")</f>
        <v/>
      </c>
      <c r="BI14" s="8">
        <v>25.03</v>
      </c>
      <c r="BJ14" s="8" t="str">
        <f>IFERROR(VLOOKUP(BI14,'CRUCE OPORTUNIDADES'!$C$10:$D$17,2,FALSE),"")</f>
        <v/>
      </c>
    </row>
    <row r="15" spans="1:62" ht="50.25" customHeight="1" x14ac:dyDescent="0.25">
      <c r="A15" s="305"/>
      <c r="B15" s="663" t="s">
        <v>649</v>
      </c>
      <c r="C15" s="663"/>
      <c r="D15" s="9" t="str">
        <f>CONCATENATE(BB9,BB10,BB11,BB12,BB13,BB14,BB15,BB17,BB18,BB20,BB21,BB22,BB23,BB24,BB25,BB26,BB27,BB28,BB29,BB30,BB31,BB32,BB33,BB34,BB35,BB36,BB37,BB38,BB39,BB40,BB41,BB42,BB43,BB44,BB45,BB46,BB47,BB48,BB49,BB50,BB51,BB52,BB53,BB54,BB55,BB56,BB57,BB58,BB59,BB60,BB61,BB62,BB63,BB64,BB65,BB66,BB67,BB68,BB69,BB70,BB71,BB72,BB73,BB74,BB75,BB76,BB77,BB78,BB79,BB80,BB81,BB82,BB83,BB84,BB85,BB86,BB87,BB88,BB89,BB90,BB91,BB92,BB93,BB94,BB95,BB96,BB97,BB98,BB99,BB100,BB101,BB102,BB103,BB104,BB105,BB106,BB107,BB108,BB109,BB110,BB111,BB112,BB113,BB114,BB115,BB116,BB117,BB118,BB119,BB120,BB121,BB122,BB123,BB124,BB125,BB126,BB127,BB128,BB129,BB130,BB131,BB132,BB133,BB134,BB135,BB136,BB137,BB138,BB139,BB140,BB141,BB142,BB143,BB144,BB145,BB146,BB147,BB148,BB149,BB150,BB151,BB152,BB153,BB154,BB155,BB156,BB157,BB158,BB159,BB160,BB161,BB162,BB163,BB164,BB165,BB166,BB167,BB168,BB169,BB170,BB171,BB172,BB173,BB174,BB175,BB176,BB177,BB178,BB179,BB180,BB181,BB182,BB183,BB184,BB185,BB186,BB187,BB188,BB189,BB190,BB191,BB192,BB193,BB194,BB195,BB196,BB197,BB198,BB199,BB200,BB201,BB202,BB203,BB204,BB205,BB206,BB207,BB208)</f>
        <v/>
      </c>
      <c r="E15" s="118" t="str">
        <f>CONCATENATE(BD9,BD10,BD11,BD12,BD13,BD14,BD15,BD17,BD18,BD20,BD21,BD22,BD23,BD24,BD25,BD26,BD27,BD28,BD29,BD30,BD31,BD32,BD33,BD34,BD35,BD36,BD37,BD38,BD39,BD40,BD41,BD42,BD43,BD44,BD45,BD46,BD47,BD48,BD49,BD50,BD51,BD52,BD53,BD54,BD55,BD56,BD57,BD58,BD59,BD60,BD61,BD62,BD63,BD64,BD65,BD66,BD67,BD68,BD69,BD70,BD71,BD72,BD73,BD74,BD75,BD76,BD77,BD78,BD79,BD80,BD81,BD82,BD83,BD84,BD85,BD86,BD87,BD88,BD89,BD90,BD91,BD92,BD93,BD94,BD95,BD96,BD97,BD98,BD99,BD100,BD101,BD102,BD103,BD104,BD105,BD106,BD107,BD108,BD109,BD110,BD111,BD112,BD113,BD114,BD115,BD116,BD117,BD118,BD119,BD120,BD121,BD122,BD123,BD124,BD125,BD126,BD127,BD128,BD129,BD130,BD131,BD132,BD133,BD134,BD135,BD136,BD137,BD138,BD139,BD140,BD141,BD142,BD143,BD144,BD145,BD146,BD147,BD148,BD149,BD150,BD151,BD152,BD153,BD154,BD155,BD156,BD157,BD158,BD159,BD160,BD161,BD162,BD163,BD164,BD165,BD166,BD167,BD168,BD169,BD170,BD171,BD172,BD173,BD174,BD175,BD176,BD177,BD178,BD179,BD180,BD181,BD182,BD183,BD184,BD185,BD186,BD187,BD188,BD189,BD190,BD191,BD192,BD193,BD194,BD195,BD196,BD197,BD198,BD199,BD200,BD201,BD202,BD203,BD204,BD205,BD206,BD207,BD208)</f>
        <v/>
      </c>
      <c r="F15" s="117" t="str">
        <f>CONCATENATE(BF9,BF10,BF11,BF12,BF13,BF14,BF15,BF17,BF18,BF20,BF21,BF22,BF23,BF24,BF25,BF26,BF27,BF28,BF29,BF30,BF31,BF32,BF33,BF34,BF35,BF36,BF37,BF38,BF39,BF40,BF41,BF42,BF43,BF44,BF45,BF46,BF47,BF48,BF49,BF50,BF51,BF52,BF53,BF54,BF55,BF56,BF57,BF58,BF59,BF60,BF61,BF62,BF63,BF64,BF65,BF66,BF67,BF68,BF69,BF70,BF71,BF72,BF73,BF74,BF75,BF76,BF77,BF78,BF79,BF80,BF81,BF82,BF83,BF84,BF85,BF86,BF87,BF88,BF89,BF90,BF91,BF92,BF93,BF94,BF95,BF96,BF97,BF98,BF99,BF100,BF101,BF102,BF103,BF104,BF105,BF106,BF107,BF108,BF109,BF110,BF111,BF112,BF113,BF114,BF115,BF116,BF117,BF118,BF119,BF120,BF121,BF122,BF123,BF124,BF125,BF126,BF127,BF128,BF129,BF130,BF131,BF132,BF133,BF134,BF135,BF136,BF137,BF138,BF139,BF140,BF141,BF142,BF143,BF144,BF145,BF146,BF147,BF148,BF149,BF150,BF151,BF152,BF153,BF154,BF155,BF156,BF157,BF158,BF159,BF160,BF161,BF162,BF163,BF164,BF165,BF166,BF167,BF168,BF169,BF170,BF171,BF172,BF173,BF174,BF175,BF176,BF177,BF178,BF179,BF180,BF181,BF182,BF183,BF184,BF185,BF186,BF187,BF188,BF189,BF190,BF191,BF192,BF193,BF194,BF195,BF196,BF197,BF198,BF199,BF200,BF201,BF202,BF203,BF204,BF205,BF206,BF207,BF208)</f>
        <v/>
      </c>
      <c r="G15" s="684" t="str">
        <f>CONCATENATE(BH9,BH10,BH11,BH12,BH13,BH14,BH15,BH17,BH18,BH20,BH21,BH22,BH23,BH24,BH25,BH26,BH27,BH28,BH29,BH30,BH31,BH32,BH33,BH34,BH35,BH36,BH37,BH38,BH39,BH40,BH41,BH42,BH43,BH44,BH45,BH46,BH47,BH48,BH49,BH50,BH51,BH52,BH53,BH54,BH55,BH56,BH57,BH58,BH59,BH60,BH61,BH62,BH63,BH64,BH65,BH66,BH67,BH68,BH69,BH70,BH71,BH72,BH73,BH74,BH75,BH76,BH77,BH78,BH79,BH80,BH81,BH82,BH83,BH84,BH85,BH86,BH87,BH88,BH89,BH90,BH91,BH92,BH93,BH94,BH95,BH96,BH97,BH98,BH99,BH100,BH101,BH102,BH103,BH104,BH105,BH106,BH107,BH108,BH109,BH110,BH111,BH112,BH113,BH114,BH115,BH116,BH117,BH118,BH119,BH120,BH121,BH122,BH123,BH124,BH125,BH126,BH127,BH128,BH129,BH130,BH131,BH132,BH133,BH134,BH135,BH136,BH137,BH138,BH139,BH140,BH141,BH142,BH143,BH144,BH145,BH146,BH147,BH148,BH149,BH150,BH151,BH152,BH153,BH154,BH155,BH156,BH157,BH158,BH159,BH160,BH161,BH162,BH163,BH164,BH165,BH166,BH167,BH168,BH169,BH170,BH171,BH172,BH173,BH174,BH175,BH176,BH177,BH178,BH179,BH180,BH181,BH182,BH183,BH184,BH185,BH186,BH187,BH188,BH189,BH190,BH191,BH192,BH193,BH194,BH195,BH196,BH197,BH198,BH199,BH200,BH201,BH202,BH203,BH204,BH205,BH206,BH207,BH208)</f>
        <v xml:space="preserve"> -O2</v>
      </c>
      <c r="H15" s="684"/>
      <c r="I15" s="684" t="str">
        <f>CONCATENATE(BJ9,BJ10,BJ11,BJ12,BJ13,BJ14,BJ15,BJ17,BJ18,BJ20,BJ21,BJ22,BJ23,BJ24,BJ25,BJ26,BJ27,BJ28,BJ29,BJ30,BJ31,BJ32,BJ33,BJ34,BJ35,BJ36,BJ37,BJ38,BJ39,BJ40,BJ41,BJ42,BJ43,BJ44,BJ45,BJ46,BJ47,BJ48,BJ49,BJ50,BJ51,BJ52,BJ53,BJ54,BJ55,BJ56,BJ57,BJ58,BJ59,BJ60,BJ61,BJ62,BJ63,BJ64,BJ65,BJ66,BJ67,BJ68,BJ69,BJ70,BJ71,BJ72,BJ73,BJ74,BJ75,BJ76,BJ77,BJ78,BJ79,BJ80,BJ81,BJ82,BJ83,BJ84,BJ85,BJ86,BJ87,BJ88,BJ89,BJ90,BJ91,BJ92,BJ93,BJ94,BJ95,BJ96,BJ97,BJ98,BJ99,BJ100,BJ101,BJ102,BJ103,BJ104,BJ105,BJ106,BJ107,BJ108,BJ109,BJ110,BJ111,BJ112,BJ113,BJ114,BJ115,BJ116,BJ117,BJ118,BJ119,BJ120,BJ121,BJ122,BJ123,BJ124,BJ125,BJ126,BJ127,BJ128,BJ129,BJ130,BJ131,BJ132,BJ133,BJ134,BJ135,BJ136,BJ137,BJ138,BJ139,BJ140,BJ141,BJ142,BJ143,BJ144,BJ145,BJ146,BJ147,BJ148,BJ149,BJ150,BJ151,BJ152,BJ153,BJ154,BJ155,BJ156,BJ157,BJ158,BJ159,BJ160,BJ161,BJ162,BJ163,BJ164,BJ165,BJ166,BJ167,BJ168,BJ169,BJ170,BJ171,BJ172,BJ173,BJ174,BJ175,BJ176,BJ177,BJ178,BJ179,BJ180,BJ181,BJ182,BJ183,BJ184,BJ185,BJ186,BJ187,BJ188,BJ189,BJ190,BJ191,BJ192,BJ193,BJ194,BJ195,BJ196,BJ197,BJ198,BJ199,BJ200,BJ201,BJ202,BJ203,BJ204,BJ205,BJ206,BJ207,BJ208)</f>
        <v xml:space="preserve"> -O1 -O4</v>
      </c>
      <c r="J15" s="684"/>
      <c r="K15" s="307"/>
      <c r="N15" s="8" t="str">
        <f>IF(N16&lt;&gt;""," -O","")</f>
        <v/>
      </c>
      <c r="P15" s="8" t="str">
        <f>IF(P16&lt;&gt;""," -O","")</f>
        <v/>
      </c>
      <c r="R15" s="8" t="str">
        <f>IF(R16&lt;&gt;""," -O","")</f>
        <v/>
      </c>
      <c r="T15" s="8" t="str">
        <f>IF(T16&lt;&gt;""," -O","")</f>
        <v/>
      </c>
      <c r="V15" s="8" t="str">
        <f>IF(V16&lt;&gt;""," -O","")</f>
        <v/>
      </c>
      <c r="X15" s="8" t="str">
        <f>IF(X16&lt;&gt;""," -O","")</f>
        <v/>
      </c>
      <c r="Z15" s="8" t="str">
        <f>IF(Z16&lt;&gt;""," -O","")</f>
        <v/>
      </c>
      <c r="AB15" s="8" t="str">
        <f>IF(AB16&lt;&gt;""," -O","")</f>
        <v/>
      </c>
      <c r="AD15" s="8" t="str">
        <f>IF(AD16&lt;&gt;""," -O","")</f>
        <v/>
      </c>
      <c r="AF15" s="8" t="str">
        <f>IF(AF16&lt;&gt;""," -O","")</f>
        <v/>
      </c>
      <c r="AH15" s="8" t="str">
        <f>IF(AH16&lt;&gt;""," -O","")</f>
        <v/>
      </c>
      <c r="AJ15" s="8" t="str">
        <f>IF(AJ16&lt;&gt;""," -O","")</f>
        <v/>
      </c>
      <c r="AL15" s="8" t="str">
        <f>IF(AL16&lt;&gt;""," -O","")</f>
        <v/>
      </c>
      <c r="AN15" s="8" t="str">
        <f>IF(AN16&lt;&gt;""," -O","")</f>
        <v/>
      </c>
      <c r="AP15" s="8" t="str">
        <f>IF(AP16&lt;&gt;""," -O","")</f>
        <v/>
      </c>
      <c r="AR15" s="8" t="str">
        <f>IF(AR16&lt;&gt;""," -O","")</f>
        <v/>
      </c>
      <c r="AT15" s="8" t="str">
        <f>IF(AT16&lt;&gt;""," -O","")</f>
        <v/>
      </c>
      <c r="AV15" s="8" t="str">
        <f>IF(AV16&lt;&gt;""," -O","")</f>
        <v/>
      </c>
      <c r="AX15" s="8" t="str">
        <f>IF(AX16&lt;&gt;""," -O","")</f>
        <v/>
      </c>
      <c r="AZ15" s="8" t="str">
        <f>IF(AZ16&lt;&gt;""," -O","")</f>
        <v/>
      </c>
      <c r="BB15" s="8" t="str">
        <f>IF(BB16&lt;&gt;""," -O","")</f>
        <v/>
      </c>
      <c r="BD15" s="8" t="str">
        <f>IF(BD16&lt;&gt;""," -O","")</f>
        <v/>
      </c>
      <c r="BF15" s="8" t="str">
        <f>IF(BF16&lt;&gt;""," -O","")</f>
        <v/>
      </c>
      <c r="BH15" s="8" t="str">
        <f>IF(BH16&lt;&gt;""," -O","")</f>
        <v/>
      </c>
      <c r="BJ15" s="8" t="str">
        <f>IF(BJ16&lt;&gt;""," -O","")</f>
        <v/>
      </c>
    </row>
    <row r="16" spans="1:62" ht="22.5" x14ac:dyDescent="0.25">
      <c r="A16" s="305"/>
      <c r="B16" s="80" t="s">
        <v>565</v>
      </c>
      <c r="C16" s="685" t="s">
        <v>566</v>
      </c>
      <c r="D16" s="685"/>
      <c r="E16" s="685"/>
      <c r="F16" s="78" t="s">
        <v>650</v>
      </c>
      <c r="G16" s="685" t="s">
        <v>651</v>
      </c>
      <c r="H16" s="685"/>
      <c r="I16" s="685"/>
      <c r="J16" s="685"/>
      <c r="K16" s="307"/>
      <c r="M16" s="8">
        <v>1.04</v>
      </c>
      <c r="N16" s="8" t="str">
        <f>IFERROR(VLOOKUP(M16,'CRUCE OPORTUNIDADES'!$C$10:$D$17,2,FALSE),"")</f>
        <v/>
      </c>
      <c r="O16" s="8">
        <v>2.04</v>
      </c>
      <c r="P16" s="8" t="str">
        <f>IFERROR(VLOOKUP(O16,'CRUCE OPORTUNIDADES'!$C$10:$D$17,2,FALSE),"")</f>
        <v/>
      </c>
      <c r="Q16" s="8">
        <v>3.04</v>
      </c>
      <c r="R16" s="8" t="str">
        <f>IFERROR(VLOOKUP(Q16,'CRUCE OPORTUNIDADES'!$C$10:$D$17,2,FALSE),"")</f>
        <v/>
      </c>
      <c r="S16" s="8">
        <v>4.04</v>
      </c>
      <c r="T16" s="8" t="str">
        <f>IFERROR(VLOOKUP(S16,'CRUCE OPORTUNIDADES'!$C$10:$D$17,2,FALSE),"")</f>
        <v/>
      </c>
      <c r="U16" s="8">
        <v>5.04</v>
      </c>
      <c r="V16" s="8" t="str">
        <f>IFERROR(VLOOKUP(U16,'CRUCE OPORTUNIDADES'!$C$10:$D$17,2,FALSE),"")</f>
        <v/>
      </c>
      <c r="W16" s="8">
        <v>6.04</v>
      </c>
      <c r="X16" s="8" t="str">
        <f>IFERROR(VLOOKUP(W16,'CRUCE OPORTUNIDADES'!$C$10:$D$17,2,FALSE),"")</f>
        <v/>
      </c>
      <c r="Y16" s="8">
        <v>7.04</v>
      </c>
      <c r="Z16" s="8" t="str">
        <f>IFERROR(VLOOKUP(Y16,'CRUCE OPORTUNIDADES'!$C$10:$D$17,2,FALSE),"")</f>
        <v/>
      </c>
      <c r="AA16" s="8">
        <v>8.0399999999999991</v>
      </c>
      <c r="AB16" s="8" t="str">
        <f>IFERROR(VLOOKUP(AA16,'CRUCE OPORTUNIDADES'!$C$10:$D$17,2,FALSE),"")</f>
        <v/>
      </c>
      <c r="AC16" s="8">
        <v>9.0399999999999991</v>
      </c>
      <c r="AD16" s="8" t="str">
        <f>IFERROR(VLOOKUP(AC16,'CRUCE OPORTUNIDADES'!$C$10:$D$17,2,FALSE),"")</f>
        <v/>
      </c>
      <c r="AE16" s="8">
        <v>10.039999999999999</v>
      </c>
      <c r="AF16" s="8" t="str">
        <f>IFERROR(VLOOKUP(AE16,'CRUCE OPORTUNIDADES'!$C$10:$D$17,2,FALSE),"")</f>
        <v/>
      </c>
      <c r="AG16" s="8">
        <v>11.04</v>
      </c>
      <c r="AH16" s="8" t="str">
        <f>IFERROR(VLOOKUP(AG16,'CRUCE OPORTUNIDADES'!$C$10:$D$17,2,FALSE),"")</f>
        <v/>
      </c>
      <c r="AI16" s="8">
        <v>12.04</v>
      </c>
      <c r="AJ16" s="8" t="str">
        <f>IFERROR(VLOOKUP(AI16,'CRUCE OPORTUNIDADES'!$C$10:$D$17,2,FALSE),"")</f>
        <v/>
      </c>
      <c r="AK16" s="8">
        <v>13.04</v>
      </c>
      <c r="AL16" s="8" t="str">
        <f>IFERROR(VLOOKUP(AK16,'CRUCE OPORTUNIDADES'!$C$10:$D$17,2,FALSE),"")</f>
        <v/>
      </c>
      <c r="AM16" s="8">
        <v>14.04</v>
      </c>
      <c r="AN16" s="8" t="str">
        <f>IFERROR(VLOOKUP(AM16,'CRUCE OPORTUNIDADES'!$C$10:$D$17,2,FALSE),"")</f>
        <v/>
      </c>
      <c r="AO16" s="8">
        <v>15.04</v>
      </c>
      <c r="AP16" s="8" t="str">
        <f>IFERROR(VLOOKUP(AO16,'CRUCE OPORTUNIDADES'!$C$10:$D$17,2,FALSE),"")</f>
        <v/>
      </c>
      <c r="AQ16" s="8">
        <v>16.04</v>
      </c>
      <c r="AR16" s="8" t="str">
        <f>IFERROR(VLOOKUP(AQ16,'CRUCE OPORTUNIDADES'!$C$10:$D$17,2,FALSE),"")</f>
        <v/>
      </c>
      <c r="AS16" s="8">
        <v>17.04</v>
      </c>
      <c r="AT16" s="8" t="str">
        <f>IFERROR(VLOOKUP(AS16,'CRUCE OPORTUNIDADES'!$C$10:$D$17,2,FALSE),"")</f>
        <v/>
      </c>
      <c r="AU16" s="8">
        <v>18.04</v>
      </c>
      <c r="AV16" s="8" t="str">
        <f>IFERROR(VLOOKUP(AU16,'CRUCE OPORTUNIDADES'!$C$10:$D$17,2,FALSE),"")</f>
        <v/>
      </c>
      <c r="AW16" s="8">
        <v>19.04</v>
      </c>
      <c r="AX16" s="8" t="str">
        <f>IFERROR(VLOOKUP(AW16,'CRUCE OPORTUNIDADES'!$C$10:$D$17,2,FALSE),"")</f>
        <v/>
      </c>
      <c r="AY16" s="8">
        <v>20.04</v>
      </c>
      <c r="AZ16" s="8" t="str">
        <f>IFERROR(VLOOKUP(AY16,'CRUCE OPORTUNIDADES'!$C$10:$D$17,2,FALSE),"")</f>
        <v/>
      </c>
      <c r="BA16" s="8">
        <v>21.04</v>
      </c>
      <c r="BB16" s="8" t="str">
        <f>IFERROR(VLOOKUP(BA16,'CRUCE OPORTUNIDADES'!$C$10:$D$17,2,FALSE),"")</f>
        <v/>
      </c>
      <c r="BC16" s="8">
        <v>22.04</v>
      </c>
      <c r="BD16" s="8" t="str">
        <f>IFERROR(VLOOKUP(BC16,'CRUCE OPORTUNIDADES'!$C$10:$D$17,2,FALSE),"")</f>
        <v/>
      </c>
      <c r="BE16" s="8">
        <v>23.04</v>
      </c>
      <c r="BF16" s="8" t="str">
        <f>IFERROR(VLOOKUP(BE16,'CRUCE OPORTUNIDADES'!$C$10:$D$17,2,FALSE),"")</f>
        <v/>
      </c>
      <c r="BG16" s="8">
        <v>24.04</v>
      </c>
      <c r="BH16" s="8" t="str">
        <f>IFERROR(VLOOKUP(BG16,'CRUCE OPORTUNIDADES'!$C$10:$D$17,2,FALSE),"")</f>
        <v/>
      </c>
      <c r="BI16" s="8">
        <v>25.04</v>
      </c>
      <c r="BJ16" s="8" t="str">
        <f>IFERROR(VLOOKUP(BI16,'CRUCE OPORTUNIDADES'!$C$10:$D$17,2,FALSE),"")</f>
        <v/>
      </c>
    </row>
    <row r="17" spans="1:62" ht="15" customHeight="1" x14ac:dyDescent="0.25">
      <c r="A17" s="305"/>
      <c r="B17" s="5"/>
      <c r="C17" s="686" t="s">
        <v>652</v>
      </c>
      <c r="D17" s="686"/>
      <c r="E17" s="686"/>
      <c r="F17" s="57">
        <f>COUNTIF('CRUCE OPORTUNIDADES'!$AL$10:$AL$17,"BAJO")</f>
        <v>0</v>
      </c>
      <c r="G17" s="79" t="s">
        <v>5</v>
      </c>
      <c r="H17" s="79" t="s">
        <v>12</v>
      </c>
      <c r="I17" s="676" t="s">
        <v>43</v>
      </c>
      <c r="J17" s="677"/>
      <c r="K17" s="307"/>
      <c r="N17" s="8" t="str">
        <f>IF(N18&lt;&gt;""," -O","")</f>
        <v/>
      </c>
      <c r="P17" s="8" t="str">
        <f>IF(P18&lt;&gt;""," -O","")</f>
        <v/>
      </c>
      <c r="R17" s="8" t="str">
        <f>IF(R18&lt;&gt;""," -O","")</f>
        <v/>
      </c>
      <c r="T17" s="8" t="str">
        <f>IF(T18&lt;&gt;""," -O","")</f>
        <v/>
      </c>
      <c r="V17" s="8" t="str">
        <f>IF(V18&lt;&gt;""," -O","")</f>
        <v/>
      </c>
      <c r="X17" s="8" t="str">
        <f>IF(X18&lt;&gt;""," -O","")</f>
        <v/>
      </c>
      <c r="Z17" s="8" t="str">
        <f>IF(Z18&lt;&gt;""," -O","")</f>
        <v/>
      </c>
      <c r="AB17" s="8" t="str">
        <f>IF(AB18&lt;&gt;""," -O","")</f>
        <v/>
      </c>
      <c r="AD17" s="8" t="str">
        <f>IF(AD18&lt;&gt;""," -O","")</f>
        <v/>
      </c>
      <c r="AF17" s="8" t="str">
        <f>IF(AF18&lt;&gt;""," -O","")</f>
        <v/>
      </c>
      <c r="AH17" s="8" t="str">
        <f>IF(AH18&lt;&gt;""," -O","")</f>
        <v/>
      </c>
      <c r="AJ17" s="8" t="str">
        <f>IF(AJ18&lt;&gt;""," -O","")</f>
        <v/>
      </c>
      <c r="AL17" s="8" t="str">
        <f>IF(AL18&lt;&gt;""," -O","")</f>
        <v/>
      </c>
      <c r="AN17" s="8" t="str">
        <f>IF(AN18&lt;&gt;""," -O","")</f>
        <v/>
      </c>
      <c r="AP17" s="8" t="str">
        <f>IF(AP18&lt;&gt;""," -O","")</f>
        <v/>
      </c>
      <c r="AR17" s="8" t="str">
        <f>IF(AR18&lt;&gt;""," -O","")</f>
        <v/>
      </c>
      <c r="AT17" s="8" t="str">
        <f>IF(AT18&lt;&gt;""," -O","")</f>
        <v/>
      </c>
      <c r="AV17" s="8" t="str">
        <f>IF(AV18&lt;&gt;""," -O","")</f>
        <v/>
      </c>
      <c r="AX17" s="8" t="str">
        <f>IF(AX18&lt;&gt;""," -O","")</f>
        <v/>
      </c>
      <c r="AZ17" s="8" t="str">
        <f>IF(AZ18&lt;&gt;""," -O","")</f>
        <v/>
      </c>
      <c r="BB17" s="8" t="str">
        <f>IF(BB18&lt;&gt;""," -O","")</f>
        <v/>
      </c>
      <c r="BD17" s="8" t="str">
        <f>IF(BD18&lt;&gt;""," -O","")</f>
        <v/>
      </c>
      <c r="BF17" s="8" t="str">
        <f>IF(BF18&lt;&gt;""," -O","")</f>
        <v/>
      </c>
      <c r="BH17" s="8" t="str">
        <f>IF(BH18&lt;&gt;""," -O","")</f>
        <v/>
      </c>
      <c r="BJ17" s="8" t="str">
        <f>IF(BJ18&lt;&gt;""," -O","")</f>
        <v/>
      </c>
    </row>
    <row r="18" spans="1:62" ht="15" customHeight="1" x14ac:dyDescent="0.25">
      <c r="A18" s="305"/>
      <c r="B18" s="4"/>
      <c r="C18" s="686" t="s">
        <v>653</v>
      </c>
      <c r="D18" s="686"/>
      <c r="E18" s="686"/>
      <c r="F18" s="57">
        <f>COUNTIF('CRUCE OPORTUNIDADES'!$AL$10:$AL$17,"MODERADO")</f>
        <v>0</v>
      </c>
      <c r="G18" s="673">
        <f>AVERAGE('CRUCE OPORTUNIDADES'!AI10:AI17)</f>
        <v>4.4000000000000004</v>
      </c>
      <c r="H18" s="673">
        <f>AVERAGE('CRUCE OPORTUNIDADES'!AJ10:AJ17)</f>
        <v>4.8</v>
      </c>
      <c r="I18" s="678">
        <f>ROUND(G18,0)*ROUND(H18,0)</f>
        <v>20</v>
      </c>
      <c r="J18" s="679"/>
      <c r="K18" s="307"/>
      <c r="M18" s="8">
        <v>1.05</v>
      </c>
      <c r="N18" s="8" t="str">
        <f>IFERROR(VLOOKUP(M18,'CRUCE OPORTUNIDADES'!$C$10:$D$17,2,FALSE),"")</f>
        <v/>
      </c>
      <c r="O18" s="8">
        <v>2.0499999999999998</v>
      </c>
      <c r="P18" s="8" t="str">
        <f>IFERROR(VLOOKUP(O18,'CRUCE OPORTUNIDADES'!$C$10:$D$17,2,FALSE),"")</f>
        <v/>
      </c>
      <c r="Q18" s="8">
        <v>3.05</v>
      </c>
      <c r="R18" s="8" t="str">
        <f>IFERROR(VLOOKUP(Q18,'CRUCE OPORTUNIDADES'!$C$10:$D$17,2,FALSE),"")</f>
        <v/>
      </c>
      <c r="S18" s="8">
        <v>4.05</v>
      </c>
      <c r="T18" s="8" t="str">
        <f>IFERROR(VLOOKUP(S18,'CRUCE OPORTUNIDADES'!$C$10:$D$17,2,FALSE),"")</f>
        <v/>
      </c>
      <c r="U18" s="8">
        <v>5.05</v>
      </c>
      <c r="V18" s="8" t="str">
        <f>IFERROR(VLOOKUP(U18,'CRUCE OPORTUNIDADES'!$C$10:$D$17,2,FALSE),"")</f>
        <v/>
      </c>
      <c r="W18" s="8">
        <v>6.05</v>
      </c>
      <c r="X18" s="8" t="str">
        <f>IFERROR(VLOOKUP(W18,'CRUCE OPORTUNIDADES'!$C$10:$D$17,2,FALSE),"")</f>
        <v/>
      </c>
      <c r="Y18" s="8">
        <v>7.05</v>
      </c>
      <c r="Z18" s="8" t="str">
        <f>IFERROR(VLOOKUP(Y18,'CRUCE OPORTUNIDADES'!$C$10:$D$17,2,FALSE),"")</f>
        <v/>
      </c>
      <c r="AA18" s="8">
        <v>8.0500000000000007</v>
      </c>
      <c r="AB18" s="8" t="str">
        <f>IFERROR(VLOOKUP(AA18,'CRUCE OPORTUNIDADES'!$C$10:$D$17,2,FALSE),"")</f>
        <v/>
      </c>
      <c r="AC18" s="8">
        <v>9.0500000000000007</v>
      </c>
      <c r="AD18" s="8" t="str">
        <f>IFERROR(VLOOKUP(AC18,'CRUCE OPORTUNIDADES'!$C$10:$D$17,2,FALSE),"")</f>
        <v/>
      </c>
      <c r="AE18" s="8">
        <v>10.050000000000001</v>
      </c>
      <c r="AF18" s="8" t="str">
        <f>IFERROR(VLOOKUP(AE18,'CRUCE OPORTUNIDADES'!$C$10:$D$17,2,FALSE),"")</f>
        <v/>
      </c>
      <c r="AG18" s="8">
        <v>11.05</v>
      </c>
      <c r="AH18" s="8" t="str">
        <f>IFERROR(VLOOKUP(AG18,'CRUCE OPORTUNIDADES'!$C$10:$D$17,2,FALSE),"")</f>
        <v/>
      </c>
      <c r="AI18" s="8">
        <v>12.05</v>
      </c>
      <c r="AJ18" s="8" t="str">
        <f>IFERROR(VLOOKUP(AI18,'CRUCE OPORTUNIDADES'!$C$10:$D$17,2,FALSE),"")</f>
        <v/>
      </c>
      <c r="AK18" s="8">
        <v>13.05</v>
      </c>
      <c r="AL18" s="8" t="str">
        <f>IFERROR(VLOOKUP(AK18,'CRUCE OPORTUNIDADES'!$C$10:$D$17,2,FALSE),"")</f>
        <v/>
      </c>
      <c r="AM18" s="8">
        <v>14.05</v>
      </c>
      <c r="AN18" s="8" t="str">
        <f>IFERROR(VLOOKUP(AM18,'CRUCE OPORTUNIDADES'!$C$10:$D$17,2,FALSE),"")</f>
        <v/>
      </c>
      <c r="AO18" s="8">
        <v>15.05</v>
      </c>
      <c r="AP18" s="8" t="str">
        <f>IFERROR(VLOOKUP(AO18,'CRUCE OPORTUNIDADES'!$C$10:$D$17,2,FALSE),"")</f>
        <v/>
      </c>
      <c r="AQ18" s="8">
        <v>16.05</v>
      </c>
      <c r="AR18" s="8" t="str">
        <f>IFERROR(VLOOKUP(AQ18,'CRUCE OPORTUNIDADES'!$C$10:$D$17,2,FALSE),"")</f>
        <v/>
      </c>
      <c r="AS18" s="8">
        <v>17.05</v>
      </c>
      <c r="AT18" s="8" t="str">
        <f>IFERROR(VLOOKUP(AS18,'CRUCE OPORTUNIDADES'!$C$10:$D$17,2,FALSE),"")</f>
        <v/>
      </c>
      <c r="AU18" s="8">
        <v>18.05</v>
      </c>
      <c r="AV18" s="8" t="str">
        <f>IFERROR(VLOOKUP(AU18,'CRUCE OPORTUNIDADES'!$C$10:$D$17,2,FALSE),"")</f>
        <v/>
      </c>
      <c r="AW18" s="8">
        <v>19.05</v>
      </c>
      <c r="AX18" s="8" t="str">
        <f>IFERROR(VLOOKUP(AW18,'CRUCE OPORTUNIDADES'!$C$10:$D$17,2,FALSE),"")</f>
        <v/>
      </c>
      <c r="AY18" s="8">
        <v>20.05</v>
      </c>
      <c r="AZ18" s="8" t="str">
        <f>IFERROR(VLOOKUP(AY18,'CRUCE OPORTUNIDADES'!$C$10:$D$17,2,FALSE),"")</f>
        <v/>
      </c>
      <c r="BA18" s="8">
        <v>21.05</v>
      </c>
      <c r="BB18" s="8" t="str">
        <f>IFERROR(VLOOKUP(BA18,'CRUCE OPORTUNIDADES'!$C$10:$D$17,2,FALSE),"")</f>
        <v/>
      </c>
      <c r="BC18" s="8">
        <v>22.05</v>
      </c>
      <c r="BD18" s="8" t="str">
        <f>IFERROR(VLOOKUP(BC18,'CRUCE OPORTUNIDADES'!$C$10:$D$17,2,FALSE),"")</f>
        <v/>
      </c>
      <c r="BE18" s="8">
        <v>23.05</v>
      </c>
      <c r="BF18" s="8" t="str">
        <f>IFERROR(VLOOKUP(BE18,'CRUCE OPORTUNIDADES'!$C$10:$D$17,2,FALSE),"")</f>
        <v/>
      </c>
      <c r="BG18" s="8">
        <v>24.05</v>
      </c>
      <c r="BH18" s="8" t="str">
        <f>IFERROR(VLOOKUP(BG18,'CRUCE OPORTUNIDADES'!$C$10:$D$17,2,FALSE),"")</f>
        <v/>
      </c>
      <c r="BI18" s="8">
        <v>25.05</v>
      </c>
      <c r="BJ18" s="8" t="str">
        <f>IFERROR(VLOOKUP(BI18,'CRUCE OPORTUNIDADES'!$C$10:$D$17,2,FALSE),"")</f>
        <v/>
      </c>
    </row>
    <row r="19" spans="1:62" ht="15.75" customHeight="1" x14ac:dyDescent="0.25">
      <c r="A19" s="305"/>
      <c r="B19" s="3"/>
      <c r="C19" s="686" t="s">
        <v>654</v>
      </c>
      <c r="D19" s="686"/>
      <c r="E19" s="686"/>
      <c r="F19" s="57">
        <f>COUNTIF('CRUCE OPORTUNIDADES'!$AL$10:$AL$17,"FAVORABLE")</f>
        <v>1</v>
      </c>
      <c r="G19" s="673"/>
      <c r="H19" s="673"/>
      <c r="I19" s="680"/>
      <c r="J19" s="681"/>
      <c r="K19" s="307"/>
      <c r="N19" s="8" t="str">
        <f>IF(N20&lt;&gt;""," -O","")</f>
        <v/>
      </c>
      <c r="P19" s="8" t="str">
        <f>IF(P20&lt;&gt;""," -O","")</f>
        <v/>
      </c>
      <c r="R19" s="8" t="str">
        <f>IF(R20&lt;&gt;""," -O","")</f>
        <v/>
      </c>
      <c r="T19" s="8" t="str">
        <f>IF(T20&lt;&gt;""," -O","")</f>
        <v/>
      </c>
      <c r="V19" s="8" t="str">
        <f>IF(V20&lt;&gt;""," -O","")</f>
        <v/>
      </c>
      <c r="X19" s="8" t="str">
        <f>IF(X20&lt;&gt;""," -O","")</f>
        <v/>
      </c>
      <c r="Z19" s="8" t="str">
        <f>IF(Z20&lt;&gt;""," -O","")</f>
        <v/>
      </c>
      <c r="AB19" s="8" t="str">
        <f>IF(AB20&lt;&gt;""," -O","")</f>
        <v/>
      </c>
      <c r="AD19" s="8" t="str">
        <f>IF(AD20&lt;&gt;""," -O","")</f>
        <v/>
      </c>
      <c r="AF19" s="8" t="str">
        <f>IF(AF20&lt;&gt;""," -O","")</f>
        <v/>
      </c>
      <c r="AH19" s="8" t="str">
        <f>IF(AH20&lt;&gt;""," -O","")</f>
        <v/>
      </c>
      <c r="AJ19" s="8" t="str">
        <f>IF(AJ20&lt;&gt;""," -O","")</f>
        <v/>
      </c>
      <c r="AL19" s="8" t="str">
        <f>IF(AL20&lt;&gt;""," -O","")</f>
        <v/>
      </c>
      <c r="AN19" s="8" t="str">
        <f>IF(AN20&lt;&gt;""," -O","")</f>
        <v/>
      </c>
      <c r="AP19" s="8" t="str">
        <f>IF(AP20&lt;&gt;""," -O","")</f>
        <v/>
      </c>
      <c r="AR19" s="8" t="str">
        <f>IF(AR20&lt;&gt;""," -O","")</f>
        <v/>
      </c>
      <c r="AT19" s="8" t="str">
        <f>IF(AT20&lt;&gt;""," -O","")</f>
        <v/>
      </c>
      <c r="AV19" s="8" t="str">
        <f>IF(AV20&lt;&gt;""," -O","")</f>
        <v/>
      </c>
      <c r="AX19" s="8" t="str">
        <f>IF(AX20&lt;&gt;""," -O","")</f>
        <v/>
      </c>
      <c r="AZ19" s="8" t="str">
        <f>IF(AZ20&lt;&gt;""," -O","")</f>
        <v/>
      </c>
      <c r="BB19" s="8" t="str">
        <f>IF(BB20&lt;&gt;""," -O","")</f>
        <v/>
      </c>
      <c r="BD19" s="8" t="str">
        <f>IF(BD20&lt;&gt;""," -O","")</f>
        <v/>
      </c>
      <c r="BF19" s="8" t="str">
        <f>IF(BF20&lt;&gt;""," -O","")</f>
        <v/>
      </c>
      <c r="BH19" s="8" t="str">
        <f>IF(BH20&lt;&gt;""," -O","")</f>
        <v/>
      </c>
      <c r="BJ19" s="8" t="str">
        <f>IF(BJ20&lt;&gt;""," -O","")</f>
        <v/>
      </c>
    </row>
    <row r="20" spans="1:62" ht="15.75" customHeight="1" x14ac:dyDescent="0.25">
      <c r="A20" s="305"/>
      <c r="B20" s="2"/>
      <c r="C20" s="686" t="s">
        <v>655</v>
      </c>
      <c r="D20" s="686"/>
      <c r="E20" s="686"/>
      <c r="F20" s="57">
        <f>COUNTIF('CRUCE OPORTUNIDADES'!$AL$10:$AL$17,"ALTO")</f>
        <v>4</v>
      </c>
      <c r="G20" s="673"/>
      <c r="H20" s="673"/>
      <c r="I20" s="682"/>
      <c r="J20" s="683"/>
      <c r="K20" s="307"/>
      <c r="M20" s="8">
        <v>1.06</v>
      </c>
      <c r="N20" s="8" t="str">
        <f>IFERROR(VLOOKUP(M20,'CRUCE OPORTUNIDADES'!$C$10:$D$17,2,FALSE),"")</f>
        <v/>
      </c>
      <c r="O20" s="8">
        <v>2.06</v>
      </c>
      <c r="P20" s="8" t="str">
        <f>IFERROR(VLOOKUP(O20,'CRUCE OPORTUNIDADES'!$C$10:$D$17,2,FALSE),"")</f>
        <v/>
      </c>
      <c r="Q20" s="8">
        <v>3.06</v>
      </c>
      <c r="R20" s="8" t="str">
        <f>IFERROR(VLOOKUP(Q20,'CRUCE OPORTUNIDADES'!$C$10:$D$17,2,FALSE),"")</f>
        <v/>
      </c>
      <c r="S20" s="8">
        <v>4.0599999999999996</v>
      </c>
      <c r="T20" s="8" t="str">
        <f>IFERROR(VLOOKUP(S20,'CRUCE OPORTUNIDADES'!$C$10:$D$17,2,FALSE),"")</f>
        <v/>
      </c>
      <c r="U20" s="8">
        <v>5.0599999999999996</v>
      </c>
      <c r="V20" s="8" t="str">
        <f>IFERROR(VLOOKUP(U20,'CRUCE OPORTUNIDADES'!$C$10:$D$17,2,FALSE),"")</f>
        <v/>
      </c>
      <c r="W20" s="8">
        <v>6.06</v>
      </c>
      <c r="X20" s="8" t="str">
        <f>IFERROR(VLOOKUP(W20,'CRUCE OPORTUNIDADES'!$C$10:$D$17,2,FALSE),"")</f>
        <v/>
      </c>
      <c r="Y20" s="8">
        <v>7.06</v>
      </c>
      <c r="Z20" s="8" t="str">
        <f>IFERROR(VLOOKUP(Y20,'CRUCE OPORTUNIDADES'!$C$10:$D$17,2,FALSE),"")</f>
        <v/>
      </c>
      <c r="AA20" s="8">
        <v>8.06</v>
      </c>
      <c r="AB20" s="8" t="str">
        <f>IFERROR(VLOOKUP(AA20,'CRUCE OPORTUNIDADES'!$C$10:$D$17,2,FALSE),"")</f>
        <v/>
      </c>
      <c r="AC20" s="8">
        <v>9.06</v>
      </c>
      <c r="AD20" s="8" t="str">
        <f>IFERROR(VLOOKUP(AC20,'CRUCE OPORTUNIDADES'!$C$10:$D$17,2,FALSE),"")</f>
        <v/>
      </c>
      <c r="AE20" s="8">
        <v>10.06</v>
      </c>
      <c r="AF20" s="8" t="str">
        <f>IFERROR(VLOOKUP(AE20,'CRUCE OPORTUNIDADES'!$C$10:$D$17,2,FALSE),"")</f>
        <v/>
      </c>
      <c r="AG20" s="8">
        <v>11.06</v>
      </c>
      <c r="AH20" s="8" t="str">
        <f>IFERROR(VLOOKUP(AG20,'CRUCE OPORTUNIDADES'!$C$10:$D$17,2,FALSE),"")</f>
        <v/>
      </c>
      <c r="AI20" s="8">
        <v>12.06</v>
      </c>
      <c r="AJ20" s="8" t="str">
        <f>IFERROR(VLOOKUP(AI20,'CRUCE OPORTUNIDADES'!$C$10:$D$17,2,FALSE),"")</f>
        <v/>
      </c>
      <c r="AK20" s="8">
        <v>13.06</v>
      </c>
      <c r="AL20" s="8" t="str">
        <f>IFERROR(VLOOKUP(AK20,'CRUCE OPORTUNIDADES'!$C$10:$D$17,2,FALSE),"")</f>
        <v/>
      </c>
      <c r="AM20" s="8">
        <v>14.06</v>
      </c>
      <c r="AN20" s="8" t="str">
        <f>IFERROR(VLOOKUP(AM20,'CRUCE OPORTUNIDADES'!$C$10:$D$17,2,FALSE),"")</f>
        <v/>
      </c>
      <c r="AO20" s="8">
        <v>15.06</v>
      </c>
      <c r="AP20" s="8" t="str">
        <f>IFERROR(VLOOKUP(AO20,'CRUCE OPORTUNIDADES'!$C$10:$D$17,2,FALSE),"")</f>
        <v/>
      </c>
      <c r="AQ20" s="8">
        <v>16.059999999999999</v>
      </c>
      <c r="AR20" s="8" t="str">
        <f>IFERROR(VLOOKUP(AQ20,'CRUCE OPORTUNIDADES'!$C$10:$D$17,2,FALSE),"")</f>
        <v/>
      </c>
      <c r="AS20" s="8">
        <v>17.059999999999999</v>
      </c>
      <c r="AT20" s="8" t="str">
        <f>IFERROR(VLOOKUP(AS20,'CRUCE OPORTUNIDADES'!$C$10:$D$17,2,FALSE),"")</f>
        <v/>
      </c>
      <c r="AU20" s="8">
        <v>18.059999999999999</v>
      </c>
      <c r="AV20" s="8" t="str">
        <f>IFERROR(VLOOKUP(AU20,'CRUCE OPORTUNIDADES'!$C$10:$D$17,2,FALSE),"")</f>
        <v/>
      </c>
      <c r="AW20" s="8">
        <v>19.059999999999999</v>
      </c>
      <c r="AX20" s="8" t="str">
        <f>IFERROR(VLOOKUP(AW20,'CRUCE OPORTUNIDADES'!$C$10:$D$17,2,FALSE),"")</f>
        <v/>
      </c>
      <c r="AY20" s="8">
        <v>20.059999999999999</v>
      </c>
      <c r="AZ20" s="8" t="str">
        <f>IFERROR(VLOOKUP(AY20,'CRUCE OPORTUNIDADES'!$C$10:$D$17,2,FALSE),"")</f>
        <v/>
      </c>
      <c r="BA20" s="8">
        <v>21.06</v>
      </c>
      <c r="BB20" s="8" t="str">
        <f>IFERROR(VLOOKUP(BA20,'CRUCE OPORTUNIDADES'!$C$10:$D$17,2,FALSE),"")</f>
        <v/>
      </c>
      <c r="BC20" s="8">
        <v>22.06</v>
      </c>
      <c r="BD20" s="8" t="str">
        <f>IFERROR(VLOOKUP(BC20,'CRUCE OPORTUNIDADES'!$C$10:$D$17,2,FALSE),"")</f>
        <v/>
      </c>
      <c r="BE20" s="8">
        <v>23.06</v>
      </c>
      <c r="BF20" s="8" t="str">
        <f>IFERROR(VLOOKUP(BE20,'CRUCE OPORTUNIDADES'!$C$10:$D$17,2,FALSE),"")</f>
        <v/>
      </c>
      <c r="BG20" s="8">
        <v>24.06</v>
      </c>
      <c r="BH20" s="8" t="str">
        <f>IFERROR(VLOOKUP(BG20,'CRUCE OPORTUNIDADES'!$C$10:$D$17,2,FALSE),"")</f>
        <v/>
      </c>
      <c r="BI20" s="8">
        <v>25.06</v>
      </c>
      <c r="BJ20" s="8" t="str">
        <f>IFERROR(VLOOKUP(BI20,'CRUCE OPORTUNIDADES'!$C$10:$D$17,2,FALSE),"")</f>
        <v/>
      </c>
    </row>
    <row r="21" spans="1:62" ht="72" customHeight="1" x14ac:dyDescent="0.25">
      <c r="A21" s="305"/>
      <c r="B21" s="639" t="s">
        <v>896</v>
      </c>
      <c r="C21" s="639"/>
      <c r="D21" s="639"/>
      <c r="E21" s="639"/>
      <c r="F21" s="639"/>
      <c r="G21" s="639"/>
      <c r="H21" s="639"/>
      <c r="I21" s="639"/>
      <c r="J21" s="639"/>
      <c r="K21" s="307"/>
      <c r="N21" s="8" t="str">
        <f>IF(N22&lt;&gt;""," -O","")</f>
        <v/>
      </c>
      <c r="P21" s="8" t="str">
        <f>IF(P22&lt;&gt;""," -O","")</f>
        <v/>
      </c>
      <c r="R21" s="8" t="str">
        <f>IF(R22&lt;&gt;""," -O","")</f>
        <v/>
      </c>
      <c r="T21" s="8" t="str">
        <f>IF(T22&lt;&gt;""," -O","")</f>
        <v/>
      </c>
      <c r="V21" s="8" t="str">
        <f>IF(V22&lt;&gt;""," -O","")</f>
        <v/>
      </c>
      <c r="X21" s="8" t="str">
        <f>IF(X22&lt;&gt;""," -O","")</f>
        <v/>
      </c>
      <c r="Z21" s="8" t="str">
        <f>IF(Z22&lt;&gt;""," -O","")</f>
        <v/>
      </c>
      <c r="AB21" s="8" t="str">
        <f>IF(AB22&lt;&gt;""," -O","")</f>
        <v/>
      </c>
      <c r="AD21" s="8" t="str">
        <f>IF(AD22&lt;&gt;""," -O","")</f>
        <v/>
      </c>
      <c r="AF21" s="8" t="str">
        <f>IF(AF22&lt;&gt;""," -O","")</f>
        <v/>
      </c>
      <c r="AH21" s="8" t="str">
        <f>IF(AH22&lt;&gt;""," -O","")</f>
        <v/>
      </c>
      <c r="AJ21" s="8" t="str">
        <f>IF(AJ22&lt;&gt;""," -O","")</f>
        <v/>
      </c>
      <c r="AL21" s="8" t="str">
        <f>IF(AL22&lt;&gt;""," -O","")</f>
        <v/>
      </c>
      <c r="AN21" s="8" t="str">
        <f>IF(AN22&lt;&gt;""," -O","")</f>
        <v/>
      </c>
      <c r="AP21" s="8" t="str">
        <f>IF(AP22&lt;&gt;""," -O","")</f>
        <v/>
      </c>
      <c r="AR21" s="8" t="str">
        <f>IF(AR22&lt;&gt;""," -O","")</f>
        <v/>
      </c>
      <c r="AT21" s="8" t="str">
        <f>IF(AT22&lt;&gt;""," -O","")</f>
        <v/>
      </c>
      <c r="AV21" s="8" t="str">
        <f>IF(AV22&lt;&gt;""," -O","")</f>
        <v/>
      </c>
      <c r="AX21" s="8" t="str">
        <f>IF(AX22&lt;&gt;""," -O","")</f>
        <v/>
      </c>
      <c r="AZ21" s="8" t="str">
        <f>IF(AZ22&lt;&gt;""," -O","")</f>
        <v/>
      </c>
      <c r="BB21" s="8" t="str">
        <f>IF(BB22&lt;&gt;""," -O","")</f>
        <v/>
      </c>
      <c r="BD21" s="8" t="str">
        <f>IF(BD22&lt;&gt;""," -O","")</f>
        <v/>
      </c>
      <c r="BF21" s="8" t="str">
        <f>IF(BF22&lt;&gt;""," -O","")</f>
        <v/>
      </c>
      <c r="BH21" s="8" t="str">
        <f>IF(BH22&lt;&gt;""," -O","")</f>
        <v/>
      </c>
      <c r="BJ21" s="8" t="str">
        <f>IF(BJ22&lt;&gt;""," -O","")</f>
        <v/>
      </c>
    </row>
    <row r="22" spans="1:62" x14ac:dyDescent="0.25">
      <c r="A22" s="305"/>
      <c r="B22" s="271"/>
      <c r="C22" s="271"/>
      <c r="D22" s="41"/>
      <c r="E22" s="272"/>
      <c r="F22" s="273"/>
      <c r="G22" s="274"/>
      <c r="H22" s="275"/>
      <c r="I22" s="273"/>
      <c r="J22" s="276"/>
      <c r="K22" s="305"/>
      <c r="M22" s="8">
        <v>1.07</v>
      </c>
      <c r="N22" s="8" t="str">
        <f>IFERROR(VLOOKUP(M22,'CRUCE OPORTUNIDADES'!$C$10:$D$17,2,FALSE),"")</f>
        <v/>
      </c>
      <c r="O22" s="8">
        <v>2.0699999999999998</v>
      </c>
      <c r="P22" s="8" t="str">
        <f>IFERROR(VLOOKUP(O22,'CRUCE OPORTUNIDADES'!$C$10:$D$17,2,FALSE),"")</f>
        <v/>
      </c>
      <c r="Q22" s="8">
        <v>3.07</v>
      </c>
      <c r="R22" s="8" t="str">
        <f>IFERROR(VLOOKUP(Q22,'CRUCE OPORTUNIDADES'!$C$10:$D$17,2,FALSE),"")</f>
        <v/>
      </c>
      <c r="S22" s="8">
        <v>4.07</v>
      </c>
      <c r="T22" s="8" t="str">
        <f>IFERROR(VLOOKUP(S22,'CRUCE OPORTUNIDADES'!$C$10:$D$17,2,FALSE),"")</f>
        <v/>
      </c>
      <c r="U22" s="8">
        <v>5.07</v>
      </c>
      <c r="V22" s="8" t="str">
        <f>IFERROR(VLOOKUP(U22,'CRUCE OPORTUNIDADES'!$C$10:$D$17,2,FALSE),"")</f>
        <v/>
      </c>
      <c r="W22" s="8">
        <v>6.07</v>
      </c>
      <c r="X22" s="8" t="str">
        <f>IFERROR(VLOOKUP(W22,'CRUCE OPORTUNIDADES'!$C$10:$D$17,2,FALSE),"")</f>
        <v/>
      </c>
      <c r="Y22" s="8">
        <v>7.07</v>
      </c>
      <c r="Z22" s="8" t="str">
        <f>IFERROR(VLOOKUP(Y22,'CRUCE OPORTUNIDADES'!$C$10:$D$17,2,FALSE),"")</f>
        <v/>
      </c>
      <c r="AA22" s="8">
        <v>8.07</v>
      </c>
      <c r="AB22" s="8" t="str">
        <f>IFERROR(VLOOKUP(AA22,'CRUCE OPORTUNIDADES'!$C$10:$D$17,2,FALSE),"")</f>
        <v/>
      </c>
      <c r="AC22" s="8">
        <v>9.07</v>
      </c>
      <c r="AD22" s="8" t="str">
        <f>IFERROR(VLOOKUP(AC22,'CRUCE OPORTUNIDADES'!$C$10:$D$17,2,FALSE),"")</f>
        <v/>
      </c>
      <c r="AE22" s="8">
        <v>10.07</v>
      </c>
      <c r="AF22" s="8" t="str">
        <f>IFERROR(VLOOKUP(AE22,'CRUCE OPORTUNIDADES'!$C$10:$D$17,2,FALSE),"")</f>
        <v/>
      </c>
      <c r="AG22" s="8">
        <v>11.07</v>
      </c>
      <c r="AH22" s="8" t="str">
        <f>IFERROR(VLOOKUP(AG22,'CRUCE OPORTUNIDADES'!$C$10:$D$17,2,FALSE),"")</f>
        <v/>
      </c>
      <c r="AI22" s="8">
        <v>12.07</v>
      </c>
      <c r="AJ22" s="8" t="str">
        <f>IFERROR(VLOOKUP(AI22,'CRUCE OPORTUNIDADES'!$C$10:$D$17,2,FALSE),"")</f>
        <v/>
      </c>
      <c r="AK22" s="8">
        <v>13.07</v>
      </c>
      <c r="AL22" s="8" t="str">
        <f>IFERROR(VLOOKUP(AK22,'CRUCE OPORTUNIDADES'!$C$10:$D$17,2,FALSE),"")</f>
        <v/>
      </c>
      <c r="AM22" s="8">
        <v>14.07</v>
      </c>
      <c r="AN22" s="8" t="str">
        <f>IFERROR(VLOOKUP(AM22,'CRUCE OPORTUNIDADES'!$C$10:$D$17,2,FALSE),"")</f>
        <v/>
      </c>
      <c r="AO22" s="8">
        <v>15.07</v>
      </c>
      <c r="AP22" s="8" t="str">
        <f>IFERROR(VLOOKUP(AO22,'CRUCE OPORTUNIDADES'!$C$10:$D$17,2,FALSE),"")</f>
        <v/>
      </c>
      <c r="AQ22" s="8">
        <v>16.07</v>
      </c>
      <c r="AR22" s="8" t="str">
        <f>IFERROR(VLOOKUP(AQ22,'CRUCE OPORTUNIDADES'!$C$10:$D$17,2,FALSE),"")</f>
        <v/>
      </c>
      <c r="AS22" s="8">
        <v>17.07</v>
      </c>
      <c r="AT22" s="8" t="str">
        <f>IFERROR(VLOOKUP(AS22,'CRUCE OPORTUNIDADES'!$C$10:$D$17,2,FALSE),"")</f>
        <v/>
      </c>
      <c r="AU22" s="8">
        <v>18.07</v>
      </c>
      <c r="AV22" s="8" t="str">
        <f>IFERROR(VLOOKUP(AU22,'CRUCE OPORTUNIDADES'!$C$10:$D$17,2,FALSE),"")</f>
        <v/>
      </c>
      <c r="AW22" s="8">
        <v>19.07</v>
      </c>
      <c r="AX22" s="8" t="str">
        <f>IFERROR(VLOOKUP(AW22,'CRUCE OPORTUNIDADES'!$C$10:$D$17,2,FALSE),"")</f>
        <v/>
      </c>
      <c r="AY22" s="8">
        <v>20.07</v>
      </c>
      <c r="AZ22" s="8" t="str">
        <f>IFERROR(VLOOKUP(AY22,'CRUCE OPORTUNIDADES'!$C$10:$D$17,2,FALSE),"")</f>
        <v/>
      </c>
      <c r="BA22" s="8">
        <v>21.07</v>
      </c>
      <c r="BB22" s="8" t="str">
        <f>IFERROR(VLOOKUP(BA22,'CRUCE OPORTUNIDADES'!$C$10:$D$17,2,FALSE),"")</f>
        <v/>
      </c>
      <c r="BC22" s="8">
        <v>22.07</v>
      </c>
      <c r="BD22" s="8" t="str">
        <f>IFERROR(VLOOKUP(BC22,'CRUCE OPORTUNIDADES'!$C$10:$D$17,2,FALSE),"")</f>
        <v/>
      </c>
      <c r="BE22" s="8">
        <v>23.07</v>
      </c>
      <c r="BF22" s="8" t="str">
        <f>IFERROR(VLOOKUP(BE22,'CRUCE OPORTUNIDADES'!$C$10:$D$17,2,FALSE),"")</f>
        <v/>
      </c>
      <c r="BG22" s="8">
        <v>24.07</v>
      </c>
      <c r="BH22" s="8" t="str">
        <f>IFERROR(VLOOKUP(BG22,'CRUCE OPORTUNIDADES'!$C$10:$D$17,2,FALSE),"")</f>
        <v/>
      </c>
      <c r="BI22" s="8">
        <v>25.07</v>
      </c>
      <c r="BJ22" s="8" t="str">
        <f>IFERROR(VLOOKUP(BI22,'CRUCE OPORTUNIDADES'!$C$10:$D$17,2,FALSE),"")</f>
        <v/>
      </c>
    </row>
    <row r="23" spans="1:62" ht="36" customHeight="1" x14ac:dyDescent="0.25">
      <c r="A23" s="305"/>
      <c r="B23" s="640" t="s">
        <v>897</v>
      </c>
      <c r="C23" s="640"/>
      <c r="D23" s="640"/>
      <c r="E23" s="640"/>
      <c r="F23" s="640"/>
      <c r="G23" s="640"/>
      <c r="H23" s="640"/>
      <c r="I23" s="640"/>
      <c r="J23" s="640"/>
      <c r="K23" s="305"/>
      <c r="N23" s="8" t="str">
        <f>IF(N24&lt;&gt;""," -O","")</f>
        <v/>
      </c>
      <c r="P23" s="8" t="str">
        <f>IF(P24&lt;&gt;""," -O","")</f>
        <v/>
      </c>
      <c r="R23" s="8" t="str">
        <f>IF(R24&lt;&gt;""," -O","")</f>
        <v/>
      </c>
      <c r="T23" s="8" t="str">
        <f>IF(T24&lt;&gt;""," -O","")</f>
        <v/>
      </c>
      <c r="V23" s="8" t="str">
        <f>IF(V24&lt;&gt;""," -O","")</f>
        <v/>
      </c>
      <c r="X23" s="8" t="str">
        <f>IF(X24&lt;&gt;""," -O","")</f>
        <v/>
      </c>
      <c r="Z23" s="8" t="str">
        <f>IF(Z24&lt;&gt;""," -O","")</f>
        <v/>
      </c>
      <c r="AB23" s="8" t="str">
        <f>IF(AB24&lt;&gt;""," -O","")</f>
        <v/>
      </c>
      <c r="AD23" s="8" t="str">
        <f>IF(AD24&lt;&gt;""," -O","")</f>
        <v/>
      </c>
      <c r="AF23" s="8" t="str">
        <f>IF(AF24&lt;&gt;""," -O","")</f>
        <v/>
      </c>
      <c r="AH23" s="8" t="str">
        <f>IF(AH24&lt;&gt;""," -O","")</f>
        <v/>
      </c>
      <c r="AJ23" s="8" t="str">
        <f>IF(AJ24&lt;&gt;""," -O","")</f>
        <v/>
      </c>
      <c r="AL23" s="8" t="str">
        <f>IF(AL24&lt;&gt;""," -O","")</f>
        <v/>
      </c>
      <c r="AN23" s="8" t="str">
        <f>IF(AN24&lt;&gt;""," -O","")</f>
        <v/>
      </c>
      <c r="AP23" s="8" t="str">
        <f>IF(AP24&lt;&gt;""," -O","")</f>
        <v/>
      </c>
      <c r="AR23" s="8" t="str">
        <f>IF(AR24&lt;&gt;""," -O","")</f>
        <v/>
      </c>
      <c r="AT23" s="8" t="str">
        <f>IF(AT24&lt;&gt;""," -O","")</f>
        <v/>
      </c>
      <c r="AV23" s="8" t="str">
        <f>IF(AV24&lt;&gt;""," -O","")</f>
        <v/>
      </c>
      <c r="AX23" s="8" t="str">
        <f>IF(AX24&lt;&gt;""," -O","")</f>
        <v/>
      </c>
      <c r="AZ23" s="8" t="str">
        <f>IF(AZ24&lt;&gt;""," -O","")</f>
        <v/>
      </c>
      <c r="BB23" s="8" t="str">
        <f>IF(BB24&lt;&gt;""," -O","")</f>
        <v/>
      </c>
      <c r="BD23" s="8" t="str">
        <f>IF(BD24&lt;&gt;""," -O","")</f>
        <v/>
      </c>
      <c r="BF23" s="8" t="str">
        <f>IF(BF24&lt;&gt;""," -O","")</f>
        <v/>
      </c>
      <c r="BH23" s="8" t="str">
        <f>IF(BH24&lt;&gt;""," -O","")</f>
        <v/>
      </c>
      <c r="BJ23" s="8" t="str">
        <f>IF(BJ24&lt;&gt;""," -O","")</f>
        <v/>
      </c>
    </row>
    <row r="24" spans="1:62" x14ac:dyDescent="0.25">
      <c r="D24" s="6" t="str">
        <f>CONCATENATE(AH20,AH21,AH22,AH23,AH24,AH25,AH26,AH28,AH29,AH31,AH32,AH33,AH34,AH35,AH36,AH37,AH38,AH39,AH40,AH41,AH42,AH43,AH44,AH45,AH46,AH47,AH48,AH49,AH50,AH51,AH52,AH53,AH54,AH55,AH56,AH57,AH58,AH59,AH60,AH61,AH62,AH63,AH64,AH65,AH66,AH67,AH68,AH69,AH70,AH71,AH72,AH73,AH74,AH75,AH76,AH77,AH78,AH79,AH80,AH81,AH82,AH83,AH84,AH85,AH86,AH87,AH88,AH89,AH90,AH91,AH92,AH93,AH94,AH95,AH96,AH97,AH98,AH99,AH100,AH101,AH102,AH103,AH104,AH105,AH106,AH107,AH108,AH109,AH110,AH111,AH112,AH113,AH114,AH115,AH116,AH117,AH118,AH119,AH120,AH121,AH122,AH123,AH124,AH125,AH126,AH127,AH128,AH129,AH130,AH131,AH132,AH133,AH134,AH135,AH136,AH137,AH138,AH139,AH140,AH141,AH142,AH143,AH144,AH145,AH146,AH147,AH148,AH149,AH150,AH151,AH152,AH153,AH154,AH155,AH156,AH157,AH158,AH159,AH160,AH161,AH162,AH163,AH164,AH165,AH166,AH167,AH168,AH169,AH170,AH171,AH172,AH173,AH174,AH175,AH176,AH177,AH178,AH179,AH180,AH181,AH182,AH183,AH184,AH185,AH186,AH187,AH188,AH189,AH190,AH191,AH192,AH193,AH194,AH195,AH196,AH197,AH198,AH199,AH200,AH201,AH202,AH203,AH204,AH205,AH206,AH207,AH208,AH209,AH210,AH211,AH212,AH213,AH214,AH215,AH216,AH217,AH218,AH219)</f>
        <v/>
      </c>
      <c r="E24" s="6" t="str">
        <f>CONCATENATE(AJ20,AJ21,AJ22,AJ23,AJ24,AJ25,AJ26,AJ28,AJ29,AJ31,AJ32,AJ33,AJ34,AJ35,AJ36,AJ37,AJ38,AJ39,AJ40,AJ41,AJ42,AJ43,AJ44,AJ45,AJ46,AJ47,AJ48,AJ49,AJ50,AJ51,AJ52,AJ53,AJ54,AJ55,AJ56,AJ57,AJ58,AJ59,AJ60,AJ61,AJ62,AJ63,AJ64,AJ65,AJ66,AJ67,AJ68,AJ69,AJ70,AJ71,AJ72,AJ73,AJ74,AJ75,AJ76,AJ77,AJ78,AJ79,AJ80,AJ81,AJ82,AJ83,AJ84,AJ85,AJ86,AJ87,AJ88,AJ89,AJ90,AJ91,AJ92,AJ93,AJ94,AJ95,AJ96,AJ97,AJ98,AJ99,AJ100,AJ101,AJ102,AJ103,AJ104,AJ105,AJ106,AJ107,AJ108,AJ109,AJ110,AJ111,AJ112,AJ113,AJ114,AJ115,AJ116,AJ117,AJ118,AJ119,AJ120,AJ121,AJ122,AJ123,AJ124,AJ125,AJ126,AJ127,AJ128,AJ129,AJ130,AJ131,AJ132,AJ133,AJ134,AJ135,AJ136,AJ137,AJ138,AJ139,AJ140,AJ141,AJ142,AJ143,AJ144,AJ145,AJ146,AJ147,AJ148,AJ149,AJ150,AJ151,AJ152,AJ153,AJ154,AJ155,AJ156,AJ157,AJ158,AJ159,AJ160,AJ161,AJ162,AJ163,AJ164,AJ165,AJ166,AJ167,AJ168,AJ169,AJ170,AJ171,AJ172,AJ173,AJ174,AJ175,AJ176,AJ177,AJ178,AJ179,AJ180,AJ181,AJ182,AJ183,AJ184,AJ185,AJ186,AJ187,AJ188,AJ189,AJ190,AJ191,AJ192,AJ193,AJ194,AJ195,AJ196,AJ197,AJ198,AJ199,AJ200,AJ201,AJ202,AJ203,AJ204,AJ205,AJ206,AJ207,AJ208,AJ209,AJ210,AJ211,AJ212,AJ213,AJ214,AJ215,AJ216,AJ217,AJ218,AJ219)</f>
        <v/>
      </c>
      <c r="F24" s="6" t="str">
        <f>CONCATENATE(AL20,AL21,AL22,AL23,AL24,AL25,AL26,AL28,AL29,AL31,AL32,AL33,AL34,AL35,AL36,AL37,AL38,AL39,AL40,AL41,AL42,AL43,AL44,AL45,AL46,AL47,AL48,AL49,AL50,AL51,AL52,AL53,AL54,AL55,AL56,AL57,AL58,AL59,AL60,AL61,AL62,AL63,AL64,AL65,AL66,AL67,AL68,AL69,AL70,AL71,AL72,AL73,AL74,AL75,AL76,AL77,AL78,AL79,AL80,AL81,AL82,AL83,AL84,AL85,AL86,AL87,AL88,AL89,AL90,AL91,AL92,AL93,AL94,AL95,AL96,AL97,AL98,AL99,AL100,AL101,AL102,AL103,AL104,AL105,AL106,AL107,AL108,AL109,AL110,AL111,AL112,AL113,AL114,AL115,AL116,AL117,AL118,AL119,AL120,AL121,AL122,AL123,AL124,AL125,AL126,AL127,AL128,AL129,AL130,AL131,AL132,AL133,AL134,AL135,AL136,AL137,AL138,AL139,AL140,AL141,AL142,AL143,AL144,AL145,AL146,AL147,AL148,AL149,AL150,AL151,AL152,AL153,AL154,AL155,AL156,AL157,AL158,AL159,AL160,AL161,AL162,AL163,AL164,AL165,AL166,AL167,AL168,AL169,AL170,AL171,AL172,AL173,AL174,AL175,AL176,AL177,AL178,AL179,AL180,AL181,AL182,AL183,AL184,AL185,AL186,AL187,AL188,AL189,AL190,AL191,AL192,AL193,AL194,AL195,AL196,AL197,AL198,AL199,AL200,AL201,AL202,AL203,AL204,AL205,AL206,AL207,AL208,AL209,AL210,AL211,AL212,AL213,AL214,AL215,AL216,AL217,AL218,AL219)</f>
        <v/>
      </c>
      <c r="G24" s="6" t="str">
        <f>CONCATENATE(AN20,AN21,AN22,AN23,AN24,AN25,AN26,AN28,AN29,AN31,AN32,AN33,AN34,AN35,AN36,AN37,AN38,AN39,AN40,AN41,AN42,AN43,AN44,AN45,AN46,AN47,AN48,AN49,AN50,AN51,AN52,AN53,AN54,AN55,AN56,AN57,AN58,AN59,AN60,AN61,AN62,AN63,AN64,AN65,AN66,AN67,AN68,AN69,AN70,AN71,AN72,AN73,AN74,AN75,AN76,AN77,AN78,AN79,AN80,AN81,AN82,AN83,AN84,AN85,AN86,AN87,AN88,AN89,AN90,AN91,AN92,AN93,AN94,AN95,AN96,AN97,AN98,AN99,AN100,AN101,AN102,AN103,AN104,AN105,AN106,AN107,AN108,AN109,AN110,AN111,AN112,AN113,AN114,AN115,AN116,AN117,AN118,AN119,AN120,AN121,AN122,AN123,AN124,AN125,AN126,AN127,AN128,AN129,AN130,AN131,AN132,AN133,AN134,AN135,AN136,AN137,AN138,AN139,AN140,AN141,AN142,AN143,AN144,AN145,AN146,AN147,AN148,AN149,AN150,AN151,AN152,AN153,AN154,AN155,AN156,AN157,AN158,AN159,AN160,AN161,AN162,AN163,AN164,AN165,AN166,AN167,AN168,AN169,AN170,AN171,AN172,AN173,AN174,AN175,AN176,AN177,AN178,AN179,AN180,AN181,AN182,AN183,AN184,AN185,AN186,AN187,AN188,AN189,AN190,AN191,AN192,AN193,AN194,AN195,AN196,AN197,AN198,AN199,AN200,AN201,AN202,AN203,AN204,AN205,AN206,AN207,AN208,AN209,AN210,AN211,AN212,AN213,AN214,AN215,AN216,AN217,AN218,AN219)</f>
        <v/>
      </c>
      <c r="I24" s="6" t="str">
        <f>CONCATENATE(AP20,AP21,AP22,AP23,AP24,AP25,AP26,AP28,AP29,AP31,AP32,AP33,AP34,AP35,AP36,AP37,AP38,AP39,AP40,AP41,AP42,AP43,AP44,AP45,AP46,AP47,AP48,AP49,AP50,AP51,AP52,AP53,AP54,AP55,AP56,AP57,AP58,AP59,AP60,AP61,AP62,AP63,AP64,AP65,AP66,AP67,AP68,AP69,AP70,AP71,AP72,AP73,AP74,AP75,AP76,AP77,AP78,AP79,AP80,AP81,AP82,AP83,AP84,AP85,AP86,AP87,AP88,AP89,AP90,AP91,AP92,AP93,AP94,AP95,AP96,AP97,AP98,AP99,AP100,AP101,AP102,AP103,AP104,AP105,AP106,AP107,AP108,AP109,AP110,AP111,AP112,AP113,AP114,AP115,AP116,AP117,AP118,AP119,AP120,AP121,AP122,AP123,AP124,AP125,AP126,AP127,AP128,AP129,AP130,AP131,AP132,AP133,AP134,AP135,AP136,AP137,AP138,AP139,AP140,AP141,AP142,AP143,AP144,AP145,AP146,AP147,AP148,AP149,AP150,AP151,AP152,AP153,AP154,AP155,AP156,AP157,AP158,AP159,AP160,AP161,AP162,AP163,AP164,AP165,AP166,AP167,AP168,AP169,AP170,AP171,AP172,AP173,AP174,AP175,AP176,AP177,AP178,AP179,AP180,AP181,AP182,AP183,AP184,AP185,AP186,AP187,AP188,AP189,AP190,AP191,AP192,AP193,AP194,AP195,AP196,AP197,AP198,AP199,AP200,AP201,AP202,AP203,AP204,AP205,AP206,AP207,AP208,AP209,AP210,AP211,AP212,AP213,AP214,AP215,AP216,AP217,AP218,AP219)</f>
        <v/>
      </c>
      <c r="K24" s="6"/>
      <c r="M24" s="8">
        <v>1.08</v>
      </c>
      <c r="N24" s="8" t="str">
        <f>IFERROR(VLOOKUP(M24,'CRUCE OPORTUNIDADES'!$C$10:$D$17,2,FALSE),"")</f>
        <v/>
      </c>
      <c r="O24" s="8">
        <v>2.08</v>
      </c>
      <c r="P24" s="8" t="str">
        <f>IFERROR(VLOOKUP(O24,'CRUCE OPORTUNIDADES'!$C$10:$D$17,2,FALSE),"")</f>
        <v/>
      </c>
      <c r="Q24" s="8">
        <v>3.08</v>
      </c>
      <c r="R24" s="8" t="str">
        <f>IFERROR(VLOOKUP(Q24,'CRUCE OPORTUNIDADES'!$C$10:$D$17,2,FALSE),"")</f>
        <v/>
      </c>
      <c r="S24" s="8">
        <v>4.08</v>
      </c>
      <c r="T24" s="8" t="str">
        <f>IFERROR(VLOOKUP(S24,'CRUCE OPORTUNIDADES'!$C$10:$D$17,2,FALSE),"")</f>
        <v/>
      </c>
      <c r="U24" s="8">
        <v>5.08</v>
      </c>
      <c r="V24" s="8" t="str">
        <f>IFERROR(VLOOKUP(U24,'CRUCE OPORTUNIDADES'!$C$10:$D$17,2,FALSE),"")</f>
        <v/>
      </c>
      <c r="W24" s="8">
        <v>6.08</v>
      </c>
      <c r="X24" s="8" t="str">
        <f>IFERROR(VLOOKUP(W24,'CRUCE OPORTUNIDADES'!$C$10:$D$17,2,FALSE),"")</f>
        <v/>
      </c>
      <c r="Y24" s="8">
        <v>7.08</v>
      </c>
      <c r="Z24" s="8" t="str">
        <f>IFERROR(VLOOKUP(Y24,'CRUCE OPORTUNIDADES'!$C$10:$D$17,2,FALSE),"")</f>
        <v/>
      </c>
      <c r="AA24" s="8">
        <v>8.08</v>
      </c>
      <c r="AB24" s="8" t="str">
        <f>IFERROR(VLOOKUP(AA24,'CRUCE OPORTUNIDADES'!$C$10:$D$17,2,FALSE),"")</f>
        <v/>
      </c>
      <c r="AC24" s="8">
        <v>9.08</v>
      </c>
      <c r="AD24" s="8" t="str">
        <f>IFERROR(VLOOKUP(AC24,'CRUCE OPORTUNIDADES'!$C$10:$D$17,2,FALSE),"")</f>
        <v/>
      </c>
      <c r="AE24" s="8">
        <v>10.08</v>
      </c>
      <c r="AF24" s="8" t="str">
        <f>IFERROR(VLOOKUP(AE24,'CRUCE OPORTUNIDADES'!$C$10:$D$17,2,FALSE),"")</f>
        <v/>
      </c>
      <c r="AG24" s="8">
        <v>11.08</v>
      </c>
      <c r="AH24" s="8" t="str">
        <f>IFERROR(VLOOKUP(AG24,'CRUCE OPORTUNIDADES'!$C$10:$D$17,2,FALSE),"")</f>
        <v/>
      </c>
      <c r="AI24" s="8">
        <v>12.08</v>
      </c>
      <c r="AJ24" s="8" t="str">
        <f>IFERROR(VLOOKUP(AI24,'CRUCE OPORTUNIDADES'!$C$10:$D$17,2,FALSE),"")</f>
        <v/>
      </c>
      <c r="AK24" s="8">
        <v>13.08</v>
      </c>
      <c r="AL24" s="8" t="str">
        <f>IFERROR(VLOOKUP(AK24,'CRUCE OPORTUNIDADES'!$C$10:$D$17,2,FALSE),"")</f>
        <v/>
      </c>
      <c r="AM24" s="8">
        <v>14.08</v>
      </c>
      <c r="AN24" s="8" t="str">
        <f>IFERROR(VLOOKUP(AM24,'CRUCE OPORTUNIDADES'!$C$10:$D$17,2,FALSE),"")</f>
        <v/>
      </c>
      <c r="AO24" s="8">
        <v>15.08</v>
      </c>
      <c r="AP24" s="8" t="str">
        <f>IFERROR(VLOOKUP(AO24,'CRUCE OPORTUNIDADES'!$C$10:$D$17,2,FALSE),"")</f>
        <v/>
      </c>
      <c r="AQ24" s="8">
        <v>16.079999999999998</v>
      </c>
      <c r="AR24" s="8" t="str">
        <f>IFERROR(VLOOKUP(AQ24,'CRUCE OPORTUNIDADES'!$C$10:$D$17,2,FALSE),"")</f>
        <v/>
      </c>
      <c r="AS24" s="8">
        <v>17.079999999999998</v>
      </c>
      <c r="AT24" s="8" t="str">
        <f>IFERROR(VLOOKUP(AS24,'CRUCE OPORTUNIDADES'!$C$10:$D$17,2,FALSE),"")</f>
        <v/>
      </c>
      <c r="AU24" s="8">
        <v>18.079999999999998</v>
      </c>
      <c r="AV24" s="8" t="str">
        <f>IFERROR(VLOOKUP(AU24,'CRUCE OPORTUNIDADES'!$C$10:$D$17,2,FALSE),"")</f>
        <v/>
      </c>
      <c r="AW24" s="8">
        <v>19.079999999999998</v>
      </c>
      <c r="AX24" s="8" t="str">
        <f>IFERROR(VLOOKUP(AW24,'CRUCE OPORTUNIDADES'!$C$10:$D$17,2,FALSE),"")</f>
        <v/>
      </c>
      <c r="AY24" s="8">
        <v>20.079999999999998</v>
      </c>
      <c r="AZ24" s="8" t="str">
        <f>IFERROR(VLOOKUP(AY24,'CRUCE OPORTUNIDADES'!$C$10:$D$17,2,FALSE),"")</f>
        <v/>
      </c>
      <c r="BA24" s="8">
        <v>21.08</v>
      </c>
      <c r="BB24" s="8" t="str">
        <f>IFERROR(VLOOKUP(BA24,'CRUCE OPORTUNIDADES'!$C$10:$D$17,2,FALSE),"")</f>
        <v/>
      </c>
      <c r="BC24" s="8">
        <v>22.08</v>
      </c>
      <c r="BD24" s="8" t="str">
        <f>IFERROR(VLOOKUP(BC24,'CRUCE OPORTUNIDADES'!$C$10:$D$17,2,FALSE),"")</f>
        <v/>
      </c>
      <c r="BE24" s="8">
        <v>23.08</v>
      </c>
      <c r="BF24" s="8" t="str">
        <f>IFERROR(VLOOKUP(BE24,'CRUCE OPORTUNIDADES'!$C$10:$D$17,2,FALSE),"")</f>
        <v/>
      </c>
      <c r="BG24" s="8">
        <v>24.08</v>
      </c>
      <c r="BH24" s="8" t="str">
        <f>IFERROR(VLOOKUP(BG24,'CRUCE OPORTUNIDADES'!$C$10:$D$17,2,FALSE),"")</f>
        <v/>
      </c>
      <c r="BI24" s="8">
        <v>25.08</v>
      </c>
      <c r="BJ24" s="8" t="str">
        <f>IFERROR(VLOOKUP(BI24,'CRUCE OPORTUNIDADES'!$C$10:$D$17,2,FALSE),"")</f>
        <v/>
      </c>
    </row>
    <row r="25" spans="1:62" x14ac:dyDescent="0.25">
      <c r="D25" s="6" t="str">
        <f>CONCATENATE(AR20,AR21,AR22,AR23,AR24,AR25,AR26,AR28,AR29,AR31,AR32,AR33,AR34,AR35,AR36,AR37,AR38,AR39,AR40,AR41,AR42,AR43,AR44,AR45,AR46,AR47,AR48,AR49,AR50,AR51,AR52,AR53,AR54,AR55,AR56,AR57,AR58,AR59,AR60,AR61,AR62,AR63,AR64,AR65,AR66,AR67,AR68,AR69,AR70,AR71,AR72,AR73,AR74,AR75,AR76,AR77,AR78,AR79,AR80,AR81,AR82,AR83,AR84,AR85,AR86,AR87,AR88,AR89,AR90,AR91,AR92,AR93,AR94,AR95,AR96,AR97,AR98,AR99,AR100,AR101,AR102,AR103,AR104,AR105,AR106,AR107,AR108,AR109,AR110,AR111,AR112,AR113,AR114,AR115,AR116,AR117,AR118,AR119,AR120,AR121,AR122,AR123,AR124,AR125,AR126,AR127,AR128,AR129,AR130,AR131,AR132,AR133,AR134,AR135,AR136,AR137,AR138,AR139,AR140,AR141,AR142,AR143,AR144,AR145,AR146,AR147,AR148,AR149,AR150,AR151,AR152,AR153,AR154,AR155,AR156,AR157,AR158,AR159,AR160,AR161,AR162,AR163,AR164,AR165,AR166,AR167,AR168,AR169,AR170,AR171,AR172,AR173,AR174,AR175,AR176,AR177,AR178,AR179,AR180,AR181,AR182,AR183,AR184,AR185,AR186,AR187,AR188,AR189,AR190,AR191,AR192,AR193,AR194,AR195,AR196,AR197,AR198,AR199,AR200,AR201,AR202,AR203,AR204,AR205,AR206,AR207,AR208,AR209,AR210,AR211,AR212,AR213,AR214,AR215,AR216,AR217,AR218,AR219)</f>
        <v/>
      </c>
      <c r="E25" s="6" t="str">
        <f>CONCATENATE(AT20,AT21,AT22,AT23,AT24,AT25,AT26,AT28,AT29,AT31,AT32,AT33,AT34,AT35,AT36,AT37,AT38,AT39,AT40,AT41,AT42,AT43,AT44,AT45,AT46,AT47,AT48,AT49,AT50,AT51,AT52,AT53,AT54,AT55,AT56,AT57,AT58,AT59,AT60,AT61,AT62,AT63,AT64,AT65,AT66,AT67,AT68,AT69,AT70,AT71,AT72,AT73,AT74,AT75,AT76,AT77,AT78,AT79,AT80,AT81,AT82,AT83,AT84,AT85,AT86,AT87,AT88,AT89,AT90,AT91,AT92,AT93,AT94,AT95,AT96,AT97,AT98,AT99,AT100,AT101,AT102,AT103,AT104,AT105,AT106,AT107,AT108,AT109,AT110,AT111,AT112,AT113,AT114,AT115,AT116,AT117,AT118,AT119,AT120,AT121,AT122,AT123,AT124,AT125,AT126,AT127,AT128,AT129,AT130,AT131,AT132,AT133,AT134,AT135,AT136,AT137,AT138,AT139,AT140,AT141,AT142,AT143,AT144,AT145,AT146,AT147,AT148,AT149,AT150,AT151,AT152,AT153,AT154,AT155,AT156,AT157,AT158,AT159,AT160,AT161,AT162,AT163,AT164,AT165,AT166,AT167,AT168,AT169,AT170,AT171,AT172,AT173,AT174,AT175,AT176,AT177,AT178,AT179,AT180,AT181,AT182,AT183,AT184,AT185,AT186,AT187,AT188,AT189,AT190,AT191,AT192,AT193,AT194,AT195,AT196,AT197,AT198,AT199,AT200,AT201,AT202,AT203,AT204,AT205,AT206,AT207,AT208,AT209,AT210,AT211,AT212,AT213,AT214,AT215,AT216,AT217,AT218,AT219)</f>
        <v/>
      </c>
      <c r="F25" s="6" t="str">
        <f>CONCATENATE(AV20,AV21,AV22,AV23,AV24,AV25,AV26,AV28,AV29,AV31,AV32,AV33,AV34,AV35,AV36,AV37,AV38,AV39,AV40,AV41,AV42,AV43,AV44,AV45,AV46,AV47,AV48,AV49,AV50,AV51,AV52,AV53,AV54,AV55,AV56,AV57,AV58,AV59,AV60,AV61,AV62,AV63,AV64,AV65,AV66,AV67,AV68,AV69,AV70,AV71,AV72,AV73,AV74,AV75,AV76,AV77,AV78,AV79,AV80,AV81,AV82,AV83,AV84,AV85,AV86,AV87,AV88,AV89,AV90,AV91,AV92,AV93,AV94,AV95,AV96,AV97,AV98,AV99,AV100,AV101,AV102,AV103,AV104,AV105,AV106,AV107,AV108,AV109,AV110,AV111,AV112,AV113,AV114,AV115,AV116,AV117,AV118,AV119,AV120,AV121,AV122,AV123,AV124,AV125,AV126,AV127,AV128,AV129,AV130,AV131,AV132,AV133,AV134,AV135,AV136,AV137,AV138,AV139,AV140,AV141,AV142,AV143,AV144,AV145,AV146,AV147,AV148,AV149,AV150,AV151,AV152,AV153,AV154,AV155,AV156,AV157,AV158,AV159,AV160,AV161,AV162,AV163,AV164,AV165,AV166,AV167,AV168,AV169,AV170,AV171,AV172,AV173,AV174,AV175,AV176,AV177,AV178,AV179,AV180,AV181,AV182,AV183,AV184,AV185,AV186,AV187,AV188,AV189,AV190,AV191,AV192,AV193,AV194,AV195,AV196,AV197,AV198,AV199,AV200,AV201,AV202,AV203,AV204,AV205,AV206,AV207,AV208,AV209,AV210,AV211,AV212,AV213,AV214,AV215,AV216,AV217,AV218,AV219)</f>
        <v/>
      </c>
      <c r="G25" s="6" t="str">
        <f>CONCATENATE(AX20,AX21,AX22,AX23,AX24,AX25,AX26,AX28,AX29,AX31,AX32,AX33,AX34,AX35,AX36,AX37,AX38,AX39,AX40,AX41,AX42,AX43,AX44,AX45,AX46,AX47,AX48,AX49,AX50,AX51,AX52,AX53,AX54,AX55,AX56,AX57,AX58,AX59,AX60,AX61,AX62,AX63,AX64,AX65,AX66,AX67,AX68,AX69,AX70,AX71,AX72,AX73,AX74,AX75,AX76,AX77,AX78,AX79,AX80,AX81,AX82,AX83,AX84,AX85,AX86,AX87,AX88,AX89,AX90,AX91,AX92,AX93,AX94,AX95,AX96,AX97,AX98,AX99,AX100,AX101,AX102,AX103,AX104,AX105,AX106,AX107,AX108,AX109,AX110,AX111,AX112,AX113,AX114,AX115,AX116,AX117,AX118,AX119,AX120,AX121,AX122,AX123,AX124,AX125,AX126,AX127,AX128,AX129,AX130,AX131,AX132,AX133,AX134,AX135,AX136,AX137,AX138,AX139,AX140,AX141,AX142,AX143,AX144,AX145,AX146,AX147,AX148,AX149,AX150,AX151,AX152,AX153,AX154,AX155,AX156,AX157,AX158,AX159,AX160,AX161,AX162,AX163,AX164,AX165,AX166,AX167,AX168,AX169,AX170,AX171,AX172,AX173,AX174,AX175,AX176,AX177,AX178,AX179,AX180,AX181,AX182,AX183,AX184,AX185,AX186,AX187,AX188,AX189,AX190,AX191,AX192,AX193,AX194,AX195,AX196,AX197,AX198,AX199,AX200,AX201,AX202,AX203,AX204,AX205,AX206,AX207,AX208,AX209,AX210,AX211,AX212,AX213,AX214,AX215,AX216,AX217,AX218,AX219)</f>
        <v/>
      </c>
      <c r="I25" s="6" t="str">
        <f>CONCATENATE(AZ20,AZ21,AZ22,AZ23,AZ24,AZ25,AZ26,AZ28,AZ29,AZ31,AZ32,AZ33,AZ34,AZ35,AZ36,AZ37,AZ38,AZ39,AZ40,AZ41,AZ42,AZ43,AZ44,AZ45,AZ46,AZ47,AZ48,AZ49,AZ50,AZ51,AZ52,AZ53,AZ54,AZ55,AZ56,AZ57,AZ58,AZ59,AZ60,AZ61,AZ62,AZ63,AZ64,AZ65,AZ66,AZ67,AZ68,AZ69,AZ70,AZ71,AZ72,AZ73,AZ74,AZ75,AZ76,AZ77,AZ78,AZ79,AZ80,AZ81,AZ82,AZ83,AZ84,AZ85,AZ86,AZ87,AZ88,AZ89,AZ90,AZ91,AZ92,AZ93,AZ94,AZ95,AZ96,AZ97,AZ98,AZ99,AZ100,AZ101,AZ102,AZ103,AZ104,AZ105,AZ106,AZ107,AZ108,AZ109,AZ110,AZ111,AZ112,AZ113,AZ114,AZ115,AZ116,AZ117,AZ118,AZ119,AZ120,AZ121,AZ122,AZ123,AZ124,AZ125,AZ126,AZ127,AZ128,AZ129,AZ130,AZ131,AZ132,AZ133,AZ134,AZ135,AZ136,AZ137,AZ138,AZ139,AZ140,AZ141,AZ142,AZ143,AZ144,AZ145,AZ146,AZ147,AZ148,AZ149,AZ150,AZ151,AZ152,AZ153,AZ154,AZ155,AZ156,AZ157,AZ158,AZ159,AZ160,AZ161,AZ162,AZ163,AZ164,AZ165,AZ166,AZ167,AZ168,AZ169,AZ170,AZ171,AZ172,AZ173,AZ174,AZ175,AZ176,AZ177,AZ178,AZ179,AZ180,AZ181,AZ182,AZ183,AZ184,AZ185,AZ186,AZ187,AZ188,AZ189,AZ190,AZ191,AZ192,AZ193,AZ194,AZ195,AZ196,AZ197,AZ198,AZ199,AZ200,AZ201,AZ202,AZ203,AZ204,AZ205,AZ206,AZ207,AZ208,AZ209,AZ210,AZ211,AZ212,AZ213,AZ214,AZ215,AZ216,AZ217,AZ218,AZ219)</f>
        <v/>
      </c>
      <c r="K25" s="6"/>
      <c r="N25" s="8" t="str">
        <f>IF(N26&lt;&gt;""," -O","")</f>
        <v/>
      </c>
      <c r="P25" s="8" t="str">
        <f>IF(P26&lt;&gt;""," -O","")</f>
        <v/>
      </c>
      <c r="R25" s="8" t="str">
        <f>IF(R26&lt;&gt;""," -O","")</f>
        <v/>
      </c>
      <c r="T25" s="8" t="str">
        <f>IF(T26&lt;&gt;""," -O","")</f>
        <v/>
      </c>
      <c r="V25" s="8" t="str">
        <f>IF(V26&lt;&gt;""," -O","")</f>
        <v/>
      </c>
      <c r="X25" s="8" t="str">
        <f>IF(X26&lt;&gt;""," -O","")</f>
        <v/>
      </c>
      <c r="Z25" s="8" t="str">
        <f>IF(Z26&lt;&gt;""," -O","")</f>
        <v/>
      </c>
      <c r="AB25" s="8" t="str">
        <f>IF(AB26&lt;&gt;""," -O","")</f>
        <v/>
      </c>
      <c r="AD25" s="8" t="str">
        <f>IF(AD26&lt;&gt;""," -O","")</f>
        <v/>
      </c>
      <c r="AF25" s="8" t="str">
        <f>IF(AF26&lt;&gt;""," -O","")</f>
        <v/>
      </c>
      <c r="AH25" s="8" t="str">
        <f>IF(AH26&lt;&gt;""," -O","")</f>
        <v/>
      </c>
      <c r="AJ25" s="8" t="str">
        <f>IF(AJ26&lt;&gt;""," -O","")</f>
        <v/>
      </c>
      <c r="AL25" s="8" t="str">
        <f>IF(AL26&lt;&gt;""," -O","")</f>
        <v/>
      </c>
      <c r="AN25" s="8" t="str">
        <f>IF(AN26&lt;&gt;""," -O","")</f>
        <v/>
      </c>
      <c r="AP25" s="8" t="str">
        <f>IF(AP26&lt;&gt;""," -O","")</f>
        <v/>
      </c>
      <c r="AR25" s="8" t="str">
        <f>IF(AR26&lt;&gt;""," -O","")</f>
        <v/>
      </c>
      <c r="AT25" s="8" t="str">
        <f>IF(AT26&lt;&gt;""," -O","")</f>
        <v/>
      </c>
      <c r="AV25" s="8" t="str">
        <f>IF(AV26&lt;&gt;""," -O","")</f>
        <v/>
      </c>
      <c r="AX25" s="8" t="str">
        <f>IF(AX26&lt;&gt;""," -O","")</f>
        <v/>
      </c>
      <c r="AZ25" s="8" t="str">
        <f>IF(AZ26&lt;&gt;""," -O","")</f>
        <v/>
      </c>
      <c r="BB25" s="8" t="str">
        <f>IF(BB26&lt;&gt;""," -O","")</f>
        <v/>
      </c>
      <c r="BD25" s="8" t="str">
        <f>IF(BD26&lt;&gt;""," -O","")</f>
        <v/>
      </c>
      <c r="BF25" s="8" t="str">
        <f>IF(BF26&lt;&gt;""," -O","")</f>
        <v/>
      </c>
      <c r="BH25" s="8" t="str">
        <f>IF(BH26&lt;&gt;""," -O","")</f>
        <v/>
      </c>
      <c r="BJ25" s="8" t="str">
        <f>IF(BJ26&lt;&gt;""," -O","")</f>
        <v/>
      </c>
    </row>
    <row r="26" spans="1:62" x14ac:dyDescent="0.25">
      <c r="D26" s="6" t="str">
        <f>CONCATENATE(BB20,BB21,BB22,BB23,BB24,BB25,BB26,BB28,BB29,BB31,BB32,BB33,BB34,BB35,BB36,BB37,BB38,BB39,BB40,BB41,BB42,BB43,BB44,BB45,BB46,BB47,BB48,BB49,BB50,BB51,BB52,BB53,BB54,BB55,BB56,BB57,BB58,BB59,BB60,BB61,BB62,BB63,BB64,BB65,BB66,BB67,BB68,BB69,BB70,BB71,BB72,BB73,BB74,BB75,BB76,BB77,BB78,BB79,BB80,BB81,BB82,BB83,BB84,BB85,BB86,BB87,BB88,BB89,BB90,BB91,BB92,BB93,BB94,BB95,BB96,BB97,BB98,BB99,BB100,BB101,BB102,BB103,BB104,BB105,BB106,BB107,BB108,BB109,BB110,BB111,BB112,BB113,BB114,BB115,BB116,BB117,BB118,BB119,BB120,BB121,BB122,BB123,BB124,BB125,BB126,BB127,BB128,BB129,BB130,BB131,BB132,BB133,BB134,BB135,BB136,BB137,BB138,BB139,BB140,BB141,BB142,BB143,BB144,BB145,BB146,BB147,BB148,BB149,BB150,BB151,BB152,BB153,BB154,BB155,BB156,BB157,BB158,BB159,BB160,BB161,BB162,BB163,BB164,BB165,BB166,BB167,BB168,BB169,BB170,BB171,BB172,BB173,BB174,BB175,BB176,BB177,BB178,BB179,BB180,BB181,BB182,BB183,BB184,BB185,BB186,BB187,BB188,BB189,BB190,BB191,BB192,BB193,BB194,BB195,BB196,BB197,BB198,BB199,BB200,BB201,BB202,BB203,BB204,BB205,BB206,BB207,BB208,BB209,BB210,BB211,BB212,BB213,BB214,BB215,BB216,BB217,BB218,BB219)</f>
        <v/>
      </c>
      <c r="E26" s="6" t="str">
        <f>CONCATENATE(BD20,BD21,BD22,BD23,BD24,BD25,BD26,BD28,BD29,BD31,BD32,BD33,BD34,BD35,BD36,BD37,BD38,BD39,BD40,BD41,BD42,BD43,BD44,BD45,BD46,BD47,BD48,BD49,BD50,BD51,BD52,BD53,BD54,BD55,BD56,BD57,BD58,BD59,BD60,BD61,BD62,BD63,BD64,BD65,BD66,BD67,BD68,BD69,BD70,BD71,BD72,BD73,BD74,BD75,BD76,BD77,BD78,BD79,BD80,BD81,BD82,BD83,BD84,BD85,BD86,BD87,BD88,BD89,BD90,BD91,BD92,BD93,BD94,BD95,BD96,BD97,BD98,BD99,BD100,BD101,BD102,BD103,BD104,BD105,BD106,BD107,BD108,BD109,BD110,BD111,BD112,BD113,BD114,BD115,BD116,BD117,BD118,BD119,BD120,BD121,BD122,BD123,BD124,BD125,BD126,BD127,BD128,BD129,BD130,BD131,BD132,BD133,BD134,BD135,BD136,BD137,BD138,BD139,BD140,BD141,BD142,BD143,BD144,BD145,BD146,BD147,BD148,BD149,BD150,BD151,BD152,BD153,BD154,BD155,BD156,BD157,BD158,BD159,BD160,BD161,BD162,BD163,BD164,BD165,BD166,BD167,BD168,BD169,BD170,BD171,BD172,BD173,BD174,BD175,BD176,BD177,BD178,BD179,BD180,BD181,BD182,BD183,BD184,BD185,BD186,BD187,BD188,BD189,BD190,BD191,BD192,BD193,BD194,BD195,BD196,BD197,BD198,BD199,BD200,BD201,BD202,BD203,BD204,BD205,BD206,BD207,BD208,BD209,BD210,BD211,BD212,BD213,BD214,BD215,BD216,BD217,BD218,BD219)</f>
        <v/>
      </c>
      <c r="F26" s="6" t="str">
        <f>CONCATENATE(BF20,BF21,BF22,BF23,BF24,BF25,BF26,BF28,BF29,BF31,BF32,BF33,BF34,BF35,BF36,BF37,BF38,BF39,BF40,BF41,BF42,BF43,BF44,BF45,BF46,BF47,BF48,BF49,BF50,BF51,BF52,BF53,BF54,BF55,BF56,BF57,BF58,BF59,BF60,BF61,BF62,BF63,BF64,BF65,BF66,BF67,BF68,BF69,BF70,BF71,BF72,BF73,BF74,BF75,BF76,BF77,BF78,BF79,BF80,BF81,BF82,BF83,BF84,BF85,BF86,BF87,BF88,BF89,BF90,BF91,BF92,BF93,BF94,BF95,BF96,BF97,BF98,BF99,BF100,BF101,BF102,BF103,BF104,BF105,BF106,BF107,BF108,BF109,BF110,BF111,BF112,BF113,BF114,BF115,BF116,BF117,BF118,BF119,BF120,BF121,BF122,BF123,BF124,BF125,BF126,BF127,BF128,BF129,BF130,BF131,BF132,BF133,BF134,BF135,BF136,BF137,BF138,BF139,BF140,BF141,BF142,BF143,BF144,BF145,BF146,BF147,BF148,BF149,BF150,BF151,BF152,BF153,BF154,BF155,BF156,BF157,BF158,BF159,BF160,BF161,BF162,BF163,BF164,BF165,BF166,BF167,BF168,BF169,BF170,BF171,BF172,BF173,BF174,BF175,BF176,BF177,BF178,BF179,BF180,BF181,BF182,BF183,BF184,BF185,BF186,BF187,BF188,BF189,BF190,BF191,BF192,BF193,BF194,BF195,BF196,BF197,BF198,BF199,BF200,BF201,BF202,BF203,BF204,BF205,BF206,BF207,BF208,BF209,BF210,BF211,BF212,BF213,BF214,BF215,BF216,BF217,BF218,BF219)</f>
        <v/>
      </c>
      <c r="G26" s="6" t="str">
        <f>CONCATENATE(BH20,BH21,BH22,BH23,BH24,BH25,BH26,BH28,BH29,BH31,BH32,BH33,BH34,BH35,BH36,BH37,BH38,BH39,BH40,BH41,BH42,BH43,BH44,BH45,BH46,BH47,BH48,BH49,BH50,BH51,BH52,BH53,BH54,BH55,BH56,BH57,BH58,BH59,BH60,BH61,BH62,BH63,BH64,BH65,BH66,BH67,BH68,BH69,BH70,BH71,BH72,BH73,BH74,BH75,BH76,BH77,BH78,BH79,BH80,BH81,BH82,BH83,BH84,BH85,BH86,BH87,BH88,BH89,BH90,BH91,BH92,BH93,BH94,BH95,BH96,BH97,BH98,BH99,BH100,BH101,BH102,BH103,BH104,BH105,BH106,BH107,BH108,BH109,BH110,BH111,BH112,BH113,BH114,BH115,BH116,BH117,BH118,BH119,BH120,BH121,BH122,BH123,BH124,BH125,BH126,BH127,BH128,BH129,BH130,BH131,BH132,BH133,BH134,BH135,BH136,BH137,BH138,BH139,BH140,BH141,BH142,BH143,BH144,BH145,BH146,BH147,BH148,BH149,BH150,BH151,BH152,BH153,BH154,BH155,BH156,BH157,BH158,BH159,BH160,BH161,BH162,BH163,BH164,BH165,BH166,BH167,BH168,BH169,BH170,BH171,BH172,BH173,BH174,BH175,BH176,BH177,BH178,BH179,BH180,BH181,BH182,BH183,BH184,BH185,BH186,BH187,BH188,BH189,BH190,BH191,BH192,BH193,BH194,BH195,BH196,BH197,BH198,BH199,BH200,BH201,BH202,BH203,BH204,BH205,BH206,BH207,BH208,BH209,BH210,BH211,BH212,BH213,BH214,BH215,BH216,BH217,BH218,BH219)</f>
        <v/>
      </c>
      <c r="I26" s="6" t="str">
        <f>CONCATENATE(BJ20,BJ21,BJ22,BJ23,BJ24,BJ25,BJ26,BJ28,BJ29,BJ31,BJ32,BJ33,BJ34,BJ35,BJ36,BJ37,BJ38,BJ39,BJ40,BJ41,BJ42,BJ43,BJ44,BJ45,BJ46,BJ47,BJ48,BJ49,BJ50,BJ51,BJ52,BJ53,BJ54,BJ55,BJ56,BJ57,BJ58,BJ59,BJ60,BJ61,BJ62,BJ63,BJ64,BJ65,BJ66,BJ67,BJ68,BJ69,BJ70,BJ71,BJ72,BJ73,BJ74,BJ75,BJ76,BJ77,BJ78,BJ79,BJ80,BJ81,BJ82,BJ83,BJ84,BJ85,BJ86,BJ87,BJ88,BJ89,BJ90,BJ91,BJ92,BJ93,BJ94,BJ95,BJ96,BJ97,BJ98,BJ99,BJ100,BJ101,BJ102,BJ103,BJ104,BJ105,BJ106,BJ107,BJ108,BJ109,BJ110,BJ111,BJ112,BJ113,BJ114,BJ115,BJ116,BJ117,BJ118,BJ119,BJ120,BJ121,BJ122,BJ123,BJ124,BJ125,BJ126,BJ127,BJ128,BJ129,BJ130,BJ131,BJ132,BJ133,BJ134,BJ135,BJ136,BJ137,BJ138,BJ139,BJ140,BJ141,BJ142,BJ143,BJ144,BJ145,BJ146,BJ147,BJ148,BJ149,BJ150,BJ151,BJ152,BJ153,BJ154,BJ155,BJ156,BJ157,BJ158,BJ159,BJ160,BJ161,BJ162,BJ163,BJ164,BJ165,BJ166,BJ167,BJ168,BJ169,BJ170,BJ171,BJ172,BJ173,BJ174,BJ175,BJ176,BJ177,BJ178,BJ179,BJ180,BJ181,BJ182,BJ183,BJ184,BJ185,BJ186,BJ187,BJ188,BJ189,BJ190,BJ191,BJ192,BJ193,BJ194,BJ195,BJ196,BJ197,BJ198,BJ199,BJ200,BJ201,BJ202,BJ203,BJ204,BJ205,BJ206,BJ207,BJ208,BJ209,BJ210,BJ211,BJ212,BJ213,BJ214,BJ215,BJ216,BJ217,BJ218,BJ219)</f>
        <v/>
      </c>
      <c r="K26" s="6"/>
      <c r="M26" s="8">
        <v>1.0900000000000001</v>
      </c>
      <c r="N26" s="8" t="str">
        <f>IFERROR(VLOOKUP(M26,'CRUCE OPORTUNIDADES'!$C$10:$D$17,2,FALSE),"")</f>
        <v/>
      </c>
      <c r="O26" s="8">
        <v>2.09</v>
      </c>
      <c r="P26" s="8" t="str">
        <f>IFERROR(VLOOKUP(O26,'CRUCE OPORTUNIDADES'!$C$10:$D$17,2,FALSE),"")</f>
        <v/>
      </c>
      <c r="Q26" s="8">
        <v>3.09</v>
      </c>
      <c r="R26" s="8" t="str">
        <f>IFERROR(VLOOKUP(Q26,'CRUCE OPORTUNIDADES'!$C$10:$D$17,2,FALSE),"")</f>
        <v/>
      </c>
      <c r="S26" s="8">
        <v>4.09</v>
      </c>
      <c r="T26" s="8" t="str">
        <f>IFERROR(VLOOKUP(S26,'CRUCE OPORTUNIDADES'!$C$10:$D$17,2,FALSE),"")</f>
        <v/>
      </c>
      <c r="U26" s="8">
        <v>5.09</v>
      </c>
      <c r="V26" s="8" t="str">
        <f>IFERROR(VLOOKUP(U26,'CRUCE OPORTUNIDADES'!$C$10:$D$17,2,FALSE),"")</f>
        <v/>
      </c>
      <c r="W26" s="8">
        <v>6.09</v>
      </c>
      <c r="X26" s="8" t="str">
        <f>IFERROR(VLOOKUP(W26,'CRUCE OPORTUNIDADES'!$C$10:$D$17,2,FALSE),"")</f>
        <v/>
      </c>
      <c r="Y26" s="8">
        <v>7.09</v>
      </c>
      <c r="Z26" s="8" t="str">
        <f>IFERROR(VLOOKUP(Y26,'CRUCE OPORTUNIDADES'!$C$10:$D$17,2,FALSE),"")</f>
        <v/>
      </c>
      <c r="AA26" s="8">
        <v>8.09</v>
      </c>
      <c r="AB26" s="8" t="str">
        <f>IFERROR(VLOOKUP(AA26,'CRUCE OPORTUNIDADES'!$C$10:$D$17,2,FALSE),"")</f>
        <v/>
      </c>
      <c r="AC26" s="8">
        <v>9.09</v>
      </c>
      <c r="AD26" s="8" t="str">
        <f>IFERROR(VLOOKUP(AC26,'CRUCE OPORTUNIDADES'!$C$10:$D$17,2,FALSE),"")</f>
        <v/>
      </c>
      <c r="AE26" s="8">
        <v>10.09</v>
      </c>
      <c r="AF26" s="8" t="str">
        <f>IFERROR(VLOOKUP(AE26,'CRUCE OPORTUNIDADES'!$C$10:$D$17,2,FALSE),"")</f>
        <v/>
      </c>
      <c r="AG26" s="8">
        <v>11.09</v>
      </c>
      <c r="AH26" s="8" t="str">
        <f>IFERROR(VLOOKUP(AG26,'CRUCE OPORTUNIDADES'!$C$10:$D$17,2,FALSE),"")</f>
        <v/>
      </c>
      <c r="AI26" s="8">
        <v>12.09</v>
      </c>
      <c r="AJ26" s="8" t="str">
        <f>IFERROR(VLOOKUP(AI26,'CRUCE OPORTUNIDADES'!$C$10:$D$17,2,FALSE),"")</f>
        <v/>
      </c>
      <c r="AK26" s="8">
        <v>13.09</v>
      </c>
      <c r="AL26" s="8" t="str">
        <f>IFERROR(VLOOKUP(AK26,'CRUCE OPORTUNIDADES'!$C$10:$D$17,2,FALSE),"")</f>
        <v/>
      </c>
      <c r="AM26" s="8">
        <v>14.09</v>
      </c>
      <c r="AN26" s="8" t="str">
        <f>IFERROR(VLOOKUP(AM26,'CRUCE OPORTUNIDADES'!$C$10:$D$17,2,FALSE),"")</f>
        <v/>
      </c>
      <c r="AO26" s="8">
        <v>15.09</v>
      </c>
      <c r="AP26" s="8" t="str">
        <f>IFERROR(VLOOKUP(AO26,'CRUCE OPORTUNIDADES'!$C$10:$D$17,2,FALSE),"")</f>
        <v/>
      </c>
      <c r="AQ26" s="8">
        <v>16.09</v>
      </c>
      <c r="AR26" s="8" t="str">
        <f>IFERROR(VLOOKUP(AQ26,'CRUCE OPORTUNIDADES'!$C$10:$D$17,2,FALSE),"")</f>
        <v/>
      </c>
      <c r="AS26" s="8">
        <v>17.09</v>
      </c>
      <c r="AT26" s="8" t="str">
        <f>IFERROR(VLOOKUP(AS26,'CRUCE OPORTUNIDADES'!$C$10:$D$17,2,FALSE),"")</f>
        <v/>
      </c>
      <c r="AU26" s="8">
        <v>18.09</v>
      </c>
      <c r="AV26" s="8" t="str">
        <f>IFERROR(VLOOKUP(AU26,'CRUCE OPORTUNIDADES'!$C$10:$D$17,2,FALSE),"")</f>
        <v/>
      </c>
      <c r="AW26" s="8">
        <v>19.09</v>
      </c>
      <c r="AX26" s="8" t="str">
        <f>IFERROR(VLOOKUP(AW26,'CRUCE OPORTUNIDADES'!$C$10:$D$17,2,FALSE),"")</f>
        <v/>
      </c>
      <c r="AY26" s="8">
        <v>20.09</v>
      </c>
      <c r="AZ26" s="8" t="str">
        <f>IFERROR(VLOOKUP(AY26,'CRUCE OPORTUNIDADES'!$C$10:$D$17,2,FALSE),"")</f>
        <v/>
      </c>
      <c r="BA26" s="8">
        <v>21.09</v>
      </c>
      <c r="BB26" s="8" t="str">
        <f>IFERROR(VLOOKUP(BA26,'CRUCE OPORTUNIDADES'!$C$10:$D$17,2,FALSE),"")</f>
        <v/>
      </c>
      <c r="BC26" s="8">
        <v>22.09</v>
      </c>
      <c r="BD26" s="8" t="str">
        <f>IFERROR(VLOOKUP(BC26,'CRUCE OPORTUNIDADES'!$C$10:$D$17,2,FALSE),"")</f>
        <v/>
      </c>
      <c r="BE26" s="8">
        <v>23.09</v>
      </c>
      <c r="BF26" s="8" t="str">
        <f>IFERROR(VLOOKUP(BE26,'CRUCE OPORTUNIDADES'!$C$10:$D$17,2,FALSE),"")</f>
        <v/>
      </c>
      <c r="BG26" s="8">
        <v>24.09</v>
      </c>
      <c r="BH26" s="8" t="str">
        <f>IFERROR(VLOOKUP(BG26,'CRUCE OPORTUNIDADES'!$C$10:$D$17,2,FALSE),"")</f>
        <v/>
      </c>
      <c r="BI26" s="8">
        <v>25.09</v>
      </c>
      <c r="BJ26" s="8" t="str">
        <f>IFERROR(VLOOKUP(BI26,'CRUCE OPORTUNIDADES'!$C$10:$D$17,2,FALSE),"")</f>
        <v/>
      </c>
    </row>
    <row r="27" spans="1:62" x14ac:dyDescent="0.25">
      <c r="K27" s="6"/>
      <c r="N27" s="8" t="str">
        <f>IF(N28&lt;&gt;""," -O","")</f>
        <v/>
      </c>
      <c r="P27" s="8" t="str">
        <f>IF(P28&lt;&gt;""," -O","")</f>
        <v/>
      </c>
      <c r="R27" s="8" t="str">
        <f>IF(R28&lt;&gt;""," -O","")</f>
        <v/>
      </c>
      <c r="T27" s="8" t="str">
        <f>IF(T28&lt;&gt;""," -O","")</f>
        <v/>
      </c>
      <c r="V27" s="8" t="str">
        <f>IF(V28&lt;&gt;""," -O","")</f>
        <v/>
      </c>
      <c r="X27" s="8" t="str">
        <f>IF(X28&lt;&gt;""," -O","")</f>
        <v/>
      </c>
      <c r="Z27" s="8" t="str">
        <f>IF(Z28&lt;&gt;""," -O","")</f>
        <v/>
      </c>
      <c r="AB27" s="8" t="str">
        <f>IF(AB28&lt;&gt;""," -O","")</f>
        <v/>
      </c>
      <c r="AD27" s="8" t="str">
        <f>IF(AD28&lt;&gt;""," -O","")</f>
        <v/>
      </c>
      <c r="AF27" s="8" t="str">
        <f>IF(AF28&lt;&gt;""," -O","")</f>
        <v/>
      </c>
      <c r="AH27" s="8" t="str">
        <f>IF(AH28&lt;&gt;""," -O","")</f>
        <v/>
      </c>
      <c r="AJ27" s="8" t="str">
        <f>IF(AJ28&lt;&gt;""," -O","")</f>
        <v/>
      </c>
      <c r="AL27" s="8" t="str">
        <f>IF(AL28&lt;&gt;""," -O","")</f>
        <v/>
      </c>
      <c r="AN27" s="8" t="str">
        <f>IF(AN28&lt;&gt;""," -O","")</f>
        <v/>
      </c>
      <c r="AP27" s="8" t="str">
        <f>IF(AP28&lt;&gt;""," -O","")</f>
        <v/>
      </c>
      <c r="AR27" s="8" t="str">
        <f>IF(AR28&lt;&gt;""," -O","")</f>
        <v/>
      </c>
      <c r="AT27" s="8" t="str">
        <f>IF(AT28&lt;&gt;""," -O","")</f>
        <v/>
      </c>
      <c r="AV27" s="8" t="str">
        <f>IF(AV28&lt;&gt;""," -O","")</f>
        <v/>
      </c>
      <c r="AX27" s="8" t="str">
        <f>IF(AX28&lt;&gt;""," -O","")</f>
        <v/>
      </c>
      <c r="AZ27" s="8" t="str">
        <f>IF(AZ28&lt;&gt;""," -O","")</f>
        <v/>
      </c>
      <c r="BB27" s="8" t="str">
        <f>IF(BB28&lt;&gt;""," -O","")</f>
        <v/>
      </c>
      <c r="BD27" s="8" t="str">
        <f>IF(BD28&lt;&gt;""," -O","")</f>
        <v/>
      </c>
      <c r="BF27" s="8" t="str">
        <f>IF(BF28&lt;&gt;""," -O","")</f>
        <v/>
      </c>
      <c r="BH27" s="8" t="str">
        <f>IF(BH28&lt;&gt;""," -O","")</f>
        <v/>
      </c>
      <c r="BJ27" s="8" t="str">
        <f>IF(BJ28&lt;&gt;""," -O","")</f>
        <v/>
      </c>
    </row>
    <row r="28" spans="1:62" x14ac:dyDescent="0.25">
      <c r="K28" s="6"/>
      <c r="M28" s="8">
        <v>1.1000000000000001</v>
      </c>
      <c r="N28" s="8" t="str">
        <f>IFERROR(VLOOKUP(M28,'CRUCE OPORTUNIDADES'!$C$10:$D$17,2,FALSE),"")</f>
        <v/>
      </c>
      <c r="O28" s="8">
        <v>2.1</v>
      </c>
      <c r="P28" s="8" t="str">
        <f>IFERROR(VLOOKUP(O28,'CRUCE OPORTUNIDADES'!$C$10:$D$17,2,FALSE),"")</f>
        <v/>
      </c>
      <c r="Q28" s="8">
        <v>3.1</v>
      </c>
      <c r="R28" s="8" t="str">
        <f>IFERROR(VLOOKUP(Q28,'CRUCE OPORTUNIDADES'!$C$10:$D$17,2,FALSE),"")</f>
        <v/>
      </c>
      <c r="S28" s="8">
        <v>4.0999999999999996</v>
      </c>
      <c r="T28" s="8" t="str">
        <f>IFERROR(VLOOKUP(S28,'CRUCE OPORTUNIDADES'!$C$10:$D$17,2,FALSE),"")</f>
        <v/>
      </c>
      <c r="U28" s="8">
        <v>5.0999999999999996</v>
      </c>
      <c r="V28" s="8" t="str">
        <f>IFERROR(VLOOKUP(U28,'CRUCE OPORTUNIDADES'!$C$10:$D$17,2,FALSE),"")</f>
        <v/>
      </c>
      <c r="W28" s="8">
        <v>6.1</v>
      </c>
      <c r="X28" s="8" t="str">
        <f>IFERROR(VLOOKUP(W28,'CRUCE OPORTUNIDADES'!$C$10:$D$17,2,FALSE),"")</f>
        <v/>
      </c>
      <c r="Y28" s="8">
        <v>7.1</v>
      </c>
      <c r="Z28" s="8" t="str">
        <f>IFERROR(VLOOKUP(Y28,'CRUCE OPORTUNIDADES'!$C$10:$D$17,2,FALSE),"")</f>
        <v/>
      </c>
      <c r="AA28" s="8">
        <v>8.1</v>
      </c>
      <c r="AB28" s="8" t="str">
        <f>IFERROR(VLOOKUP(AA28,'CRUCE OPORTUNIDADES'!$C$10:$D$17,2,FALSE),"")</f>
        <v/>
      </c>
      <c r="AC28" s="8">
        <v>9.1</v>
      </c>
      <c r="AD28" s="8" t="str">
        <f>IFERROR(VLOOKUP(AC28,'CRUCE OPORTUNIDADES'!$C$10:$D$17,2,FALSE),"")</f>
        <v/>
      </c>
      <c r="AE28" s="8">
        <v>10.1</v>
      </c>
      <c r="AF28" s="8" t="str">
        <f>IFERROR(VLOOKUP(AE28,'CRUCE OPORTUNIDADES'!$C$10:$D$17,2,FALSE),"")</f>
        <v/>
      </c>
      <c r="AG28" s="8">
        <v>11.1</v>
      </c>
      <c r="AH28" s="8" t="str">
        <f>IFERROR(VLOOKUP(AG28,'CRUCE OPORTUNIDADES'!$C$10:$D$17,2,FALSE),"")</f>
        <v/>
      </c>
      <c r="AI28" s="8">
        <v>12.1</v>
      </c>
      <c r="AJ28" s="8" t="str">
        <f>IFERROR(VLOOKUP(AI28,'CRUCE OPORTUNIDADES'!$C$10:$D$17,2,FALSE),"")</f>
        <v/>
      </c>
      <c r="AK28" s="8">
        <v>13.1</v>
      </c>
      <c r="AL28" s="8" t="str">
        <f>IFERROR(VLOOKUP(AK28,'CRUCE OPORTUNIDADES'!$C$10:$D$17,2,FALSE),"")</f>
        <v/>
      </c>
      <c r="AM28" s="8">
        <v>14.1</v>
      </c>
      <c r="AN28" s="8" t="str">
        <f>IFERROR(VLOOKUP(AM28,'CRUCE OPORTUNIDADES'!$C$10:$D$17,2,FALSE),"")</f>
        <v/>
      </c>
      <c r="AO28" s="8">
        <v>15.1</v>
      </c>
      <c r="AP28" s="8" t="str">
        <f>IFERROR(VLOOKUP(AO28,'CRUCE OPORTUNIDADES'!$C$10:$D$17,2,FALSE),"")</f>
        <v/>
      </c>
      <c r="AQ28" s="8">
        <v>16.100000000000001</v>
      </c>
      <c r="AR28" s="8" t="str">
        <f>IFERROR(VLOOKUP(AQ28,'CRUCE OPORTUNIDADES'!$C$10:$D$17,2,FALSE),"")</f>
        <v/>
      </c>
      <c r="AS28" s="8">
        <v>17.100000000000001</v>
      </c>
      <c r="AT28" s="8" t="str">
        <f>IFERROR(VLOOKUP(AS28,'CRUCE OPORTUNIDADES'!$C$10:$D$17,2,FALSE),"")</f>
        <v/>
      </c>
      <c r="AU28" s="8">
        <v>18.100000000000001</v>
      </c>
      <c r="AV28" s="8" t="str">
        <f>IFERROR(VLOOKUP(AU28,'CRUCE OPORTUNIDADES'!$C$10:$D$17,2,FALSE),"")</f>
        <v/>
      </c>
      <c r="AW28" s="8">
        <v>19.100000000000001</v>
      </c>
      <c r="AX28" s="8" t="str">
        <f>IFERROR(VLOOKUP(AW28,'CRUCE OPORTUNIDADES'!$C$10:$D$17,2,FALSE),"")</f>
        <v/>
      </c>
      <c r="AY28" s="8">
        <v>20.100000000000001</v>
      </c>
      <c r="AZ28" s="8" t="str">
        <f>IFERROR(VLOOKUP(AY28,'CRUCE OPORTUNIDADES'!$C$10:$D$17,2,FALSE),"")</f>
        <v/>
      </c>
      <c r="BA28" s="8">
        <v>21.1</v>
      </c>
      <c r="BB28" s="8" t="str">
        <f>IFERROR(VLOOKUP(BA28,'CRUCE OPORTUNIDADES'!$C$10:$D$17,2,FALSE),"")</f>
        <v/>
      </c>
      <c r="BC28" s="8">
        <v>22.1</v>
      </c>
      <c r="BD28" s="8" t="str">
        <f>IFERROR(VLOOKUP(BC28,'CRUCE OPORTUNIDADES'!$C$10:$D$17,2,FALSE),"")</f>
        <v/>
      </c>
      <c r="BE28" s="8">
        <v>23.1</v>
      </c>
      <c r="BF28" s="8" t="str">
        <f>IFERROR(VLOOKUP(BE28,'CRUCE OPORTUNIDADES'!$C$10:$D$17,2,FALSE),"")</f>
        <v/>
      </c>
      <c r="BG28" s="8">
        <v>24.1</v>
      </c>
      <c r="BH28" s="8" t="str">
        <f>IFERROR(VLOOKUP(BG28,'CRUCE OPORTUNIDADES'!$C$10:$D$17,2,FALSE),"")</f>
        <v/>
      </c>
      <c r="BI28" s="8">
        <v>25.1</v>
      </c>
      <c r="BJ28" s="8" t="str">
        <f>IFERROR(VLOOKUP(BI28,'CRUCE OPORTUNIDADES'!$C$10:$D$17,2,FALSE),"")</f>
        <v/>
      </c>
    </row>
    <row r="29" spans="1:62" x14ac:dyDescent="0.25">
      <c r="N29" s="8" t="str">
        <f>IF(N30&lt;&gt;""," -O","")</f>
        <v/>
      </c>
      <c r="P29" s="8" t="str">
        <f>IF(P30&lt;&gt;""," -O","")</f>
        <v/>
      </c>
      <c r="R29" s="8" t="str">
        <f>IF(R30&lt;&gt;""," -O","")</f>
        <v/>
      </c>
      <c r="T29" s="8" t="str">
        <f>IF(T30&lt;&gt;""," -O","")</f>
        <v/>
      </c>
      <c r="V29" s="8" t="str">
        <f>IF(V30&lt;&gt;""," -O","")</f>
        <v/>
      </c>
      <c r="X29" s="8" t="str">
        <f>IF(X30&lt;&gt;""," -O","")</f>
        <v/>
      </c>
      <c r="Z29" s="8" t="str">
        <f>IF(Z30&lt;&gt;""," -O","")</f>
        <v/>
      </c>
      <c r="AB29" s="8" t="str">
        <f>IF(AB30&lt;&gt;""," -O","")</f>
        <v/>
      </c>
      <c r="AD29" s="8" t="str">
        <f>IF(AD30&lt;&gt;""," -O","")</f>
        <v/>
      </c>
      <c r="AF29" s="8" t="str">
        <f>IF(AF30&lt;&gt;""," -O","")</f>
        <v/>
      </c>
      <c r="AH29" s="8" t="str">
        <f>IF(AH30&lt;&gt;""," -O","")</f>
        <v/>
      </c>
      <c r="AJ29" s="8" t="str">
        <f>IF(AJ30&lt;&gt;""," -O","")</f>
        <v/>
      </c>
      <c r="AL29" s="8" t="str">
        <f>IF(AL30&lt;&gt;""," -O","")</f>
        <v/>
      </c>
      <c r="AN29" s="8" t="str">
        <f>IF(AN30&lt;&gt;""," -O","")</f>
        <v/>
      </c>
      <c r="AP29" s="8" t="str">
        <f>IF(AP30&lt;&gt;""," -O","")</f>
        <v/>
      </c>
      <c r="AR29" s="8" t="str">
        <f>IF(AR30&lt;&gt;""," -O","")</f>
        <v/>
      </c>
      <c r="AT29" s="8" t="str">
        <f>IF(AT30&lt;&gt;""," -O","")</f>
        <v/>
      </c>
      <c r="AV29" s="8" t="str">
        <f>IF(AV30&lt;&gt;""," -O","")</f>
        <v/>
      </c>
      <c r="AX29" s="8" t="str">
        <f>IF(AX30&lt;&gt;""," -O","")</f>
        <v/>
      </c>
      <c r="AZ29" s="8" t="str">
        <f>IF(AZ30&lt;&gt;""," -O","")</f>
        <v/>
      </c>
      <c r="BB29" s="8" t="str">
        <f>IF(BB30&lt;&gt;""," -O","")</f>
        <v/>
      </c>
      <c r="BD29" s="8" t="str">
        <f>IF(BD30&lt;&gt;""," -O","")</f>
        <v/>
      </c>
      <c r="BF29" s="8" t="str">
        <f>IF(BF30&lt;&gt;""," -O","")</f>
        <v/>
      </c>
      <c r="BH29" s="8" t="str">
        <f>IF(BH30&lt;&gt;""," -O","")</f>
        <v/>
      </c>
      <c r="BJ29" s="8" t="str">
        <f>IF(BJ30&lt;&gt;""," -O","")</f>
        <v/>
      </c>
    </row>
    <row r="30" spans="1:62" x14ac:dyDescent="0.25">
      <c r="M30" s="8">
        <v>1.1100000000000001</v>
      </c>
      <c r="N30" s="8" t="str">
        <f>IFERROR(VLOOKUP(M30,'CRUCE OPORTUNIDADES'!$C$10:$D$17,2,FALSE),"")</f>
        <v/>
      </c>
      <c r="O30" s="8">
        <v>2.11</v>
      </c>
      <c r="P30" s="8" t="str">
        <f>IFERROR(VLOOKUP(O30,'CRUCE OPORTUNIDADES'!$C$10:$D$17,2,FALSE),"")</f>
        <v/>
      </c>
      <c r="Q30" s="8">
        <v>3.11</v>
      </c>
      <c r="R30" s="8" t="str">
        <f>IFERROR(VLOOKUP(Q30,'CRUCE OPORTUNIDADES'!$C$10:$D$17,2,FALSE),"")</f>
        <v/>
      </c>
      <c r="S30" s="8">
        <v>4.1100000000000003</v>
      </c>
      <c r="T30" s="8" t="str">
        <f>IFERROR(VLOOKUP(S30,'CRUCE OPORTUNIDADES'!$C$10:$D$17,2,FALSE),"")</f>
        <v/>
      </c>
      <c r="U30" s="8">
        <v>5.1100000000000003</v>
      </c>
      <c r="V30" s="8" t="str">
        <f>IFERROR(VLOOKUP(U30,'CRUCE OPORTUNIDADES'!$C$10:$D$17,2,FALSE),"")</f>
        <v/>
      </c>
      <c r="W30" s="8">
        <v>6.11</v>
      </c>
      <c r="X30" s="8" t="str">
        <f>IFERROR(VLOOKUP(W30,'CRUCE OPORTUNIDADES'!$C$10:$D$17,2,FALSE),"")</f>
        <v/>
      </c>
      <c r="Y30" s="8">
        <v>7.11</v>
      </c>
      <c r="Z30" s="8" t="str">
        <f>IFERROR(VLOOKUP(Y30,'CRUCE OPORTUNIDADES'!$C$10:$D$17,2,FALSE),"")</f>
        <v/>
      </c>
      <c r="AA30" s="8">
        <v>8.11</v>
      </c>
      <c r="AB30" s="8" t="str">
        <f>IFERROR(VLOOKUP(AA30,'CRUCE OPORTUNIDADES'!$C$10:$D$17,2,FALSE),"")</f>
        <v/>
      </c>
      <c r="AC30" s="8">
        <v>9.11</v>
      </c>
      <c r="AD30" s="8" t="str">
        <f>IFERROR(VLOOKUP(AC30,'CRUCE OPORTUNIDADES'!$C$10:$D$17,2,FALSE),"")</f>
        <v/>
      </c>
      <c r="AE30" s="8">
        <v>10.11</v>
      </c>
      <c r="AF30" s="8" t="str">
        <f>IFERROR(VLOOKUP(AE30,'CRUCE OPORTUNIDADES'!$C$10:$D$17,2,FALSE),"")</f>
        <v/>
      </c>
      <c r="AG30" s="8">
        <v>11.11</v>
      </c>
      <c r="AH30" s="8" t="str">
        <f>IFERROR(VLOOKUP(AG30,'CRUCE OPORTUNIDADES'!$C$10:$D$17,2,FALSE),"")</f>
        <v/>
      </c>
      <c r="AI30" s="8">
        <v>12.11</v>
      </c>
      <c r="AJ30" s="8" t="str">
        <f>IFERROR(VLOOKUP(AI30,'CRUCE OPORTUNIDADES'!$C$10:$D$17,2,FALSE),"")</f>
        <v/>
      </c>
      <c r="AK30" s="8">
        <v>13.11</v>
      </c>
      <c r="AL30" s="8" t="str">
        <f>IFERROR(VLOOKUP(AK30,'CRUCE OPORTUNIDADES'!$C$10:$D$17,2,FALSE),"")</f>
        <v/>
      </c>
      <c r="AM30" s="8">
        <v>14.11</v>
      </c>
      <c r="AN30" s="8" t="str">
        <f>IFERROR(VLOOKUP(AM30,'CRUCE OPORTUNIDADES'!$C$10:$D$17,2,FALSE),"")</f>
        <v/>
      </c>
      <c r="AO30" s="8">
        <v>15.11</v>
      </c>
      <c r="AP30" s="8" t="str">
        <f>IFERROR(VLOOKUP(AO30,'CRUCE OPORTUNIDADES'!$C$10:$D$17,2,FALSE),"")</f>
        <v/>
      </c>
      <c r="AQ30" s="8">
        <v>16.11</v>
      </c>
      <c r="AR30" s="8" t="str">
        <f>IFERROR(VLOOKUP(AQ30,'CRUCE OPORTUNIDADES'!$C$10:$D$17,2,FALSE),"")</f>
        <v/>
      </c>
      <c r="AS30" s="8">
        <v>17.11</v>
      </c>
      <c r="AT30" s="8" t="str">
        <f>IFERROR(VLOOKUP(AS30,'CRUCE OPORTUNIDADES'!$C$10:$D$17,2,FALSE),"")</f>
        <v/>
      </c>
      <c r="AU30" s="8">
        <v>18.11</v>
      </c>
      <c r="AV30" s="8" t="str">
        <f>IFERROR(VLOOKUP(AU30,'CRUCE OPORTUNIDADES'!$C$10:$D$17,2,FALSE),"")</f>
        <v/>
      </c>
      <c r="AW30" s="8">
        <v>19.11</v>
      </c>
      <c r="AX30" s="8" t="str">
        <f>IFERROR(VLOOKUP(AW30,'CRUCE OPORTUNIDADES'!$C$10:$D$17,2,FALSE),"")</f>
        <v/>
      </c>
      <c r="AY30" s="8">
        <v>20.11</v>
      </c>
      <c r="AZ30" s="8" t="str">
        <f>IFERROR(VLOOKUP(AY30,'CRUCE OPORTUNIDADES'!$C$10:$D$17,2,FALSE),"")</f>
        <v/>
      </c>
      <c r="BA30" s="8">
        <v>21.11</v>
      </c>
      <c r="BB30" s="8" t="str">
        <f>IFERROR(VLOOKUP(BA30,'CRUCE OPORTUNIDADES'!$C$10:$D$17,2,FALSE),"")</f>
        <v/>
      </c>
      <c r="BC30" s="8">
        <v>22.11</v>
      </c>
      <c r="BD30" s="8" t="str">
        <f>IFERROR(VLOOKUP(BC30,'CRUCE OPORTUNIDADES'!$C$10:$D$17,2,FALSE),"")</f>
        <v/>
      </c>
      <c r="BE30" s="8">
        <v>23.11</v>
      </c>
      <c r="BF30" s="8" t="str">
        <f>IFERROR(VLOOKUP(BE30,'CRUCE OPORTUNIDADES'!$C$10:$D$17,2,FALSE),"")</f>
        <v/>
      </c>
      <c r="BG30" s="8">
        <v>24.11</v>
      </c>
      <c r="BH30" s="8" t="str">
        <f>IFERROR(VLOOKUP(BG30,'CRUCE OPORTUNIDADES'!$C$10:$D$17,2,FALSE),"")</f>
        <v/>
      </c>
      <c r="BI30" s="8">
        <v>25.11</v>
      </c>
      <c r="BJ30" s="8" t="str">
        <f>IFERROR(VLOOKUP(BI30,'CRUCE OPORTUNIDADES'!$C$10:$D$17,2,FALSE),"")</f>
        <v/>
      </c>
    </row>
    <row r="31" spans="1:62" x14ac:dyDescent="0.25">
      <c r="N31" s="8" t="str">
        <f>IF(N32&lt;&gt;""," -O","")</f>
        <v/>
      </c>
      <c r="P31" s="8" t="str">
        <f>IF(P32&lt;&gt;""," -O","")</f>
        <v/>
      </c>
      <c r="R31" s="8" t="str">
        <f>IF(R32&lt;&gt;""," -O","")</f>
        <v/>
      </c>
      <c r="T31" s="8" t="str">
        <f>IF(T32&lt;&gt;""," -O","")</f>
        <v/>
      </c>
      <c r="V31" s="8" t="str">
        <f>IF(V32&lt;&gt;""," -O","")</f>
        <v/>
      </c>
      <c r="X31" s="8" t="str">
        <f>IF(X32&lt;&gt;""," -O","")</f>
        <v/>
      </c>
      <c r="Z31" s="8" t="str">
        <f>IF(Z32&lt;&gt;""," -O","")</f>
        <v/>
      </c>
      <c r="AB31" s="8" t="str">
        <f>IF(AB32&lt;&gt;""," -O","")</f>
        <v/>
      </c>
      <c r="AD31" s="8" t="str">
        <f>IF(AD32&lt;&gt;""," -O","")</f>
        <v/>
      </c>
      <c r="AF31" s="8" t="str">
        <f>IF(AF32&lt;&gt;""," -O","")</f>
        <v/>
      </c>
      <c r="AH31" s="8" t="str">
        <f>IF(AH32&lt;&gt;""," -O","")</f>
        <v/>
      </c>
      <c r="AJ31" s="8" t="str">
        <f>IF(AJ32&lt;&gt;""," -O","")</f>
        <v/>
      </c>
      <c r="AL31" s="8" t="str">
        <f>IF(AL32&lt;&gt;""," -O","")</f>
        <v/>
      </c>
      <c r="AN31" s="8" t="str">
        <f>IF(AN32&lt;&gt;""," -O","")</f>
        <v/>
      </c>
      <c r="AP31" s="8" t="str">
        <f>IF(AP32&lt;&gt;""," -O","")</f>
        <v/>
      </c>
      <c r="AR31" s="8" t="str">
        <f>IF(AR32&lt;&gt;""," -O","")</f>
        <v/>
      </c>
      <c r="AT31" s="8" t="str">
        <f>IF(AT32&lt;&gt;""," -O","")</f>
        <v/>
      </c>
      <c r="AV31" s="8" t="str">
        <f>IF(AV32&lt;&gt;""," -O","")</f>
        <v/>
      </c>
      <c r="AX31" s="8" t="str">
        <f>IF(AX32&lt;&gt;""," -O","")</f>
        <v/>
      </c>
      <c r="AZ31" s="8" t="str">
        <f>IF(AZ32&lt;&gt;""," -O","")</f>
        <v/>
      </c>
      <c r="BB31" s="8" t="str">
        <f>IF(BB32&lt;&gt;""," -O","")</f>
        <v/>
      </c>
      <c r="BD31" s="8" t="str">
        <f>IF(BD32&lt;&gt;""," -O","")</f>
        <v/>
      </c>
      <c r="BF31" s="8" t="str">
        <f>IF(BF32&lt;&gt;""," -O","")</f>
        <v/>
      </c>
      <c r="BH31" s="8" t="str">
        <f>IF(BH32&lt;&gt;""," -O","")</f>
        <v/>
      </c>
      <c r="BJ31" s="8" t="str">
        <f>IF(BJ32&lt;&gt;""," -O","")</f>
        <v/>
      </c>
    </row>
    <row r="32" spans="1:62" x14ac:dyDescent="0.25">
      <c r="M32" s="8">
        <v>1.1200000000000001</v>
      </c>
      <c r="N32" s="8" t="str">
        <f>IFERROR(VLOOKUP(M32,'CRUCE OPORTUNIDADES'!$C$10:$D$17,2,FALSE),"")</f>
        <v/>
      </c>
      <c r="O32" s="8">
        <v>2.12</v>
      </c>
      <c r="P32" s="8" t="str">
        <f>IFERROR(VLOOKUP(O32,'CRUCE OPORTUNIDADES'!$C$10:$D$17,2,FALSE),"")</f>
        <v/>
      </c>
      <c r="Q32" s="8">
        <v>3.12</v>
      </c>
      <c r="R32" s="8" t="str">
        <f>IFERROR(VLOOKUP(Q32,'CRUCE OPORTUNIDADES'!$C$10:$D$17,2,FALSE),"")</f>
        <v/>
      </c>
      <c r="S32" s="8">
        <v>4.12</v>
      </c>
      <c r="T32" s="8" t="str">
        <f>IFERROR(VLOOKUP(S32,'CRUCE OPORTUNIDADES'!$C$10:$D$17,2,FALSE),"")</f>
        <v/>
      </c>
      <c r="U32" s="8">
        <v>5.12</v>
      </c>
      <c r="V32" s="8" t="str">
        <f>IFERROR(VLOOKUP(U32,'CRUCE OPORTUNIDADES'!$C$10:$D$17,2,FALSE),"")</f>
        <v/>
      </c>
      <c r="W32" s="8">
        <v>6.12</v>
      </c>
      <c r="X32" s="8" t="str">
        <f>IFERROR(VLOOKUP(W32,'CRUCE OPORTUNIDADES'!$C$10:$D$17,2,FALSE),"")</f>
        <v/>
      </c>
      <c r="Y32" s="8">
        <v>7.12</v>
      </c>
      <c r="Z32" s="8" t="str">
        <f>IFERROR(VLOOKUP(Y32,'CRUCE OPORTUNIDADES'!$C$10:$D$17,2,FALSE),"")</f>
        <v/>
      </c>
      <c r="AA32" s="8">
        <v>8.1199999999999992</v>
      </c>
      <c r="AB32" s="8" t="str">
        <f>IFERROR(VLOOKUP(AA32,'CRUCE OPORTUNIDADES'!$C$10:$D$17,2,FALSE),"")</f>
        <v/>
      </c>
      <c r="AC32" s="8">
        <v>9.1199999999999992</v>
      </c>
      <c r="AD32" s="8" t="str">
        <f>IFERROR(VLOOKUP(AC32,'CRUCE OPORTUNIDADES'!$C$10:$D$17,2,FALSE),"")</f>
        <v/>
      </c>
      <c r="AE32" s="8">
        <v>10.119999999999999</v>
      </c>
      <c r="AF32" s="8" t="str">
        <f>IFERROR(VLOOKUP(AE32,'CRUCE OPORTUNIDADES'!$C$10:$D$17,2,FALSE),"")</f>
        <v/>
      </c>
      <c r="AG32" s="8">
        <v>11.12</v>
      </c>
      <c r="AH32" s="8" t="str">
        <f>IFERROR(VLOOKUP(AG32,'CRUCE OPORTUNIDADES'!$C$10:$D$17,2,FALSE),"")</f>
        <v/>
      </c>
      <c r="AI32" s="8">
        <v>12.12</v>
      </c>
      <c r="AJ32" s="8" t="str">
        <f>IFERROR(VLOOKUP(AI32,'CRUCE OPORTUNIDADES'!$C$10:$D$17,2,FALSE),"")</f>
        <v/>
      </c>
      <c r="AK32" s="8">
        <v>13.12</v>
      </c>
      <c r="AL32" s="8" t="str">
        <f>IFERROR(VLOOKUP(AK32,'CRUCE OPORTUNIDADES'!$C$10:$D$17,2,FALSE),"")</f>
        <v/>
      </c>
      <c r="AM32" s="8">
        <v>14.12</v>
      </c>
      <c r="AN32" s="8" t="str">
        <f>IFERROR(VLOOKUP(AM32,'CRUCE OPORTUNIDADES'!$C$10:$D$17,2,FALSE),"")</f>
        <v/>
      </c>
      <c r="AO32" s="8">
        <v>15.12</v>
      </c>
      <c r="AP32" s="8" t="str">
        <f>IFERROR(VLOOKUP(AO32,'CRUCE OPORTUNIDADES'!$C$10:$D$17,2,FALSE),"")</f>
        <v/>
      </c>
      <c r="AQ32" s="8">
        <v>16.12</v>
      </c>
      <c r="AR32" s="8" t="str">
        <f>IFERROR(VLOOKUP(AQ32,'CRUCE OPORTUNIDADES'!$C$10:$D$17,2,FALSE),"")</f>
        <v/>
      </c>
      <c r="AS32" s="8">
        <v>17.12</v>
      </c>
      <c r="AT32" s="8" t="str">
        <f>IFERROR(VLOOKUP(AS32,'CRUCE OPORTUNIDADES'!$C$10:$D$17,2,FALSE),"")</f>
        <v/>
      </c>
      <c r="AU32" s="8">
        <v>18.12</v>
      </c>
      <c r="AV32" s="8" t="str">
        <f>IFERROR(VLOOKUP(AU32,'CRUCE OPORTUNIDADES'!$C$10:$D$17,2,FALSE),"")</f>
        <v/>
      </c>
      <c r="AW32" s="8">
        <v>19.12</v>
      </c>
      <c r="AX32" s="8" t="str">
        <f>IFERROR(VLOOKUP(AW32,'CRUCE OPORTUNIDADES'!$C$10:$D$17,2,FALSE),"")</f>
        <v/>
      </c>
      <c r="AY32" s="8">
        <v>20.12</v>
      </c>
      <c r="AZ32" s="8" t="str">
        <f>IFERROR(VLOOKUP(AY32,'CRUCE OPORTUNIDADES'!$C$10:$D$17,2,FALSE),"")</f>
        <v/>
      </c>
      <c r="BA32" s="8">
        <v>21.12</v>
      </c>
      <c r="BB32" s="8" t="str">
        <f>IFERROR(VLOOKUP(BA32,'CRUCE OPORTUNIDADES'!$C$10:$D$17,2,FALSE),"")</f>
        <v/>
      </c>
      <c r="BC32" s="8">
        <v>22.12</v>
      </c>
      <c r="BD32" s="8" t="str">
        <f>IFERROR(VLOOKUP(BC32,'CRUCE OPORTUNIDADES'!$C$10:$D$17,2,FALSE),"")</f>
        <v/>
      </c>
      <c r="BE32" s="8">
        <v>23.12</v>
      </c>
      <c r="BF32" s="8" t="str">
        <f>IFERROR(VLOOKUP(BE32,'CRUCE OPORTUNIDADES'!$C$10:$D$17,2,FALSE),"")</f>
        <v/>
      </c>
      <c r="BG32" s="8">
        <v>24.12</v>
      </c>
      <c r="BH32" s="8" t="str">
        <f>IFERROR(VLOOKUP(BG32,'CRUCE OPORTUNIDADES'!$C$10:$D$17,2,FALSE),"")</f>
        <v/>
      </c>
      <c r="BI32" s="8">
        <v>25.12</v>
      </c>
      <c r="BJ32" s="8" t="str">
        <f>IFERROR(VLOOKUP(BI32,'CRUCE OPORTUNIDADES'!$C$10:$D$17,2,FALSE),"")</f>
        <v/>
      </c>
    </row>
    <row r="33" spans="13:62" x14ac:dyDescent="0.25">
      <c r="N33" s="8" t="str">
        <f>IF(N34&lt;&gt;""," -O","")</f>
        <v/>
      </c>
      <c r="P33" s="8" t="str">
        <f>IF(P34&lt;&gt;""," -O","")</f>
        <v/>
      </c>
      <c r="R33" s="8" t="str">
        <f>IF(R34&lt;&gt;""," -O","")</f>
        <v/>
      </c>
      <c r="T33" s="8" t="str">
        <f>IF(T34&lt;&gt;""," -O","")</f>
        <v/>
      </c>
      <c r="V33" s="8" t="str">
        <f>IF(V34&lt;&gt;""," -O","")</f>
        <v/>
      </c>
      <c r="X33" s="8" t="str">
        <f>IF(X34&lt;&gt;""," -O","")</f>
        <v/>
      </c>
      <c r="Z33" s="8" t="str">
        <f>IF(Z34&lt;&gt;""," -O","")</f>
        <v/>
      </c>
      <c r="AB33" s="8" t="str">
        <f>IF(AB34&lt;&gt;""," -O","")</f>
        <v/>
      </c>
      <c r="AD33" s="8" t="str">
        <f>IF(AD34&lt;&gt;""," -O","")</f>
        <v/>
      </c>
      <c r="AF33" s="8" t="str">
        <f>IF(AF34&lt;&gt;""," -O","")</f>
        <v/>
      </c>
      <c r="AH33" s="8" t="str">
        <f>IF(AH34&lt;&gt;""," -O","")</f>
        <v/>
      </c>
      <c r="AJ33" s="8" t="str">
        <f>IF(AJ34&lt;&gt;""," -O","")</f>
        <v/>
      </c>
      <c r="AL33" s="8" t="str">
        <f>IF(AL34&lt;&gt;""," -O","")</f>
        <v/>
      </c>
      <c r="AN33" s="8" t="str">
        <f>IF(AN34&lt;&gt;""," -O","")</f>
        <v/>
      </c>
      <c r="AP33" s="8" t="str">
        <f>IF(AP34&lt;&gt;""," -O","")</f>
        <v/>
      </c>
      <c r="AR33" s="8" t="str">
        <f>IF(AR34&lt;&gt;""," -O","")</f>
        <v/>
      </c>
      <c r="AT33" s="8" t="str">
        <f>IF(AT34&lt;&gt;""," -O","")</f>
        <v/>
      </c>
      <c r="AV33" s="8" t="str">
        <f>IF(AV34&lt;&gt;""," -O","")</f>
        <v/>
      </c>
      <c r="AX33" s="8" t="str">
        <f>IF(AX34&lt;&gt;""," -O","")</f>
        <v/>
      </c>
      <c r="AZ33" s="8" t="str">
        <f>IF(AZ34&lt;&gt;""," -O","")</f>
        <v/>
      </c>
      <c r="BB33" s="8" t="str">
        <f>IF(BB34&lt;&gt;""," -O","")</f>
        <v/>
      </c>
      <c r="BD33" s="8" t="str">
        <f>IF(BD34&lt;&gt;""," -O","")</f>
        <v/>
      </c>
      <c r="BF33" s="8" t="str">
        <f>IF(BF34&lt;&gt;""," -O","")</f>
        <v/>
      </c>
      <c r="BH33" s="8" t="str">
        <f>IF(BH34&lt;&gt;""," -O","")</f>
        <v/>
      </c>
      <c r="BJ33" s="8" t="str">
        <f>IF(BJ34&lt;&gt;""," -O","")</f>
        <v/>
      </c>
    </row>
    <row r="34" spans="13:62" x14ac:dyDescent="0.25">
      <c r="M34" s="8">
        <v>1.1299999999999999</v>
      </c>
      <c r="N34" s="8" t="str">
        <f>IFERROR(VLOOKUP(M34,'CRUCE OPORTUNIDADES'!$C$10:$D$17,2,FALSE),"")</f>
        <v/>
      </c>
      <c r="O34" s="8">
        <v>2.13</v>
      </c>
      <c r="P34" s="8" t="str">
        <f>IFERROR(VLOOKUP(O34,'CRUCE OPORTUNIDADES'!$C$10:$D$17,2,FALSE),"")</f>
        <v/>
      </c>
      <c r="Q34" s="8">
        <v>3.13</v>
      </c>
      <c r="R34" s="8" t="str">
        <f>IFERROR(VLOOKUP(Q34,'CRUCE OPORTUNIDADES'!$C$10:$D$17,2,FALSE),"")</f>
        <v/>
      </c>
      <c r="S34" s="8">
        <v>4.13</v>
      </c>
      <c r="T34" s="8" t="str">
        <f>IFERROR(VLOOKUP(S34,'CRUCE OPORTUNIDADES'!$C$10:$D$17,2,FALSE),"")</f>
        <v/>
      </c>
      <c r="U34" s="8">
        <v>5.13</v>
      </c>
      <c r="V34" s="8" t="str">
        <f>IFERROR(VLOOKUP(U34,'CRUCE OPORTUNIDADES'!$C$10:$D$17,2,FALSE),"")</f>
        <v/>
      </c>
      <c r="W34" s="8">
        <v>6.13</v>
      </c>
      <c r="X34" s="8" t="str">
        <f>IFERROR(VLOOKUP(W34,'CRUCE OPORTUNIDADES'!$C$10:$D$17,2,FALSE),"")</f>
        <v/>
      </c>
      <c r="Y34" s="8">
        <v>7.13</v>
      </c>
      <c r="Z34" s="8" t="str">
        <f>IFERROR(VLOOKUP(Y34,'CRUCE OPORTUNIDADES'!$C$10:$D$17,2,FALSE),"")</f>
        <v/>
      </c>
      <c r="AA34" s="8">
        <v>8.1300000000000008</v>
      </c>
      <c r="AB34" s="8" t="str">
        <f>IFERROR(VLOOKUP(AA34,'CRUCE OPORTUNIDADES'!$C$10:$D$17,2,FALSE),"")</f>
        <v/>
      </c>
      <c r="AC34" s="8">
        <v>9.1300000000000008</v>
      </c>
      <c r="AD34" s="8" t="str">
        <f>IFERROR(VLOOKUP(AC34,'CRUCE OPORTUNIDADES'!$C$10:$D$17,2,FALSE),"")</f>
        <v/>
      </c>
      <c r="AE34" s="8">
        <v>10.130000000000001</v>
      </c>
      <c r="AF34" s="8" t="str">
        <f>IFERROR(VLOOKUP(AE34,'CRUCE OPORTUNIDADES'!$C$10:$D$17,2,FALSE),"")</f>
        <v/>
      </c>
      <c r="AG34" s="8">
        <v>11.13</v>
      </c>
      <c r="AH34" s="8" t="str">
        <f>IFERROR(VLOOKUP(AG34,'CRUCE OPORTUNIDADES'!$C$10:$D$17,2,FALSE),"")</f>
        <v/>
      </c>
      <c r="AI34" s="8">
        <v>12.13</v>
      </c>
      <c r="AJ34" s="8" t="str">
        <f>IFERROR(VLOOKUP(AI34,'CRUCE OPORTUNIDADES'!$C$10:$D$17,2,FALSE),"")</f>
        <v/>
      </c>
      <c r="AK34" s="8">
        <v>13.13</v>
      </c>
      <c r="AL34" s="8" t="str">
        <f>IFERROR(VLOOKUP(AK34,'CRUCE OPORTUNIDADES'!$C$10:$D$17,2,FALSE),"")</f>
        <v/>
      </c>
      <c r="AM34" s="8">
        <v>14.13</v>
      </c>
      <c r="AN34" s="8" t="str">
        <f>IFERROR(VLOOKUP(AM34,'CRUCE OPORTUNIDADES'!$C$10:$D$17,2,FALSE),"")</f>
        <v/>
      </c>
      <c r="AO34" s="8">
        <v>15.13</v>
      </c>
      <c r="AP34" s="8" t="str">
        <f>IFERROR(VLOOKUP(AO34,'CRUCE OPORTUNIDADES'!$C$10:$D$17,2,FALSE),"")</f>
        <v/>
      </c>
      <c r="AQ34" s="8">
        <v>16.13</v>
      </c>
      <c r="AR34" s="8" t="str">
        <f>IFERROR(VLOOKUP(AQ34,'CRUCE OPORTUNIDADES'!$C$10:$D$17,2,FALSE),"")</f>
        <v/>
      </c>
      <c r="AS34" s="8">
        <v>17.13</v>
      </c>
      <c r="AT34" s="8" t="str">
        <f>IFERROR(VLOOKUP(AS34,'CRUCE OPORTUNIDADES'!$C$10:$D$17,2,FALSE),"")</f>
        <v/>
      </c>
      <c r="AU34" s="8">
        <v>18.13</v>
      </c>
      <c r="AV34" s="8" t="str">
        <f>IFERROR(VLOOKUP(AU34,'CRUCE OPORTUNIDADES'!$C$10:$D$17,2,FALSE),"")</f>
        <v/>
      </c>
      <c r="AW34" s="8">
        <v>19.13</v>
      </c>
      <c r="AX34" s="8" t="str">
        <f>IFERROR(VLOOKUP(AW34,'CRUCE OPORTUNIDADES'!$C$10:$D$17,2,FALSE),"")</f>
        <v/>
      </c>
      <c r="AY34" s="8">
        <v>20.13</v>
      </c>
      <c r="AZ34" s="8" t="str">
        <f>IFERROR(VLOOKUP(AY34,'CRUCE OPORTUNIDADES'!$C$10:$D$17,2,FALSE),"")</f>
        <v/>
      </c>
      <c r="BA34" s="8">
        <v>21.13</v>
      </c>
      <c r="BB34" s="8" t="str">
        <f>IFERROR(VLOOKUP(BA34,'CRUCE OPORTUNIDADES'!$C$10:$D$17,2,FALSE),"")</f>
        <v/>
      </c>
      <c r="BC34" s="8">
        <v>22.13</v>
      </c>
      <c r="BD34" s="8" t="str">
        <f>IFERROR(VLOOKUP(BC34,'CRUCE OPORTUNIDADES'!$C$10:$D$17,2,FALSE),"")</f>
        <v/>
      </c>
      <c r="BE34" s="8">
        <v>23.13</v>
      </c>
      <c r="BF34" s="8" t="str">
        <f>IFERROR(VLOOKUP(BE34,'CRUCE OPORTUNIDADES'!$C$10:$D$17,2,FALSE),"")</f>
        <v/>
      </c>
      <c r="BG34" s="8">
        <v>24.13</v>
      </c>
      <c r="BH34" s="8" t="str">
        <f>IFERROR(VLOOKUP(BG34,'CRUCE OPORTUNIDADES'!$C$10:$D$17,2,FALSE),"")</f>
        <v/>
      </c>
      <c r="BI34" s="8">
        <v>25.13</v>
      </c>
      <c r="BJ34" s="8" t="str">
        <f>IFERROR(VLOOKUP(BI34,'CRUCE OPORTUNIDADES'!$C$10:$D$17,2,FALSE),"")</f>
        <v/>
      </c>
    </row>
    <row r="35" spans="13:62" x14ac:dyDescent="0.25">
      <c r="N35" s="8" t="str">
        <f>IF(N36&lt;&gt;""," -O","")</f>
        <v/>
      </c>
      <c r="P35" s="8" t="str">
        <f>IF(P36&lt;&gt;""," -O","")</f>
        <v/>
      </c>
      <c r="R35" s="8" t="str">
        <f>IF(R36&lt;&gt;""," -O","")</f>
        <v/>
      </c>
      <c r="T35" s="8" t="str">
        <f>IF(T36&lt;&gt;""," -O","")</f>
        <v/>
      </c>
      <c r="V35" s="8" t="str">
        <f>IF(V36&lt;&gt;""," -O","")</f>
        <v/>
      </c>
      <c r="X35" s="8" t="str">
        <f>IF(X36&lt;&gt;""," -O","")</f>
        <v/>
      </c>
      <c r="Z35" s="8" t="str">
        <f>IF(Z36&lt;&gt;""," -O","")</f>
        <v/>
      </c>
      <c r="AB35" s="8" t="str">
        <f>IF(AB36&lt;&gt;""," -O","")</f>
        <v/>
      </c>
      <c r="AD35" s="8" t="str">
        <f>IF(AD36&lt;&gt;""," -O","")</f>
        <v/>
      </c>
      <c r="AF35" s="8" t="str">
        <f>IF(AF36&lt;&gt;""," -O","")</f>
        <v/>
      </c>
      <c r="AH35" s="8" t="str">
        <f>IF(AH36&lt;&gt;""," -O","")</f>
        <v/>
      </c>
      <c r="AJ35" s="8" t="str">
        <f>IF(AJ36&lt;&gt;""," -O","")</f>
        <v/>
      </c>
      <c r="AL35" s="8" t="str">
        <f>IF(AL36&lt;&gt;""," -O","")</f>
        <v/>
      </c>
      <c r="AN35" s="8" t="str">
        <f>IF(AN36&lt;&gt;""," -O","")</f>
        <v/>
      </c>
      <c r="AP35" s="8" t="str">
        <f>IF(AP36&lt;&gt;""," -O","")</f>
        <v/>
      </c>
      <c r="AR35" s="8" t="str">
        <f>IF(AR36&lt;&gt;""," -O","")</f>
        <v/>
      </c>
      <c r="AT35" s="8" t="str">
        <f>IF(AT36&lt;&gt;""," -O","")</f>
        <v/>
      </c>
      <c r="AV35" s="8" t="str">
        <f>IF(AV36&lt;&gt;""," -O","")</f>
        <v/>
      </c>
      <c r="AX35" s="8" t="str">
        <f>IF(AX36&lt;&gt;""," -O","")</f>
        <v/>
      </c>
      <c r="AZ35" s="8" t="str">
        <f>IF(AZ36&lt;&gt;""," -O","")</f>
        <v/>
      </c>
      <c r="BB35" s="8" t="str">
        <f>IF(BB36&lt;&gt;""," -O","")</f>
        <v/>
      </c>
      <c r="BD35" s="8" t="str">
        <f>IF(BD36&lt;&gt;""," -O","")</f>
        <v/>
      </c>
      <c r="BF35" s="8" t="str">
        <f>IF(BF36&lt;&gt;""," -O","")</f>
        <v/>
      </c>
      <c r="BH35" s="8" t="str">
        <f>IF(BH36&lt;&gt;""," -O","")</f>
        <v/>
      </c>
      <c r="BJ35" s="8" t="str">
        <f>IF(BJ36&lt;&gt;""," -O","")</f>
        <v/>
      </c>
    </row>
    <row r="36" spans="13:62" x14ac:dyDescent="0.25">
      <c r="M36" s="8">
        <v>1.1399999999999999</v>
      </c>
      <c r="N36" s="8" t="str">
        <f>IFERROR(VLOOKUP(M36,'CRUCE OPORTUNIDADES'!$C$10:$D$17,2,FALSE),"")</f>
        <v/>
      </c>
      <c r="O36" s="8">
        <v>2.14</v>
      </c>
      <c r="P36" s="8" t="str">
        <f>IFERROR(VLOOKUP(O36,'CRUCE OPORTUNIDADES'!$C$10:$D$17,2,FALSE),"")</f>
        <v/>
      </c>
      <c r="Q36" s="8">
        <v>3.14</v>
      </c>
      <c r="R36" s="8" t="str">
        <f>IFERROR(VLOOKUP(Q36,'CRUCE OPORTUNIDADES'!$C$10:$D$17,2,FALSE),"")</f>
        <v/>
      </c>
      <c r="S36" s="8">
        <v>4.1399999999999997</v>
      </c>
      <c r="T36" s="8" t="str">
        <f>IFERROR(VLOOKUP(S36,'CRUCE OPORTUNIDADES'!$C$10:$D$17,2,FALSE),"")</f>
        <v/>
      </c>
      <c r="U36" s="8">
        <v>5.14</v>
      </c>
      <c r="V36" s="8" t="str">
        <f>IFERROR(VLOOKUP(U36,'CRUCE OPORTUNIDADES'!$C$10:$D$17,2,FALSE),"")</f>
        <v/>
      </c>
      <c r="W36" s="8">
        <v>6.14</v>
      </c>
      <c r="X36" s="8" t="str">
        <f>IFERROR(VLOOKUP(W36,'CRUCE OPORTUNIDADES'!$C$10:$D$17,2,FALSE),"")</f>
        <v/>
      </c>
      <c r="Y36" s="8">
        <v>7.14</v>
      </c>
      <c r="Z36" s="8" t="str">
        <f>IFERROR(VLOOKUP(Y36,'CRUCE OPORTUNIDADES'!$C$10:$D$17,2,FALSE),"")</f>
        <v/>
      </c>
      <c r="AA36" s="8">
        <v>8.14</v>
      </c>
      <c r="AB36" s="8" t="str">
        <f>IFERROR(VLOOKUP(AA36,'CRUCE OPORTUNIDADES'!$C$10:$D$17,2,FALSE),"")</f>
        <v/>
      </c>
      <c r="AC36" s="8">
        <v>9.14</v>
      </c>
      <c r="AD36" s="8" t="str">
        <f>IFERROR(VLOOKUP(AC36,'CRUCE OPORTUNIDADES'!$C$10:$D$17,2,FALSE),"")</f>
        <v/>
      </c>
      <c r="AE36" s="8">
        <v>10.14</v>
      </c>
      <c r="AF36" s="8" t="str">
        <f>IFERROR(VLOOKUP(AE36,'CRUCE OPORTUNIDADES'!$C$10:$D$17,2,FALSE),"")</f>
        <v/>
      </c>
      <c r="AG36" s="8">
        <v>11.14</v>
      </c>
      <c r="AH36" s="8" t="str">
        <f>IFERROR(VLOOKUP(AG36,'CRUCE OPORTUNIDADES'!$C$10:$D$17,2,FALSE),"")</f>
        <v/>
      </c>
      <c r="AI36" s="8">
        <v>12.14</v>
      </c>
      <c r="AJ36" s="8" t="str">
        <f>IFERROR(VLOOKUP(AI36,'CRUCE OPORTUNIDADES'!$C$10:$D$17,2,FALSE),"")</f>
        <v/>
      </c>
      <c r="AK36" s="8">
        <v>13.14</v>
      </c>
      <c r="AL36" s="8" t="str">
        <f>IFERROR(VLOOKUP(AK36,'CRUCE OPORTUNIDADES'!$C$10:$D$17,2,FALSE),"")</f>
        <v/>
      </c>
      <c r="AM36" s="8">
        <v>14.14</v>
      </c>
      <c r="AN36" s="8" t="str">
        <f>IFERROR(VLOOKUP(AM36,'CRUCE OPORTUNIDADES'!$C$10:$D$17,2,FALSE),"")</f>
        <v/>
      </c>
      <c r="AO36" s="8">
        <v>15.14</v>
      </c>
      <c r="AP36" s="8" t="str">
        <f>IFERROR(VLOOKUP(AO36,'CRUCE OPORTUNIDADES'!$C$10:$D$17,2,FALSE),"")</f>
        <v/>
      </c>
      <c r="AQ36" s="8">
        <v>16.14</v>
      </c>
      <c r="AR36" s="8" t="str">
        <f>IFERROR(VLOOKUP(AQ36,'CRUCE OPORTUNIDADES'!$C$10:$D$17,2,FALSE),"")</f>
        <v/>
      </c>
      <c r="AS36" s="8">
        <v>17.14</v>
      </c>
      <c r="AT36" s="8" t="str">
        <f>IFERROR(VLOOKUP(AS36,'CRUCE OPORTUNIDADES'!$C$10:$D$17,2,FALSE),"")</f>
        <v/>
      </c>
      <c r="AU36" s="8">
        <v>18.14</v>
      </c>
      <c r="AV36" s="8" t="str">
        <f>IFERROR(VLOOKUP(AU36,'CRUCE OPORTUNIDADES'!$C$10:$D$17,2,FALSE),"")</f>
        <v/>
      </c>
      <c r="AW36" s="8">
        <v>19.14</v>
      </c>
      <c r="AX36" s="8" t="str">
        <f>IFERROR(VLOOKUP(AW36,'CRUCE OPORTUNIDADES'!$C$10:$D$17,2,FALSE),"")</f>
        <v/>
      </c>
      <c r="AY36" s="8">
        <v>20.14</v>
      </c>
      <c r="AZ36" s="8" t="str">
        <f>IFERROR(VLOOKUP(AY36,'CRUCE OPORTUNIDADES'!$C$10:$D$17,2,FALSE),"")</f>
        <v/>
      </c>
      <c r="BA36" s="8">
        <v>21.14</v>
      </c>
      <c r="BB36" s="8" t="str">
        <f>IFERROR(VLOOKUP(BA36,'CRUCE OPORTUNIDADES'!$C$10:$D$17,2,FALSE),"")</f>
        <v/>
      </c>
      <c r="BC36" s="8">
        <v>22.14</v>
      </c>
      <c r="BD36" s="8" t="str">
        <f>IFERROR(VLOOKUP(BC36,'CRUCE OPORTUNIDADES'!$C$10:$D$17,2,FALSE),"")</f>
        <v/>
      </c>
      <c r="BE36" s="8">
        <v>23.14</v>
      </c>
      <c r="BF36" s="8" t="str">
        <f>IFERROR(VLOOKUP(BE36,'CRUCE OPORTUNIDADES'!$C$10:$D$17,2,FALSE),"")</f>
        <v/>
      </c>
      <c r="BG36" s="8">
        <v>24.14</v>
      </c>
      <c r="BH36" s="8" t="str">
        <f>IFERROR(VLOOKUP(BG36,'CRUCE OPORTUNIDADES'!$C$10:$D$17,2,FALSE),"")</f>
        <v/>
      </c>
      <c r="BI36" s="8">
        <v>25.14</v>
      </c>
      <c r="BJ36" s="8" t="str">
        <f>IFERROR(VLOOKUP(BI36,'CRUCE OPORTUNIDADES'!$C$10:$D$17,2,FALSE),"")</f>
        <v/>
      </c>
    </row>
    <row r="37" spans="13:62" x14ac:dyDescent="0.25">
      <c r="N37" s="8" t="str">
        <f>IF(N38&lt;&gt;""," -O","")</f>
        <v/>
      </c>
      <c r="P37" s="8" t="str">
        <f>IF(P38&lt;&gt;""," -O","")</f>
        <v/>
      </c>
      <c r="R37" s="8" t="str">
        <f>IF(R38&lt;&gt;""," -O","")</f>
        <v/>
      </c>
      <c r="T37" s="8" t="str">
        <f>IF(T38&lt;&gt;""," -O","")</f>
        <v/>
      </c>
      <c r="V37" s="8" t="str">
        <f>IF(V38&lt;&gt;""," -O","")</f>
        <v/>
      </c>
      <c r="X37" s="8" t="str">
        <f>IF(X38&lt;&gt;""," -O","")</f>
        <v/>
      </c>
      <c r="Z37" s="8" t="str">
        <f>IF(Z38&lt;&gt;""," -O","")</f>
        <v/>
      </c>
      <c r="AB37" s="8" t="str">
        <f>IF(AB38&lt;&gt;""," -O","")</f>
        <v/>
      </c>
      <c r="AD37" s="8" t="str">
        <f>IF(AD38&lt;&gt;""," -O","")</f>
        <v/>
      </c>
      <c r="AF37" s="8" t="str">
        <f>IF(AF38&lt;&gt;""," -O","")</f>
        <v/>
      </c>
      <c r="AH37" s="8" t="str">
        <f>IF(AH38&lt;&gt;""," -O","")</f>
        <v/>
      </c>
      <c r="AJ37" s="8" t="str">
        <f>IF(AJ38&lt;&gt;""," -O","")</f>
        <v/>
      </c>
      <c r="AL37" s="8" t="str">
        <f>IF(AL38&lt;&gt;""," -O","")</f>
        <v/>
      </c>
      <c r="AN37" s="8" t="str">
        <f>IF(AN38&lt;&gt;""," -O","")</f>
        <v/>
      </c>
      <c r="AP37" s="8" t="str">
        <f>IF(AP38&lt;&gt;""," -O","")</f>
        <v/>
      </c>
      <c r="AR37" s="8" t="str">
        <f>IF(AR38&lt;&gt;""," -O","")</f>
        <v/>
      </c>
      <c r="AT37" s="8" t="str">
        <f>IF(AT38&lt;&gt;""," -O","")</f>
        <v/>
      </c>
      <c r="AV37" s="8" t="str">
        <f>IF(AV38&lt;&gt;""," -O","")</f>
        <v/>
      </c>
      <c r="AX37" s="8" t="str">
        <f>IF(AX38&lt;&gt;""," -O","")</f>
        <v/>
      </c>
      <c r="AZ37" s="8" t="str">
        <f>IF(AZ38&lt;&gt;""," -O","")</f>
        <v/>
      </c>
      <c r="BB37" s="8" t="str">
        <f>IF(BB38&lt;&gt;""," -O","")</f>
        <v/>
      </c>
      <c r="BD37" s="8" t="str">
        <f>IF(BD38&lt;&gt;""," -O","")</f>
        <v/>
      </c>
      <c r="BF37" s="8" t="str">
        <f>IF(BF38&lt;&gt;""," -O","")</f>
        <v/>
      </c>
      <c r="BH37" s="8" t="str">
        <f>IF(BH38&lt;&gt;""," -O","")</f>
        <v/>
      </c>
      <c r="BJ37" s="8" t="str">
        <f>IF(BJ38&lt;&gt;""," -O","")</f>
        <v/>
      </c>
    </row>
    <row r="38" spans="13:62" x14ac:dyDescent="0.25">
      <c r="M38" s="8">
        <v>1.1499999999999999</v>
      </c>
      <c r="N38" s="8" t="str">
        <f>IFERROR(VLOOKUP(M38,'CRUCE OPORTUNIDADES'!$C$10:$D$17,2,FALSE),"")</f>
        <v/>
      </c>
      <c r="O38" s="8">
        <v>2.15</v>
      </c>
      <c r="P38" s="8" t="str">
        <f>IFERROR(VLOOKUP(O38,'CRUCE OPORTUNIDADES'!$C$10:$D$17,2,FALSE),"")</f>
        <v/>
      </c>
      <c r="Q38" s="8">
        <v>3.15</v>
      </c>
      <c r="R38" s="8" t="str">
        <f>IFERROR(VLOOKUP(Q38,'CRUCE OPORTUNIDADES'!$C$10:$D$17,2,FALSE),"")</f>
        <v/>
      </c>
      <c r="S38" s="8">
        <v>4.1500000000000004</v>
      </c>
      <c r="T38" s="8" t="str">
        <f>IFERROR(VLOOKUP(S38,'CRUCE OPORTUNIDADES'!$C$10:$D$17,2,FALSE),"")</f>
        <v/>
      </c>
      <c r="U38" s="8">
        <v>5.15</v>
      </c>
      <c r="V38" s="8" t="str">
        <f>IFERROR(VLOOKUP(U38,'CRUCE OPORTUNIDADES'!$C$10:$D$17,2,FALSE),"")</f>
        <v/>
      </c>
      <c r="W38" s="8">
        <v>6.15</v>
      </c>
      <c r="X38" s="8" t="str">
        <f>IFERROR(VLOOKUP(W38,'CRUCE OPORTUNIDADES'!$C$10:$D$17,2,FALSE),"")</f>
        <v/>
      </c>
      <c r="Y38" s="8">
        <v>7.15</v>
      </c>
      <c r="Z38" s="8" t="str">
        <f>IFERROR(VLOOKUP(Y38,'CRUCE OPORTUNIDADES'!$C$10:$D$17,2,FALSE),"")</f>
        <v/>
      </c>
      <c r="AA38" s="8">
        <v>8.15</v>
      </c>
      <c r="AB38" s="8" t="str">
        <f>IFERROR(VLOOKUP(AA38,'CRUCE OPORTUNIDADES'!$C$10:$D$17,2,FALSE),"")</f>
        <v/>
      </c>
      <c r="AC38" s="8">
        <v>9.15</v>
      </c>
      <c r="AD38" s="8" t="str">
        <f>IFERROR(VLOOKUP(AC38,'CRUCE OPORTUNIDADES'!$C$10:$D$17,2,FALSE),"")</f>
        <v/>
      </c>
      <c r="AE38" s="8">
        <v>10.15</v>
      </c>
      <c r="AF38" s="8" t="str">
        <f>IFERROR(VLOOKUP(AE38,'CRUCE OPORTUNIDADES'!$C$10:$D$17,2,FALSE),"")</f>
        <v/>
      </c>
      <c r="AG38" s="8">
        <v>11.15</v>
      </c>
      <c r="AH38" s="8" t="str">
        <f>IFERROR(VLOOKUP(AG38,'CRUCE OPORTUNIDADES'!$C$10:$D$17,2,FALSE),"")</f>
        <v/>
      </c>
      <c r="AI38" s="8">
        <v>12.15</v>
      </c>
      <c r="AJ38" s="8" t="str">
        <f>IFERROR(VLOOKUP(AI38,'CRUCE OPORTUNIDADES'!$C$10:$D$17,2,FALSE),"")</f>
        <v/>
      </c>
      <c r="AK38" s="8">
        <v>13.15</v>
      </c>
      <c r="AL38" s="8" t="str">
        <f>IFERROR(VLOOKUP(AK38,'CRUCE OPORTUNIDADES'!$C$10:$D$17,2,FALSE),"")</f>
        <v/>
      </c>
      <c r="AM38" s="8">
        <v>14.15</v>
      </c>
      <c r="AN38" s="8" t="str">
        <f>IFERROR(VLOOKUP(AM38,'CRUCE OPORTUNIDADES'!$C$10:$D$17,2,FALSE),"")</f>
        <v/>
      </c>
      <c r="AO38" s="8">
        <v>15.15</v>
      </c>
      <c r="AP38" s="8" t="str">
        <f>IFERROR(VLOOKUP(AO38,'CRUCE OPORTUNIDADES'!$C$10:$D$17,2,FALSE),"")</f>
        <v/>
      </c>
      <c r="AQ38" s="8">
        <v>16.149999999999999</v>
      </c>
      <c r="AR38" s="8" t="str">
        <f>IFERROR(VLOOKUP(AQ38,'CRUCE OPORTUNIDADES'!$C$10:$D$17,2,FALSE),"")</f>
        <v/>
      </c>
      <c r="AS38" s="8">
        <v>17.149999999999999</v>
      </c>
      <c r="AT38" s="8" t="str">
        <f>IFERROR(VLOOKUP(AS38,'CRUCE OPORTUNIDADES'!$C$10:$D$17,2,FALSE),"")</f>
        <v/>
      </c>
      <c r="AU38" s="8">
        <v>18.149999999999999</v>
      </c>
      <c r="AV38" s="8" t="str">
        <f>IFERROR(VLOOKUP(AU38,'CRUCE OPORTUNIDADES'!$C$10:$D$17,2,FALSE),"")</f>
        <v/>
      </c>
      <c r="AW38" s="8">
        <v>19.149999999999999</v>
      </c>
      <c r="AX38" s="8" t="str">
        <f>IFERROR(VLOOKUP(AW38,'CRUCE OPORTUNIDADES'!$C$10:$D$17,2,FALSE),"")</f>
        <v/>
      </c>
      <c r="AY38" s="8">
        <v>20.149999999999999</v>
      </c>
      <c r="AZ38" s="8" t="str">
        <f>IFERROR(VLOOKUP(AY38,'CRUCE OPORTUNIDADES'!$C$10:$D$17,2,FALSE),"")</f>
        <v/>
      </c>
      <c r="BA38" s="8">
        <v>21.15</v>
      </c>
      <c r="BB38" s="8" t="str">
        <f>IFERROR(VLOOKUP(BA38,'CRUCE OPORTUNIDADES'!$C$10:$D$17,2,FALSE),"")</f>
        <v/>
      </c>
      <c r="BC38" s="8">
        <v>22.15</v>
      </c>
      <c r="BD38" s="8" t="str">
        <f>IFERROR(VLOOKUP(BC38,'CRUCE OPORTUNIDADES'!$C$10:$D$17,2,FALSE),"")</f>
        <v/>
      </c>
      <c r="BE38" s="8">
        <v>23.15</v>
      </c>
      <c r="BF38" s="8" t="str">
        <f>IFERROR(VLOOKUP(BE38,'CRUCE OPORTUNIDADES'!$C$10:$D$17,2,FALSE),"")</f>
        <v/>
      </c>
      <c r="BG38" s="8">
        <v>24.15</v>
      </c>
      <c r="BH38" s="8" t="str">
        <f>IFERROR(VLOOKUP(BG38,'CRUCE OPORTUNIDADES'!$C$10:$D$17,2,FALSE),"")</f>
        <v/>
      </c>
      <c r="BI38" s="8">
        <v>25.15</v>
      </c>
      <c r="BJ38" s="8" t="str">
        <f>IFERROR(VLOOKUP(BI38,'CRUCE OPORTUNIDADES'!$C$10:$D$17,2,FALSE),"")</f>
        <v/>
      </c>
    </row>
    <row r="39" spans="13:62" x14ac:dyDescent="0.25">
      <c r="N39" s="8" t="str">
        <f>IF(N40&lt;&gt;""," -O","")</f>
        <v/>
      </c>
      <c r="P39" s="8" t="str">
        <f>IF(P40&lt;&gt;""," -O","")</f>
        <v/>
      </c>
      <c r="R39" s="8" t="str">
        <f>IF(R40&lt;&gt;""," -O","")</f>
        <v/>
      </c>
      <c r="T39" s="8" t="str">
        <f>IF(T40&lt;&gt;""," -O","")</f>
        <v/>
      </c>
      <c r="V39" s="8" t="str">
        <f>IF(V40&lt;&gt;""," -O","")</f>
        <v/>
      </c>
      <c r="X39" s="8" t="str">
        <f>IF(X40&lt;&gt;""," -O","")</f>
        <v/>
      </c>
      <c r="Z39" s="8" t="str">
        <f>IF(Z40&lt;&gt;""," -O","")</f>
        <v/>
      </c>
      <c r="AB39" s="8" t="str">
        <f>IF(AB40&lt;&gt;""," -O","")</f>
        <v/>
      </c>
      <c r="AD39" s="8" t="str">
        <f>IF(AD40&lt;&gt;""," -O","")</f>
        <v/>
      </c>
      <c r="AF39" s="8" t="str">
        <f>IF(AF40&lt;&gt;""," -O","")</f>
        <v/>
      </c>
      <c r="AH39" s="8" t="str">
        <f>IF(AH40&lt;&gt;""," -O","")</f>
        <v/>
      </c>
      <c r="AJ39" s="8" t="str">
        <f>IF(AJ40&lt;&gt;""," -O","")</f>
        <v/>
      </c>
      <c r="AL39" s="8" t="str">
        <f>IF(AL40&lt;&gt;""," -O","")</f>
        <v/>
      </c>
      <c r="AN39" s="8" t="str">
        <f>IF(AN40&lt;&gt;""," -O","")</f>
        <v/>
      </c>
      <c r="AP39" s="8" t="str">
        <f>IF(AP40&lt;&gt;""," -O","")</f>
        <v/>
      </c>
      <c r="AR39" s="8" t="str">
        <f>IF(AR40&lt;&gt;""," -O","")</f>
        <v/>
      </c>
      <c r="AT39" s="8" t="str">
        <f>IF(AT40&lt;&gt;""," -O","")</f>
        <v/>
      </c>
      <c r="AV39" s="8" t="str">
        <f>IF(AV40&lt;&gt;""," -O","")</f>
        <v/>
      </c>
      <c r="AX39" s="8" t="str">
        <f>IF(AX40&lt;&gt;""," -O","")</f>
        <v/>
      </c>
      <c r="AZ39" s="8" t="str">
        <f>IF(AZ40&lt;&gt;""," -O","")</f>
        <v/>
      </c>
      <c r="BB39" s="8" t="str">
        <f>IF(BB40&lt;&gt;""," -O","")</f>
        <v/>
      </c>
      <c r="BD39" s="8" t="str">
        <f>IF(BD40&lt;&gt;""," -O","")</f>
        <v/>
      </c>
      <c r="BF39" s="8" t="str">
        <f>IF(BF40&lt;&gt;""," -O","")</f>
        <v/>
      </c>
      <c r="BH39" s="8" t="str">
        <f>IF(BH40&lt;&gt;""," -O","")</f>
        <v/>
      </c>
      <c r="BJ39" s="8" t="str">
        <f>IF(BJ40&lt;&gt;""," -O","")</f>
        <v/>
      </c>
    </row>
    <row r="40" spans="13:62" x14ac:dyDescent="0.25">
      <c r="M40" s="8">
        <v>1.1599999999999999</v>
      </c>
      <c r="N40" s="8" t="str">
        <f>IFERROR(VLOOKUP(M40,'CRUCE OPORTUNIDADES'!$C$10:$D$17,2,FALSE),"")</f>
        <v/>
      </c>
      <c r="O40" s="8">
        <v>2.16</v>
      </c>
      <c r="P40" s="8" t="str">
        <f>IFERROR(VLOOKUP(O40,'CRUCE OPORTUNIDADES'!$C$10:$D$17,2,FALSE),"")</f>
        <v/>
      </c>
      <c r="Q40" s="8">
        <v>3.16</v>
      </c>
      <c r="R40" s="8" t="str">
        <f>IFERROR(VLOOKUP(Q40,'CRUCE OPORTUNIDADES'!$C$10:$D$17,2,FALSE),"")</f>
        <v/>
      </c>
      <c r="S40" s="8">
        <v>4.16</v>
      </c>
      <c r="T40" s="8" t="str">
        <f>IFERROR(VLOOKUP(S40,'CRUCE OPORTUNIDADES'!$C$10:$D$17,2,FALSE),"")</f>
        <v/>
      </c>
      <c r="U40" s="8">
        <v>5.16</v>
      </c>
      <c r="V40" s="8" t="str">
        <f>IFERROR(VLOOKUP(U40,'CRUCE OPORTUNIDADES'!$C$10:$D$17,2,FALSE),"")</f>
        <v/>
      </c>
      <c r="W40" s="8">
        <v>6.16</v>
      </c>
      <c r="X40" s="8" t="str">
        <f>IFERROR(VLOOKUP(W40,'CRUCE OPORTUNIDADES'!$C$10:$D$17,2,FALSE),"")</f>
        <v/>
      </c>
      <c r="Y40" s="8">
        <v>7.16</v>
      </c>
      <c r="Z40" s="8" t="str">
        <f>IFERROR(VLOOKUP(Y40,'CRUCE OPORTUNIDADES'!$C$10:$D$17,2,FALSE),"")</f>
        <v/>
      </c>
      <c r="AA40" s="8">
        <v>8.16</v>
      </c>
      <c r="AB40" s="8" t="str">
        <f>IFERROR(VLOOKUP(AA40,'CRUCE OPORTUNIDADES'!$C$10:$D$17,2,FALSE),"")</f>
        <v/>
      </c>
      <c r="AC40" s="8">
        <v>9.16</v>
      </c>
      <c r="AD40" s="8" t="str">
        <f>IFERROR(VLOOKUP(AC40,'CRUCE OPORTUNIDADES'!$C$10:$D$17,2,FALSE),"")</f>
        <v/>
      </c>
      <c r="AE40" s="8">
        <v>10.16</v>
      </c>
      <c r="AF40" s="8" t="str">
        <f>IFERROR(VLOOKUP(AE40,'CRUCE OPORTUNIDADES'!$C$10:$D$17,2,FALSE),"")</f>
        <v/>
      </c>
      <c r="AG40" s="8">
        <v>11.16</v>
      </c>
      <c r="AH40" s="8" t="str">
        <f>IFERROR(VLOOKUP(AG40,'CRUCE OPORTUNIDADES'!$C$10:$D$17,2,FALSE),"")</f>
        <v/>
      </c>
      <c r="AI40" s="8">
        <v>12.16</v>
      </c>
      <c r="AJ40" s="8" t="str">
        <f>IFERROR(VLOOKUP(AI40,'CRUCE OPORTUNIDADES'!$C$10:$D$17,2,FALSE),"")</f>
        <v/>
      </c>
      <c r="AK40" s="8">
        <v>13.16</v>
      </c>
      <c r="AL40" s="8" t="str">
        <f>IFERROR(VLOOKUP(AK40,'CRUCE OPORTUNIDADES'!$C$10:$D$17,2,FALSE),"")</f>
        <v/>
      </c>
      <c r="AM40" s="8">
        <v>14.16</v>
      </c>
      <c r="AN40" s="8" t="str">
        <f>IFERROR(VLOOKUP(AM40,'CRUCE OPORTUNIDADES'!$C$10:$D$17,2,FALSE),"")</f>
        <v/>
      </c>
      <c r="AO40" s="8">
        <v>15.16</v>
      </c>
      <c r="AP40" s="8" t="str">
        <f>IFERROR(VLOOKUP(AO40,'CRUCE OPORTUNIDADES'!$C$10:$D$17,2,FALSE),"")</f>
        <v/>
      </c>
      <c r="AQ40" s="8">
        <v>16.16</v>
      </c>
      <c r="AR40" s="8" t="str">
        <f>IFERROR(VLOOKUP(AQ40,'CRUCE OPORTUNIDADES'!$C$10:$D$17,2,FALSE),"")</f>
        <v/>
      </c>
      <c r="AS40" s="8">
        <v>17.16</v>
      </c>
      <c r="AT40" s="8" t="str">
        <f>IFERROR(VLOOKUP(AS40,'CRUCE OPORTUNIDADES'!$C$10:$D$17,2,FALSE),"")</f>
        <v/>
      </c>
      <c r="AU40" s="8">
        <v>18.16</v>
      </c>
      <c r="AV40" s="8" t="str">
        <f>IFERROR(VLOOKUP(AU40,'CRUCE OPORTUNIDADES'!$C$10:$D$17,2,FALSE),"")</f>
        <v/>
      </c>
      <c r="AW40" s="8">
        <v>19.16</v>
      </c>
      <c r="AX40" s="8" t="str">
        <f>IFERROR(VLOOKUP(AW40,'CRUCE OPORTUNIDADES'!$C$10:$D$17,2,FALSE),"")</f>
        <v/>
      </c>
      <c r="AY40" s="8">
        <v>20.16</v>
      </c>
      <c r="AZ40" s="8" t="str">
        <f>IFERROR(VLOOKUP(AY40,'CRUCE OPORTUNIDADES'!$C$10:$D$17,2,FALSE),"")</f>
        <v/>
      </c>
      <c r="BA40" s="8">
        <v>21.16</v>
      </c>
      <c r="BB40" s="8" t="str">
        <f>IFERROR(VLOOKUP(BA40,'CRUCE OPORTUNIDADES'!$C$10:$D$17,2,FALSE),"")</f>
        <v/>
      </c>
      <c r="BC40" s="8">
        <v>22.16</v>
      </c>
      <c r="BD40" s="8" t="str">
        <f>IFERROR(VLOOKUP(BC40,'CRUCE OPORTUNIDADES'!$C$10:$D$17,2,FALSE),"")</f>
        <v/>
      </c>
      <c r="BE40" s="8">
        <v>23.16</v>
      </c>
      <c r="BF40" s="8" t="str">
        <f>IFERROR(VLOOKUP(BE40,'CRUCE OPORTUNIDADES'!$C$10:$D$17,2,FALSE),"")</f>
        <v/>
      </c>
      <c r="BG40" s="8">
        <v>24.16</v>
      </c>
      <c r="BH40" s="8" t="str">
        <f>IFERROR(VLOOKUP(BG40,'CRUCE OPORTUNIDADES'!$C$10:$D$17,2,FALSE),"")</f>
        <v/>
      </c>
      <c r="BI40" s="8">
        <v>25.16</v>
      </c>
      <c r="BJ40" s="8" t="str">
        <f>IFERROR(VLOOKUP(BI40,'CRUCE OPORTUNIDADES'!$C$10:$D$17,2,FALSE),"")</f>
        <v/>
      </c>
    </row>
    <row r="41" spans="13:62" x14ac:dyDescent="0.25">
      <c r="N41" s="8" t="str">
        <f>IF(N42&lt;&gt;""," -O","")</f>
        <v/>
      </c>
      <c r="P41" s="8" t="str">
        <f>IF(P42&lt;&gt;""," -O","")</f>
        <v/>
      </c>
      <c r="R41" s="8" t="str">
        <f>IF(R42&lt;&gt;""," -O","")</f>
        <v/>
      </c>
      <c r="T41" s="8" t="str">
        <f>IF(T42&lt;&gt;""," -O","")</f>
        <v/>
      </c>
      <c r="V41" s="8" t="str">
        <f>IF(V42&lt;&gt;""," -O","")</f>
        <v/>
      </c>
      <c r="X41" s="8" t="str">
        <f>IF(X42&lt;&gt;""," -O","")</f>
        <v/>
      </c>
      <c r="Z41" s="8" t="str">
        <f>IF(Z42&lt;&gt;""," -O","")</f>
        <v/>
      </c>
      <c r="AB41" s="8" t="str">
        <f>IF(AB42&lt;&gt;""," -O","")</f>
        <v/>
      </c>
      <c r="AD41" s="8" t="str">
        <f>IF(AD42&lt;&gt;""," -O","")</f>
        <v/>
      </c>
      <c r="AF41" s="8" t="str">
        <f>IF(AF42&lt;&gt;""," -O","")</f>
        <v/>
      </c>
      <c r="AH41" s="8" t="str">
        <f>IF(AH42&lt;&gt;""," -O","")</f>
        <v/>
      </c>
      <c r="AJ41" s="8" t="str">
        <f>IF(AJ42&lt;&gt;""," -O","")</f>
        <v/>
      </c>
      <c r="AL41" s="8" t="str">
        <f>IF(AL42&lt;&gt;""," -O","")</f>
        <v/>
      </c>
      <c r="AN41" s="8" t="str">
        <f>IF(AN42&lt;&gt;""," -O","")</f>
        <v/>
      </c>
      <c r="AP41" s="8" t="str">
        <f>IF(AP42&lt;&gt;""," -O","")</f>
        <v/>
      </c>
      <c r="AR41" s="8" t="str">
        <f>IF(AR42&lt;&gt;""," -O","")</f>
        <v/>
      </c>
      <c r="AT41" s="8" t="str">
        <f>IF(AT42&lt;&gt;""," -O","")</f>
        <v/>
      </c>
      <c r="AV41" s="8" t="str">
        <f>IF(AV42&lt;&gt;""," -O","")</f>
        <v/>
      </c>
      <c r="AX41" s="8" t="str">
        <f>IF(AX42&lt;&gt;""," -O","")</f>
        <v/>
      </c>
      <c r="AZ41" s="8" t="str">
        <f>IF(AZ42&lt;&gt;""," -O","")</f>
        <v/>
      </c>
      <c r="BB41" s="8" t="str">
        <f>IF(BB42&lt;&gt;""," -O","")</f>
        <v/>
      </c>
      <c r="BD41" s="8" t="str">
        <f>IF(BD42&lt;&gt;""," -O","")</f>
        <v/>
      </c>
      <c r="BF41" s="8" t="str">
        <f>IF(BF42&lt;&gt;""," -O","")</f>
        <v/>
      </c>
      <c r="BH41" s="8" t="str">
        <f>IF(BH42&lt;&gt;""," -O","")</f>
        <v/>
      </c>
      <c r="BJ41" s="8" t="str">
        <f>IF(BJ42&lt;&gt;""," -O","")</f>
        <v/>
      </c>
    </row>
    <row r="42" spans="13:62" x14ac:dyDescent="0.25">
      <c r="M42" s="8">
        <v>1.17</v>
      </c>
      <c r="N42" s="8" t="str">
        <f>IFERROR(VLOOKUP(M42,'CRUCE OPORTUNIDADES'!$C$10:$D$17,2,FALSE),"")</f>
        <v/>
      </c>
      <c r="O42" s="8">
        <v>2.17</v>
      </c>
      <c r="P42" s="8" t="str">
        <f>IFERROR(VLOOKUP(O42,'CRUCE OPORTUNIDADES'!$C$10:$D$17,2,FALSE),"")</f>
        <v/>
      </c>
      <c r="Q42" s="8">
        <v>3.17</v>
      </c>
      <c r="R42" s="8" t="str">
        <f>IFERROR(VLOOKUP(Q42,'CRUCE OPORTUNIDADES'!$C$10:$D$17,2,FALSE),"")</f>
        <v/>
      </c>
      <c r="S42" s="8">
        <v>4.17</v>
      </c>
      <c r="T42" s="8" t="str">
        <f>IFERROR(VLOOKUP(S42,'CRUCE OPORTUNIDADES'!$C$10:$D$17,2,FALSE),"")</f>
        <v/>
      </c>
      <c r="U42" s="8">
        <v>5.17</v>
      </c>
      <c r="V42" s="8" t="str">
        <f>IFERROR(VLOOKUP(U42,'CRUCE OPORTUNIDADES'!$C$10:$D$17,2,FALSE),"")</f>
        <v/>
      </c>
      <c r="W42" s="8">
        <v>6.17</v>
      </c>
      <c r="X42" s="8" t="str">
        <f>IFERROR(VLOOKUP(W42,'CRUCE OPORTUNIDADES'!$C$10:$D$17,2,FALSE),"")</f>
        <v/>
      </c>
      <c r="Y42" s="8">
        <v>7.17</v>
      </c>
      <c r="Z42" s="8" t="str">
        <f>IFERROR(VLOOKUP(Y42,'CRUCE OPORTUNIDADES'!$C$10:$D$17,2,FALSE),"")</f>
        <v/>
      </c>
      <c r="AA42" s="8">
        <v>8.17</v>
      </c>
      <c r="AB42" s="8" t="str">
        <f>IFERROR(VLOOKUP(AA42,'CRUCE OPORTUNIDADES'!$C$10:$D$17,2,FALSE),"")</f>
        <v/>
      </c>
      <c r="AC42" s="8">
        <v>9.17</v>
      </c>
      <c r="AD42" s="8" t="str">
        <f>IFERROR(VLOOKUP(AC42,'CRUCE OPORTUNIDADES'!$C$10:$D$17,2,FALSE),"")</f>
        <v/>
      </c>
      <c r="AE42" s="8">
        <v>10.17</v>
      </c>
      <c r="AF42" s="8" t="str">
        <f>IFERROR(VLOOKUP(AE42,'CRUCE OPORTUNIDADES'!$C$10:$D$17,2,FALSE),"")</f>
        <v/>
      </c>
      <c r="AG42" s="8">
        <v>11.17</v>
      </c>
      <c r="AH42" s="8" t="str">
        <f>IFERROR(VLOOKUP(AG42,'CRUCE OPORTUNIDADES'!$C$10:$D$17,2,FALSE),"")</f>
        <v/>
      </c>
      <c r="AI42" s="8">
        <v>12.17</v>
      </c>
      <c r="AJ42" s="8" t="str">
        <f>IFERROR(VLOOKUP(AI42,'CRUCE OPORTUNIDADES'!$C$10:$D$17,2,FALSE),"")</f>
        <v/>
      </c>
      <c r="AK42" s="8">
        <v>13.17</v>
      </c>
      <c r="AL42" s="8" t="str">
        <f>IFERROR(VLOOKUP(AK42,'CRUCE OPORTUNIDADES'!$C$10:$D$17,2,FALSE),"")</f>
        <v/>
      </c>
      <c r="AM42" s="8">
        <v>14.17</v>
      </c>
      <c r="AN42" s="8" t="str">
        <f>IFERROR(VLOOKUP(AM42,'CRUCE OPORTUNIDADES'!$C$10:$D$17,2,FALSE),"")</f>
        <v/>
      </c>
      <c r="AO42" s="8">
        <v>15.17</v>
      </c>
      <c r="AP42" s="8" t="str">
        <f>IFERROR(VLOOKUP(AO42,'CRUCE OPORTUNIDADES'!$C$10:$D$17,2,FALSE),"")</f>
        <v/>
      </c>
      <c r="AQ42" s="8">
        <v>16.170000000000002</v>
      </c>
      <c r="AR42" s="8" t="str">
        <f>IFERROR(VLOOKUP(AQ42,'CRUCE OPORTUNIDADES'!$C$10:$D$17,2,FALSE),"")</f>
        <v/>
      </c>
      <c r="AS42" s="8">
        <v>17.170000000000002</v>
      </c>
      <c r="AT42" s="8" t="str">
        <f>IFERROR(VLOOKUP(AS42,'CRUCE OPORTUNIDADES'!$C$10:$D$17,2,FALSE),"")</f>
        <v/>
      </c>
      <c r="AU42" s="8">
        <v>18.170000000000002</v>
      </c>
      <c r="AV42" s="8" t="str">
        <f>IFERROR(VLOOKUP(AU42,'CRUCE OPORTUNIDADES'!$C$10:$D$17,2,FALSE),"")</f>
        <v/>
      </c>
      <c r="AW42" s="8">
        <v>19.170000000000002</v>
      </c>
      <c r="AX42" s="8" t="str">
        <f>IFERROR(VLOOKUP(AW42,'CRUCE OPORTUNIDADES'!$C$10:$D$17,2,FALSE),"")</f>
        <v/>
      </c>
      <c r="AY42" s="8">
        <v>20.170000000000002</v>
      </c>
      <c r="AZ42" s="8" t="str">
        <f>IFERROR(VLOOKUP(AY42,'CRUCE OPORTUNIDADES'!$C$10:$D$17,2,FALSE),"")</f>
        <v/>
      </c>
      <c r="BA42" s="8">
        <v>21.17</v>
      </c>
      <c r="BB42" s="8" t="str">
        <f>IFERROR(VLOOKUP(BA42,'CRUCE OPORTUNIDADES'!$C$10:$D$17,2,FALSE),"")</f>
        <v/>
      </c>
      <c r="BC42" s="8">
        <v>22.17</v>
      </c>
      <c r="BD42" s="8" t="str">
        <f>IFERROR(VLOOKUP(BC42,'CRUCE OPORTUNIDADES'!$C$10:$D$17,2,FALSE),"")</f>
        <v/>
      </c>
      <c r="BE42" s="8">
        <v>23.17</v>
      </c>
      <c r="BF42" s="8" t="str">
        <f>IFERROR(VLOOKUP(BE42,'CRUCE OPORTUNIDADES'!$C$10:$D$17,2,FALSE),"")</f>
        <v/>
      </c>
      <c r="BG42" s="8">
        <v>24.17</v>
      </c>
      <c r="BH42" s="8" t="str">
        <f>IFERROR(VLOOKUP(BG42,'CRUCE OPORTUNIDADES'!$C$10:$D$17,2,FALSE),"")</f>
        <v/>
      </c>
      <c r="BI42" s="8">
        <v>25.17</v>
      </c>
      <c r="BJ42" s="8" t="str">
        <f>IFERROR(VLOOKUP(BI42,'CRUCE OPORTUNIDADES'!$C$10:$D$17,2,FALSE),"")</f>
        <v/>
      </c>
    </row>
    <row r="43" spans="13:62" x14ac:dyDescent="0.25">
      <c r="N43" s="8" t="str">
        <f>IF(N44&lt;&gt;""," -O","")</f>
        <v/>
      </c>
      <c r="P43" s="8" t="str">
        <f>IF(P44&lt;&gt;""," -O","")</f>
        <v/>
      </c>
      <c r="R43" s="8" t="str">
        <f>IF(R44&lt;&gt;""," -O","")</f>
        <v/>
      </c>
      <c r="T43" s="8" t="str">
        <f>IF(T44&lt;&gt;""," -O","")</f>
        <v/>
      </c>
      <c r="V43" s="8" t="str">
        <f>IF(V44&lt;&gt;""," -O","")</f>
        <v/>
      </c>
      <c r="X43" s="8" t="str">
        <f>IF(X44&lt;&gt;""," -O","")</f>
        <v/>
      </c>
      <c r="Z43" s="8" t="str">
        <f>IF(Z44&lt;&gt;""," -O","")</f>
        <v/>
      </c>
      <c r="AB43" s="8" t="str">
        <f>IF(AB44&lt;&gt;""," -O","")</f>
        <v/>
      </c>
      <c r="AD43" s="8" t="str">
        <f>IF(AD44&lt;&gt;""," -O","")</f>
        <v/>
      </c>
      <c r="AF43" s="8" t="str">
        <f>IF(AF44&lt;&gt;""," -O","")</f>
        <v/>
      </c>
      <c r="AH43" s="8" t="str">
        <f>IF(AH44&lt;&gt;""," -O","")</f>
        <v/>
      </c>
      <c r="AJ43" s="8" t="str">
        <f>IF(AJ44&lt;&gt;""," -O","")</f>
        <v/>
      </c>
      <c r="AL43" s="8" t="str">
        <f>IF(AL44&lt;&gt;""," -O","")</f>
        <v/>
      </c>
      <c r="AN43" s="8" t="str">
        <f>IF(AN44&lt;&gt;""," -O","")</f>
        <v/>
      </c>
      <c r="AP43" s="8" t="str">
        <f>IF(AP44&lt;&gt;""," -O","")</f>
        <v/>
      </c>
      <c r="AR43" s="8" t="str">
        <f>IF(AR44&lt;&gt;""," -O","")</f>
        <v/>
      </c>
      <c r="AT43" s="8" t="str">
        <f>IF(AT44&lt;&gt;""," -O","")</f>
        <v/>
      </c>
      <c r="AV43" s="8" t="str">
        <f>IF(AV44&lt;&gt;""," -O","")</f>
        <v/>
      </c>
      <c r="AX43" s="8" t="str">
        <f>IF(AX44&lt;&gt;""," -O","")</f>
        <v/>
      </c>
      <c r="AZ43" s="8" t="str">
        <f>IF(AZ44&lt;&gt;""," -O","")</f>
        <v/>
      </c>
      <c r="BB43" s="8" t="str">
        <f>IF(BB44&lt;&gt;""," -O","")</f>
        <v/>
      </c>
      <c r="BD43" s="8" t="str">
        <f>IF(BD44&lt;&gt;""," -O","")</f>
        <v/>
      </c>
      <c r="BF43" s="8" t="str">
        <f>IF(BF44&lt;&gt;""," -O","")</f>
        <v/>
      </c>
      <c r="BH43" s="8" t="str">
        <f>IF(BH44&lt;&gt;""," -O","")</f>
        <v/>
      </c>
      <c r="BJ43" s="8" t="str">
        <f>IF(BJ44&lt;&gt;""," -O","")</f>
        <v/>
      </c>
    </row>
    <row r="44" spans="13:62" x14ac:dyDescent="0.25">
      <c r="M44" s="8">
        <v>1.18</v>
      </c>
      <c r="N44" s="8" t="str">
        <f>IFERROR(VLOOKUP(M44,'CRUCE OPORTUNIDADES'!$C$10:$D$17,2,FALSE),"")</f>
        <v/>
      </c>
      <c r="O44" s="8">
        <v>2.1800000000000002</v>
      </c>
      <c r="P44" s="8" t="str">
        <f>IFERROR(VLOOKUP(O44,'CRUCE OPORTUNIDADES'!$C$10:$D$17,2,FALSE),"")</f>
        <v/>
      </c>
      <c r="Q44" s="8">
        <v>3.18</v>
      </c>
      <c r="R44" s="8" t="str">
        <f>IFERROR(VLOOKUP(Q44,'CRUCE OPORTUNIDADES'!$C$10:$D$17,2,FALSE),"")</f>
        <v/>
      </c>
      <c r="S44" s="8">
        <v>4.18</v>
      </c>
      <c r="T44" s="8" t="str">
        <f>IFERROR(VLOOKUP(S44,'CRUCE OPORTUNIDADES'!$C$10:$D$17,2,FALSE),"")</f>
        <v/>
      </c>
      <c r="U44" s="8">
        <v>5.18</v>
      </c>
      <c r="V44" s="8" t="str">
        <f>IFERROR(VLOOKUP(U44,'CRUCE OPORTUNIDADES'!$C$10:$D$17,2,FALSE),"")</f>
        <v/>
      </c>
      <c r="W44" s="8">
        <v>6.18</v>
      </c>
      <c r="X44" s="8" t="str">
        <f>IFERROR(VLOOKUP(W44,'CRUCE OPORTUNIDADES'!$C$10:$D$17,2,FALSE),"")</f>
        <v/>
      </c>
      <c r="Y44" s="8">
        <v>7.18</v>
      </c>
      <c r="Z44" s="8" t="str">
        <f>IFERROR(VLOOKUP(Y44,'CRUCE OPORTUNIDADES'!$C$10:$D$17,2,FALSE),"")</f>
        <v/>
      </c>
      <c r="AA44" s="8">
        <v>8.18</v>
      </c>
      <c r="AB44" s="8" t="str">
        <f>IFERROR(VLOOKUP(AA44,'CRUCE OPORTUNIDADES'!$C$10:$D$17,2,FALSE),"")</f>
        <v/>
      </c>
      <c r="AC44" s="8">
        <v>9.18</v>
      </c>
      <c r="AD44" s="8" t="str">
        <f>IFERROR(VLOOKUP(AC44,'CRUCE OPORTUNIDADES'!$C$10:$D$17,2,FALSE),"")</f>
        <v/>
      </c>
      <c r="AE44" s="8">
        <v>10.18</v>
      </c>
      <c r="AF44" s="8" t="str">
        <f>IFERROR(VLOOKUP(AE44,'CRUCE OPORTUNIDADES'!$C$10:$D$17,2,FALSE),"")</f>
        <v/>
      </c>
      <c r="AG44" s="8">
        <v>11.18</v>
      </c>
      <c r="AH44" s="8" t="str">
        <f>IFERROR(VLOOKUP(AG44,'CRUCE OPORTUNIDADES'!$C$10:$D$17,2,FALSE),"")</f>
        <v/>
      </c>
      <c r="AI44" s="8">
        <v>12.18</v>
      </c>
      <c r="AJ44" s="8" t="str">
        <f>IFERROR(VLOOKUP(AI44,'CRUCE OPORTUNIDADES'!$C$10:$D$17,2,FALSE),"")</f>
        <v/>
      </c>
      <c r="AK44" s="8">
        <v>13.18</v>
      </c>
      <c r="AL44" s="8" t="str">
        <f>IFERROR(VLOOKUP(AK44,'CRUCE OPORTUNIDADES'!$C$10:$D$17,2,FALSE),"")</f>
        <v/>
      </c>
      <c r="AM44" s="8">
        <v>14.18</v>
      </c>
      <c r="AN44" s="8" t="str">
        <f>IFERROR(VLOOKUP(AM44,'CRUCE OPORTUNIDADES'!$C$10:$D$17,2,FALSE),"")</f>
        <v/>
      </c>
      <c r="AO44" s="8">
        <v>15.18</v>
      </c>
      <c r="AP44" s="8" t="str">
        <f>IFERROR(VLOOKUP(AO44,'CRUCE OPORTUNIDADES'!$C$10:$D$17,2,FALSE),"")</f>
        <v/>
      </c>
      <c r="AQ44" s="8">
        <v>16.18</v>
      </c>
      <c r="AR44" s="8" t="str">
        <f>IFERROR(VLOOKUP(AQ44,'CRUCE OPORTUNIDADES'!$C$10:$D$17,2,FALSE),"")</f>
        <v/>
      </c>
      <c r="AS44" s="8">
        <v>17.18</v>
      </c>
      <c r="AT44" s="8" t="str">
        <f>IFERROR(VLOOKUP(AS44,'CRUCE OPORTUNIDADES'!$C$10:$D$17,2,FALSE),"")</f>
        <v/>
      </c>
      <c r="AU44" s="8">
        <v>18.18</v>
      </c>
      <c r="AV44" s="8" t="str">
        <f>IFERROR(VLOOKUP(AU44,'CRUCE OPORTUNIDADES'!$C$10:$D$17,2,FALSE),"")</f>
        <v/>
      </c>
      <c r="AW44" s="8">
        <v>19.18</v>
      </c>
      <c r="AX44" s="8" t="str">
        <f>IFERROR(VLOOKUP(AW44,'CRUCE OPORTUNIDADES'!$C$10:$D$17,2,FALSE),"")</f>
        <v/>
      </c>
      <c r="AY44" s="8">
        <v>20.18</v>
      </c>
      <c r="AZ44" s="8" t="str">
        <f>IFERROR(VLOOKUP(AY44,'CRUCE OPORTUNIDADES'!$C$10:$D$17,2,FALSE),"")</f>
        <v/>
      </c>
      <c r="BA44" s="8">
        <v>21.18</v>
      </c>
      <c r="BB44" s="8" t="str">
        <f>IFERROR(VLOOKUP(BA44,'CRUCE OPORTUNIDADES'!$C$10:$D$17,2,FALSE),"")</f>
        <v/>
      </c>
      <c r="BC44" s="8">
        <v>22.18</v>
      </c>
      <c r="BD44" s="8" t="str">
        <f>IFERROR(VLOOKUP(BC44,'CRUCE OPORTUNIDADES'!$C$10:$D$17,2,FALSE),"")</f>
        <v/>
      </c>
      <c r="BE44" s="8">
        <v>23.18</v>
      </c>
      <c r="BF44" s="8" t="str">
        <f>IFERROR(VLOOKUP(BE44,'CRUCE OPORTUNIDADES'!$C$10:$D$17,2,FALSE),"")</f>
        <v/>
      </c>
      <c r="BG44" s="8">
        <v>24.18</v>
      </c>
      <c r="BH44" s="8" t="str">
        <f>IFERROR(VLOOKUP(BG44,'CRUCE OPORTUNIDADES'!$C$10:$D$17,2,FALSE),"")</f>
        <v/>
      </c>
      <c r="BI44" s="8">
        <v>25.18</v>
      </c>
      <c r="BJ44" s="8" t="str">
        <f>IFERROR(VLOOKUP(BI44,'CRUCE OPORTUNIDADES'!$C$10:$D$17,2,FALSE),"")</f>
        <v/>
      </c>
    </row>
    <row r="45" spans="13:62" x14ac:dyDescent="0.25">
      <c r="N45" s="8" t="str">
        <f>IF(N46&lt;&gt;""," -O","")</f>
        <v/>
      </c>
      <c r="P45" s="8" t="str">
        <f>IF(P46&lt;&gt;""," -O","")</f>
        <v/>
      </c>
      <c r="R45" s="8" t="str">
        <f>IF(R46&lt;&gt;""," -O","")</f>
        <v/>
      </c>
      <c r="T45" s="8" t="str">
        <f>IF(T46&lt;&gt;""," -O","")</f>
        <v/>
      </c>
      <c r="V45" s="8" t="str">
        <f>IF(V46&lt;&gt;""," -O","")</f>
        <v/>
      </c>
      <c r="X45" s="8" t="str">
        <f>IF(X46&lt;&gt;""," -O","")</f>
        <v/>
      </c>
      <c r="Z45" s="8" t="str">
        <f>IF(Z46&lt;&gt;""," -O","")</f>
        <v/>
      </c>
      <c r="AB45" s="8" t="str">
        <f>IF(AB46&lt;&gt;""," -O","")</f>
        <v/>
      </c>
      <c r="AD45" s="8" t="str">
        <f>IF(AD46&lt;&gt;""," -O","")</f>
        <v/>
      </c>
      <c r="AF45" s="8" t="str">
        <f>IF(AF46&lt;&gt;""," -O","")</f>
        <v/>
      </c>
      <c r="AH45" s="8" t="str">
        <f>IF(AH46&lt;&gt;""," -O","")</f>
        <v/>
      </c>
      <c r="AJ45" s="8" t="str">
        <f>IF(AJ46&lt;&gt;""," -O","")</f>
        <v/>
      </c>
      <c r="AL45" s="8" t="str">
        <f>IF(AL46&lt;&gt;""," -O","")</f>
        <v/>
      </c>
      <c r="AN45" s="8" t="str">
        <f>IF(AN46&lt;&gt;""," -O","")</f>
        <v/>
      </c>
      <c r="AP45" s="8" t="str">
        <f>IF(AP46&lt;&gt;""," -O","")</f>
        <v/>
      </c>
      <c r="AR45" s="8" t="str">
        <f>IF(AR46&lt;&gt;""," -O","")</f>
        <v/>
      </c>
      <c r="AT45" s="8" t="str">
        <f>IF(AT46&lt;&gt;""," -O","")</f>
        <v/>
      </c>
      <c r="AV45" s="8" t="str">
        <f>IF(AV46&lt;&gt;""," -O","")</f>
        <v/>
      </c>
      <c r="AX45" s="8" t="str">
        <f>IF(AX46&lt;&gt;""," -O","")</f>
        <v/>
      </c>
      <c r="AZ45" s="8" t="str">
        <f>IF(AZ46&lt;&gt;""," -O","")</f>
        <v/>
      </c>
      <c r="BB45" s="8" t="str">
        <f>IF(BB46&lt;&gt;""," -O","")</f>
        <v/>
      </c>
      <c r="BD45" s="8" t="str">
        <f>IF(BD46&lt;&gt;""," -O","")</f>
        <v/>
      </c>
      <c r="BF45" s="8" t="str">
        <f>IF(BF46&lt;&gt;""," -O","")</f>
        <v/>
      </c>
      <c r="BH45" s="8" t="str">
        <f>IF(BH46&lt;&gt;""," -O","")</f>
        <v/>
      </c>
      <c r="BJ45" s="8" t="str">
        <f>IF(BJ46&lt;&gt;""," -O","")</f>
        <v/>
      </c>
    </row>
    <row r="46" spans="13:62" x14ac:dyDescent="0.25">
      <c r="M46" s="8">
        <v>1.19</v>
      </c>
      <c r="N46" s="8" t="str">
        <f>IFERROR(VLOOKUP(M46,'CRUCE OPORTUNIDADES'!$C$10:$D$17,2,FALSE),"")</f>
        <v/>
      </c>
      <c r="O46" s="8">
        <v>2.19</v>
      </c>
      <c r="P46" s="8" t="str">
        <f>IFERROR(VLOOKUP(O46,'CRUCE OPORTUNIDADES'!$C$10:$D$17,2,FALSE),"")</f>
        <v/>
      </c>
      <c r="Q46" s="8">
        <v>3.19</v>
      </c>
      <c r="R46" s="8" t="str">
        <f>IFERROR(VLOOKUP(Q46,'CRUCE OPORTUNIDADES'!$C$10:$D$17,2,FALSE),"")</f>
        <v/>
      </c>
      <c r="S46" s="8">
        <v>4.1900000000000004</v>
      </c>
      <c r="T46" s="8" t="str">
        <f>IFERROR(VLOOKUP(S46,'CRUCE OPORTUNIDADES'!$C$10:$D$17,2,FALSE),"")</f>
        <v/>
      </c>
      <c r="U46" s="8">
        <v>5.19</v>
      </c>
      <c r="V46" s="8" t="str">
        <f>IFERROR(VLOOKUP(U46,'CRUCE OPORTUNIDADES'!$C$10:$D$17,2,FALSE),"")</f>
        <v/>
      </c>
      <c r="W46" s="8">
        <v>6.19</v>
      </c>
      <c r="X46" s="8" t="str">
        <f>IFERROR(VLOOKUP(W46,'CRUCE OPORTUNIDADES'!$C$10:$D$17,2,FALSE),"")</f>
        <v/>
      </c>
      <c r="Y46" s="8">
        <v>7.19</v>
      </c>
      <c r="Z46" s="8" t="str">
        <f>IFERROR(VLOOKUP(Y46,'CRUCE OPORTUNIDADES'!$C$10:$D$17,2,FALSE),"")</f>
        <v/>
      </c>
      <c r="AA46" s="8">
        <v>8.19</v>
      </c>
      <c r="AB46" s="8" t="str">
        <f>IFERROR(VLOOKUP(AA46,'CRUCE OPORTUNIDADES'!$C$10:$D$17,2,FALSE),"")</f>
        <v/>
      </c>
      <c r="AC46" s="8">
        <v>9.19</v>
      </c>
      <c r="AD46" s="8" t="str">
        <f>IFERROR(VLOOKUP(AC46,'CRUCE OPORTUNIDADES'!$C$10:$D$17,2,FALSE),"")</f>
        <v/>
      </c>
      <c r="AE46" s="8">
        <v>10.19</v>
      </c>
      <c r="AF46" s="8" t="str">
        <f>IFERROR(VLOOKUP(AE46,'CRUCE OPORTUNIDADES'!$C$10:$D$17,2,FALSE),"")</f>
        <v/>
      </c>
      <c r="AG46" s="8">
        <v>11.19</v>
      </c>
      <c r="AH46" s="8" t="str">
        <f>IFERROR(VLOOKUP(AG46,'CRUCE OPORTUNIDADES'!$C$10:$D$17,2,FALSE),"")</f>
        <v/>
      </c>
      <c r="AI46" s="8">
        <v>12.19</v>
      </c>
      <c r="AJ46" s="8" t="str">
        <f>IFERROR(VLOOKUP(AI46,'CRUCE OPORTUNIDADES'!$C$10:$D$17,2,FALSE),"")</f>
        <v/>
      </c>
      <c r="AK46" s="8">
        <v>13.19</v>
      </c>
      <c r="AL46" s="8" t="str">
        <f>IFERROR(VLOOKUP(AK46,'CRUCE OPORTUNIDADES'!$C$10:$D$17,2,FALSE),"")</f>
        <v/>
      </c>
      <c r="AM46" s="8">
        <v>14.19</v>
      </c>
      <c r="AN46" s="8" t="str">
        <f>IFERROR(VLOOKUP(AM46,'CRUCE OPORTUNIDADES'!$C$10:$D$17,2,FALSE),"")</f>
        <v/>
      </c>
      <c r="AO46" s="8">
        <v>15.19</v>
      </c>
      <c r="AP46" s="8" t="str">
        <f>IFERROR(VLOOKUP(AO46,'CRUCE OPORTUNIDADES'!$C$10:$D$17,2,FALSE),"")</f>
        <v/>
      </c>
      <c r="AQ46" s="8">
        <v>16.190000000000001</v>
      </c>
      <c r="AR46" s="8" t="str">
        <f>IFERROR(VLOOKUP(AQ46,'CRUCE OPORTUNIDADES'!$C$10:$D$17,2,FALSE),"")</f>
        <v/>
      </c>
      <c r="AS46" s="8">
        <v>17.190000000000001</v>
      </c>
      <c r="AT46" s="8" t="str">
        <f>IFERROR(VLOOKUP(AS46,'CRUCE OPORTUNIDADES'!$C$10:$D$17,2,FALSE),"")</f>
        <v/>
      </c>
      <c r="AU46" s="8">
        <v>18.190000000000001</v>
      </c>
      <c r="AV46" s="8" t="str">
        <f>IFERROR(VLOOKUP(AU46,'CRUCE OPORTUNIDADES'!$C$10:$D$17,2,FALSE),"")</f>
        <v/>
      </c>
      <c r="AW46" s="8">
        <v>19.190000000000001</v>
      </c>
      <c r="AX46" s="8" t="str">
        <f>IFERROR(VLOOKUP(AW46,'CRUCE OPORTUNIDADES'!$C$10:$D$17,2,FALSE),"")</f>
        <v/>
      </c>
      <c r="AY46" s="8">
        <v>20.190000000000001</v>
      </c>
      <c r="AZ46" s="8" t="str">
        <f>IFERROR(VLOOKUP(AY46,'CRUCE OPORTUNIDADES'!$C$10:$D$17,2,FALSE),"")</f>
        <v/>
      </c>
      <c r="BA46" s="8">
        <v>21.19</v>
      </c>
      <c r="BB46" s="8" t="str">
        <f>IFERROR(VLOOKUP(BA46,'CRUCE OPORTUNIDADES'!$C$10:$D$17,2,FALSE),"")</f>
        <v/>
      </c>
      <c r="BC46" s="8">
        <v>22.19</v>
      </c>
      <c r="BD46" s="8" t="str">
        <f>IFERROR(VLOOKUP(BC46,'CRUCE OPORTUNIDADES'!$C$10:$D$17,2,FALSE),"")</f>
        <v/>
      </c>
      <c r="BE46" s="8">
        <v>23.19</v>
      </c>
      <c r="BF46" s="8" t="str">
        <f>IFERROR(VLOOKUP(BE46,'CRUCE OPORTUNIDADES'!$C$10:$D$17,2,FALSE),"")</f>
        <v/>
      </c>
      <c r="BG46" s="8">
        <v>24.19</v>
      </c>
      <c r="BH46" s="8" t="str">
        <f>IFERROR(VLOOKUP(BG46,'CRUCE OPORTUNIDADES'!$C$10:$D$17,2,FALSE),"")</f>
        <v/>
      </c>
      <c r="BI46" s="8">
        <v>25.19</v>
      </c>
      <c r="BJ46" s="8" t="str">
        <f>IFERROR(VLOOKUP(BI46,'CRUCE OPORTUNIDADES'!$C$10:$D$17,2,FALSE),"")</f>
        <v/>
      </c>
    </row>
    <row r="47" spans="13:62" x14ac:dyDescent="0.25">
      <c r="N47" s="8" t="str">
        <f>IF(N48&lt;&gt;""," -O","")</f>
        <v/>
      </c>
      <c r="P47" s="8" t="str">
        <f>IF(P48&lt;&gt;""," -O","")</f>
        <v/>
      </c>
      <c r="R47" s="8" t="str">
        <f>IF(R48&lt;&gt;""," -O","")</f>
        <v/>
      </c>
      <c r="T47" s="8" t="str">
        <f>IF(T48&lt;&gt;""," -O","")</f>
        <v/>
      </c>
      <c r="V47" s="8" t="str">
        <f>IF(V48&lt;&gt;""," -O","")</f>
        <v/>
      </c>
      <c r="X47" s="8" t="str">
        <f>IF(X48&lt;&gt;""," -O","")</f>
        <v/>
      </c>
      <c r="Z47" s="8" t="str">
        <f>IF(Z48&lt;&gt;""," -O","")</f>
        <v/>
      </c>
      <c r="AB47" s="8" t="str">
        <f>IF(AB48&lt;&gt;""," -O","")</f>
        <v/>
      </c>
      <c r="AD47" s="8" t="str">
        <f>IF(AD48&lt;&gt;""," -O","")</f>
        <v/>
      </c>
      <c r="AF47" s="8" t="str">
        <f>IF(AF48&lt;&gt;""," -O","")</f>
        <v/>
      </c>
      <c r="AH47" s="8" t="str">
        <f>IF(AH48&lt;&gt;""," -O","")</f>
        <v/>
      </c>
      <c r="AJ47" s="8" t="str">
        <f>IF(AJ48&lt;&gt;""," -O","")</f>
        <v/>
      </c>
      <c r="AL47" s="8" t="str">
        <f>IF(AL48&lt;&gt;""," -O","")</f>
        <v/>
      </c>
      <c r="AN47" s="8" t="str">
        <f>IF(AN48&lt;&gt;""," -O","")</f>
        <v/>
      </c>
      <c r="AP47" s="8" t="str">
        <f>IF(AP48&lt;&gt;""," -O","")</f>
        <v/>
      </c>
      <c r="AR47" s="8" t="str">
        <f>IF(AR48&lt;&gt;""," -O","")</f>
        <v/>
      </c>
      <c r="AT47" s="8" t="str">
        <f>IF(AT48&lt;&gt;""," -O","")</f>
        <v/>
      </c>
      <c r="AV47" s="8" t="str">
        <f>IF(AV48&lt;&gt;""," -O","")</f>
        <v/>
      </c>
      <c r="AX47" s="8" t="str">
        <f>IF(AX48&lt;&gt;""," -O","")</f>
        <v/>
      </c>
      <c r="AZ47" s="8" t="str">
        <f>IF(AZ48&lt;&gt;""," -O","")</f>
        <v/>
      </c>
      <c r="BB47" s="8" t="str">
        <f>IF(BB48&lt;&gt;""," -O","")</f>
        <v/>
      </c>
      <c r="BD47" s="8" t="str">
        <f>IF(BD48&lt;&gt;""," -O","")</f>
        <v/>
      </c>
      <c r="BF47" s="8" t="str">
        <f>IF(BF48&lt;&gt;""," -O","")</f>
        <v/>
      </c>
      <c r="BH47" s="8" t="str">
        <f>IF(BH48&lt;&gt;""," -O","")</f>
        <v/>
      </c>
      <c r="BJ47" s="8" t="str">
        <f>IF(BJ48&lt;&gt;""," -O","")</f>
        <v/>
      </c>
    </row>
    <row r="48" spans="13:62" x14ac:dyDescent="0.25">
      <c r="M48" s="8">
        <v>1.2</v>
      </c>
      <c r="N48" s="8" t="str">
        <f>IFERROR(VLOOKUP(M48,'CRUCE OPORTUNIDADES'!$C$10:$D$17,2,FALSE),"")</f>
        <v/>
      </c>
      <c r="O48" s="8">
        <v>2.2000000000000002</v>
      </c>
      <c r="P48" s="8" t="str">
        <f>IFERROR(VLOOKUP(O48,'CRUCE OPORTUNIDADES'!$C$10:$D$17,2,FALSE),"")</f>
        <v/>
      </c>
      <c r="Q48" s="8">
        <v>3.2</v>
      </c>
      <c r="R48" s="8" t="str">
        <f>IFERROR(VLOOKUP(Q48,'CRUCE OPORTUNIDADES'!$C$10:$D$17,2,FALSE),"")</f>
        <v/>
      </c>
      <c r="S48" s="8">
        <v>4.2</v>
      </c>
      <c r="T48" s="8" t="str">
        <f>IFERROR(VLOOKUP(S48,'CRUCE OPORTUNIDADES'!$C$10:$D$17,2,FALSE),"")</f>
        <v/>
      </c>
      <c r="U48" s="8">
        <v>5.2</v>
      </c>
      <c r="V48" s="8" t="str">
        <f>IFERROR(VLOOKUP(U48,'CRUCE OPORTUNIDADES'!$C$10:$D$17,2,FALSE),"")</f>
        <v/>
      </c>
      <c r="W48" s="8">
        <v>6.2</v>
      </c>
      <c r="X48" s="8" t="str">
        <f>IFERROR(VLOOKUP(W48,'CRUCE OPORTUNIDADES'!$C$10:$D$17,2,FALSE),"")</f>
        <v/>
      </c>
      <c r="Y48" s="8">
        <v>7.2</v>
      </c>
      <c r="Z48" s="8" t="str">
        <f>IFERROR(VLOOKUP(Y48,'CRUCE OPORTUNIDADES'!$C$10:$D$17,2,FALSE),"")</f>
        <v/>
      </c>
      <c r="AA48" s="8">
        <v>8.1999999999999993</v>
      </c>
      <c r="AB48" s="8" t="str">
        <f>IFERROR(VLOOKUP(AA48,'CRUCE OPORTUNIDADES'!$C$10:$D$17,2,FALSE),"")</f>
        <v/>
      </c>
      <c r="AC48" s="8">
        <v>9.1999999999999993</v>
      </c>
      <c r="AD48" s="8" t="str">
        <f>IFERROR(VLOOKUP(AC48,'CRUCE OPORTUNIDADES'!$C$10:$D$17,2,FALSE),"")</f>
        <v/>
      </c>
      <c r="AE48" s="8">
        <v>10.199999999999999</v>
      </c>
      <c r="AF48" s="8" t="str">
        <f>IFERROR(VLOOKUP(AE48,'CRUCE OPORTUNIDADES'!$C$10:$D$17,2,FALSE),"")</f>
        <v/>
      </c>
      <c r="AG48" s="8">
        <v>11.2</v>
      </c>
      <c r="AH48" s="8" t="str">
        <f>IFERROR(VLOOKUP(AG48,'CRUCE OPORTUNIDADES'!$C$10:$D$17,2,FALSE),"")</f>
        <v/>
      </c>
      <c r="AI48" s="8">
        <v>12.2</v>
      </c>
      <c r="AJ48" s="8" t="str">
        <f>IFERROR(VLOOKUP(AI48,'CRUCE OPORTUNIDADES'!$C$10:$D$17,2,FALSE),"")</f>
        <v/>
      </c>
      <c r="AK48" s="8">
        <v>13.2</v>
      </c>
      <c r="AL48" s="8" t="str">
        <f>IFERROR(VLOOKUP(AK48,'CRUCE OPORTUNIDADES'!$C$10:$D$17,2,FALSE),"")</f>
        <v/>
      </c>
      <c r="AM48" s="8">
        <v>14.2</v>
      </c>
      <c r="AN48" s="8" t="str">
        <f>IFERROR(VLOOKUP(AM48,'CRUCE OPORTUNIDADES'!$C$10:$D$17,2,FALSE),"")</f>
        <v/>
      </c>
      <c r="AO48" s="8">
        <v>15.2</v>
      </c>
      <c r="AP48" s="8" t="str">
        <f>IFERROR(VLOOKUP(AO48,'CRUCE OPORTUNIDADES'!$C$10:$D$17,2,FALSE),"")</f>
        <v/>
      </c>
      <c r="AQ48" s="8">
        <v>16.2</v>
      </c>
      <c r="AR48" s="8" t="str">
        <f>IFERROR(VLOOKUP(AQ48,'CRUCE OPORTUNIDADES'!$C$10:$D$17,2,FALSE),"")</f>
        <v/>
      </c>
      <c r="AS48" s="8">
        <v>17.2</v>
      </c>
      <c r="AT48" s="8" t="str">
        <f>IFERROR(VLOOKUP(AS48,'CRUCE OPORTUNIDADES'!$C$10:$D$17,2,FALSE),"")</f>
        <v/>
      </c>
      <c r="AU48" s="8">
        <v>18.2</v>
      </c>
      <c r="AV48" s="8" t="str">
        <f>IFERROR(VLOOKUP(AU48,'CRUCE OPORTUNIDADES'!$C$10:$D$17,2,FALSE),"")</f>
        <v/>
      </c>
      <c r="AW48" s="8">
        <v>19.2</v>
      </c>
      <c r="AX48" s="8" t="str">
        <f>IFERROR(VLOOKUP(AW48,'CRUCE OPORTUNIDADES'!$C$10:$D$17,2,FALSE),"")</f>
        <v/>
      </c>
      <c r="AY48" s="8">
        <v>20.2</v>
      </c>
      <c r="AZ48" s="8" t="str">
        <f>IFERROR(VLOOKUP(AY48,'CRUCE OPORTUNIDADES'!$C$10:$D$17,2,FALSE),"")</f>
        <v/>
      </c>
      <c r="BA48" s="8">
        <v>21.2</v>
      </c>
      <c r="BB48" s="8" t="str">
        <f>IFERROR(VLOOKUP(BA48,'CRUCE OPORTUNIDADES'!$C$10:$D$17,2,FALSE),"")</f>
        <v/>
      </c>
      <c r="BC48" s="8">
        <v>22.2</v>
      </c>
      <c r="BD48" s="8" t="str">
        <f>IFERROR(VLOOKUP(BC48,'CRUCE OPORTUNIDADES'!$C$10:$D$17,2,FALSE),"")</f>
        <v/>
      </c>
      <c r="BE48" s="8">
        <v>23.2</v>
      </c>
      <c r="BF48" s="8" t="str">
        <f>IFERROR(VLOOKUP(BE48,'CRUCE OPORTUNIDADES'!$C$10:$D$17,2,FALSE),"")</f>
        <v/>
      </c>
      <c r="BG48" s="8">
        <v>24.2</v>
      </c>
      <c r="BH48" s="8" t="str">
        <f>IFERROR(VLOOKUP(BG48,'CRUCE OPORTUNIDADES'!$C$10:$D$17,2,FALSE),"")</f>
        <v/>
      </c>
      <c r="BI48" s="8">
        <v>25.2</v>
      </c>
      <c r="BJ48" s="8" t="str">
        <f>IFERROR(VLOOKUP(BI48,'CRUCE OPORTUNIDADES'!$C$10:$D$17,2,FALSE),"")</f>
        <v/>
      </c>
    </row>
    <row r="49" spans="13:62" x14ac:dyDescent="0.25">
      <c r="N49" s="8" t="str">
        <f>IF(N50&lt;&gt;""," -O","")</f>
        <v/>
      </c>
      <c r="P49" s="8" t="str">
        <f>IF(P50&lt;&gt;""," -O","")</f>
        <v/>
      </c>
      <c r="R49" s="8" t="str">
        <f>IF(R50&lt;&gt;""," -O","")</f>
        <v/>
      </c>
      <c r="T49" s="8" t="str">
        <f>IF(T50&lt;&gt;""," -O","")</f>
        <v/>
      </c>
      <c r="V49" s="8" t="str">
        <f>IF(V50&lt;&gt;""," -O","")</f>
        <v/>
      </c>
      <c r="X49" s="8" t="str">
        <f>IF(X50&lt;&gt;""," -O","")</f>
        <v/>
      </c>
      <c r="Z49" s="8" t="str">
        <f>IF(Z50&lt;&gt;""," -O","")</f>
        <v/>
      </c>
      <c r="AB49" s="8" t="str">
        <f>IF(AB50&lt;&gt;""," -O","")</f>
        <v/>
      </c>
      <c r="AD49" s="8" t="str">
        <f>IF(AD50&lt;&gt;""," -O","")</f>
        <v/>
      </c>
      <c r="AF49" s="8" t="str">
        <f>IF(AF50&lt;&gt;""," -O","")</f>
        <v/>
      </c>
      <c r="AH49" s="8" t="str">
        <f>IF(AH50&lt;&gt;""," -O","")</f>
        <v/>
      </c>
      <c r="AJ49" s="8" t="str">
        <f>IF(AJ50&lt;&gt;""," -O","")</f>
        <v/>
      </c>
      <c r="AL49" s="8" t="str">
        <f>IF(AL50&lt;&gt;""," -O","")</f>
        <v/>
      </c>
      <c r="AN49" s="8" t="str">
        <f>IF(AN50&lt;&gt;""," -O","")</f>
        <v/>
      </c>
      <c r="AP49" s="8" t="str">
        <f>IF(AP50&lt;&gt;""," -O","")</f>
        <v/>
      </c>
      <c r="AR49" s="8" t="str">
        <f>IF(AR50&lt;&gt;""," -O","")</f>
        <v/>
      </c>
      <c r="AT49" s="8" t="str">
        <f>IF(AT50&lt;&gt;""," -O","")</f>
        <v/>
      </c>
      <c r="AV49" s="8" t="str">
        <f>IF(AV50&lt;&gt;""," -O","")</f>
        <v/>
      </c>
      <c r="AX49" s="8" t="str">
        <f>IF(AX50&lt;&gt;""," -O","")</f>
        <v/>
      </c>
      <c r="AZ49" s="8" t="str">
        <f>IF(AZ50&lt;&gt;""," -O","")</f>
        <v/>
      </c>
      <c r="BB49" s="8" t="str">
        <f>IF(BB50&lt;&gt;""," -O","")</f>
        <v/>
      </c>
      <c r="BD49" s="8" t="str">
        <f>IF(BD50&lt;&gt;""," -O","")</f>
        <v/>
      </c>
      <c r="BF49" s="8" t="str">
        <f>IF(BF50&lt;&gt;""," -O","")</f>
        <v/>
      </c>
      <c r="BH49" s="8" t="str">
        <f>IF(BH50&lt;&gt;""," -O","")</f>
        <v/>
      </c>
      <c r="BJ49" s="8" t="str">
        <f>IF(BJ50&lt;&gt;""," -O","")</f>
        <v/>
      </c>
    </row>
    <row r="50" spans="13:62" x14ac:dyDescent="0.25">
      <c r="M50" s="8">
        <v>1.21</v>
      </c>
      <c r="N50" s="8" t="str">
        <f>IFERROR(VLOOKUP(M50,'CRUCE OPORTUNIDADES'!$C$10:$D$17,2,FALSE),"")</f>
        <v/>
      </c>
      <c r="O50" s="8">
        <v>2.21</v>
      </c>
      <c r="P50" s="8" t="str">
        <f>IFERROR(VLOOKUP(O50,'CRUCE OPORTUNIDADES'!$C$10:$D$17,2,FALSE),"")</f>
        <v/>
      </c>
      <c r="Q50" s="8">
        <v>3.21</v>
      </c>
      <c r="R50" s="8" t="str">
        <f>IFERROR(VLOOKUP(Q50,'CRUCE OPORTUNIDADES'!$C$10:$D$17,2,FALSE),"")</f>
        <v/>
      </c>
      <c r="S50" s="8">
        <v>4.21</v>
      </c>
      <c r="T50" s="8" t="str">
        <f>IFERROR(VLOOKUP(S50,'CRUCE OPORTUNIDADES'!$C$10:$D$17,2,FALSE),"")</f>
        <v/>
      </c>
      <c r="U50" s="8">
        <v>5.21</v>
      </c>
      <c r="V50" s="8" t="str">
        <f>IFERROR(VLOOKUP(U50,'CRUCE OPORTUNIDADES'!$C$10:$D$17,2,FALSE),"")</f>
        <v/>
      </c>
      <c r="W50" s="8">
        <v>6.21</v>
      </c>
      <c r="X50" s="8" t="str">
        <f>IFERROR(VLOOKUP(W50,'CRUCE OPORTUNIDADES'!$C$10:$D$17,2,FALSE),"")</f>
        <v/>
      </c>
      <c r="Y50" s="8">
        <v>7.21</v>
      </c>
      <c r="Z50" s="8" t="str">
        <f>IFERROR(VLOOKUP(Y50,'CRUCE OPORTUNIDADES'!$C$10:$D$17,2,FALSE),"")</f>
        <v/>
      </c>
      <c r="AA50" s="8">
        <v>8.2100000000000009</v>
      </c>
      <c r="AB50" s="8" t="str">
        <f>IFERROR(VLOOKUP(AA50,'CRUCE OPORTUNIDADES'!$C$10:$D$17,2,FALSE),"")</f>
        <v/>
      </c>
      <c r="AC50" s="8">
        <v>9.2100000000000009</v>
      </c>
      <c r="AD50" s="8" t="str">
        <f>IFERROR(VLOOKUP(AC50,'CRUCE OPORTUNIDADES'!$C$10:$D$17,2,FALSE),"")</f>
        <v/>
      </c>
      <c r="AE50" s="8">
        <v>10.210000000000001</v>
      </c>
      <c r="AF50" s="8" t="str">
        <f>IFERROR(VLOOKUP(AE50,'CRUCE OPORTUNIDADES'!$C$10:$D$17,2,FALSE),"")</f>
        <v/>
      </c>
      <c r="AG50" s="8">
        <v>11.21</v>
      </c>
      <c r="AH50" s="8" t="str">
        <f>IFERROR(VLOOKUP(AG50,'CRUCE OPORTUNIDADES'!$C$10:$D$17,2,FALSE),"")</f>
        <v/>
      </c>
      <c r="AI50" s="8">
        <v>12.21</v>
      </c>
      <c r="AJ50" s="8" t="str">
        <f>IFERROR(VLOOKUP(AI50,'CRUCE OPORTUNIDADES'!$C$10:$D$17,2,FALSE),"")</f>
        <v/>
      </c>
      <c r="AK50" s="8">
        <v>13.21</v>
      </c>
      <c r="AL50" s="8" t="str">
        <f>IFERROR(VLOOKUP(AK50,'CRUCE OPORTUNIDADES'!$C$10:$D$17,2,FALSE),"")</f>
        <v/>
      </c>
      <c r="AM50" s="8">
        <v>14.21</v>
      </c>
      <c r="AN50" s="8" t="str">
        <f>IFERROR(VLOOKUP(AM50,'CRUCE OPORTUNIDADES'!$C$10:$D$17,2,FALSE),"")</f>
        <v/>
      </c>
      <c r="AO50" s="8">
        <v>15.21</v>
      </c>
      <c r="AP50" s="8" t="str">
        <f>IFERROR(VLOOKUP(AO50,'CRUCE OPORTUNIDADES'!$C$10:$D$17,2,FALSE),"")</f>
        <v/>
      </c>
      <c r="AQ50" s="8">
        <v>16.21</v>
      </c>
      <c r="AR50" s="8" t="str">
        <f>IFERROR(VLOOKUP(AQ50,'CRUCE OPORTUNIDADES'!$C$10:$D$17,2,FALSE),"")</f>
        <v/>
      </c>
      <c r="AS50" s="8">
        <v>17.21</v>
      </c>
      <c r="AT50" s="8" t="str">
        <f>IFERROR(VLOOKUP(AS50,'CRUCE OPORTUNIDADES'!$C$10:$D$17,2,FALSE),"")</f>
        <v/>
      </c>
      <c r="AU50" s="8">
        <v>18.21</v>
      </c>
      <c r="AV50" s="8" t="str">
        <f>IFERROR(VLOOKUP(AU50,'CRUCE OPORTUNIDADES'!$C$10:$D$17,2,FALSE),"")</f>
        <v/>
      </c>
      <c r="AW50" s="8">
        <v>19.21</v>
      </c>
      <c r="AX50" s="8" t="str">
        <f>IFERROR(VLOOKUP(AW50,'CRUCE OPORTUNIDADES'!$C$10:$D$17,2,FALSE),"")</f>
        <v/>
      </c>
      <c r="AY50" s="8">
        <v>20.21</v>
      </c>
      <c r="AZ50" s="8" t="str">
        <f>IFERROR(VLOOKUP(AY50,'CRUCE OPORTUNIDADES'!$C$10:$D$17,2,FALSE),"")</f>
        <v/>
      </c>
      <c r="BA50" s="8">
        <v>21.21</v>
      </c>
      <c r="BB50" s="8" t="str">
        <f>IFERROR(VLOOKUP(BA50,'CRUCE OPORTUNIDADES'!$C$10:$D$17,2,FALSE),"")</f>
        <v/>
      </c>
      <c r="BC50" s="8">
        <v>22.21</v>
      </c>
      <c r="BD50" s="8" t="str">
        <f>IFERROR(VLOOKUP(BC50,'CRUCE OPORTUNIDADES'!$C$10:$D$17,2,FALSE),"")</f>
        <v/>
      </c>
      <c r="BE50" s="8">
        <v>23.21</v>
      </c>
      <c r="BF50" s="8" t="str">
        <f>IFERROR(VLOOKUP(BE50,'CRUCE OPORTUNIDADES'!$C$10:$D$17,2,FALSE),"")</f>
        <v/>
      </c>
      <c r="BG50" s="8">
        <v>24.21</v>
      </c>
      <c r="BH50" s="8" t="str">
        <f>IFERROR(VLOOKUP(BG50,'CRUCE OPORTUNIDADES'!$C$10:$D$17,2,FALSE),"")</f>
        <v/>
      </c>
      <c r="BI50" s="8">
        <v>25.21</v>
      </c>
      <c r="BJ50" s="8" t="str">
        <f>IFERROR(VLOOKUP(BI50,'CRUCE OPORTUNIDADES'!$C$10:$D$17,2,FALSE),"")</f>
        <v/>
      </c>
    </row>
    <row r="51" spans="13:62" x14ac:dyDescent="0.25">
      <c r="N51" s="8" t="str">
        <f>IF(N52&lt;&gt;""," -O","")</f>
        <v/>
      </c>
      <c r="P51" s="8" t="str">
        <f>IF(P52&lt;&gt;""," -O","")</f>
        <v/>
      </c>
      <c r="R51" s="8" t="str">
        <f>IF(R52&lt;&gt;""," -O","")</f>
        <v/>
      </c>
      <c r="T51" s="8" t="str">
        <f>IF(T52&lt;&gt;""," -O","")</f>
        <v/>
      </c>
      <c r="V51" s="8" t="str">
        <f>IF(V52&lt;&gt;""," -O","")</f>
        <v/>
      </c>
      <c r="X51" s="8" t="str">
        <f>IF(X52&lt;&gt;""," -O","")</f>
        <v/>
      </c>
      <c r="Z51" s="8" t="str">
        <f>IF(Z52&lt;&gt;""," -O","")</f>
        <v/>
      </c>
      <c r="AB51" s="8" t="str">
        <f>IF(AB52&lt;&gt;""," -O","")</f>
        <v/>
      </c>
      <c r="AD51" s="8" t="str">
        <f>IF(AD52&lt;&gt;""," -O","")</f>
        <v/>
      </c>
      <c r="AF51" s="8" t="str">
        <f>IF(AF52&lt;&gt;""," -O","")</f>
        <v/>
      </c>
      <c r="AH51" s="8" t="str">
        <f>IF(AH52&lt;&gt;""," -O","")</f>
        <v/>
      </c>
      <c r="AJ51" s="8" t="str">
        <f>IF(AJ52&lt;&gt;""," -O","")</f>
        <v/>
      </c>
      <c r="AL51" s="8" t="str">
        <f>IF(AL52&lt;&gt;""," -O","")</f>
        <v/>
      </c>
      <c r="AN51" s="8" t="str">
        <f>IF(AN52&lt;&gt;""," -O","")</f>
        <v/>
      </c>
      <c r="AP51" s="8" t="str">
        <f>IF(AP52&lt;&gt;""," -O","")</f>
        <v/>
      </c>
      <c r="AR51" s="8" t="str">
        <f>IF(AR52&lt;&gt;""," -O","")</f>
        <v/>
      </c>
      <c r="AT51" s="8" t="str">
        <f>IF(AT52&lt;&gt;""," -O","")</f>
        <v/>
      </c>
      <c r="AV51" s="8" t="str">
        <f>IF(AV52&lt;&gt;""," -O","")</f>
        <v/>
      </c>
      <c r="AX51" s="8" t="str">
        <f>IF(AX52&lt;&gt;""," -O","")</f>
        <v/>
      </c>
      <c r="AZ51" s="8" t="str">
        <f>IF(AZ52&lt;&gt;""," -O","")</f>
        <v/>
      </c>
      <c r="BB51" s="8" t="str">
        <f>IF(BB52&lt;&gt;""," -O","")</f>
        <v/>
      </c>
      <c r="BD51" s="8" t="str">
        <f>IF(BD52&lt;&gt;""," -O","")</f>
        <v/>
      </c>
      <c r="BF51" s="8" t="str">
        <f>IF(BF52&lt;&gt;""," -O","")</f>
        <v/>
      </c>
      <c r="BH51" s="8" t="str">
        <f>IF(BH52&lt;&gt;""," -O","")</f>
        <v/>
      </c>
      <c r="BJ51" s="8" t="str">
        <f>IF(BJ52&lt;&gt;""," -O","")</f>
        <v/>
      </c>
    </row>
    <row r="52" spans="13:62" x14ac:dyDescent="0.25">
      <c r="M52" s="8">
        <v>1.22</v>
      </c>
      <c r="N52" s="8" t="str">
        <f>IFERROR(VLOOKUP(M52,'CRUCE OPORTUNIDADES'!$C$10:$D$17,2,FALSE),"")</f>
        <v/>
      </c>
      <c r="O52" s="8">
        <v>2.2200000000000002</v>
      </c>
      <c r="P52" s="8" t="str">
        <f>IFERROR(VLOOKUP(O52,'CRUCE OPORTUNIDADES'!$C$10:$D$17,2,FALSE),"")</f>
        <v/>
      </c>
      <c r="Q52" s="8">
        <v>3.22</v>
      </c>
      <c r="R52" s="8" t="str">
        <f>IFERROR(VLOOKUP(Q52,'CRUCE OPORTUNIDADES'!$C$10:$D$17,2,FALSE),"")</f>
        <v/>
      </c>
      <c r="S52" s="8">
        <v>4.22</v>
      </c>
      <c r="T52" s="8" t="str">
        <f>IFERROR(VLOOKUP(S52,'CRUCE OPORTUNIDADES'!$C$10:$D$17,2,FALSE),"")</f>
        <v/>
      </c>
      <c r="U52" s="8">
        <v>5.22</v>
      </c>
      <c r="V52" s="8" t="str">
        <f>IFERROR(VLOOKUP(U52,'CRUCE OPORTUNIDADES'!$C$10:$D$17,2,FALSE),"")</f>
        <v/>
      </c>
      <c r="W52" s="8">
        <v>6.22</v>
      </c>
      <c r="X52" s="8" t="str">
        <f>IFERROR(VLOOKUP(W52,'CRUCE OPORTUNIDADES'!$C$10:$D$17,2,FALSE),"")</f>
        <v/>
      </c>
      <c r="Y52" s="8">
        <v>7.22</v>
      </c>
      <c r="Z52" s="8" t="str">
        <f>IFERROR(VLOOKUP(Y52,'CRUCE OPORTUNIDADES'!$C$10:$D$17,2,FALSE),"")</f>
        <v/>
      </c>
      <c r="AA52" s="8">
        <v>8.2200000000000006</v>
      </c>
      <c r="AB52" s="8" t="str">
        <f>IFERROR(VLOOKUP(AA52,'CRUCE OPORTUNIDADES'!$C$10:$D$17,2,FALSE),"")</f>
        <v/>
      </c>
      <c r="AC52" s="8">
        <v>9.2200000000000006</v>
      </c>
      <c r="AD52" s="8" t="str">
        <f>IFERROR(VLOOKUP(AC52,'CRUCE OPORTUNIDADES'!$C$10:$D$17,2,FALSE),"")</f>
        <v/>
      </c>
      <c r="AE52" s="8">
        <v>10.220000000000001</v>
      </c>
      <c r="AF52" s="8" t="str">
        <f>IFERROR(VLOOKUP(AE52,'CRUCE OPORTUNIDADES'!$C$10:$D$17,2,FALSE),"")</f>
        <v/>
      </c>
      <c r="AG52" s="8">
        <v>11.22</v>
      </c>
      <c r="AH52" s="8" t="str">
        <f>IFERROR(VLOOKUP(AG52,'CRUCE OPORTUNIDADES'!$C$10:$D$17,2,FALSE),"")</f>
        <v/>
      </c>
      <c r="AI52" s="8">
        <v>12.22</v>
      </c>
      <c r="AJ52" s="8" t="str">
        <f>IFERROR(VLOOKUP(AI52,'CRUCE OPORTUNIDADES'!$C$10:$D$17,2,FALSE),"")</f>
        <v/>
      </c>
      <c r="AK52" s="8">
        <v>13.22</v>
      </c>
      <c r="AL52" s="8" t="str">
        <f>IFERROR(VLOOKUP(AK52,'CRUCE OPORTUNIDADES'!$C$10:$D$17,2,FALSE),"")</f>
        <v/>
      </c>
      <c r="AM52" s="8">
        <v>14.22</v>
      </c>
      <c r="AN52" s="8" t="str">
        <f>IFERROR(VLOOKUP(AM52,'CRUCE OPORTUNIDADES'!$C$10:$D$17,2,FALSE),"")</f>
        <v/>
      </c>
      <c r="AO52" s="8">
        <v>15.22</v>
      </c>
      <c r="AP52" s="8" t="str">
        <f>IFERROR(VLOOKUP(AO52,'CRUCE OPORTUNIDADES'!$C$10:$D$17,2,FALSE),"")</f>
        <v/>
      </c>
      <c r="AQ52" s="8">
        <v>16.22</v>
      </c>
      <c r="AR52" s="8" t="str">
        <f>IFERROR(VLOOKUP(AQ52,'CRUCE OPORTUNIDADES'!$C$10:$D$17,2,FALSE),"")</f>
        <v/>
      </c>
      <c r="AS52" s="8">
        <v>17.22</v>
      </c>
      <c r="AT52" s="8" t="str">
        <f>IFERROR(VLOOKUP(AS52,'CRUCE OPORTUNIDADES'!$C$10:$D$17,2,FALSE),"")</f>
        <v/>
      </c>
      <c r="AU52" s="8">
        <v>18.22</v>
      </c>
      <c r="AV52" s="8" t="str">
        <f>IFERROR(VLOOKUP(AU52,'CRUCE OPORTUNIDADES'!$C$10:$D$17,2,FALSE),"")</f>
        <v/>
      </c>
      <c r="AW52" s="8">
        <v>19.22</v>
      </c>
      <c r="AX52" s="8" t="str">
        <f>IFERROR(VLOOKUP(AW52,'CRUCE OPORTUNIDADES'!$C$10:$D$17,2,FALSE),"")</f>
        <v/>
      </c>
      <c r="AY52" s="8">
        <v>20.22</v>
      </c>
      <c r="AZ52" s="8" t="str">
        <f>IFERROR(VLOOKUP(AY52,'CRUCE OPORTUNIDADES'!$C$10:$D$17,2,FALSE),"")</f>
        <v/>
      </c>
      <c r="BA52" s="8">
        <v>21.22</v>
      </c>
      <c r="BB52" s="8" t="str">
        <f>IFERROR(VLOOKUP(BA52,'CRUCE OPORTUNIDADES'!$C$10:$D$17,2,FALSE),"")</f>
        <v/>
      </c>
      <c r="BC52" s="8">
        <v>22.22</v>
      </c>
      <c r="BD52" s="8" t="str">
        <f>IFERROR(VLOOKUP(BC52,'CRUCE OPORTUNIDADES'!$C$10:$D$17,2,FALSE),"")</f>
        <v/>
      </c>
      <c r="BE52" s="8">
        <v>23.22</v>
      </c>
      <c r="BF52" s="8" t="str">
        <f>IFERROR(VLOOKUP(BE52,'CRUCE OPORTUNIDADES'!$C$10:$D$17,2,FALSE),"")</f>
        <v/>
      </c>
      <c r="BG52" s="8">
        <v>24.22</v>
      </c>
      <c r="BH52" s="8" t="str">
        <f>IFERROR(VLOOKUP(BG52,'CRUCE OPORTUNIDADES'!$C$10:$D$17,2,FALSE),"")</f>
        <v/>
      </c>
      <c r="BI52" s="8">
        <v>25.22</v>
      </c>
      <c r="BJ52" s="8" t="str">
        <f>IFERROR(VLOOKUP(BI52,'CRUCE OPORTUNIDADES'!$C$10:$D$17,2,FALSE),"")</f>
        <v/>
      </c>
    </row>
    <row r="53" spans="13:62" x14ac:dyDescent="0.25">
      <c r="N53" s="8" t="str">
        <f>IF(N54&lt;&gt;""," -O","")</f>
        <v/>
      </c>
      <c r="P53" s="8" t="str">
        <f>IF(P54&lt;&gt;""," -O","")</f>
        <v/>
      </c>
      <c r="R53" s="8" t="str">
        <f>IF(R54&lt;&gt;""," -O","")</f>
        <v/>
      </c>
      <c r="T53" s="8" t="str">
        <f>IF(T54&lt;&gt;""," -O","")</f>
        <v/>
      </c>
      <c r="V53" s="8" t="str">
        <f>IF(V54&lt;&gt;""," -O","")</f>
        <v/>
      </c>
      <c r="X53" s="8" t="str">
        <f>IF(X54&lt;&gt;""," -O","")</f>
        <v/>
      </c>
      <c r="Z53" s="8" t="str">
        <f>IF(Z54&lt;&gt;""," -O","")</f>
        <v/>
      </c>
      <c r="AB53" s="8" t="str">
        <f>IF(AB54&lt;&gt;""," -O","")</f>
        <v/>
      </c>
      <c r="AD53" s="8" t="str">
        <f>IF(AD54&lt;&gt;""," -O","")</f>
        <v/>
      </c>
      <c r="AF53" s="8" t="str">
        <f>IF(AF54&lt;&gt;""," -O","")</f>
        <v/>
      </c>
      <c r="AH53" s="8" t="str">
        <f>IF(AH54&lt;&gt;""," -O","")</f>
        <v/>
      </c>
      <c r="AJ53" s="8" t="str">
        <f>IF(AJ54&lt;&gt;""," -O","")</f>
        <v/>
      </c>
      <c r="AL53" s="8" t="str">
        <f>IF(AL54&lt;&gt;""," -O","")</f>
        <v/>
      </c>
      <c r="AN53" s="8" t="str">
        <f>IF(AN54&lt;&gt;""," -O","")</f>
        <v/>
      </c>
      <c r="AP53" s="8" t="str">
        <f>IF(AP54&lt;&gt;""," -O","")</f>
        <v/>
      </c>
      <c r="AR53" s="8" t="str">
        <f>IF(AR54&lt;&gt;""," -O","")</f>
        <v/>
      </c>
      <c r="AT53" s="8" t="str">
        <f>IF(AT54&lt;&gt;""," -O","")</f>
        <v/>
      </c>
      <c r="AV53" s="8" t="str">
        <f>IF(AV54&lt;&gt;""," -O","")</f>
        <v/>
      </c>
      <c r="AX53" s="8" t="str">
        <f>IF(AX54&lt;&gt;""," -O","")</f>
        <v/>
      </c>
      <c r="AZ53" s="8" t="str">
        <f>IF(AZ54&lt;&gt;""," -O","")</f>
        <v/>
      </c>
      <c r="BB53" s="8" t="str">
        <f>IF(BB54&lt;&gt;""," -O","")</f>
        <v/>
      </c>
      <c r="BD53" s="8" t="str">
        <f>IF(BD54&lt;&gt;""," -O","")</f>
        <v/>
      </c>
      <c r="BF53" s="8" t="str">
        <f>IF(BF54&lt;&gt;""," -O","")</f>
        <v/>
      </c>
      <c r="BH53" s="8" t="str">
        <f>IF(BH54&lt;&gt;""," -O","")</f>
        <v/>
      </c>
      <c r="BJ53" s="8" t="str">
        <f>IF(BJ54&lt;&gt;""," -O","")</f>
        <v/>
      </c>
    </row>
    <row r="54" spans="13:62" x14ac:dyDescent="0.25">
      <c r="M54" s="8">
        <v>1.23</v>
      </c>
      <c r="N54" s="8" t="str">
        <f>IFERROR(VLOOKUP(M54,'CRUCE OPORTUNIDADES'!$C$10:$D$17,2,FALSE),"")</f>
        <v/>
      </c>
      <c r="O54" s="8">
        <v>2.23</v>
      </c>
      <c r="P54" s="8" t="str">
        <f>IFERROR(VLOOKUP(O54,'CRUCE OPORTUNIDADES'!$C$10:$D$17,2,FALSE),"")</f>
        <v/>
      </c>
      <c r="Q54" s="8">
        <v>3.23</v>
      </c>
      <c r="R54" s="8" t="str">
        <f>IFERROR(VLOOKUP(Q54,'CRUCE OPORTUNIDADES'!$C$10:$D$17,2,FALSE),"")</f>
        <v/>
      </c>
      <c r="S54" s="8">
        <v>4.2300000000000004</v>
      </c>
      <c r="T54" s="8" t="str">
        <f>IFERROR(VLOOKUP(S54,'CRUCE OPORTUNIDADES'!$C$10:$D$17,2,FALSE),"")</f>
        <v/>
      </c>
      <c r="U54" s="8">
        <v>5.23</v>
      </c>
      <c r="V54" s="8" t="str">
        <f>IFERROR(VLOOKUP(U54,'CRUCE OPORTUNIDADES'!$C$10:$D$17,2,FALSE),"")</f>
        <v/>
      </c>
      <c r="W54" s="8">
        <v>6.23</v>
      </c>
      <c r="X54" s="8" t="str">
        <f>IFERROR(VLOOKUP(W54,'CRUCE OPORTUNIDADES'!$C$10:$D$17,2,FALSE),"")</f>
        <v/>
      </c>
      <c r="Y54" s="8">
        <v>7.23</v>
      </c>
      <c r="Z54" s="8" t="str">
        <f>IFERROR(VLOOKUP(Y54,'CRUCE OPORTUNIDADES'!$C$10:$D$17,2,FALSE),"")</f>
        <v/>
      </c>
      <c r="AA54" s="8">
        <v>8.23</v>
      </c>
      <c r="AB54" s="8" t="str">
        <f>IFERROR(VLOOKUP(AA54,'CRUCE OPORTUNIDADES'!$C$10:$D$17,2,FALSE),"")</f>
        <v/>
      </c>
      <c r="AC54" s="8">
        <v>9.23</v>
      </c>
      <c r="AD54" s="8" t="str">
        <f>IFERROR(VLOOKUP(AC54,'CRUCE OPORTUNIDADES'!$C$10:$D$17,2,FALSE),"")</f>
        <v/>
      </c>
      <c r="AE54" s="8">
        <v>10.23</v>
      </c>
      <c r="AF54" s="8" t="str">
        <f>IFERROR(VLOOKUP(AE54,'CRUCE OPORTUNIDADES'!$C$10:$D$17,2,FALSE),"")</f>
        <v/>
      </c>
      <c r="AG54" s="8">
        <v>11.23</v>
      </c>
      <c r="AH54" s="8" t="str">
        <f>IFERROR(VLOOKUP(AG54,'CRUCE OPORTUNIDADES'!$C$10:$D$17,2,FALSE),"")</f>
        <v/>
      </c>
      <c r="AI54" s="8">
        <v>12.23</v>
      </c>
      <c r="AJ54" s="8" t="str">
        <f>IFERROR(VLOOKUP(AI54,'CRUCE OPORTUNIDADES'!$C$10:$D$17,2,FALSE),"")</f>
        <v/>
      </c>
      <c r="AK54" s="8">
        <v>13.23</v>
      </c>
      <c r="AL54" s="8" t="str">
        <f>IFERROR(VLOOKUP(AK54,'CRUCE OPORTUNIDADES'!$C$10:$D$17,2,FALSE),"")</f>
        <v/>
      </c>
      <c r="AM54" s="8">
        <v>14.23</v>
      </c>
      <c r="AN54" s="8" t="str">
        <f>IFERROR(VLOOKUP(AM54,'CRUCE OPORTUNIDADES'!$C$10:$D$17,2,FALSE),"")</f>
        <v/>
      </c>
      <c r="AO54" s="8">
        <v>15.23</v>
      </c>
      <c r="AP54" s="8" t="str">
        <f>IFERROR(VLOOKUP(AO54,'CRUCE OPORTUNIDADES'!$C$10:$D$17,2,FALSE),"")</f>
        <v/>
      </c>
      <c r="AQ54" s="8">
        <v>16.23</v>
      </c>
      <c r="AR54" s="8" t="str">
        <f>IFERROR(VLOOKUP(AQ54,'CRUCE OPORTUNIDADES'!$C$10:$D$17,2,FALSE),"")</f>
        <v/>
      </c>
      <c r="AS54" s="8">
        <v>17.23</v>
      </c>
      <c r="AT54" s="8" t="str">
        <f>IFERROR(VLOOKUP(AS54,'CRUCE OPORTUNIDADES'!$C$10:$D$17,2,FALSE),"")</f>
        <v/>
      </c>
      <c r="AU54" s="8">
        <v>18.23</v>
      </c>
      <c r="AV54" s="8" t="str">
        <f>IFERROR(VLOOKUP(AU54,'CRUCE OPORTUNIDADES'!$C$10:$D$17,2,FALSE),"")</f>
        <v/>
      </c>
      <c r="AW54" s="8">
        <v>19.23</v>
      </c>
      <c r="AX54" s="8" t="str">
        <f>IFERROR(VLOOKUP(AW54,'CRUCE OPORTUNIDADES'!$C$10:$D$17,2,FALSE),"")</f>
        <v/>
      </c>
      <c r="AY54" s="8">
        <v>20.23</v>
      </c>
      <c r="AZ54" s="8" t="str">
        <f>IFERROR(VLOOKUP(AY54,'CRUCE OPORTUNIDADES'!$C$10:$D$17,2,FALSE),"")</f>
        <v/>
      </c>
      <c r="BA54" s="8">
        <v>21.23</v>
      </c>
      <c r="BB54" s="8" t="str">
        <f>IFERROR(VLOOKUP(BA54,'CRUCE OPORTUNIDADES'!$C$10:$D$17,2,FALSE),"")</f>
        <v/>
      </c>
      <c r="BC54" s="8">
        <v>22.23</v>
      </c>
      <c r="BD54" s="8" t="str">
        <f>IFERROR(VLOOKUP(BC54,'CRUCE OPORTUNIDADES'!$C$10:$D$17,2,FALSE),"")</f>
        <v/>
      </c>
      <c r="BE54" s="8">
        <v>23.23</v>
      </c>
      <c r="BF54" s="8" t="str">
        <f>IFERROR(VLOOKUP(BE54,'CRUCE OPORTUNIDADES'!$C$10:$D$17,2,FALSE),"")</f>
        <v/>
      </c>
      <c r="BG54" s="8">
        <v>24.23</v>
      </c>
      <c r="BH54" s="8" t="str">
        <f>IFERROR(VLOOKUP(BG54,'CRUCE OPORTUNIDADES'!$C$10:$D$17,2,FALSE),"")</f>
        <v/>
      </c>
      <c r="BI54" s="8">
        <v>25.23</v>
      </c>
      <c r="BJ54" s="8" t="str">
        <f>IFERROR(VLOOKUP(BI54,'CRUCE OPORTUNIDADES'!$C$10:$D$17,2,FALSE),"")</f>
        <v/>
      </c>
    </row>
    <row r="55" spans="13:62" x14ac:dyDescent="0.25">
      <c r="N55" s="8" t="str">
        <f>IF(N56&lt;&gt;""," -O","")</f>
        <v/>
      </c>
      <c r="P55" s="8" t="str">
        <f>IF(P56&lt;&gt;""," -O","")</f>
        <v/>
      </c>
      <c r="R55" s="8" t="str">
        <f>IF(R56&lt;&gt;""," -O","")</f>
        <v/>
      </c>
      <c r="T55" s="8" t="str">
        <f>IF(T56&lt;&gt;""," -O","")</f>
        <v/>
      </c>
      <c r="V55" s="8" t="str">
        <f>IF(V56&lt;&gt;""," -O","")</f>
        <v/>
      </c>
      <c r="X55" s="8" t="str">
        <f>IF(X56&lt;&gt;""," -O","")</f>
        <v/>
      </c>
      <c r="Z55" s="8" t="str">
        <f>IF(Z56&lt;&gt;""," -O","")</f>
        <v/>
      </c>
      <c r="AB55" s="8" t="str">
        <f>IF(AB56&lt;&gt;""," -O","")</f>
        <v/>
      </c>
      <c r="AD55" s="8" t="str">
        <f>IF(AD56&lt;&gt;""," -O","")</f>
        <v/>
      </c>
      <c r="AF55" s="8" t="str">
        <f>IF(AF56&lt;&gt;""," -O","")</f>
        <v/>
      </c>
      <c r="AH55" s="8" t="str">
        <f>IF(AH56&lt;&gt;""," -O","")</f>
        <v/>
      </c>
      <c r="AJ55" s="8" t="str">
        <f>IF(AJ56&lt;&gt;""," -O","")</f>
        <v/>
      </c>
      <c r="AL55" s="8" t="str">
        <f>IF(AL56&lt;&gt;""," -O","")</f>
        <v/>
      </c>
      <c r="AN55" s="8" t="str">
        <f>IF(AN56&lt;&gt;""," -O","")</f>
        <v/>
      </c>
      <c r="AP55" s="8" t="str">
        <f>IF(AP56&lt;&gt;""," -O","")</f>
        <v/>
      </c>
      <c r="AR55" s="8" t="str">
        <f>IF(AR56&lt;&gt;""," -O","")</f>
        <v/>
      </c>
      <c r="AT55" s="8" t="str">
        <f>IF(AT56&lt;&gt;""," -O","")</f>
        <v/>
      </c>
      <c r="AV55" s="8" t="str">
        <f>IF(AV56&lt;&gt;""," -O","")</f>
        <v/>
      </c>
      <c r="AX55" s="8" t="str">
        <f>IF(AX56&lt;&gt;""," -O","")</f>
        <v/>
      </c>
      <c r="AZ55" s="8" t="str">
        <f>IF(AZ56&lt;&gt;""," -O","")</f>
        <v/>
      </c>
      <c r="BB55" s="8" t="str">
        <f>IF(BB56&lt;&gt;""," -O","")</f>
        <v/>
      </c>
      <c r="BD55" s="8" t="str">
        <f>IF(BD56&lt;&gt;""," -O","")</f>
        <v/>
      </c>
      <c r="BF55" s="8" t="str">
        <f>IF(BF56&lt;&gt;""," -O","")</f>
        <v/>
      </c>
      <c r="BH55" s="8" t="str">
        <f>IF(BH56&lt;&gt;""," -O","")</f>
        <v/>
      </c>
      <c r="BJ55" s="8" t="str">
        <f>IF(BJ56&lt;&gt;""," -O","")</f>
        <v/>
      </c>
    </row>
    <row r="56" spans="13:62" x14ac:dyDescent="0.25">
      <c r="M56" s="8">
        <v>1.24</v>
      </c>
      <c r="N56" s="8" t="str">
        <f>IFERROR(VLOOKUP(M56,'CRUCE OPORTUNIDADES'!$C$10:$D$17,2,FALSE),"")</f>
        <v/>
      </c>
      <c r="O56" s="8">
        <v>2.2400000000000002</v>
      </c>
      <c r="P56" s="8" t="str">
        <f>IFERROR(VLOOKUP(O56,'CRUCE OPORTUNIDADES'!$C$10:$D$17,2,FALSE),"")</f>
        <v/>
      </c>
      <c r="Q56" s="8">
        <v>3.24</v>
      </c>
      <c r="R56" s="8" t="str">
        <f>IFERROR(VLOOKUP(Q56,'CRUCE OPORTUNIDADES'!$C$10:$D$17,2,FALSE),"")</f>
        <v/>
      </c>
      <c r="S56" s="8">
        <v>4.24</v>
      </c>
      <c r="T56" s="8" t="str">
        <f>IFERROR(VLOOKUP(S56,'CRUCE OPORTUNIDADES'!$C$10:$D$17,2,FALSE),"")</f>
        <v/>
      </c>
      <c r="U56" s="8">
        <v>5.24</v>
      </c>
      <c r="V56" s="8" t="str">
        <f>IFERROR(VLOOKUP(U56,'CRUCE OPORTUNIDADES'!$C$10:$D$17,2,FALSE),"")</f>
        <v/>
      </c>
      <c r="W56" s="8">
        <v>6.24</v>
      </c>
      <c r="X56" s="8" t="str">
        <f>IFERROR(VLOOKUP(W56,'CRUCE OPORTUNIDADES'!$C$10:$D$17,2,FALSE),"")</f>
        <v/>
      </c>
      <c r="Y56" s="8">
        <v>7.24</v>
      </c>
      <c r="Z56" s="8" t="str">
        <f>IFERROR(VLOOKUP(Y56,'CRUCE OPORTUNIDADES'!$C$10:$D$17,2,FALSE),"")</f>
        <v/>
      </c>
      <c r="AA56" s="8">
        <v>8.24</v>
      </c>
      <c r="AB56" s="8" t="str">
        <f>IFERROR(VLOOKUP(AA56,'CRUCE OPORTUNIDADES'!$C$10:$D$17,2,FALSE),"")</f>
        <v/>
      </c>
      <c r="AC56" s="8">
        <v>9.24</v>
      </c>
      <c r="AD56" s="8" t="str">
        <f>IFERROR(VLOOKUP(AC56,'CRUCE OPORTUNIDADES'!$C$10:$D$17,2,FALSE),"")</f>
        <v/>
      </c>
      <c r="AE56" s="8">
        <v>10.24</v>
      </c>
      <c r="AF56" s="8" t="str">
        <f>IFERROR(VLOOKUP(AE56,'CRUCE OPORTUNIDADES'!$C$10:$D$17,2,FALSE),"")</f>
        <v/>
      </c>
      <c r="AG56" s="8">
        <v>11.24</v>
      </c>
      <c r="AH56" s="8" t="str">
        <f>IFERROR(VLOOKUP(AG56,'CRUCE OPORTUNIDADES'!$C$10:$D$17,2,FALSE),"")</f>
        <v/>
      </c>
      <c r="AI56" s="8">
        <v>12.24</v>
      </c>
      <c r="AJ56" s="8" t="str">
        <f>IFERROR(VLOOKUP(AI56,'CRUCE OPORTUNIDADES'!$C$10:$D$17,2,FALSE),"")</f>
        <v/>
      </c>
      <c r="AK56" s="8">
        <v>13.24</v>
      </c>
      <c r="AL56" s="8" t="str">
        <f>IFERROR(VLOOKUP(AK56,'CRUCE OPORTUNIDADES'!$C$10:$D$17,2,FALSE),"")</f>
        <v/>
      </c>
      <c r="AM56" s="8">
        <v>14.24</v>
      </c>
      <c r="AN56" s="8" t="str">
        <f>IFERROR(VLOOKUP(AM56,'CRUCE OPORTUNIDADES'!$C$10:$D$17,2,FALSE),"")</f>
        <v/>
      </c>
      <c r="AO56" s="8">
        <v>15.24</v>
      </c>
      <c r="AP56" s="8" t="str">
        <f>IFERROR(VLOOKUP(AO56,'CRUCE OPORTUNIDADES'!$C$10:$D$17,2,FALSE),"")</f>
        <v/>
      </c>
      <c r="AQ56" s="8">
        <v>16.239999999999998</v>
      </c>
      <c r="AR56" s="8" t="str">
        <f>IFERROR(VLOOKUP(AQ56,'CRUCE OPORTUNIDADES'!$C$10:$D$17,2,FALSE),"")</f>
        <v/>
      </c>
      <c r="AS56" s="8">
        <v>17.239999999999998</v>
      </c>
      <c r="AT56" s="8" t="str">
        <f>IFERROR(VLOOKUP(AS56,'CRUCE OPORTUNIDADES'!$C$10:$D$17,2,FALSE),"")</f>
        <v/>
      </c>
      <c r="AU56" s="8">
        <v>18.239999999999998</v>
      </c>
      <c r="AV56" s="8" t="str">
        <f>IFERROR(VLOOKUP(AU56,'CRUCE OPORTUNIDADES'!$C$10:$D$17,2,FALSE),"")</f>
        <v/>
      </c>
      <c r="AW56" s="8">
        <v>19.239999999999998</v>
      </c>
      <c r="AX56" s="8" t="str">
        <f>IFERROR(VLOOKUP(AW56,'CRUCE OPORTUNIDADES'!$C$10:$D$17,2,FALSE),"")</f>
        <v/>
      </c>
      <c r="AY56" s="8">
        <v>20.239999999999998</v>
      </c>
      <c r="AZ56" s="8" t="str">
        <f>IFERROR(VLOOKUP(AY56,'CRUCE OPORTUNIDADES'!$C$10:$D$17,2,FALSE),"")</f>
        <v/>
      </c>
      <c r="BA56" s="8">
        <v>21.24</v>
      </c>
      <c r="BB56" s="8" t="str">
        <f>IFERROR(VLOOKUP(BA56,'CRUCE OPORTUNIDADES'!$C$10:$D$17,2,FALSE),"")</f>
        <v/>
      </c>
      <c r="BC56" s="8">
        <v>22.24</v>
      </c>
      <c r="BD56" s="8" t="str">
        <f>IFERROR(VLOOKUP(BC56,'CRUCE OPORTUNIDADES'!$C$10:$D$17,2,FALSE),"")</f>
        <v/>
      </c>
      <c r="BE56" s="8">
        <v>23.24</v>
      </c>
      <c r="BF56" s="8" t="str">
        <f>IFERROR(VLOOKUP(BE56,'CRUCE OPORTUNIDADES'!$C$10:$D$17,2,FALSE),"")</f>
        <v/>
      </c>
      <c r="BG56" s="8">
        <v>24.24</v>
      </c>
      <c r="BH56" s="8" t="str">
        <f>IFERROR(VLOOKUP(BG56,'CRUCE OPORTUNIDADES'!$C$10:$D$17,2,FALSE),"")</f>
        <v/>
      </c>
      <c r="BI56" s="8">
        <v>25.24</v>
      </c>
      <c r="BJ56" s="8" t="str">
        <f>IFERROR(VLOOKUP(BI56,'CRUCE OPORTUNIDADES'!$C$10:$D$17,2,FALSE),"")</f>
        <v/>
      </c>
    </row>
    <row r="57" spans="13:62" x14ac:dyDescent="0.25">
      <c r="N57" s="8" t="str">
        <f>IF(N58&lt;&gt;""," -O","")</f>
        <v/>
      </c>
      <c r="P57" s="8" t="str">
        <f>IF(P58&lt;&gt;""," -O","")</f>
        <v/>
      </c>
      <c r="R57" s="8" t="str">
        <f>IF(R58&lt;&gt;""," -O","")</f>
        <v/>
      </c>
      <c r="T57" s="8" t="str">
        <f>IF(T58&lt;&gt;""," -O","")</f>
        <v/>
      </c>
      <c r="V57" s="8" t="str">
        <f>IF(V58&lt;&gt;""," -O","")</f>
        <v/>
      </c>
      <c r="X57" s="8" t="str">
        <f>IF(X58&lt;&gt;""," -O","")</f>
        <v/>
      </c>
      <c r="Z57" s="8" t="str">
        <f>IF(Z58&lt;&gt;""," -O","")</f>
        <v/>
      </c>
      <c r="AB57" s="8" t="str">
        <f>IF(AB58&lt;&gt;""," -O","")</f>
        <v/>
      </c>
      <c r="AD57" s="8" t="str">
        <f>IF(AD58&lt;&gt;""," -O","")</f>
        <v/>
      </c>
      <c r="AF57" s="8" t="str">
        <f>IF(AF58&lt;&gt;""," -O","")</f>
        <v/>
      </c>
      <c r="AH57" s="8" t="str">
        <f>IF(AH58&lt;&gt;""," -O","")</f>
        <v/>
      </c>
      <c r="AJ57" s="8" t="str">
        <f>IF(AJ58&lt;&gt;""," -O","")</f>
        <v/>
      </c>
      <c r="AL57" s="8" t="str">
        <f>IF(AL58&lt;&gt;""," -O","")</f>
        <v/>
      </c>
      <c r="AN57" s="8" t="str">
        <f>IF(AN58&lt;&gt;""," -O","")</f>
        <v/>
      </c>
      <c r="AP57" s="8" t="str">
        <f>IF(AP58&lt;&gt;""," -O","")</f>
        <v/>
      </c>
      <c r="AR57" s="8" t="str">
        <f>IF(AR58&lt;&gt;""," -O","")</f>
        <v/>
      </c>
      <c r="AT57" s="8" t="str">
        <f>IF(AT58&lt;&gt;""," -O","")</f>
        <v/>
      </c>
      <c r="AV57" s="8" t="str">
        <f>IF(AV58&lt;&gt;""," -O","")</f>
        <v/>
      </c>
      <c r="AX57" s="8" t="str">
        <f>IF(AX58&lt;&gt;""," -O","")</f>
        <v/>
      </c>
      <c r="AZ57" s="8" t="str">
        <f>IF(AZ58&lt;&gt;""," -O","")</f>
        <v/>
      </c>
      <c r="BB57" s="8" t="str">
        <f>IF(BB58&lt;&gt;""," -O","")</f>
        <v/>
      </c>
      <c r="BD57" s="8" t="str">
        <f>IF(BD58&lt;&gt;""," -O","")</f>
        <v/>
      </c>
      <c r="BF57" s="8" t="str">
        <f>IF(BF58&lt;&gt;""," -O","")</f>
        <v/>
      </c>
      <c r="BH57" s="8" t="str">
        <f>IF(BH58&lt;&gt;""," -O","")</f>
        <v/>
      </c>
      <c r="BJ57" s="8" t="str">
        <f>IF(BJ58&lt;&gt;""," -O","")</f>
        <v/>
      </c>
    </row>
    <row r="58" spans="13:62" x14ac:dyDescent="0.25">
      <c r="M58" s="8">
        <v>1.25</v>
      </c>
      <c r="N58" s="8" t="str">
        <f>IFERROR(VLOOKUP(M58,'CRUCE OPORTUNIDADES'!$C$10:$D$17,2,FALSE),"")</f>
        <v/>
      </c>
      <c r="O58" s="8">
        <v>2.25</v>
      </c>
      <c r="P58" s="8" t="str">
        <f>IFERROR(VLOOKUP(O58,'CRUCE OPORTUNIDADES'!$C$10:$D$17,2,FALSE),"")</f>
        <v/>
      </c>
      <c r="Q58" s="8">
        <v>3.25</v>
      </c>
      <c r="R58" s="8" t="str">
        <f>IFERROR(VLOOKUP(Q58,'CRUCE OPORTUNIDADES'!$C$10:$D$17,2,FALSE),"")</f>
        <v/>
      </c>
      <c r="S58" s="8">
        <v>4.25</v>
      </c>
      <c r="T58" s="8" t="str">
        <f>IFERROR(VLOOKUP(S58,'CRUCE OPORTUNIDADES'!$C$10:$D$17,2,FALSE),"")</f>
        <v/>
      </c>
      <c r="U58" s="8">
        <v>5.25</v>
      </c>
      <c r="V58" s="8" t="str">
        <f>IFERROR(VLOOKUP(U58,'CRUCE OPORTUNIDADES'!$C$10:$D$17,2,FALSE),"")</f>
        <v/>
      </c>
      <c r="W58" s="8">
        <v>6.25</v>
      </c>
      <c r="X58" s="8" t="str">
        <f>IFERROR(VLOOKUP(W58,'CRUCE OPORTUNIDADES'!$C$10:$D$17,2,FALSE),"")</f>
        <v/>
      </c>
      <c r="Y58" s="8">
        <v>7.25</v>
      </c>
      <c r="Z58" s="8" t="str">
        <f>IFERROR(VLOOKUP(Y58,'CRUCE OPORTUNIDADES'!$C$10:$D$17,2,FALSE),"")</f>
        <v/>
      </c>
      <c r="AA58" s="8">
        <v>8.25</v>
      </c>
      <c r="AB58" s="8" t="str">
        <f>IFERROR(VLOOKUP(AA58,'CRUCE OPORTUNIDADES'!$C$10:$D$17,2,FALSE),"")</f>
        <v/>
      </c>
      <c r="AC58" s="8">
        <v>9.25</v>
      </c>
      <c r="AD58" s="8" t="str">
        <f>IFERROR(VLOOKUP(AC58,'CRUCE OPORTUNIDADES'!$C$10:$D$17,2,FALSE),"")</f>
        <v/>
      </c>
      <c r="AE58" s="8">
        <v>10.25</v>
      </c>
      <c r="AF58" s="8" t="str">
        <f>IFERROR(VLOOKUP(AE58,'CRUCE OPORTUNIDADES'!$C$10:$D$17,2,FALSE),"")</f>
        <v/>
      </c>
      <c r="AG58" s="8">
        <v>11.25</v>
      </c>
      <c r="AH58" s="8" t="str">
        <f>IFERROR(VLOOKUP(AG58,'CRUCE OPORTUNIDADES'!$C$10:$D$17,2,FALSE),"")</f>
        <v/>
      </c>
      <c r="AI58" s="8">
        <v>12.25</v>
      </c>
      <c r="AJ58" s="8" t="str">
        <f>IFERROR(VLOOKUP(AI58,'CRUCE OPORTUNIDADES'!$C$10:$D$17,2,FALSE),"")</f>
        <v/>
      </c>
      <c r="AK58" s="8">
        <v>13.25</v>
      </c>
      <c r="AL58" s="8" t="str">
        <f>IFERROR(VLOOKUP(AK58,'CRUCE OPORTUNIDADES'!$C$10:$D$17,2,FALSE),"")</f>
        <v/>
      </c>
      <c r="AM58" s="8">
        <v>14.25</v>
      </c>
      <c r="AN58" s="8" t="str">
        <f>IFERROR(VLOOKUP(AM58,'CRUCE OPORTUNIDADES'!$C$10:$D$17,2,FALSE),"")</f>
        <v/>
      </c>
      <c r="AO58" s="8">
        <v>15.25</v>
      </c>
      <c r="AP58" s="8" t="str">
        <f>IFERROR(VLOOKUP(AO58,'CRUCE OPORTUNIDADES'!$C$10:$D$17,2,FALSE),"")</f>
        <v/>
      </c>
      <c r="AQ58" s="8">
        <v>16.25</v>
      </c>
      <c r="AR58" s="8" t="str">
        <f>IFERROR(VLOOKUP(AQ58,'CRUCE OPORTUNIDADES'!$C$10:$D$17,2,FALSE),"")</f>
        <v/>
      </c>
      <c r="AS58" s="8">
        <v>17.25</v>
      </c>
      <c r="AT58" s="8" t="str">
        <f>IFERROR(VLOOKUP(AS58,'CRUCE OPORTUNIDADES'!$C$10:$D$17,2,FALSE),"")</f>
        <v/>
      </c>
      <c r="AU58" s="8">
        <v>18.25</v>
      </c>
      <c r="AV58" s="8" t="str">
        <f>IFERROR(VLOOKUP(AU58,'CRUCE OPORTUNIDADES'!$C$10:$D$17,2,FALSE),"")</f>
        <v/>
      </c>
      <c r="AW58" s="8">
        <v>19.25</v>
      </c>
      <c r="AX58" s="8" t="str">
        <f>IFERROR(VLOOKUP(AW58,'CRUCE OPORTUNIDADES'!$C$10:$D$17,2,FALSE),"")</f>
        <v/>
      </c>
      <c r="AY58" s="8">
        <v>20.25</v>
      </c>
      <c r="AZ58" s="8" t="str">
        <f>IFERROR(VLOOKUP(AY58,'CRUCE OPORTUNIDADES'!$C$10:$D$17,2,FALSE),"")</f>
        <v/>
      </c>
      <c r="BA58" s="8">
        <v>21.25</v>
      </c>
      <c r="BB58" s="8" t="str">
        <f>IFERROR(VLOOKUP(BA58,'CRUCE OPORTUNIDADES'!$C$10:$D$17,2,FALSE),"")</f>
        <v/>
      </c>
      <c r="BC58" s="8">
        <v>22.25</v>
      </c>
      <c r="BD58" s="8" t="str">
        <f>IFERROR(VLOOKUP(BC58,'CRUCE OPORTUNIDADES'!$C$10:$D$17,2,FALSE),"")</f>
        <v/>
      </c>
      <c r="BE58" s="8">
        <v>23.25</v>
      </c>
      <c r="BF58" s="8" t="str">
        <f>IFERROR(VLOOKUP(BE58,'CRUCE OPORTUNIDADES'!$C$10:$D$17,2,FALSE),"")</f>
        <v/>
      </c>
      <c r="BG58" s="8">
        <v>24.25</v>
      </c>
      <c r="BH58" s="8" t="str">
        <f>IFERROR(VLOOKUP(BG58,'CRUCE OPORTUNIDADES'!$C$10:$D$17,2,FALSE),"")</f>
        <v/>
      </c>
      <c r="BI58" s="8">
        <v>25.25</v>
      </c>
      <c r="BJ58" s="8" t="str">
        <f>IFERROR(VLOOKUP(BI58,'CRUCE OPORTUNIDADES'!$C$10:$D$17,2,FALSE),"")</f>
        <v/>
      </c>
    </row>
    <row r="59" spans="13:62" x14ac:dyDescent="0.25">
      <c r="N59" s="8" t="str">
        <f>IF(N60&lt;&gt;""," -O","")</f>
        <v/>
      </c>
      <c r="P59" s="8" t="str">
        <f>IF(P60&lt;&gt;""," -O","")</f>
        <v/>
      </c>
      <c r="R59" s="8" t="str">
        <f>IF(R60&lt;&gt;""," -O","")</f>
        <v/>
      </c>
      <c r="T59" s="8" t="str">
        <f>IF(T60&lt;&gt;""," -O","")</f>
        <v/>
      </c>
      <c r="V59" s="8" t="str">
        <f>IF(V60&lt;&gt;""," -O","")</f>
        <v/>
      </c>
      <c r="X59" s="8" t="str">
        <f>IF(X60&lt;&gt;""," -O","")</f>
        <v/>
      </c>
      <c r="Z59" s="8" t="str">
        <f>IF(Z60&lt;&gt;""," -O","")</f>
        <v/>
      </c>
      <c r="AB59" s="8" t="str">
        <f>IF(AB60&lt;&gt;""," -O","")</f>
        <v/>
      </c>
      <c r="AD59" s="8" t="str">
        <f>IF(AD60&lt;&gt;""," -O","")</f>
        <v/>
      </c>
      <c r="AF59" s="8" t="str">
        <f>IF(AF60&lt;&gt;""," -O","")</f>
        <v/>
      </c>
      <c r="AH59" s="8" t="str">
        <f>IF(AH60&lt;&gt;""," -O","")</f>
        <v/>
      </c>
      <c r="AJ59" s="8" t="str">
        <f>IF(AJ60&lt;&gt;""," -O","")</f>
        <v/>
      </c>
      <c r="AL59" s="8" t="str">
        <f>IF(AL60&lt;&gt;""," -O","")</f>
        <v/>
      </c>
      <c r="AN59" s="8" t="str">
        <f>IF(AN60&lt;&gt;""," -O","")</f>
        <v/>
      </c>
      <c r="AP59" s="8" t="str">
        <f>IF(AP60&lt;&gt;""," -O","")</f>
        <v/>
      </c>
      <c r="AR59" s="8" t="str">
        <f>IF(AR60&lt;&gt;""," -O","")</f>
        <v/>
      </c>
      <c r="AT59" s="8" t="str">
        <f>IF(AT60&lt;&gt;""," -O","")</f>
        <v/>
      </c>
      <c r="AV59" s="8" t="str">
        <f>IF(AV60&lt;&gt;""," -O","")</f>
        <v/>
      </c>
      <c r="AX59" s="8" t="str">
        <f>IF(AX60&lt;&gt;""," -O","")</f>
        <v/>
      </c>
      <c r="AZ59" s="8" t="str">
        <f>IF(AZ60&lt;&gt;""," -O","")</f>
        <v/>
      </c>
      <c r="BB59" s="8" t="str">
        <f>IF(BB60&lt;&gt;""," -O","")</f>
        <v/>
      </c>
      <c r="BD59" s="8" t="str">
        <f>IF(BD60&lt;&gt;""," -O","")</f>
        <v/>
      </c>
      <c r="BF59" s="8" t="str">
        <f>IF(BF60&lt;&gt;""," -O","")</f>
        <v/>
      </c>
      <c r="BH59" s="8" t="str">
        <f>IF(BH60&lt;&gt;""," -O","")</f>
        <v/>
      </c>
      <c r="BJ59" s="8" t="str">
        <f>IF(BJ60&lt;&gt;""," -O","")</f>
        <v/>
      </c>
    </row>
    <row r="60" spans="13:62" x14ac:dyDescent="0.25">
      <c r="M60" s="8">
        <v>1.26</v>
      </c>
      <c r="N60" s="8" t="str">
        <f>IFERROR(VLOOKUP(M60,'CRUCE OPORTUNIDADES'!$C$10:$D$17,2,FALSE),"")</f>
        <v/>
      </c>
      <c r="O60" s="8">
        <v>2.2599999999999998</v>
      </c>
      <c r="P60" s="8" t="str">
        <f>IFERROR(VLOOKUP(O60,'CRUCE OPORTUNIDADES'!$C$10:$D$17,2,FALSE),"")</f>
        <v/>
      </c>
      <c r="Q60" s="8">
        <v>3.26</v>
      </c>
      <c r="R60" s="8" t="str">
        <f>IFERROR(VLOOKUP(Q60,'CRUCE OPORTUNIDADES'!$C$10:$D$17,2,FALSE),"")</f>
        <v/>
      </c>
      <c r="S60" s="8">
        <v>4.26</v>
      </c>
      <c r="T60" s="8" t="str">
        <f>IFERROR(VLOOKUP(S60,'CRUCE OPORTUNIDADES'!$C$10:$D$17,2,FALSE),"")</f>
        <v/>
      </c>
      <c r="U60" s="8">
        <v>5.26</v>
      </c>
      <c r="V60" s="8" t="str">
        <f>IFERROR(VLOOKUP(U60,'CRUCE OPORTUNIDADES'!$C$10:$D$17,2,FALSE),"")</f>
        <v/>
      </c>
      <c r="W60" s="8">
        <v>6.26</v>
      </c>
      <c r="X60" s="8" t="str">
        <f>IFERROR(VLOOKUP(W60,'CRUCE OPORTUNIDADES'!$C$10:$D$17,2,FALSE),"")</f>
        <v/>
      </c>
      <c r="Y60" s="8">
        <v>7.26</v>
      </c>
      <c r="Z60" s="8" t="str">
        <f>IFERROR(VLOOKUP(Y60,'CRUCE OPORTUNIDADES'!$C$10:$D$17,2,FALSE),"")</f>
        <v/>
      </c>
      <c r="AA60" s="8">
        <v>8.26</v>
      </c>
      <c r="AB60" s="8" t="str">
        <f>IFERROR(VLOOKUP(AA60,'CRUCE OPORTUNIDADES'!$C$10:$D$17,2,FALSE),"")</f>
        <v/>
      </c>
      <c r="AC60" s="8">
        <v>9.26</v>
      </c>
      <c r="AD60" s="8" t="str">
        <f>IFERROR(VLOOKUP(AC60,'CRUCE OPORTUNIDADES'!$C$10:$D$17,2,FALSE),"")</f>
        <v/>
      </c>
      <c r="AE60" s="8">
        <v>10.26</v>
      </c>
      <c r="AF60" s="8" t="str">
        <f>IFERROR(VLOOKUP(AE60,'CRUCE OPORTUNIDADES'!$C$10:$D$17,2,FALSE),"")</f>
        <v/>
      </c>
      <c r="AG60" s="8">
        <v>11.26</v>
      </c>
      <c r="AH60" s="8" t="str">
        <f>IFERROR(VLOOKUP(AG60,'CRUCE OPORTUNIDADES'!$C$10:$D$17,2,FALSE),"")</f>
        <v/>
      </c>
      <c r="AI60" s="8">
        <v>12.26</v>
      </c>
      <c r="AJ60" s="8" t="str">
        <f>IFERROR(VLOOKUP(AI60,'CRUCE OPORTUNIDADES'!$C$10:$D$17,2,FALSE),"")</f>
        <v/>
      </c>
      <c r="AK60" s="8">
        <v>13.26</v>
      </c>
      <c r="AL60" s="8" t="str">
        <f>IFERROR(VLOOKUP(AK60,'CRUCE OPORTUNIDADES'!$C$10:$D$17,2,FALSE),"")</f>
        <v/>
      </c>
      <c r="AM60" s="8">
        <v>14.26</v>
      </c>
      <c r="AN60" s="8" t="str">
        <f>IFERROR(VLOOKUP(AM60,'CRUCE OPORTUNIDADES'!$C$10:$D$17,2,FALSE),"")</f>
        <v/>
      </c>
      <c r="AO60" s="8">
        <v>15.26</v>
      </c>
      <c r="AP60" s="8" t="str">
        <f>IFERROR(VLOOKUP(AO60,'CRUCE OPORTUNIDADES'!$C$10:$D$17,2,FALSE),"")</f>
        <v/>
      </c>
      <c r="AQ60" s="8">
        <v>16.260000000000002</v>
      </c>
      <c r="AR60" s="8" t="str">
        <f>IFERROR(VLOOKUP(AQ60,'CRUCE OPORTUNIDADES'!$C$10:$D$17,2,FALSE),"")</f>
        <v/>
      </c>
      <c r="AS60" s="8">
        <v>17.260000000000002</v>
      </c>
      <c r="AT60" s="8" t="str">
        <f>IFERROR(VLOOKUP(AS60,'CRUCE OPORTUNIDADES'!$C$10:$D$17,2,FALSE),"")</f>
        <v/>
      </c>
      <c r="AU60" s="8">
        <v>18.260000000000002</v>
      </c>
      <c r="AV60" s="8" t="str">
        <f>IFERROR(VLOOKUP(AU60,'CRUCE OPORTUNIDADES'!$C$10:$D$17,2,FALSE),"")</f>
        <v/>
      </c>
      <c r="AW60" s="8">
        <v>19.260000000000002</v>
      </c>
      <c r="AX60" s="8" t="str">
        <f>IFERROR(VLOOKUP(AW60,'CRUCE OPORTUNIDADES'!$C$10:$D$17,2,FALSE),"")</f>
        <v/>
      </c>
      <c r="AY60" s="8">
        <v>20.260000000000002</v>
      </c>
      <c r="AZ60" s="8" t="str">
        <f>IFERROR(VLOOKUP(AY60,'CRUCE OPORTUNIDADES'!$C$10:$D$17,2,FALSE),"")</f>
        <v/>
      </c>
      <c r="BA60" s="8">
        <v>21.26</v>
      </c>
      <c r="BB60" s="8" t="str">
        <f>IFERROR(VLOOKUP(BA60,'CRUCE OPORTUNIDADES'!$C$10:$D$17,2,FALSE),"")</f>
        <v/>
      </c>
      <c r="BC60" s="8">
        <v>22.26</v>
      </c>
      <c r="BD60" s="8" t="str">
        <f>IFERROR(VLOOKUP(BC60,'CRUCE OPORTUNIDADES'!$C$10:$D$17,2,FALSE),"")</f>
        <v/>
      </c>
      <c r="BE60" s="8">
        <v>23.26</v>
      </c>
      <c r="BF60" s="8" t="str">
        <f>IFERROR(VLOOKUP(BE60,'CRUCE OPORTUNIDADES'!$C$10:$D$17,2,FALSE),"")</f>
        <v/>
      </c>
      <c r="BG60" s="8">
        <v>24.26</v>
      </c>
      <c r="BH60" s="8" t="str">
        <f>IFERROR(VLOOKUP(BG60,'CRUCE OPORTUNIDADES'!$C$10:$D$17,2,FALSE),"")</f>
        <v/>
      </c>
      <c r="BI60" s="8">
        <v>25.26</v>
      </c>
      <c r="BJ60" s="8" t="str">
        <f>IFERROR(VLOOKUP(BI60,'CRUCE OPORTUNIDADES'!$C$10:$D$17,2,FALSE),"")</f>
        <v/>
      </c>
    </row>
    <row r="61" spans="13:62" x14ac:dyDescent="0.25">
      <c r="N61" s="8" t="str">
        <f>IF(N62&lt;&gt;""," -O","")</f>
        <v/>
      </c>
      <c r="P61" s="8" t="str">
        <f>IF(P62&lt;&gt;""," -O","")</f>
        <v/>
      </c>
      <c r="R61" s="8" t="str">
        <f>IF(R62&lt;&gt;""," -O","")</f>
        <v/>
      </c>
      <c r="T61" s="8" t="str">
        <f>IF(T62&lt;&gt;""," -O","")</f>
        <v/>
      </c>
      <c r="V61" s="8" t="str">
        <f>IF(V62&lt;&gt;""," -O","")</f>
        <v/>
      </c>
      <c r="X61" s="8" t="str">
        <f>IF(X62&lt;&gt;""," -O","")</f>
        <v/>
      </c>
      <c r="Z61" s="8" t="str">
        <f>IF(Z62&lt;&gt;""," -O","")</f>
        <v/>
      </c>
      <c r="AB61" s="8" t="str">
        <f>IF(AB62&lt;&gt;""," -O","")</f>
        <v/>
      </c>
      <c r="AD61" s="8" t="str">
        <f>IF(AD62&lt;&gt;""," -O","")</f>
        <v/>
      </c>
      <c r="AF61" s="8" t="str">
        <f>IF(AF62&lt;&gt;""," -O","")</f>
        <v/>
      </c>
      <c r="AH61" s="8" t="str">
        <f>IF(AH62&lt;&gt;""," -O","")</f>
        <v/>
      </c>
      <c r="AJ61" s="8" t="str">
        <f>IF(AJ62&lt;&gt;""," -O","")</f>
        <v/>
      </c>
      <c r="AL61" s="8" t="str">
        <f>IF(AL62&lt;&gt;""," -O","")</f>
        <v/>
      </c>
      <c r="AN61" s="8" t="str">
        <f>IF(AN62&lt;&gt;""," -O","")</f>
        <v/>
      </c>
      <c r="AP61" s="8" t="str">
        <f>IF(AP62&lt;&gt;""," -O","")</f>
        <v/>
      </c>
      <c r="AR61" s="8" t="str">
        <f>IF(AR62&lt;&gt;""," -O","")</f>
        <v/>
      </c>
      <c r="AT61" s="8" t="str">
        <f>IF(AT62&lt;&gt;""," -O","")</f>
        <v/>
      </c>
      <c r="AV61" s="8" t="str">
        <f>IF(AV62&lt;&gt;""," -O","")</f>
        <v/>
      </c>
      <c r="AX61" s="8" t="str">
        <f>IF(AX62&lt;&gt;""," -O","")</f>
        <v/>
      </c>
      <c r="AZ61" s="8" t="str">
        <f>IF(AZ62&lt;&gt;""," -O","")</f>
        <v/>
      </c>
      <c r="BB61" s="8" t="str">
        <f>IF(BB62&lt;&gt;""," -O","")</f>
        <v/>
      </c>
      <c r="BD61" s="8" t="str">
        <f>IF(BD62&lt;&gt;""," -O","")</f>
        <v/>
      </c>
      <c r="BF61" s="8" t="str">
        <f>IF(BF62&lt;&gt;""," -O","")</f>
        <v/>
      </c>
      <c r="BH61" s="8" t="str">
        <f>IF(BH62&lt;&gt;""," -O","")</f>
        <v/>
      </c>
      <c r="BJ61" s="8" t="str">
        <f>IF(BJ62&lt;&gt;""," -O","")</f>
        <v/>
      </c>
    </row>
    <row r="62" spans="13:62" x14ac:dyDescent="0.25">
      <c r="M62" s="8">
        <v>1.27</v>
      </c>
      <c r="N62" s="8" t="str">
        <f>IFERROR(VLOOKUP(M62,'CRUCE OPORTUNIDADES'!$C$10:$D$17,2,FALSE),"")</f>
        <v/>
      </c>
      <c r="O62" s="8">
        <v>2.2700000000000098</v>
      </c>
      <c r="P62" s="8" t="str">
        <f>IFERROR(VLOOKUP(O62,'CRUCE OPORTUNIDADES'!$C$10:$D$17,2,FALSE),"")</f>
        <v/>
      </c>
      <c r="Q62" s="8">
        <v>3.27000000000002</v>
      </c>
      <c r="R62" s="8" t="str">
        <f>IFERROR(VLOOKUP(Q62,'CRUCE OPORTUNIDADES'!$C$10:$D$17,2,FALSE),"")</f>
        <v/>
      </c>
      <c r="S62" s="8">
        <v>4.2700000000000298</v>
      </c>
      <c r="T62" s="8" t="str">
        <f>IFERROR(VLOOKUP(S62,'CRUCE OPORTUNIDADES'!$C$10:$D$17,2,FALSE),"")</f>
        <v/>
      </c>
      <c r="U62" s="8">
        <v>5.2700000000000404</v>
      </c>
      <c r="V62" s="8" t="str">
        <f>IFERROR(VLOOKUP(U62,'CRUCE OPORTUNIDADES'!$C$10:$D$17,2,FALSE),"")</f>
        <v/>
      </c>
      <c r="W62" s="8">
        <v>6.2700000000000502</v>
      </c>
      <c r="X62" s="8" t="str">
        <f>IFERROR(VLOOKUP(W62,'CRUCE OPORTUNIDADES'!$C$10:$D$17,2,FALSE),"")</f>
        <v/>
      </c>
      <c r="Y62" s="8">
        <v>7.27000000000006</v>
      </c>
      <c r="Z62" s="8" t="str">
        <f>IFERROR(VLOOKUP(Y62,'CRUCE OPORTUNIDADES'!$C$10:$D$17,2,FALSE),"")</f>
        <v/>
      </c>
      <c r="AA62" s="8">
        <v>8.2700000000000706</v>
      </c>
      <c r="AB62" s="8" t="str">
        <f>IFERROR(VLOOKUP(AA62,'CRUCE OPORTUNIDADES'!$C$10:$D$17,2,FALSE),"")</f>
        <v/>
      </c>
      <c r="AC62" s="8">
        <v>9.2700000000000795</v>
      </c>
      <c r="AD62" s="8" t="str">
        <f>IFERROR(VLOOKUP(AC62,'CRUCE OPORTUNIDADES'!$C$10:$D$17,2,FALSE),"")</f>
        <v/>
      </c>
      <c r="AE62" s="8">
        <v>10.270000000000101</v>
      </c>
      <c r="AF62" s="8" t="str">
        <f>IFERROR(VLOOKUP(AE62,'CRUCE OPORTUNIDADES'!$C$10:$D$17,2,FALSE),"")</f>
        <v/>
      </c>
      <c r="AG62" s="8">
        <v>11.270000000000101</v>
      </c>
      <c r="AH62" s="8" t="str">
        <f>IFERROR(VLOOKUP(AG62,'CRUCE OPORTUNIDADES'!$C$10:$D$17,2,FALSE),"")</f>
        <v/>
      </c>
      <c r="AI62" s="8">
        <v>12.270000000000101</v>
      </c>
      <c r="AJ62" s="8" t="str">
        <f>IFERROR(VLOOKUP(AI62,'CRUCE OPORTUNIDADES'!$C$10:$D$17,2,FALSE),"")</f>
        <v/>
      </c>
      <c r="AK62" s="8">
        <v>13.270000000000101</v>
      </c>
      <c r="AL62" s="8" t="str">
        <f>IFERROR(VLOOKUP(AK62,'CRUCE OPORTUNIDADES'!$C$10:$D$17,2,FALSE),"")</f>
        <v/>
      </c>
      <c r="AM62" s="8">
        <v>14.270000000000101</v>
      </c>
      <c r="AN62" s="8" t="str">
        <f>IFERROR(VLOOKUP(AM62,'CRUCE OPORTUNIDADES'!$C$10:$D$17,2,FALSE),"")</f>
        <v/>
      </c>
      <c r="AO62" s="8">
        <v>15.270000000000101</v>
      </c>
      <c r="AP62" s="8" t="str">
        <f>IFERROR(VLOOKUP(AO62,'CRUCE OPORTUNIDADES'!$C$10:$D$17,2,FALSE),"")</f>
        <v/>
      </c>
      <c r="AQ62" s="8">
        <v>16.270000000000099</v>
      </c>
      <c r="AR62" s="8" t="str">
        <f>IFERROR(VLOOKUP(AQ62,'CRUCE OPORTUNIDADES'!$C$10:$D$17,2,FALSE),"")</f>
        <v/>
      </c>
      <c r="AS62" s="8">
        <v>17.270000000000199</v>
      </c>
      <c r="AT62" s="8" t="str">
        <f>IFERROR(VLOOKUP(AS62,'CRUCE OPORTUNIDADES'!$C$10:$D$17,2,FALSE),"")</f>
        <v/>
      </c>
      <c r="AU62" s="8">
        <v>18.270000000000199</v>
      </c>
      <c r="AV62" s="8" t="str">
        <f>IFERROR(VLOOKUP(AU62,'CRUCE OPORTUNIDADES'!$C$10:$D$17,2,FALSE),"")</f>
        <v/>
      </c>
      <c r="AW62" s="8">
        <v>19.270000000000199</v>
      </c>
      <c r="AX62" s="8" t="str">
        <f>IFERROR(VLOOKUP(AW62,'CRUCE OPORTUNIDADES'!$C$10:$D$17,2,FALSE),"")</f>
        <v/>
      </c>
      <c r="AY62" s="8">
        <v>20.270000000000199</v>
      </c>
      <c r="AZ62" s="8" t="str">
        <f>IFERROR(VLOOKUP(AY62,'CRUCE OPORTUNIDADES'!$C$10:$D$17,2,FALSE),"")</f>
        <v/>
      </c>
      <c r="BA62" s="8">
        <v>21.270000000000199</v>
      </c>
      <c r="BB62" s="8" t="str">
        <f>IFERROR(VLOOKUP(BA62,'CRUCE OPORTUNIDADES'!$C$10:$D$17,2,FALSE),"")</f>
        <v/>
      </c>
      <c r="BC62" s="8">
        <v>22.270000000000199</v>
      </c>
      <c r="BD62" s="8" t="str">
        <f>IFERROR(VLOOKUP(BC62,'CRUCE OPORTUNIDADES'!$C$10:$D$17,2,FALSE),"")</f>
        <v/>
      </c>
      <c r="BE62" s="8">
        <v>23.270000000000199</v>
      </c>
      <c r="BF62" s="8" t="str">
        <f>IFERROR(VLOOKUP(BE62,'CRUCE OPORTUNIDADES'!$C$10:$D$17,2,FALSE),"")</f>
        <v/>
      </c>
      <c r="BG62" s="8">
        <v>24.270000000000199</v>
      </c>
      <c r="BH62" s="8" t="str">
        <f>IFERROR(VLOOKUP(BG62,'CRUCE OPORTUNIDADES'!$C$10:$D$17,2,FALSE),"")</f>
        <v/>
      </c>
      <c r="BI62" s="8">
        <v>25.270000000000199</v>
      </c>
      <c r="BJ62" s="8" t="str">
        <f>IFERROR(VLOOKUP(BI62,'CRUCE OPORTUNIDADES'!$C$10:$D$17,2,FALSE),"")</f>
        <v/>
      </c>
    </row>
    <row r="63" spans="13:62" x14ac:dyDescent="0.25">
      <c r="N63" s="8" t="str">
        <f>IF(N64&lt;&gt;""," -O","")</f>
        <v/>
      </c>
      <c r="P63" s="8" t="str">
        <f>IF(P64&lt;&gt;""," -O","")</f>
        <v/>
      </c>
      <c r="R63" s="8" t="str">
        <f>IF(R64&lt;&gt;""," -O","")</f>
        <v/>
      </c>
      <c r="T63" s="8" t="str">
        <f>IF(T64&lt;&gt;""," -O","")</f>
        <v/>
      </c>
      <c r="V63" s="8" t="str">
        <f>IF(V64&lt;&gt;""," -O","")</f>
        <v/>
      </c>
      <c r="X63" s="8" t="str">
        <f>IF(X64&lt;&gt;""," -O","")</f>
        <v/>
      </c>
      <c r="Z63" s="8" t="str">
        <f>IF(Z64&lt;&gt;""," -O","")</f>
        <v/>
      </c>
      <c r="AB63" s="8" t="str">
        <f>IF(AB64&lt;&gt;""," -O","")</f>
        <v/>
      </c>
      <c r="AD63" s="8" t="str">
        <f>IF(AD64&lt;&gt;""," -O","")</f>
        <v/>
      </c>
      <c r="AF63" s="8" t="str">
        <f>IF(AF64&lt;&gt;""," -O","")</f>
        <v/>
      </c>
      <c r="AH63" s="8" t="str">
        <f>IF(AH64&lt;&gt;""," -O","")</f>
        <v/>
      </c>
      <c r="AJ63" s="8" t="str">
        <f>IF(AJ64&lt;&gt;""," -O","")</f>
        <v/>
      </c>
      <c r="AL63" s="8" t="str">
        <f>IF(AL64&lt;&gt;""," -O","")</f>
        <v/>
      </c>
      <c r="AN63" s="8" t="str">
        <f>IF(AN64&lt;&gt;""," -O","")</f>
        <v/>
      </c>
      <c r="AP63" s="8" t="str">
        <f>IF(AP64&lt;&gt;""," -O","")</f>
        <v/>
      </c>
      <c r="AR63" s="8" t="str">
        <f>IF(AR64&lt;&gt;""," -O","")</f>
        <v/>
      </c>
      <c r="AT63" s="8" t="str">
        <f>IF(AT64&lt;&gt;""," -O","")</f>
        <v/>
      </c>
      <c r="AV63" s="8" t="str">
        <f>IF(AV64&lt;&gt;""," -O","")</f>
        <v/>
      </c>
      <c r="AX63" s="8" t="str">
        <f>IF(AX64&lt;&gt;""," -O","")</f>
        <v/>
      </c>
      <c r="AZ63" s="8" t="str">
        <f>IF(AZ64&lt;&gt;""," -O","")</f>
        <v/>
      </c>
      <c r="BB63" s="8" t="str">
        <f>IF(BB64&lt;&gt;""," -O","")</f>
        <v/>
      </c>
      <c r="BD63" s="8" t="str">
        <f>IF(BD64&lt;&gt;""," -O","")</f>
        <v/>
      </c>
      <c r="BF63" s="8" t="str">
        <f>IF(BF64&lt;&gt;""," -O","")</f>
        <v/>
      </c>
      <c r="BH63" s="8" t="str">
        <f>IF(BH64&lt;&gt;""," -O","")</f>
        <v/>
      </c>
      <c r="BJ63" s="8" t="str">
        <f>IF(BJ64&lt;&gt;""," -O","")</f>
        <v/>
      </c>
    </row>
    <row r="64" spans="13:62" x14ac:dyDescent="0.25">
      <c r="M64" s="8">
        <v>1.28</v>
      </c>
      <c r="N64" s="8" t="str">
        <f>IFERROR(VLOOKUP(M64,'CRUCE OPORTUNIDADES'!$C$10:$D$17,2,FALSE),"")</f>
        <v/>
      </c>
      <c r="O64" s="8">
        <v>2.28000000000001</v>
      </c>
      <c r="P64" s="8" t="str">
        <f>IFERROR(VLOOKUP(O64,'CRUCE OPORTUNIDADES'!$C$10:$D$17,2,FALSE),"")</f>
        <v/>
      </c>
      <c r="Q64" s="8">
        <v>3.2800000000000198</v>
      </c>
      <c r="R64" s="8" t="str">
        <f>IFERROR(VLOOKUP(Q64,'CRUCE OPORTUNIDADES'!$C$10:$D$17,2,FALSE),"")</f>
        <v/>
      </c>
      <c r="S64" s="8">
        <v>4.2800000000000296</v>
      </c>
      <c r="T64" s="8" t="str">
        <f>IFERROR(VLOOKUP(S64,'CRUCE OPORTUNIDADES'!$C$10:$D$17,2,FALSE),"")</f>
        <v/>
      </c>
      <c r="U64" s="8">
        <v>5.2800000000000402</v>
      </c>
      <c r="V64" s="8" t="str">
        <f>IFERROR(VLOOKUP(U64,'CRUCE OPORTUNIDADES'!$C$10:$D$17,2,FALSE),"")</f>
        <v/>
      </c>
      <c r="W64" s="8">
        <v>6.28000000000005</v>
      </c>
      <c r="X64" s="8" t="str">
        <f>IFERROR(VLOOKUP(W64,'CRUCE OPORTUNIDADES'!$C$10:$D$17,2,FALSE),"")</f>
        <v/>
      </c>
      <c r="Y64" s="8">
        <v>7.2800000000000598</v>
      </c>
      <c r="Z64" s="8" t="str">
        <f>IFERROR(VLOOKUP(Y64,'CRUCE OPORTUNIDADES'!$C$10:$D$17,2,FALSE),"")</f>
        <v/>
      </c>
      <c r="AA64" s="8">
        <v>8.2800000000000704</v>
      </c>
      <c r="AB64" s="8" t="str">
        <f>IFERROR(VLOOKUP(AA64,'CRUCE OPORTUNIDADES'!$C$10:$D$17,2,FALSE),"")</f>
        <v/>
      </c>
      <c r="AC64" s="8">
        <v>9.2800000000000793</v>
      </c>
      <c r="AD64" s="8" t="str">
        <f>IFERROR(VLOOKUP(AC64,'CRUCE OPORTUNIDADES'!$C$10:$D$17,2,FALSE),"")</f>
        <v/>
      </c>
      <c r="AE64" s="8">
        <v>10.280000000000101</v>
      </c>
      <c r="AF64" s="8" t="str">
        <f>IFERROR(VLOOKUP(AE64,'CRUCE OPORTUNIDADES'!$C$10:$D$17,2,FALSE),"")</f>
        <v/>
      </c>
      <c r="AG64" s="8">
        <v>11.280000000000101</v>
      </c>
      <c r="AH64" s="8" t="str">
        <f>IFERROR(VLOOKUP(AG64,'CRUCE OPORTUNIDADES'!$C$10:$D$17,2,FALSE),"")</f>
        <v/>
      </c>
      <c r="AI64" s="8">
        <v>12.280000000000101</v>
      </c>
      <c r="AJ64" s="8" t="str">
        <f>IFERROR(VLOOKUP(AI64,'CRUCE OPORTUNIDADES'!$C$10:$D$17,2,FALSE),"")</f>
        <v/>
      </c>
      <c r="AK64" s="8">
        <v>13.280000000000101</v>
      </c>
      <c r="AL64" s="8" t="str">
        <f>IFERROR(VLOOKUP(AK64,'CRUCE OPORTUNIDADES'!$C$10:$D$17,2,FALSE),"")</f>
        <v/>
      </c>
      <c r="AM64" s="8">
        <v>14.280000000000101</v>
      </c>
      <c r="AN64" s="8" t="str">
        <f>IFERROR(VLOOKUP(AM64,'CRUCE OPORTUNIDADES'!$C$10:$D$17,2,FALSE),"")</f>
        <v/>
      </c>
      <c r="AO64" s="8">
        <v>15.280000000000101</v>
      </c>
      <c r="AP64" s="8" t="str">
        <f>IFERROR(VLOOKUP(AO64,'CRUCE OPORTUNIDADES'!$C$10:$D$17,2,FALSE),"")</f>
        <v/>
      </c>
      <c r="AQ64" s="8">
        <v>16.280000000000101</v>
      </c>
      <c r="AR64" s="8" t="str">
        <f>IFERROR(VLOOKUP(AQ64,'CRUCE OPORTUNIDADES'!$C$10:$D$17,2,FALSE),"")</f>
        <v/>
      </c>
      <c r="AS64" s="8">
        <v>17.2800000000002</v>
      </c>
      <c r="AT64" s="8" t="str">
        <f>IFERROR(VLOOKUP(AS64,'CRUCE OPORTUNIDADES'!$C$10:$D$17,2,FALSE),"")</f>
        <v/>
      </c>
      <c r="AU64" s="8">
        <v>18.2800000000002</v>
      </c>
      <c r="AV64" s="8" t="str">
        <f>IFERROR(VLOOKUP(AU64,'CRUCE OPORTUNIDADES'!$C$10:$D$17,2,FALSE),"")</f>
        <v/>
      </c>
      <c r="AW64" s="8">
        <v>19.2800000000002</v>
      </c>
      <c r="AX64" s="8" t="str">
        <f>IFERROR(VLOOKUP(AW64,'CRUCE OPORTUNIDADES'!$C$10:$D$17,2,FALSE),"")</f>
        <v/>
      </c>
      <c r="AY64" s="8">
        <v>20.2800000000002</v>
      </c>
      <c r="AZ64" s="8" t="str">
        <f>IFERROR(VLOOKUP(AY64,'CRUCE OPORTUNIDADES'!$C$10:$D$17,2,FALSE),"")</f>
        <v/>
      </c>
      <c r="BA64" s="8">
        <v>21.2800000000002</v>
      </c>
      <c r="BB64" s="8" t="str">
        <f>IFERROR(VLOOKUP(BA64,'CRUCE OPORTUNIDADES'!$C$10:$D$17,2,FALSE),"")</f>
        <v/>
      </c>
      <c r="BC64" s="8">
        <v>22.2800000000002</v>
      </c>
      <c r="BD64" s="8" t="str">
        <f>IFERROR(VLOOKUP(BC64,'CRUCE OPORTUNIDADES'!$C$10:$D$17,2,FALSE),"")</f>
        <v/>
      </c>
      <c r="BE64" s="8">
        <v>23.2800000000002</v>
      </c>
      <c r="BF64" s="8" t="str">
        <f>IFERROR(VLOOKUP(BE64,'CRUCE OPORTUNIDADES'!$C$10:$D$17,2,FALSE),"")</f>
        <v/>
      </c>
      <c r="BG64" s="8">
        <v>24.2800000000002</v>
      </c>
      <c r="BH64" s="8" t="str">
        <f>IFERROR(VLOOKUP(BG64,'CRUCE OPORTUNIDADES'!$C$10:$D$17,2,FALSE),"")</f>
        <v/>
      </c>
      <c r="BI64" s="8">
        <v>25.2800000000002</v>
      </c>
      <c r="BJ64" s="8" t="str">
        <f>IFERROR(VLOOKUP(BI64,'CRUCE OPORTUNIDADES'!$C$10:$D$17,2,FALSE),"")</f>
        <v/>
      </c>
    </row>
    <row r="65" spans="13:62" x14ac:dyDescent="0.25">
      <c r="N65" s="8" t="str">
        <f>IF(N66&lt;&gt;""," -O","")</f>
        <v/>
      </c>
      <c r="P65" s="8" t="str">
        <f>IF(P66&lt;&gt;""," -O","")</f>
        <v/>
      </c>
      <c r="R65" s="8" t="str">
        <f>IF(R66&lt;&gt;""," -O","")</f>
        <v/>
      </c>
      <c r="T65" s="8" t="str">
        <f>IF(T66&lt;&gt;""," -O","")</f>
        <v/>
      </c>
      <c r="V65" s="8" t="str">
        <f>IF(V66&lt;&gt;""," -O","")</f>
        <v/>
      </c>
      <c r="X65" s="8" t="str">
        <f>IF(X66&lt;&gt;""," -O","")</f>
        <v/>
      </c>
      <c r="Z65" s="8" t="str">
        <f>IF(Z66&lt;&gt;""," -O","")</f>
        <v/>
      </c>
      <c r="AB65" s="8" t="str">
        <f>IF(AB66&lt;&gt;""," -O","")</f>
        <v/>
      </c>
      <c r="AD65" s="8" t="str">
        <f>IF(AD66&lt;&gt;""," -O","")</f>
        <v/>
      </c>
      <c r="AF65" s="8" t="str">
        <f>IF(AF66&lt;&gt;""," -O","")</f>
        <v/>
      </c>
      <c r="AH65" s="8" t="str">
        <f>IF(AH66&lt;&gt;""," -O","")</f>
        <v/>
      </c>
      <c r="AJ65" s="8" t="str">
        <f>IF(AJ66&lt;&gt;""," -O","")</f>
        <v/>
      </c>
      <c r="AL65" s="8" t="str">
        <f>IF(AL66&lt;&gt;""," -O","")</f>
        <v/>
      </c>
      <c r="AN65" s="8" t="str">
        <f>IF(AN66&lt;&gt;""," -O","")</f>
        <v/>
      </c>
      <c r="AP65" s="8" t="str">
        <f>IF(AP66&lt;&gt;""," -O","")</f>
        <v/>
      </c>
      <c r="AR65" s="8" t="str">
        <f>IF(AR66&lt;&gt;""," -O","")</f>
        <v/>
      </c>
      <c r="AT65" s="8" t="str">
        <f>IF(AT66&lt;&gt;""," -O","")</f>
        <v/>
      </c>
      <c r="AV65" s="8" t="str">
        <f>IF(AV66&lt;&gt;""," -O","")</f>
        <v/>
      </c>
      <c r="AX65" s="8" t="str">
        <f>IF(AX66&lt;&gt;""," -O","")</f>
        <v/>
      </c>
      <c r="AZ65" s="8" t="str">
        <f>IF(AZ66&lt;&gt;""," -O","")</f>
        <v/>
      </c>
      <c r="BB65" s="8" t="str">
        <f>IF(BB66&lt;&gt;""," -O","")</f>
        <v/>
      </c>
      <c r="BD65" s="8" t="str">
        <f>IF(BD66&lt;&gt;""," -O","")</f>
        <v/>
      </c>
      <c r="BF65" s="8" t="str">
        <f>IF(BF66&lt;&gt;""," -O","")</f>
        <v/>
      </c>
      <c r="BH65" s="8" t="str">
        <f>IF(BH66&lt;&gt;""," -O","")</f>
        <v/>
      </c>
      <c r="BJ65" s="8" t="str">
        <f>IF(BJ66&lt;&gt;""," -O","")</f>
        <v/>
      </c>
    </row>
    <row r="66" spans="13:62" x14ac:dyDescent="0.25">
      <c r="M66" s="8">
        <v>1.29</v>
      </c>
      <c r="N66" s="8" t="str">
        <f>IFERROR(VLOOKUP(M66,'CRUCE OPORTUNIDADES'!$C$10:$D$17,2,FALSE),"")</f>
        <v/>
      </c>
      <c r="O66" s="8">
        <v>2.2900000000000098</v>
      </c>
      <c r="P66" s="8" t="str">
        <f>IFERROR(VLOOKUP(O66,'CRUCE OPORTUNIDADES'!$C$10:$D$17,2,FALSE),"")</f>
        <v/>
      </c>
      <c r="Q66" s="8">
        <v>3.29000000000002</v>
      </c>
      <c r="R66" s="8" t="str">
        <f>IFERROR(VLOOKUP(Q66,'CRUCE OPORTUNIDADES'!$C$10:$D$17,2,FALSE),"")</f>
        <v/>
      </c>
      <c r="S66" s="8">
        <v>4.2900000000000302</v>
      </c>
      <c r="T66" s="8" t="str">
        <f>IFERROR(VLOOKUP(S66,'CRUCE OPORTUNIDADES'!$C$10:$D$17,2,FALSE),"")</f>
        <v/>
      </c>
      <c r="U66" s="8">
        <v>5.29000000000004</v>
      </c>
      <c r="V66" s="8" t="str">
        <f>IFERROR(VLOOKUP(U66,'CRUCE OPORTUNIDADES'!$C$10:$D$17,2,FALSE),"")</f>
        <v/>
      </c>
      <c r="W66" s="8">
        <v>6.2900000000000498</v>
      </c>
      <c r="X66" s="8" t="str">
        <f>IFERROR(VLOOKUP(W66,'CRUCE OPORTUNIDADES'!$C$10:$D$17,2,FALSE),"")</f>
        <v/>
      </c>
      <c r="Y66" s="8">
        <v>7.2900000000000604</v>
      </c>
      <c r="Z66" s="8" t="str">
        <f>IFERROR(VLOOKUP(Y66,'CRUCE OPORTUNIDADES'!$C$10:$D$17,2,FALSE),"")</f>
        <v/>
      </c>
      <c r="AA66" s="8">
        <v>8.2900000000000702</v>
      </c>
      <c r="AB66" s="8" t="str">
        <f>IFERROR(VLOOKUP(AA66,'CRUCE OPORTUNIDADES'!$C$10:$D$17,2,FALSE),"")</f>
        <v/>
      </c>
      <c r="AC66" s="8">
        <v>9.2900000000000809</v>
      </c>
      <c r="AD66" s="8" t="str">
        <f>IFERROR(VLOOKUP(AC66,'CRUCE OPORTUNIDADES'!$C$10:$D$17,2,FALSE),"")</f>
        <v/>
      </c>
      <c r="AE66" s="8">
        <v>10.2900000000001</v>
      </c>
      <c r="AF66" s="8" t="str">
        <f>IFERROR(VLOOKUP(AE66,'CRUCE OPORTUNIDADES'!$C$10:$D$17,2,FALSE),"")</f>
        <v/>
      </c>
      <c r="AG66" s="8">
        <v>11.2900000000001</v>
      </c>
      <c r="AH66" s="8" t="str">
        <f>IFERROR(VLOOKUP(AG66,'CRUCE OPORTUNIDADES'!$C$10:$D$17,2,FALSE),"")</f>
        <v/>
      </c>
      <c r="AI66" s="8">
        <v>12.2900000000001</v>
      </c>
      <c r="AJ66" s="8" t="str">
        <f>IFERROR(VLOOKUP(AI66,'CRUCE OPORTUNIDADES'!$C$10:$D$17,2,FALSE),"")</f>
        <v/>
      </c>
      <c r="AK66" s="8">
        <v>13.2900000000001</v>
      </c>
      <c r="AL66" s="8" t="str">
        <f>IFERROR(VLOOKUP(AK66,'CRUCE OPORTUNIDADES'!$C$10:$D$17,2,FALSE),"")</f>
        <v/>
      </c>
      <c r="AM66" s="8">
        <v>14.2900000000001</v>
      </c>
      <c r="AN66" s="8" t="str">
        <f>IFERROR(VLOOKUP(AM66,'CRUCE OPORTUNIDADES'!$C$10:$D$17,2,FALSE),"")</f>
        <v/>
      </c>
      <c r="AO66" s="8">
        <v>15.2900000000001</v>
      </c>
      <c r="AP66" s="8" t="str">
        <f>IFERROR(VLOOKUP(AO66,'CRUCE OPORTUNIDADES'!$C$10:$D$17,2,FALSE),"")</f>
        <v/>
      </c>
      <c r="AQ66" s="8">
        <v>16.290000000000099</v>
      </c>
      <c r="AR66" s="8" t="str">
        <f>IFERROR(VLOOKUP(AQ66,'CRUCE OPORTUNIDADES'!$C$10:$D$17,2,FALSE),"")</f>
        <v/>
      </c>
      <c r="AS66" s="8">
        <v>17.290000000000202</v>
      </c>
      <c r="AT66" s="8" t="str">
        <f>IFERROR(VLOOKUP(AS66,'CRUCE OPORTUNIDADES'!$C$10:$D$17,2,FALSE),"")</f>
        <v/>
      </c>
      <c r="AU66" s="8">
        <v>18.290000000000202</v>
      </c>
      <c r="AV66" s="8" t="str">
        <f>IFERROR(VLOOKUP(AU66,'CRUCE OPORTUNIDADES'!$C$10:$D$17,2,FALSE),"")</f>
        <v/>
      </c>
      <c r="AW66" s="8">
        <v>19.290000000000202</v>
      </c>
      <c r="AX66" s="8" t="str">
        <f>IFERROR(VLOOKUP(AW66,'CRUCE OPORTUNIDADES'!$C$10:$D$17,2,FALSE),"")</f>
        <v/>
      </c>
      <c r="AY66" s="8">
        <v>20.290000000000202</v>
      </c>
      <c r="AZ66" s="8" t="str">
        <f>IFERROR(VLOOKUP(AY66,'CRUCE OPORTUNIDADES'!$C$10:$D$17,2,FALSE),"")</f>
        <v/>
      </c>
      <c r="BA66" s="8">
        <v>21.290000000000202</v>
      </c>
      <c r="BB66" s="8" t="str">
        <f>IFERROR(VLOOKUP(BA66,'CRUCE OPORTUNIDADES'!$C$10:$D$17,2,FALSE),"")</f>
        <v/>
      </c>
      <c r="BC66" s="8">
        <v>22.290000000000202</v>
      </c>
      <c r="BD66" s="8" t="str">
        <f>IFERROR(VLOOKUP(BC66,'CRUCE OPORTUNIDADES'!$C$10:$D$17,2,FALSE),"")</f>
        <v/>
      </c>
      <c r="BE66" s="8">
        <v>23.290000000000202</v>
      </c>
      <c r="BF66" s="8" t="str">
        <f>IFERROR(VLOOKUP(BE66,'CRUCE OPORTUNIDADES'!$C$10:$D$17,2,FALSE),"")</f>
        <v/>
      </c>
      <c r="BG66" s="8">
        <v>24.290000000000202</v>
      </c>
      <c r="BH66" s="8" t="str">
        <f>IFERROR(VLOOKUP(BG66,'CRUCE OPORTUNIDADES'!$C$10:$D$17,2,FALSE),"")</f>
        <v/>
      </c>
      <c r="BI66" s="8">
        <v>25.290000000000202</v>
      </c>
      <c r="BJ66" s="8" t="str">
        <f>IFERROR(VLOOKUP(BI66,'CRUCE OPORTUNIDADES'!$C$10:$D$17,2,FALSE),"")</f>
        <v/>
      </c>
    </row>
    <row r="67" spans="13:62" x14ac:dyDescent="0.25">
      <c r="N67" s="8" t="str">
        <f>IF(N68&lt;&gt;""," -O","")</f>
        <v/>
      </c>
      <c r="P67" s="8" t="str">
        <f>IF(P68&lt;&gt;""," -O","")</f>
        <v/>
      </c>
      <c r="R67" s="8" t="str">
        <f>IF(R68&lt;&gt;""," -O","")</f>
        <v/>
      </c>
      <c r="T67" s="8" t="str">
        <f>IF(T68&lt;&gt;""," -O","")</f>
        <v/>
      </c>
      <c r="V67" s="8" t="str">
        <f>IF(V68&lt;&gt;""," -O","")</f>
        <v/>
      </c>
      <c r="X67" s="8" t="str">
        <f>IF(X68&lt;&gt;""," -O","")</f>
        <v/>
      </c>
      <c r="Z67" s="8" t="str">
        <f>IF(Z68&lt;&gt;""," -O","")</f>
        <v/>
      </c>
      <c r="AB67" s="8" t="str">
        <f>IF(AB68&lt;&gt;""," -O","")</f>
        <v/>
      </c>
      <c r="AD67" s="8" t="str">
        <f>IF(AD68&lt;&gt;""," -O","")</f>
        <v/>
      </c>
      <c r="AF67" s="8" t="str">
        <f>IF(AF68&lt;&gt;""," -O","")</f>
        <v/>
      </c>
      <c r="AH67" s="8" t="str">
        <f>IF(AH68&lt;&gt;""," -O","")</f>
        <v/>
      </c>
      <c r="AJ67" s="8" t="str">
        <f>IF(AJ68&lt;&gt;""," -O","")</f>
        <v/>
      </c>
      <c r="AL67" s="8" t="str">
        <f>IF(AL68&lt;&gt;""," -O","")</f>
        <v/>
      </c>
      <c r="AN67" s="8" t="str">
        <f>IF(AN68&lt;&gt;""," -O","")</f>
        <v/>
      </c>
      <c r="AP67" s="8" t="str">
        <f>IF(AP68&lt;&gt;""," -O","")</f>
        <v/>
      </c>
      <c r="AR67" s="8" t="str">
        <f>IF(AR68&lt;&gt;""," -O","")</f>
        <v/>
      </c>
      <c r="AT67" s="8" t="str">
        <f>IF(AT68&lt;&gt;""," -O","")</f>
        <v/>
      </c>
      <c r="AV67" s="8" t="str">
        <f>IF(AV68&lt;&gt;""," -O","")</f>
        <v/>
      </c>
      <c r="AX67" s="8" t="str">
        <f>IF(AX68&lt;&gt;""," -O","")</f>
        <v/>
      </c>
      <c r="AZ67" s="8" t="str">
        <f>IF(AZ68&lt;&gt;""," -O","")</f>
        <v/>
      </c>
      <c r="BB67" s="8" t="str">
        <f>IF(BB68&lt;&gt;""," -O","")</f>
        <v/>
      </c>
      <c r="BD67" s="8" t="str">
        <f>IF(BD68&lt;&gt;""," -O","")</f>
        <v/>
      </c>
      <c r="BF67" s="8" t="str">
        <f>IF(BF68&lt;&gt;""," -O","")</f>
        <v/>
      </c>
      <c r="BH67" s="8" t="str">
        <f>IF(BH68&lt;&gt;""," -O","")</f>
        <v/>
      </c>
      <c r="BJ67" s="8" t="str">
        <f>IF(BJ68&lt;&gt;""," -O","")</f>
        <v/>
      </c>
    </row>
    <row r="68" spans="13:62" x14ac:dyDescent="0.25">
      <c r="M68" s="8">
        <v>1.3</v>
      </c>
      <c r="N68" s="8" t="str">
        <f>IFERROR(VLOOKUP(M68,'CRUCE OPORTUNIDADES'!$C$10:$D$17,2,FALSE),"")</f>
        <v/>
      </c>
      <c r="O68" s="8">
        <v>2.30000000000001</v>
      </c>
      <c r="P68" s="8" t="str">
        <f>IFERROR(VLOOKUP(O68,'CRUCE OPORTUNIDADES'!$C$10:$D$17,2,FALSE),"")</f>
        <v/>
      </c>
      <c r="Q68" s="8">
        <v>3.3000000000000198</v>
      </c>
      <c r="R68" s="8" t="str">
        <f>IFERROR(VLOOKUP(Q68,'CRUCE OPORTUNIDADES'!$C$10:$D$17,2,FALSE),"")</f>
        <v/>
      </c>
      <c r="S68" s="8">
        <v>4.30000000000003</v>
      </c>
      <c r="T68" s="8" t="str">
        <f>IFERROR(VLOOKUP(S68,'CRUCE OPORTUNIDADES'!$C$10:$D$17,2,FALSE),"")</f>
        <v/>
      </c>
      <c r="U68" s="8">
        <v>5.3000000000000398</v>
      </c>
      <c r="V68" s="8" t="str">
        <f>IFERROR(VLOOKUP(U68,'CRUCE OPORTUNIDADES'!$C$10:$D$17,2,FALSE),"")</f>
        <v/>
      </c>
      <c r="W68" s="8">
        <v>6.3000000000000496</v>
      </c>
      <c r="X68" s="8" t="str">
        <f>IFERROR(VLOOKUP(W68,'CRUCE OPORTUNIDADES'!$C$10:$D$17,2,FALSE),"")</f>
        <v/>
      </c>
      <c r="Y68" s="8">
        <v>7.3000000000000602</v>
      </c>
      <c r="Z68" s="8" t="str">
        <f>IFERROR(VLOOKUP(Y68,'CRUCE OPORTUNIDADES'!$C$10:$D$17,2,FALSE),"")</f>
        <v/>
      </c>
      <c r="AA68" s="8">
        <v>8.30000000000007</v>
      </c>
      <c r="AB68" s="8" t="str">
        <f>IFERROR(VLOOKUP(AA68,'CRUCE OPORTUNIDADES'!$C$10:$D$17,2,FALSE),"")</f>
        <v/>
      </c>
      <c r="AC68" s="8">
        <v>9.3000000000000806</v>
      </c>
      <c r="AD68" s="8" t="str">
        <f>IFERROR(VLOOKUP(AC68,'CRUCE OPORTUNIDADES'!$C$10:$D$17,2,FALSE),"")</f>
        <v/>
      </c>
      <c r="AE68" s="8">
        <v>10.3000000000001</v>
      </c>
      <c r="AF68" s="8" t="str">
        <f>IFERROR(VLOOKUP(AE68,'CRUCE OPORTUNIDADES'!$C$10:$D$17,2,FALSE),"")</f>
        <v/>
      </c>
      <c r="AG68" s="8">
        <v>11.3000000000001</v>
      </c>
      <c r="AH68" s="8" t="str">
        <f>IFERROR(VLOOKUP(AG68,'CRUCE OPORTUNIDADES'!$C$10:$D$17,2,FALSE),"")</f>
        <v/>
      </c>
      <c r="AI68" s="8">
        <v>12.3000000000001</v>
      </c>
      <c r="AJ68" s="8" t="str">
        <f>IFERROR(VLOOKUP(AI68,'CRUCE OPORTUNIDADES'!$C$10:$D$17,2,FALSE),"")</f>
        <v/>
      </c>
      <c r="AK68" s="8">
        <v>13.3000000000001</v>
      </c>
      <c r="AL68" s="8" t="str">
        <f>IFERROR(VLOOKUP(AK68,'CRUCE OPORTUNIDADES'!$C$10:$D$17,2,FALSE),"")</f>
        <v/>
      </c>
      <c r="AM68" s="8">
        <v>14.3000000000001</v>
      </c>
      <c r="AN68" s="8" t="str">
        <f>IFERROR(VLOOKUP(AM68,'CRUCE OPORTUNIDADES'!$C$10:$D$17,2,FALSE),"")</f>
        <v/>
      </c>
      <c r="AO68" s="8">
        <v>15.3000000000001</v>
      </c>
      <c r="AP68" s="8" t="str">
        <f>IFERROR(VLOOKUP(AO68,'CRUCE OPORTUNIDADES'!$C$10:$D$17,2,FALSE),"")</f>
        <v/>
      </c>
      <c r="AQ68" s="8">
        <v>16.3000000000001</v>
      </c>
      <c r="AR68" s="8" t="str">
        <f>IFERROR(VLOOKUP(AQ68,'CRUCE OPORTUNIDADES'!$C$10:$D$17,2,FALSE),"")</f>
        <v/>
      </c>
      <c r="AS68" s="8">
        <v>17.3000000000002</v>
      </c>
      <c r="AT68" s="8" t="str">
        <f>IFERROR(VLOOKUP(AS68,'CRUCE OPORTUNIDADES'!$C$10:$D$17,2,FALSE),"")</f>
        <v/>
      </c>
      <c r="AU68" s="8">
        <v>18.3000000000002</v>
      </c>
      <c r="AV68" s="8" t="str">
        <f>IFERROR(VLOOKUP(AU68,'CRUCE OPORTUNIDADES'!$C$10:$D$17,2,FALSE),"")</f>
        <v/>
      </c>
      <c r="AW68" s="8">
        <v>19.3000000000002</v>
      </c>
      <c r="AX68" s="8" t="str">
        <f>IFERROR(VLOOKUP(AW68,'CRUCE OPORTUNIDADES'!$C$10:$D$17,2,FALSE),"")</f>
        <v/>
      </c>
      <c r="AY68" s="8">
        <v>20.3000000000002</v>
      </c>
      <c r="AZ68" s="8" t="str">
        <f>IFERROR(VLOOKUP(AY68,'CRUCE OPORTUNIDADES'!$C$10:$D$17,2,FALSE),"")</f>
        <v/>
      </c>
      <c r="BA68" s="8">
        <v>21.3000000000002</v>
      </c>
      <c r="BB68" s="8" t="str">
        <f>IFERROR(VLOOKUP(BA68,'CRUCE OPORTUNIDADES'!$C$10:$D$17,2,FALSE),"")</f>
        <v/>
      </c>
      <c r="BC68" s="8">
        <v>22.3000000000002</v>
      </c>
      <c r="BD68" s="8" t="str">
        <f>IFERROR(VLOOKUP(BC68,'CRUCE OPORTUNIDADES'!$C$10:$D$17,2,FALSE),"")</f>
        <v/>
      </c>
      <c r="BE68" s="8">
        <v>23.3000000000002</v>
      </c>
      <c r="BF68" s="8" t="str">
        <f>IFERROR(VLOOKUP(BE68,'CRUCE OPORTUNIDADES'!$C$10:$D$17,2,FALSE),"")</f>
        <v/>
      </c>
      <c r="BG68" s="8">
        <v>24.3000000000002</v>
      </c>
      <c r="BH68" s="8" t="str">
        <f>IFERROR(VLOOKUP(BG68,'CRUCE OPORTUNIDADES'!$C$10:$D$17,2,FALSE),"")</f>
        <v/>
      </c>
      <c r="BI68" s="8">
        <v>25.3000000000002</v>
      </c>
      <c r="BJ68" s="8" t="str">
        <f>IFERROR(VLOOKUP(BI68,'CRUCE OPORTUNIDADES'!$C$10:$D$17,2,FALSE),"")</f>
        <v/>
      </c>
    </row>
    <row r="69" spans="13:62" x14ac:dyDescent="0.25">
      <c r="N69" s="8" t="str">
        <f>IF(N70&lt;&gt;""," -O","")</f>
        <v/>
      </c>
      <c r="P69" s="8" t="str">
        <f>IF(P70&lt;&gt;""," -O","")</f>
        <v/>
      </c>
      <c r="R69" s="8" t="str">
        <f>IF(R70&lt;&gt;""," -O","")</f>
        <v/>
      </c>
      <c r="T69" s="8" t="str">
        <f>IF(T70&lt;&gt;""," -O","")</f>
        <v/>
      </c>
      <c r="V69" s="8" t="str">
        <f>IF(V70&lt;&gt;""," -O","")</f>
        <v/>
      </c>
      <c r="X69" s="8" t="str">
        <f>IF(X70&lt;&gt;""," -O","")</f>
        <v/>
      </c>
      <c r="Z69" s="8" t="str">
        <f>IF(Z70&lt;&gt;""," -O","")</f>
        <v/>
      </c>
      <c r="AB69" s="8" t="str">
        <f>IF(AB70&lt;&gt;""," -O","")</f>
        <v/>
      </c>
      <c r="AD69" s="8" t="str">
        <f>IF(AD70&lt;&gt;""," -O","")</f>
        <v/>
      </c>
      <c r="AF69" s="8" t="str">
        <f>IF(AF70&lt;&gt;""," -O","")</f>
        <v/>
      </c>
      <c r="AH69" s="8" t="str">
        <f>IF(AH70&lt;&gt;""," -O","")</f>
        <v/>
      </c>
      <c r="AJ69" s="8" t="str">
        <f>IF(AJ70&lt;&gt;""," -O","")</f>
        <v/>
      </c>
      <c r="AL69" s="8" t="str">
        <f>IF(AL70&lt;&gt;""," -O","")</f>
        <v/>
      </c>
      <c r="AN69" s="8" t="str">
        <f>IF(AN70&lt;&gt;""," -O","")</f>
        <v/>
      </c>
      <c r="AP69" s="8" t="str">
        <f>IF(AP70&lt;&gt;""," -O","")</f>
        <v/>
      </c>
      <c r="AR69" s="8" t="str">
        <f>IF(AR70&lt;&gt;""," -O","")</f>
        <v/>
      </c>
      <c r="AT69" s="8" t="str">
        <f>IF(AT70&lt;&gt;""," -O","")</f>
        <v/>
      </c>
      <c r="AV69" s="8" t="str">
        <f>IF(AV70&lt;&gt;""," -O","")</f>
        <v/>
      </c>
      <c r="AX69" s="8" t="str">
        <f>IF(AX70&lt;&gt;""," -O","")</f>
        <v/>
      </c>
      <c r="AZ69" s="8" t="str">
        <f>IF(AZ70&lt;&gt;""," -O","")</f>
        <v/>
      </c>
      <c r="BB69" s="8" t="str">
        <f>IF(BB70&lt;&gt;""," -O","")</f>
        <v/>
      </c>
      <c r="BD69" s="8" t="str">
        <f>IF(BD70&lt;&gt;""," -O","")</f>
        <v/>
      </c>
      <c r="BF69" s="8" t="str">
        <f>IF(BF70&lt;&gt;""," -O","")</f>
        <v/>
      </c>
      <c r="BH69" s="8" t="str">
        <f>IF(BH70&lt;&gt;""," -O","")</f>
        <v/>
      </c>
      <c r="BJ69" s="8" t="str">
        <f>IF(BJ70&lt;&gt;""," -O","")</f>
        <v/>
      </c>
    </row>
    <row r="70" spans="13:62" x14ac:dyDescent="0.25">
      <c r="M70" s="8">
        <v>1.31</v>
      </c>
      <c r="N70" s="8" t="str">
        <f>IFERROR(VLOOKUP(M70,'CRUCE OPORTUNIDADES'!$C$10:$D$17,2,FALSE),"")</f>
        <v/>
      </c>
      <c r="O70" s="8">
        <v>2.3100000000000098</v>
      </c>
      <c r="P70" s="8" t="str">
        <f>IFERROR(VLOOKUP(O70,'CRUCE OPORTUNIDADES'!$C$10:$D$17,2,FALSE),"")</f>
        <v/>
      </c>
      <c r="Q70" s="8">
        <v>3.31000000000002</v>
      </c>
      <c r="R70" s="8" t="str">
        <f>IFERROR(VLOOKUP(Q70,'CRUCE OPORTUNIDADES'!$C$10:$D$17,2,FALSE),"")</f>
        <v/>
      </c>
      <c r="S70" s="8">
        <v>4.3100000000000298</v>
      </c>
      <c r="T70" s="8" t="str">
        <f>IFERROR(VLOOKUP(S70,'CRUCE OPORTUNIDADES'!$C$10:$D$17,2,FALSE),"")</f>
        <v/>
      </c>
      <c r="U70" s="8">
        <v>5.3100000000000396</v>
      </c>
      <c r="V70" s="8" t="str">
        <f>IFERROR(VLOOKUP(U70,'CRUCE OPORTUNIDADES'!$C$10:$D$17,2,FALSE),"")</f>
        <v/>
      </c>
      <c r="W70" s="8">
        <v>6.3100000000000502</v>
      </c>
      <c r="X70" s="8" t="str">
        <f>IFERROR(VLOOKUP(W70,'CRUCE OPORTUNIDADES'!$C$10:$D$17,2,FALSE),"")</f>
        <v/>
      </c>
      <c r="Y70" s="8">
        <v>7.31000000000006</v>
      </c>
      <c r="Z70" s="8" t="str">
        <f>IFERROR(VLOOKUP(Y70,'CRUCE OPORTUNIDADES'!$C$10:$D$17,2,FALSE),"")</f>
        <v/>
      </c>
      <c r="AA70" s="8">
        <v>8.3100000000000698</v>
      </c>
      <c r="AB70" s="8" t="str">
        <f>IFERROR(VLOOKUP(AA70,'CRUCE OPORTUNIDADES'!$C$10:$D$17,2,FALSE),"")</f>
        <v/>
      </c>
      <c r="AC70" s="8">
        <v>9.3100000000000804</v>
      </c>
      <c r="AD70" s="8" t="str">
        <f>IFERROR(VLOOKUP(AC70,'CRUCE OPORTUNIDADES'!$C$10:$D$17,2,FALSE),"")</f>
        <v/>
      </c>
      <c r="AE70" s="8">
        <v>10.3100000000001</v>
      </c>
      <c r="AF70" s="8" t="str">
        <f>IFERROR(VLOOKUP(AE70,'CRUCE OPORTUNIDADES'!$C$10:$D$17,2,FALSE),"")</f>
        <v/>
      </c>
      <c r="AG70" s="8">
        <v>11.3100000000001</v>
      </c>
      <c r="AH70" s="8" t="str">
        <f>IFERROR(VLOOKUP(AG70,'CRUCE OPORTUNIDADES'!$C$10:$D$17,2,FALSE),"")</f>
        <v/>
      </c>
      <c r="AI70" s="8">
        <v>12.3100000000001</v>
      </c>
      <c r="AJ70" s="8" t="str">
        <f>IFERROR(VLOOKUP(AI70,'CRUCE OPORTUNIDADES'!$C$10:$D$17,2,FALSE),"")</f>
        <v/>
      </c>
      <c r="AK70" s="8">
        <v>13.3100000000001</v>
      </c>
      <c r="AL70" s="8" t="str">
        <f>IFERROR(VLOOKUP(AK70,'CRUCE OPORTUNIDADES'!$C$10:$D$17,2,FALSE),"")</f>
        <v/>
      </c>
      <c r="AM70" s="8">
        <v>14.3100000000001</v>
      </c>
      <c r="AN70" s="8" t="str">
        <f>IFERROR(VLOOKUP(AM70,'CRUCE OPORTUNIDADES'!$C$10:$D$17,2,FALSE),"")</f>
        <v/>
      </c>
      <c r="AO70" s="8">
        <v>15.3100000000001</v>
      </c>
      <c r="AP70" s="8" t="str">
        <f>IFERROR(VLOOKUP(AO70,'CRUCE OPORTUNIDADES'!$C$10:$D$17,2,FALSE),"")</f>
        <v/>
      </c>
      <c r="AQ70" s="8">
        <v>16.310000000000102</v>
      </c>
      <c r="AR70" s="8" t="str">
        <f>IFERROR(VLOOKUP(AQ70,'CRUCE OPORTUNIDADES'!$C$10:$D$17,2,FALSE),"")</f>
        <v/>
      </c>
      <c r="AS70" s="8">
        <v>17.310000000000201</v>
      </c>
      <c r="AT70" s="8" t="str">
        <f>IFERROR(VLOOKUP(AS70,'CRUCE OPORTUNIDADES'!$C$10:$D$17,2,FALSE),"")</f>
        <v/>
      </c>
      <c r="AU70" s="8">
        <v>18.310000000000201</v>
      </c>
      <c r="AV70" s="8" t="str">
        <f>IFERROR(VLOOKUP(AU70,'CRUCE OPORTUNIDADES'!$C$10:$D$17,2,FALSE),"")</f>
        <v/>
      </c>
      <c r="AW70" s="8">
        <v>19.310000000000201</v>
      </c>
      <c r="AX70" s="8" t="str">
        <f>IFERROR(VLOOKUP(AW70,'CRUCE OPORTUNIDADES'!$C$10:$D$17,2,FALSE),"")</f>
        <v/>
      </c>
      <c r="AY70" s="8">
        <v>20.310000000000201</v>
      </c>
      <c r="AZ70" s="8" t="str">
        <f>IFERROR(VLOOKUP(AY70,'CRUCE OPORTUNIDADES'!$C$10:$D$17,2,FALSE),"")</f>
        <v/>
      </c>
      <c r="BA70" s="8">
        <v>21.310000000000201</v>
      </c>
      <c r="BB70" s="8" t="str">
        <f>IFERROR(VLOOKUP(BA70,'CRUCE OPORTUNIDADES'!$C$10:$D$17,2,FALSE),"")</f>
        <v/>
      </c>
      <c r="BC70" s="8">
        <v>22.310000000000201</v>
      </c>
      <c r="BD70" s="8" t="str">
        <f>IFERROR(VLOOKUP(BC70,'CRUCE OPORTUNIDADES'!$C$10:$D$17,2,FALSE),"")</f>
        <v/>
      </c>
      <c r="BE70" s="8">
        <v>23.310000000000201</v>
      </c>
      <c r="BF70" s="8" t="str">
        <f>IFERROR(VLOOKUP(BE70,'CRUCE OPORTUNIDADES'!$C$10:$D$17,2,FALSE),"")</f>
        <v/>
      </c>
      <c r="BG70" s="8">
        <v>24.310000000000201</v>
      </c>
      <c r="BH70" s="8" t="str">
        <f>IFERROR(VLOOKUP(BG70,'CRUCE OPORTUNIDADES'!$C$10:$D$17,2,FALSE),"")</f>
        <v/>
      </c>
      <c r="BI70" s="8">
        <v>25.310000000000201</v>
      </c>
      <c r="BJ70" s="8" t="str">
        <f>IFERROR(VLOOKUP(BI70,'CRUCE OPORTUNIDADES'!$C$10:$D$17,2,FALSE),"")</f>
        <v/>
      </c>
    </row>
    <row r="71" spans="13:62" x14ac:dyDescent="0.25">
      <c r="N71" s="8" t="str">
        <f>IF(N72&lt;&gt;""," -O","")</f>
        <v/>
      </c>
      <c r="P71" s="8" t="str">
        <f>IF(P72&lt;&gt;""," -O","")</f>
        <v/>
      </c>
      <c r="R71" s="8" t="str">
        <f>IF(R72&lt;&gt;""," -O","")</f>
        <v/>
      </c>
      <c r="T71" s="8" t="str">
        <f>IF(T72&lt;&gt;""," -O","")</f>
        <v/>
      </c>
      <c r="V71" s="8" t="str">
        <f>IF(V72&lt;&gt;""," -O","")</f>
        <v/>
      </c>
      <c r="X71" s="8" t="str">
        <f>IF(X72&lt;&gt;""," -O","")</f>
        <v/>
      </c>
      <c r="Z71" s="8" t="str">
        <f>IF(Z72&lt;&gt;""," -O","")</f>
        <v/>
      </c>
      <c r="AB71" s="8" t="str">
        <f>IF(AB72&lt;&gt;""," -O","")</f>
        <v/>
      </c>
      <c r="AD71" s="8" t="str">
        <f>IF(AD72&lt;&gt;""," -O","")</f>
        <v/>
      </c>
      <c r="AF71" s="8" t="str">
        <f>IF(AF72&lt;&gt;""," -O","")</f>
        <v/>
      </c>
      <c r="AH71" s="8" t="str">
        <f>IF(AH72&lt;&gt;""," -O","")</f>
        <v/>
      </c>
      <c r="AJ71" s="8" t="str">
        <f>IF(AJ72&lt;&gt;""," -O","")</f>
        <v/>
      </c>
      <c r="AL71" s="8" t="str">
        <f>IF(AL72&lt;&gt;""," -O","")</f>
        <v/>
      </c>
      <c r="AN71" s="8" t="str">
        <f>IF(AN72&lt;&gt;""," -O","")</f>
        <v/>
      </c>
      <c r="AP71" s="8" t="str">
        <f>IF(AP72&lt;&gt;""," -O","")</f>
        <v/>
      </c>
      <c r="AR71" s="8" t="str">
        <f>IF(AR72&lt;&gt;""," -O","")</f>
        <v/>
      </c>
      <c r="AT71" s="8" t="str">
        <f>IF(AT72&lt;&gt;""," -O","")</f>
        <v/>
      </c>
      <c r="AV71" s="8" t="str">
        <f>IF(AV72&lt;&gt;""," -O","")</f>
        <v/>
      </c>
      <c r="AX71" s="8" t="str">
        <f>IF(AX72&lt;&gt;""," -O","")</f>
        <v/>
      </c>
      <c r="AZ71" s="8" t="str">
        <f>IF(AZ72&lt;&gt;""," -O","")</f>
        <v/>
      </c>
      <c r="BB71" s="8" t="str">
        <f>IF(BB72&lt;&gt;""," -O","")</f>
        <v/>
      </c>
      <c r="BD71" s="8" t="str">
        <f>IF(BD72&lt;&gt;""," -O","")</f>
        <v/>
      </c>
      <c r="BF71" s="8" t="str">
        <f>IF(BF72&lt;&gt;""," -O","")</f>
        <v/>
      </c>
      <c r="BH71" s="8" t="str">
        <f>IF(BH72&lt;&gt;""," -O","")</f>
        <v/>
      </c>
      <c r="BJ71" s="8" t="str">
        <f>IF(BJ72&lt;&gt;""," -O","")</f>
        <v/>
      </c>
    </row>
    <row r="72" spans="13:62" x14ac:dyDescent="0.25">
      <c r="M72" s="8">
        <v>1.32</v>
      </c>
      <c r="N72" s="8" t="str">
        <f>IFERROR(VLOOKUP(M72,'CRUCE OPORTUNIDADES'!$C$10:$D$17,2,FALSE),"")</f>
        <v/>
      </c>
      <c r="O72" s="8">
        <v>2.3200000000000101</v>
      </c>
      <c r="P72" s="8" t="str">
        <f>IFERROR(VLOOKUP(O72,'CRUCE OPORTUNIDADES'!$C$10:$D$17,2,FALSE),"")</f>
        <v/>
      </c>
      <c r="Q72" s="8">
        <v>3.3200000000000198</v>
      </c>
      <c r="R72" s="8" t="str">
        <f>IFERROR(VLOOKUP(Q72,'CRUCE OPORTUNIDADES'!$C$10:$D$17,2,FALSE),"")</f>
        <v/>
      </c>
      <c r="S72" s="8">
        <v>4.3200000000000296</v>
      </c>
      <c r="T72" s="8" t="str">
        <f>IFERROR(VLOOKUP(S72,'CRUCE OPORTUNIDADES'!$C$10:$D$17,2,FALSE),"")</f>
        <v/>
      </c>
      <c r="U72" s="8">
        <v>5.3200000000000403</v>
      </c>
      <c r="V72" s="8" t="str">
        <f>IFERROR(VLOOKUP(U72,'CRUCE OPORTUNIDADES'!$C$10:$D$17,2,FALSE),"")</f>
        <v/>
      </c>
      <c r="W72" s="8">
        <v>6.32000000000005</v>
      </c>
      <c r="X72" s="8" t="str">
        <f>IFERROR(VLOOKUP(W72,'CRUCE OPORTUNIDADES'!$C$10:$D$17,2,FALSE),"")</f>
        <v/>
      </c>
      <c r="Y72" s="8">
        <v>7.3200000000000598</v>
      </c>
      <c r="Z72" s="8" t="str">
        <f>IFERROR(VLOOKUP(Y72,'CRUCE OPORTUNIDADES'!$C$10:$D$17,2,FALSE),"")</f>
        <v/>
      </c>
      <c r="AA72" s="8">
        <v>8.3200000000000696</v>
      </c>
      <c r="AB72" s="8" t="str">
        <f>IFERROR(VLOOKUP(AA72,'CRUCE OPORTUNIDADES'!$C$10:$D$17,2,FALSE),"")</f>
        <v/>
      </c>
      <c r="AC72" s="8">
        <v>9.3200000000000802</v>
      </c>
      <c r="AD72" s="8" t="str">
        <f>IFERROR(VLOOKUP(AC72,'CRUCE OPORTUNIDADES'!$C$10:$D$17,2,FALSE),"")</f>
        <v/>
      </c>
      <c r="AE72" s="8">
        <v>10.3200000000001</v>
      </c>
      <c r="AF72" s="8" t="str">
        <f>IFERROR(VLOOKUP(AE72,'CRUCE OPORTUNIDADES'!$C$10:$D$17,2,FALSE),"")</f>
        <v/>
      </c>
      <c r="AG72" s="8">
        <v>11.3200000000001</v>
      </c>
      <c r="AH72" s="8" t="str">
        <f>IFERROR(VLOOKUP(AG72,'CRUCE OPORTUNIDADES'!$C$10:$D$17,2,FALSE),"")</f>
        <v/>
      </c>
      <c r="AI72" s="8">
        <v>12.3200000000001</v>
      </c>
      <c r="AJ72" s="8" t="str">
        <f>IFERROR(VLOOKUP(AI72,'CRUCE OPORTUNIDADES'!$C$10:$D$17,2,FALSE),"")</f>
        <v/>
      </c>
      <c r="AK72" s="8">
        <v>13.3200000000001</v>
      </c>
      <c r="AL72" s="8" t="str">
        <f>IFERROR(VLOOKUP(AK72,'CRUCE OPORTUNIDADES'!$C$10:$D$17,2,FALSE),"")</f>
        <v/>
      </c>
      <c r="AM72" s="8">
        <v>14.3200000000001</v>
      </c>
      <c r="AN72" s="8" t="str">
        <f>IFERROR(VLOOKUP(AM72,'CRUCE OPORTUNIDADES'!$C$10:$D$17,2,FALSE),"")</f>
        <v/>
      </c>
      <c r="AO72" s="8">
        <v>15.3200000000001</v>
      </c>
      <c r="AP72" s="8" t="str">
        <f>IFERROR(VLOOKUP(AO72,'CRUCE OPORTUNIDADES'!$C$10:$D$17,2,FALSE),"")</f>
        <v/>
      </c>
      <c r="AQ72" s="8">
        <v>16.3200000000001</v>
      </c>
      <c r="AR72" s="8" t="str">
        <f>IFERROR(VLOOKUP(AQ72,'CRUCE OPORTUNIDADES'!$C$10:$D$17,2,FALSE),"")</f>
        <v/>
      </c>
      <c r="AS72" s="8">
        <v>17.320000000000199</v>
      </c>
      <c r="AT72" s="8" t="str">
        <f>IFERROR(VLOOKUP(AS72,'CRUCE OPORTUNIDADES'!$C$10:$D$17,2,FALSE),"")</f>
        <v/>
      </c>
      <c r="AU72" s="8">
        <v>18.320000000000199</v>
      </c>
      <c r="AV72" s="8" t="str">
        <f>IFERROR(VLOOKUP(AU72,'CRUCE OPORTUNIDADES'!$C$10:$D$17,2,FALSE),"")</f>
        <v/>
      </c>
      <c r="AW72" s="8">
        <v>19.320000000000199</v>
      </c>
      <c r="AX72" s="8" t="str">
        <f>IFERROR(VLOOKUP(AW72,'CRUCE OPORTUNIDADES'!$C$10:$D$17,2,FALSE),"")</f>
        <v/>
      </c>
      <c r="AY72" s="8">
        <v>20.320000000000199</v>
      </c>
      <c r="AZ72" s="8" t="str">
        <f>IFERROR(VLOOKUP(AY72,'CRUCE OPORTUNIDADES'!$C$10:$D$17,2,FALSE),"")</f>
        <v/>
      </c>
      <c r="BA72" s="8">
        <v>21.320000000000199</v>
      </c>
      <c r="BB72" s="8" t="str">
        <f>IFERROR(VLOOKUP(BA72,'CRUCE OPORTUNIDADES'!$C$10:$D$17,2,FALSE),"")</f>
        <v/>
      </c>
      <c r="BC72" s="8">
        <v>22.320000000000199</v>
      </c>
      <c r="BD72" s="8" t="str">
        <f>IFERROR(VLOOKUP(BC72,'CRUCE OPORTUNIDADES'!$C$10:$D$17,2,FALSE),"")</f>
        <v/>
      </c>
      <c r="BE72" s="8">
        <v>23.320000000000199</v>
      </c>
      <c r="BF72" s="8" t="str">
        <f>IFERROR(VLOOKUP(BE72,'CRUCE OPORTUNIDADES'!$C$10:$D$17,2,FALSE),"")</f>
        <v/>
      </c>
      <c r="BG72" s="8">
        <v>24.320000000000199</v>
      </c>
      <c r="BH72" s="8" t="str">
        <f>IFERROR(VLOOKUP(BG72,'CRUCE OPORTUNIDADES'!$C$10:$D$17,2,FALSE),"")</f>
        <v/>
      </c>
      <c r="BI72" s="8">
        <v>25.320000000000199</v>
      </c>
      <c r="BJ72" s="8" t="str">
        <f>IFERROR(VLOOKUP(BI72,'CRUCE OPORTUNIDADES'!$C$10:$D$17,2,FALSE),"")</f>
        <v/>
      </c>
    </row>
    <row r="73" spans="13:62" x14ac:dyDescent="0.25">
      <c r="N73" s="8" t="str">
        <f>IF(N74&lt;&gt;""," -O","")</f>
        <v/>
      </c>
      <c r="P73" s="8" t="str">
        <f>IF(P74&lt;&gt;""," -O","")</f>
        <v/>
      </c>
      <c r="R73" s="8" t="str">
        <f>IF(R74&lt;&gt;""," -O","")</f>
        <v/>
      </c>
      <c r="T73" s="8" t="str">
        <f>IF(T74&lt;&gt;""," -O","")</f>
        <v/>
      </c>
      <c r="V73" s="8" t="str">
        <f>IF(V74&lt;&gt;""," -O","")</f>
        <v/>
      </c>
      <c r="X73" s="8" t="str">
        <f>IF(X74&lt;&gt;""," -O","")</f>
        <v/>
      </c>
      <c r="Z73" s="8" t="str">
        <f>IF(Z74&lt;&gt;""," -O","")</f>
        <v/>
      </c>
      <c r="AB73" s="8" t="str">
        <f>IF(AB74&lt;&gt;""," -O","")</f>
        <v/>
      </c>
      <c r="AD73" s="8" t="str">
        <f>IF(AD74&lt;&gt;""," -O","")</f>
        <v/>
      </c>
      <c r="AF73" s="8" t="str">
        <f>IF(AF74&lt;&gt;""," -O","")</f>
        <v/>
      </c>
      <c r="AH73" s="8" t="str">
        <f>IF(AH74&lt;&gt;""," -O","")</f>
        <v/>
      </c>
      <c r="AJ73" s="8" t="str">
        <f>IF(AJ74&lt;&gt;""," -O","")</f>
        <v/>
      </c>
      <c r="AL73" s="8" t="str">
        <f>IF(AL74&lt;&gt;""," -O","")</f>
        <v/>
      </c>
      <c r="AN73" s="8" t="str">
        <f>IF(AN74&lt;&gt;""," -O","")</f>
        <v/>
      </c>
      <c r="AP73" s="8" t="str">
        <f>IF(AP74&lt;&gt;""," -O","")</f>
        <v/>
      </c>
      <c r="AR73" s="8" t="str">
        <f>IF(AR74&lt;&gt;""," -O","")</f>
        <v/>
      </c>
      <c r="AT73" s="8" t="str">
        <f>IF(AT74&lt;&gt;""," -O","")</f>
        <v/>
      </c>
      <c r="AV73" s="8" t="str">
        <f>IF(AV74&lt;&gt;""," -O","")</f>
        <v/>
      </c>
      <c r="AX73" s="8" t="str">
        <f>IF(AX74&lt;&gt;""," -O","")</f>
        <v/>
      </c>
      <c r="AZ73" s="8" t="str">
        <f>IF(AZ74&lt;&gt;""," -O","")</f>
        <v/>
      </c>
      <c r="BB73" s="8" t="str">
        <f>IF(BB74&lt;&gt;""," -O","")</f>
        <v/>
      </c>
      <c r="BD73" s="8" t="str">
        <f>IF(BD74&lt;&gt;""," -O","")</f>
        <v/>
      </c>
      <c r="BF73" s="8" t="str">
        <f>IF(BF74&lt;&gt;""," -O","")</f>
        <v/>
      </c>
      <c r="BH73" s="8" t="str">
        <f>IF(BH74&lt;&gt;""," -O","")</f>
        <v/>
      </c>
      <c r="BJ73" s="8" t="str">
        <f>IF(BJ74&lt;&gt;""," -O","")</f>
        <v/>
      </c>
    </row>
    <row r="74" spans="13:62" x14ac:dyDescent="0.25">
      <c r="M74" s="8">
        <v>1.33</v>
      </c>
      <c r="N74" s="8" t="str">
        <f>IFERROR(VLOOKUP(M74,'CRUCE OPORTUNIDADES'!$C$10:$D$17,2,FALSE),"")</f>
        <v/>
      </c>
      <c r="O74" s="8">
        <v>2.3300000000000098</v>
      </c>
      <c r="P74" s="8" t="str">
        <f>IFERROR(VLOOKUP(O74,'CRUCE OPORTUNIDADES'!$C$10:$D$17,2,FALSE),"")</f>
        <v/>
      </c>
      <c r="Q74" s="8">
        <v>3.3300000000000201</v>
      </c>
      <c r="R74" s="8" t="str">
        <f>IFERROR(VLOOKUP(Q74,'CRUCE OPORTUNIDADES'!$C$10:$D$17,2,FALSE),"")</f>
        <v/>
      </c>
      <c r="S74" s="8">
        <v>4.3300000000000303</v>
      </c>
      <c r="T74" s="8" t="str">
        <f>IFERROR(VLOOKUP(S74,'CRUCE OPORTUNIDADES'!$C$10:$D$17,2,FALSE),"")</f>
        <v/>
      </c>
      <c r="U74" s="8">
        <v>5.33000000000004</v>
      </c>
      <c r="V74" s="8" t="str">
        <f>IFERROR(VLOOKUP(U74,'CRUCE OPORTUNIDADES'!$C$10:$D$17,2,FALSE),"")</f>
        <v/>
      </c>
      <c r="W74" s="8">
        <v>6.3300000000000498</v>
      </c>
      <c r="X74" s="8" t="str">
        <f>IFERROR(VLOOKUP(W74,'CRUCE OPORTUNIDADES'!$C$10:$D$17,2,FALSE),"")</f>
        <v/>
      </c>
      <c r="Y74" s="8">
        <v>7.3300000000000596</v>
      </c>
      <c r="Z74" s="8" t="str">
        <f>IFERROR(VLOOKUP(Y74,'CRUCE OPORTUNIDADES'!$C$10:$D$17,2,FALSE),"")</f>
        <v/>
      </c>
      <c r="AA74" s="8">
        <v>8.3300000000000693</v>
      </c>
      <c r="AB74" s="8" t="str">
        <f>IFERROR(VLOOKUP(AA74,'CRUCE OPORTUNIDADES'!$C$10:$D$17,2,FALSE),"")</f>
        <v/>
      </c>
      <c r="AC74" s="8">
        <v>9.33000000000008</v>
      </c>
      <c r="AD74" s="8" t="str">
        <f>IFERROR(VLOOKUP(AC74,'CRUCE OPORTUNIDADES'!$C$10:$D$17,2,FALSE),"")</f>
        <v/>
      </c>
      <c r="AE74" s="8">
        <v>10.3300000000001</v>
      </c>
      <c r="AF74" s="8" t="str">
        <f>IFERROR(VLOOKUP(AE74,'CRUCE OPORTUNIDADES'!$C$10:$D$17,2,FALSE),"")</f>
        <v/>
      </c>
      <c r="AG74" s="8">
        <v>11.3300000000001</v>
      </c>
      <c r="AH74" s="8" t="str">
        <f>IFERROR(VLOOKUP(AG74,'CRUCE OPORTUNIDADES'!$C$10:$D$17,2,FALSE),"")</f>
        <v/>
      </c>
      <c r="AI74" s="8">
        <v>12.3300000000001</v>
      </c>
      <c r="AJ74" s="8" t="str">
        <f>IFERROR(VLOOKUP(AI74,'CRUCE OPORTUNIDADES'!$C$10:$D$17,2,FALSE),"")</f>
        <v/>
      </c>
      <c r="AK74" s="8">
        <v>13.3300000000001</v>
      </c>
      <c r="AL74" s="8" t="str">
        <f>IFERROR(VLOOKUP(AK74,'CRUCE OPORTUNIDADES'!$C$10:$D$17,2,FALSE),"")</f>
        <v/>
      </c>
      <c r="AM74" s="8">
        <v>14.3300000000001</v>
      </c>
      <c r="AN74" s="8" t="str">
        <f>IFERROR(VLOOKUP(AM74,'CRUCE OPORTUNIDADES'!$C$10:$D$17,2,FALSE),"")</f>
        <v/>
      </c>
      <c r="AO74" s="8">
        <v>15.3300000000001</v>
      </c>
      <c r="AP74" s="8" t="str">
        <f>IFERROR(VLOOKUP(AO74,'CRUCE OPORTUNIDADES'!$C$10:$D$17,2,FALSE),"")</f>
        <v/>
      </c>
      <c r="AQ74" s="8">
        <v>16.330000000000101</v>
      </c>
      <c r="AR74" s="8" t="str">
        <f>IFERROR(VLOOKUP(AQ74,'CRUCE OPORTUNIDADES'!$C$10:$D$17,2,FALSE),"")</f>
        <v/>
      </c>
      <c r="AS74" s="8">
        <v>17.330000000000201</v>
      </c>
      <c r="AT74" s="8" t="str">
        <f>IFERROR(VLOOKUP(AS74,'CRUCE OPORTUNIDADES'!$C$10:$D$17,2,FALSE),"")</f>
        <v/>
      </c>
      <c r="AU74" s="8">
        <v>18.330000000000201</v>
      </c>
      <c r="AV74" s="8" t="str">
        <f>IFERROR(VLOOKUP(AU74,'CRUCE OPORTUNIDADES'!$C$10:$D$17,2,FALSE),"")</f>
        <v/>
      </c>
      <c r="AW74" s="8">
        <v>19.330000000000201</v>
      </c>
      <c r="AX74" s="8" t="str">
        <f>IFERROR(VLOOKUP(AW74,'CRUCE OPORTUNIDADES'!$C$10:$D$17,2,FALSE),"")</f>
        <v/>
      </c>
      <c r="AY74" s="8">
        <v>20.330000000000201</v>
      </c>
      <c r="AZ74" s="8" t="str">
        <f>IFERROR(VLOOKUP(AY74,'CRUCE OPORTUNIDADES'!$C$10:$D$17,2,FALSE),"")</f>
        <v/>
      </c>
      <c r="BA74" s="8">
        <v>21.330000000000201</v>
      </c>
      <c r="BB74" s="8" t="str">
        <f>IFERROR(VLOOKUP(BA74,'CRUCE OPORTUNIDADES'!$C$10:$D$17,2,FALSE),"")</f>
        <v/>
      </c>
      <c r="BC74" s="8">
        <v>22.330000000000201</v>
      </c>
      <c r="BD74" s="8" t="str">
        <f>IFERROR(VLOOKUP(BC74,'CRUCE OPORTUNIDADES'!$C$10:$D$17,2,FALSE),"")</f>
        <v/>
      </c>
      <c r="BE74" s="8">
        <v>23.330000000000201</v>
      </c>
      <c r="BF74" s="8" t="str">
        <f>IFERROR(VLOOKUP(BE74,'CRUCE OPORTUNIDADES'!$C$10:$D$17,2,FALSE),"")</f>
        <v/>
      </c>
      <c r="BG74" s="8">
        <v>24.330000000000201</v>
      </c>
      <c r="BH74" s="8" t="str">
        <f>IFERROR(VLOOKUP(BG74,'CRUCE OPORTUNIDADES'!$C$10:$D$17,2,FALSE),"")</f>
        <v/>
      </c>
      <c r="BI74" s="8">
        <v>25.330000000000201</v>
      </c>
      <c r="BJ74" s="8" t="str">
        <f>IFERROR(VLOOKUP(BI74,'CRUCE OPORTUNIDADES'!$C$10:$D$17,2,FALSE),"")</f>
        <v/>
      </c>
    </row>
    <row r="75" spans="13:62" x14ac:dyDescent="0.25">
      <c r="N75" s="8" t="str">
        <f>IF(N76&lt;&gt;""," -O","")</f>
        <v/>
      </c>
      <c r="P75" s="8" t="str">
        <f>IF(P76&lt;&gt;""," -O","")</f>
        <v/>
      </c>
      <c r="R75" s="8" t="str">
        <f>IF(R76&lt;&gt;""," -O","")</f>
        <v/>
      </c>
      <c r="T75" s="8" t="str">
        <f>IF(T76&lt;&gt;""," -O","")</f>
        <v/>
      </c>
      <c r="V75" s="8" t="str">
        <f>IF(V76&lt;&gt;""," -O","")</f>
        <v/>
      </c>
      <c r="X75" s="8" t="str">
        <f>IF(X76&lt;&gt;""," -O","")</f>
        <v/>
      </c>
      <c r="Z75" s="8" t="str">
        <f>IF(Z76&lt;&gt;""," -O","")</f>
        <v/>
      </c>
      <c r="AB75" s="8" t="str">
        <f>IF(AB76&lt;&gt;""," -O","")</f>
        <v/>
      </c>
      <c r="AD75" s="8" t="str">
        <f>IF(AD76&lt;&gt;""," -O","")</f>
        <v/>
      </c>
      <c r="AF75" s="8" t="str">
        <f>IF(AF76&lt;&gt;""," -O","")</f>
        <v/>
      </c>
      <c r="AH75" s="8" t="str">
        <f>IF(AH76&lt;&gt;""," -O","")</f>
        <v/>
      </c>
      <c r="AJ75" s="8" t="str">
        <f>IF(AJ76&lt;&gt;""," -O","")</f>
        <v/>
      </c>
      <c r="AL75" s="8" t="str">
        <f>IF(AL76&lt;&gt;""," -O","")</f>
        <v/>
      </c>
      <c r="AN75" s="8" t="str">
        <f>IF(AN76&lt;&gt;""," -O","")</f>
        <v/>
      </c>
      <c r="AP75" s="8" t="str">
        <f>IF(AP76&lt;&gt;""," -O","")</f>
        <v/>
      </c>
      <c r="AR75" s="8" t="str">
        <f>IF(AR76&lt;&gt;""," -O","")</f>
        <v/>
      </c>
      <c r="AT75" s="8" t="str">
        <f>IF(AT76&lt;&gt;""," -O","")</f>
        <v/>
      </c>
      <c r="AV75" s="8" t="str">
        <f>IF(AV76&lt;&gt;""," -O","")</f>
        <v/>
      </c>
      <c r="AX75" s="8" t="str">
        <f>IF(AX76&lt;&gt;""," -O","")</f>
        <v/>
      </c>
      <c r="AZ75" s="8" t="str">
        <f>IF(AZ76&lt;&gt;""," -O","")</f>
        <v/>
      </c>
      <c r="BB75" s="8" t="str">
        <f>IF(BB76&lt;&gt;""," -O","")</f>
        <v/>
      </c>
      <c r="BD75" s="8" t="str">
        <f>IF(BD76&lt;&gt;""," -O","")</f>
        <v/>
      </c>
      <c r="BF75" s="8" t="str">
        <f>IF(BF76&lt;&gt;""," -O","")</f>
        <v/>
      </c>
      <c r="BH75" s="8" t="str">
        <f>IF(BH76&lt;&gt;""," -O","")</f>
        <v/>
      </c>
      <c r="BJ75" s="8" t="str">
        <f>IF(BJ76&lt;&gt;""," -O","")</f>
        <v/>
      </c>
    </row>
    <row r="76" spans="13:62" x14ac:dyDescent="0.25">
      <c r="M76" s="8">
        <v>1.34</v>
      </c>
      <c r="N76" s="8" t="str">
        <f>IFERROR(VLOOKUP(M76,'CRUCE OPORTUNIDADES'!$C$10:$D$17,2,FALSE),"")</f>
        <v/>
      </c>
      <c r="O76" s="8">
        <v>2.3400000000000101</v>
      </c>
      <c r="P76" s="8" t="str">
        <f>IFERROR(VLOOKUP(O76,'CRUCE OPORTUNIDADES'!$C$10:$D$17,2,FALSE),"")</f>
        <v/>
      </c>
      <c r="Q76" s="8">
        <v>3.3400000000000198</v>
      </c>
      <c r="R76" s="8" t="str">
        <f>IFERROR(VLOOKUP(Q76,'CRUCE OPORTUNIDADES'!$C$10:$D$17,2,FALSE),"")</f>
        <v/>
      </c>
      <c r="S76" s="8">
        <v>4.3400000000000301</v>
      </c>
      <c r="T76" s="8" t="str">
        <f>IFERROR(VLOOKUP(S76,'CRUCE OPORTUNIDADES'!$C$10:$D$17,2,FALSE),"")</f>
        <v/>
      </c>
      <c r="U76" s="8">
        <v>5.3400000000000398</v>
      </c>
      <c r="V76" s="8" t="str">
        <f>IFERROR(VLOOKUP(U76,'CRUCE OPORTUNIDADES'!$C$10:$D$17,2,FALSE),"")</f>
        <v/>
      </c>
      <c r="W76" s="8">
        <v>6.3400000000000496</v>
      </c>
      <c r="X76" s="8" t="str">
        <f>IFERROR(VLOOKUP(W76,'CRUCE OPORTUNIDADES'!$C$10:$D$17,2,FALSE),"")</f>
        <v/>
      </c>
      <c r="Y76" s="8">
        <v>7.3400000000000603</v>
      </c>
      <c r="Z76" s="8" t="str">
        <f>IFERROR(VLOOKUP(Y76,'CRUCE OPORTUNIDADES'!$C$10:$D$17,2,FALSE),"")</f>
        <v/>
      </c>
      <c r="AA76" s="8">
        <v>8.3400000000000691</v>
      </c>
      <c r="AB76" s="8" t="str">
        <f>IFERROR(VLOOKUP(AA76,'CRUCE OPORTUNIDADES'!$C$10:$D$17,2,FALSE),"")</f>
        <v/>
      </c>
      <c r="AC76" s="8">
        <v>9.3400000000000798</v>
      </c>
      <c r="AD76" s="8" t="str">
        <f>IFERROR(VLOOKUP(AC76,'CRUCE OPORTUNIDADES'!$C$10:$D$17,2,FALSE),"")</f>
        <v/>
      </c>
      <c r="AE76" s="8">
        <v>10.340000000000099</v>
      </c>
      <c r="AF76" s="8" t="str">
        <f>IFERROR(VLOOKUP(AE76,'CRUCE OPORTUNIDADES'!$C$10:$D$17,2,FALSE),"")</f>
        <v/>
      </c>
      <c r="AG76" s="8">
        <v>11.340000000000099</v>
      </c>
      <c r="AH76" s="8" t="str">
        <f>IFERROR(VLOOKUP(AG76,'CRUCE OPORTUNIDADES'!$C$10:$D$17,2,FALSE),"")</f>
        <v/>
      </c>
      <c r="AI76" s="8">
        <v>12.340000000000099</v>
      </c>
      <c r="AJ76" s="8" t="str">
        <f>IFERROR(VLOOKUP(AI76,'CRUCE OPORTUNIDADES'!$C$10:$D$17,2,FALSE),"")</f>
        <v/>
      </c>
      <c r="AK76" s="8">
        <v>13.340000000000099</v>
      </c>
      <c r="AL76" s="8" t="str">
        <f>IFERROR(VLOOKUP(AK76,'CRUCE OPORTUNIDADES'!$C$10:$D$17,2,FALSE),"")</f>
        <v/>
      </c>
      <c r="AM76" s="8">
        <v>14.340000000000099</v>
      </c>
      <c r="AN76" s="8" t="str">
        <f>IFERROR(VLOOKUP(AM76,'CRUCE OPORTUNIDADES'!$C$10:$D$17,2,FALSE),"")</f>
        <v/>
      </c>
      <c r="AO76" s="8">
        <v>15.340000000000099</v>
      </c>
      <c r="AP76" s="8" t="str">
        <f>IFERROR(VLOOKUP(AO76,'CRUCE OPORTUNIDADES'!$C$10:$D$17,2,FALSE),"")</f>
        <v/>
      </c>
      <c r="AQ76" s="8">
        <v>16.340000000000099</v>
      </c>
      <c r="AR76" s="8" t="str">
        <f>IFERROR(VLOOKUP(AQ76,'CRUCE OPORTUNIDADES'!$C$10:$D$17,2,FALSE),"")</f>
        <v/>
      </c>
      <c r="AS76" s="8">
        <v>17.340000000000199</v>
      </c>
      <c r="AT76" s="8" t="str">
        <f>IFERROR(VLOOKUP(AS76,'CRUCE OPORTUNIDADES'!$C$10:$D$17,2,FALSE),"")</f>
        <v/>
      </c>
      <c r="AU76" s="8">
        <v>18.340000000000199</v>
      </c>
      <c r="AV76" s="8" t="str">
        <f>IFERROR(VLOOKUP(AU76,'CRUCE OPORTUNIDADES'!$C$10:$D$17,2,FALSE),"")</f>
        <v/>
      </c>
      <c r="AW76" s="8">
        <v>19.340000000000199</v>
      </c>
      <c r="AX76" s="8" t="str">
        <f>IFERROR(VLOOKUP(AW76,'CRUCE OPORTUNIDADES'!$C$10:$D$17,2,FALSE),"")</f>
        <v/>
      </c>
      <c r="AY76" s="8">
        <v>20.340000000000199</v>
      </c>
      <c r="AZ76" s="8" t="str">
        <f>IFERROR(VLOOKUP(AY76,'CRUCE OPORTUNIDADES'!$C$10:$D$17,2,FALSE),"")</f>
        <v/>
      </c>
      <c r="BA76" s="8">
        <v>21.340000000000199</v>
      </c>
      <c r="BB76" s="8" t="str">
        <f>IFERROR(VLOOKUP(BA76,'CRUCE OPORTUNIDADES'!$C$10:$D$17,2,FALSE),"")</f>
        <v/>
      </c>
      <c r="BC76" s="8">
        <v>22.340000000000199</v>
      </c>
      <c r="BD76" s="8" t="str">
        <f>IFERROR(VLOOKUP(BC76,'CRUCE OPORTUNIDADES'!$C$10:$D$17,2,FALSE),"")</f>
        <v/>
      </c>
      <c r="BE76" s="8">
        <v>23.340000000000199</v>
      </c>
      <c r="BF76" s="8" t="str">
        <f>IFERROR(VLOOKUP(BE76,'CRUCE OPORTUNIDADES'!$C$10:$D$17,2,FALSE),"")</f>
        <v/>
      </c>
      <c r="BG76" s="8">
        <v>24.340000000000199</v>
      </c>
      <c r="BH76" s="8" t="str">
        <f>IFERROR(VLOOKUP(BG76,'CRUCE OPORTUNIDADES'!$C$10:$D$17,2,FALSE),"")</f>
        <v/>
      </c>
      <c r="BI76" s="8">
        <v>25.340000000000199</v>
      </c>
      <c r="BJ76" s="8" t="str">
        <f>IFERROR(VLOOKUP(BI76,'CRUCE OPORTUNIDADES'!$C$10:$D$17,2,FALSE),"")</f>
        <v/>
      </c>
    </row>
    <row r="77" spans="13:62" x14ac:dyDescent="0.25">
      <c r="N77" s="8" t="str">
        <f>IF(N78&lt;&gt;""," -O","")</f>
        <v/>
      </c>
      <c r="P77" s="8" t="str">
        <f>IF(P78&lt;&gt;""," -O","")</f>
        <v/>
      </c>
      <c r="R77" s="8" t="str">
        <f>IF(R78&lt;&gt;""," -O","")</f>
        <v/>
      </c>
      <c r="T77" s="8" t="str">
        <f>IF(T78&lt;&gt;""," -O","")</f>
        <v/>
      </c>
      <c r="V77" s="8" t="str">
        <f>IF(V78&lt;&gt;""," -O","")</f>
        <v/>
      </c>
      <c r="X77" s="8" t="str">
        <f>IF(X78&lt;&gt;""," -O","")</f>
        <v/>
      </c>
      <c r="Z77" s="8" t="str">
        <f>IF(Z78&lt;&gt;""," -O","")</f>
        <v/>
      </c>
      <c r="AB77" s="8" t="str">
        <f>IF(AB78&lt;&gt;""," -O","")</f>
        <v/>
      </c>
      <c r="AD77" s="8" t="str">
        <f>IF(AD78&lt;&gt;""," -O","")</f>
        <v/>
      </c>
      <c r="AF77" s="8" t="str">
        <f>IF(AF78&lt;&gt;""," -O","")</f>
        <v/>
      </c>
      <c r="AH77" s="8" t="str">
        <f>IF(AH78&lt;&gt;""," -O","")</f>
        <v/>
      </c>
      <c r="AJ77" s="8" t="str">
        <f>IF(AJ78&lt;&gt;""," -O","")</f>
        <v/>
      </c>
      <c r="AL77" s="8" t="str">
        <f>IF(AL78&lt;&gt;""," -O","")</f>
        <v/>
      </c>
      <c r="AN77" s="8" t="str">
        <f>IF(AN78&lt;&gt;""," -O","")</f>
        <v/>
      </c>
      <c r="AP77" s="8" t="str">
        <f>IF(AP78&lt;&gt;""," -O","")</f>
        <v/>
      </c>
      <c r="AR77" s="8" t="str">
        <f>IF(AR78&lt;&gt;""," -O","")</f>
        <v/>
      </c>
      <c r="AT77" s="8" t="str">
        <f>IF(AT78&lt;&gt;""," -O","")</f>
        <v/>
      </c>
      <c r="AV77" s="8" t="str">
        <f>IF(AV78&lt;&gt;""," -O","")</f>
        <v/>
      </c>
      <c r="AX77" s="8" t="str">
        <f>IF(AX78&lt;&gt;""," -O","")</f>
        <v/>
      </c>
      <c r="AZ77" s="8" t="str">
        <f>IF(AZ78&lt;&gt;""," -O","")</f>
        <v/>
      </c>
      <c r="BB77" s="8" t="str">
        <f>IF(BB78&lt;&gt;""," -O","")</f>
        <v/>
      </c>
      <c r="BD77" s="8" t="str">
        <f>IF(BD78&lt;&gt;""," -O","")</f>
        <v/>
      </c>
      <c r="BF77" s="8" t="str">
        <f>IF(BF78&lt;&gt;""," -O","")</f>
        <v/>
      </c>
      <c r="BH77" s="8" t="str">
        <f>IF(BH78&lt;&gt;""," -O","")</f>
        <v/>
      </c>
      <c r="BJ77" s="8" t="str">
        <f>IF(BJ78&lt;&gt;""," -O","")</f>
        <v/>
      </c>
    </row>
    <row r="78" spans="13:62" x14ac:dyDescent="0.25">
      <c r="M78" s="8">
        <v>1.35</v>
      </c>
      <c r="N78" s="8" t="str">
        <f>IFERROR(VLOOKUP(M78,'CRUCE OPORTUNIDADES'!$C$10:$D$17,2,FALSE),"")</f>
        <v/>
      </c>
      <c r="O78" s="8">
        <v>2.3500000000000099</v>
      </c>
      <c r="P78" s="8" t="str">
        <f>IFERROR(VLOOKUP(O78,'CRUCE OPORTUNIDADES'!$C$10:$D$17,2,FALSE),"")</f>
        <v/>
      </c>
      <c r="Q78" s="8">
        <v>3.3500000000000201</v>
      </c>
      <c r="R78" s="8" t="str">
        <f>IFERROR(VLOOKUP(Q78,'CRUCE OPORTUNIDADES'!$C$10:$D$17,2,FALSE),"")</f>
        <v/>
      </c>
      <c r="S78" s="8">
        <v>4.3500000000000298</v>
      </c>
      <c r="T78" s="8" t="str">
        <f>IFERROR(VLOOKUP(S78,'CRUCE OPORTUNIDADES'!$C$10:$D$17,2,FALSE),"")</f>
        <v/>
      </c>
      <c r="U78" s="8">
        <v>5.3500000000000396</v>
      </c>
      <c r="V78" s="8" t="str">
        <f>IFERROR(VLOOKUP(U78,'CRUCE OPORTUNIDADES'!$C$10:$D$17,2,FALSE),"")</f>
        <v/>
      </c>
      <c r="W78" s="8">
        <v>6.3500000000000503</v>
      </c>
      <c r="X78" s="8" t="str">
        <f>IFERROR(VLOOKUP(W78,'CRUCE OPORTUNIDADES'!$C$10:$D$17,2,FALSE),"")</f>
        <v/>
      </c>
      <c r="Y78" s="8">
        <v>7.35000000000006</v>
      </c>
      <c r="Z78" s="8" t="str">
        <f>IFERROR(VLOOKUP(Y78,'CRUCE OPORTUNIDADES'!$C$10:$D$17,2,FALSE),"")</f>
        <v/>
      </c>
      <c r="AA78" s="8">
        <v>8.3500000000000707</v>
      </c>
      <c r="AB78" s="8" t="str">
        <f>IFERROR(VLOOKUP(AA78,'CRUCE OPORTUNIDADES'!$C$10:$D$17,2,FALSE),"")</f>
        <v/>
      </c>
      <c r="AC78" s="8">
        <v>9.3500000000000796</v>
      </c>
      <c r="AD78" s="8" t="str">
        <f>IFERROR(VLOOKUP(AC78,'CRUCE OPORTUNIDADES'!$C$10:$D$17,2,FALSE),"")</f>
        <v/>
      </c>
      <c r="AE78" s="8">
        <v>10.350000000000099</v>
      </c>
      <c r="AF78" s="8" t="str">
        <f>IFERROR(VLOOKUP(AE78,'CRUCE OPORTUNIDADES'!$C$10:$D$17,2,FALSE),"")</f>
        <v/>
      </c>
      <c r="AG78" s="8">
        <v>11.350000000000099</v>
      </c>
      <c r="AH78" s="8" t="str">
        <f>IFERROR(VLOOKUP(AG78,'CRUCE OPORTUNIDADES'!$C$10:$D$17,2,FALSE),"")</f>
        <v/>
      </c>
      <c r="AI78" s="8">
        <v>12.350000000000099</v>
      </c>
      <c r="AJ78" s="8" t="str">
        <f>IFERROR(VLOOKUP(AI78,'CRUCE OPORTUNIDADES'!$C$10:$D$17,2,FALSE),"")</f>
        <v/>
      </c>
      <c r="AK78" s="8">
        <v>13.350000000000099</v>
      </c>
      <c r="AL78" s="8" t="str">
        <f>IFERROR(VLOOKUP(AK78,'CRUCE OPORTUNIDADES'!$C$10:$D$17,2,FALSE),"")</f>
        <v/>
      </c>
      <c r="AM78" s="8">
        <v>14.350000000000099</v>
      </c>
      <c r="AN78" s="8" t="str">
        <f>IFERROR(VLOOKUP(AM78,'CRUCE OPORTUNIDADES'!$C$10:$D$17,2,FALSE),"")</f>
        <v/>
      </c>
      <c r="AO78" s="8">
        <v>15.350000000000099</v>
      </c>
      <c r="AP78" s="8" t="str">
        <f>IFERROR(VLOOKUP(AO78,'CRUCE OPORTUNIDADES'!$C$10:$D$17,2,FALSE),"")</f>
        <v/>
      </c>
      <c r="AQ78" s="8">
        <v>16.350000000000101</v>
      </c>
      <c r="AR78" s="8" t="str">
        <f>IFERROR(VLOOKUP(AQ78,'CRUCE OPORTUNIDADES'!$C$10:$D$17,2,FALSE),"")</f>
        <v/>
      </c>
      <c r="AS78" s="8">
        <v>17.3500000000002</v>
      </c>
      <c r="AT78" s="8" t="str">
        <f>IFERROR(VLOOKUP(AS78,'CRUCE OPORTUNIDADES'!$C$10:$D$17,2,FALSE),"")</f>
        <v/>
      </c>
      <c r="AU78" s="8">
        <v>18.3500000000002</v>
      </c>
      <c r="AV78" s="8" t="str">
        <f>IFERROR(VLOOKUP(AU78,'CRUCE OPORTUNIDADES'!$C$10:$D$17,2,FALSE),"")</f>
        <v/>
      </c>
      <c r="AW78" s="8">
        <v>19.3500000000002</v>
      </c>
      <c r="AX78" s="8" t="str">
        <f>IFERROR(VLOOKUP(AW78,'CRUCE OPORTUNIDADES'!$C$10:$D$17,2,FALSE),"")</f>
        <v/>
      </c>
      <c r="AY78" s="8">
        <v>20.3500000000002</v>
      </c>
      <c r="AZ78" s="8" t="str">
        <f>IFERROR(VLOOKUP(AY78,'CRUCE OPORTUNIDADES'!$C$10:$D$17,2,FALSE),"")</f>
        <v/>
      </c>
      <c r="BA78" s="8">
        <v>21.3500000000002</v>
      </c>
      <c r="BB78" s="8" t="str">
        <f>IFERROR(VLOOKUP(BA78,'CRUCE OPORTUNIDADES'!$C$10:$D$17,2,FALSE),"")</f>
        <v/>
      </c>
      <c r="BC78" s="8">
        <v>22.3500000000002</v>
      </c>
      <c r="BD78" s="8" t="str">
        <f>IFERROR(VLOOKUP(BC78,'CRUCE OPORTUNIDADES'!$C$10:$D$17,2,FALSE),"")</f>
        <v/>
      </c>
      <c r="BE78" s="8">
        <v>23.3500000000002</v>
      </c>
      <c r="BF78" s="8" t="str">
        <f>IFERROR(VLOOKUP(BE78,'CRUCE OPORTUNIDADES'!$C$10:$D$17,2,FALSE),"")</f>
        <v/>
      </c>
      <c r="BG78" s="8">
        <v>24.3500000000002</v>
      </c>
      <c r="BH78" s="8" t="str">
        <f>IFERROR(VLOOKUP(BG78,'CRUCE OPORTUNIDADES'!$C$10:$D$17,2,FALSE),"")</f>
        <v/>
      </c>
      <c r="BI78" s="8">
        <v>25.3500000000002</v>
      </c>
      <c r="BJ78" s="8" t="str">
        <f>IFERROR(VLOOKUP(BI78,'CRUCE OPORTUNIDADES'!$C$10:$D$17,2,FALSE),"")</f>
        <v/>
      </c>
    </row>
    <row r="79" spans="13:62" x14ac:dyDescent="0.25">
      <c r="N79" s="8" t="str">
        <f>IF(N80&lt;&gt;""," -O","")</f>
        <v/>
      </c>
      <c r="P79" s="8" t="str">
        <f>IF(P80&lt;&gt;""," -O","")</f>
        <v/>
      </c>
      <c r="R79" s="8" t="str">
        <f>IF(R80&lt;&gt;""," -O","")</f>
        <v/>
      </c>
      <c r="T79" s="8" t="str">
        <f>IF(T80&lt;&gt;""," -O","")</f>
        <v/>
      </c>
      <c r="V79" s="8" t="str">
        <f>IF(V80&lt;&gt;""," -O","")</f>
        <v/>
      </c>
      <c r="X79" s="8" t="str">
        <f>IF(X80&lt;&gt;""," -O","")</f>
        <v/>
      </c>
      <c r="Z79" s="8" t="str">
        <f>IF(Z80&lt;&gt;""," -O","")</f>
        <v/>
      </c>
      <c r="AB79" s="8" t="str">
        <f>IF(AB80&lt;&gt;""," -O","")</f>
        <v/>
      </c>
      <c r="AD79" s="8" t="str">
        <f>IF(AD80&lt;&gt;""," -O","")</f>
        <v/>
      </c>
      <c r="AF79" s="8" t="str">
        <f>IF(AF80&lt;&gt;""," -O","")</f>
        <v/>
      </c>
      <c r="AH79" s="8" t="str">
        <f>IF(AH80&lt;&gt;""," -O","")</f>
        <v/>
      </c>
      <c r="AJ79" s="8" t="str">
        <f>IF(AJ80&lt;&gt;""," -O","")</f>
        <v/>
      </c>
      <c r="AL79" s="8" t="str">
        <f>IF(AL80&lt;&gt;""," -O","")</f>
        <v/>
      </c>
      <c r="AN79" s="8" t="str">
        <f>IF(AN80&lt;&gt;""," -O","")</f>
        <v/>
      </c>
      <c r="AP79" s="8" t="str">
        <f>IF(AP80&lt;&gt;""," -O","")</f>
        <v/>
      </c>
      <c r="AR79" s="8" t="str">
        <f>IF(AR80&lt;&gt;""," -O","")</f>
        <v/>
      </c>
      <c r="AT79" s="8" t="str">
        <f>IF(AT80&lt;&gt;""," -O","")</f>
        <v/>
      </c>
      <c r="AV79" s="8" t="str">
        <f>IF(AV80&lt;&gt;""," -O","")</f>
        <v/>
      </c>
      <c r="AX79" s="8" t="str">
        <f>IF(AX80&lt;&gt;""," -O","")</f>
        <v/>
      </c>
      <c r="AZ79" s="8" t="str">
        <f>IF(AZ80&lt;&gt;""," -O","")</f>
        <v/>
      </c>
      <c r="BB79" s="8" t="str">
        <f>IF(BB80&lt;&gt;""," -O","")</f>
        <v/>
      </c>
      <c r="BD79" s="8" t="str">
        <f>IF(BD80&lt;&gt;""," -O","")</f>
        <v/>
      </c>
      <c r="BF79" s="8" t="str">
        <f>IF(BF80&lt;&gt;""," -O","")</f>
        <v/>
      </c>
      <c r="BH79" s="8" t="str">
        <f>IF(BH80&lt;&gt;""," -O","")</f>
        <v/>
      </c>
      <c r="BJ79" s="8" t="str">
        <f>IF(BJ80&lt;&gt;""," -O","")</f>
        <v/>
      </c>
    </row>
    <row r="80" spans="13:62" x14ac:dyDescent="0.25">
      <c r="M80" s="8">
        <v>1.36</v>
      </c>
      <c r="N80" s="8" t="str">
        <f>IFERROR(VLOOKUP(M80,'CRUCE OPORTUNIDADES'!$C$10:$D$17,2,FALSE),"")</f>
        <v/>
      </c>
      <c r="O80" s="8">
        <v>2.3600000000000101</v>
      </c>
      <c r="P80" s="8" t="str">
        <f>IFERROR(VLOOKUP(O80,'CRUCE OPORTUNIDADES'!$C$10:$D$17,2,FALSE),"")</f>
        <v/>
      </c>
      <c r="Q80" s="8">
        <v>3.3600000000000199</v>
      </c>
      <c r="R80" s="8" t="str">
        <f>IFERROR(VLOOKUP(Q80,'CRUCE OPORTUNIDADES'!$C$10:$D$17,2,FALSE),"")</f>
        <v/>
      </c>
      <c r="S80" s="8">
        <v>4.3600000000000296</v>
      </c>
      <c r="T80" s="8" t="str">
        <f>IFERROR(VLOOKUP(S80,'CRUCE OPORTUNIDADES'!$C$10:$D$17,2,FALSE),"")</f>
        <v/>
      </c>
      <c r="U80" s="8">
        <v>5.3600000000000403</v>
      </c>
      <c r="V80" s="8" t="str">
        <f>IFERROR(VLOOKUP(U80,'CRUCE OPORTUNIDADES'!$C$10:$D$17,2,FALSE),"")</f>
        <v/>
      </c>
      <c r="W80" s="8">
        <v>6.3600000000000501</v>
      </c>
      <c r="X80" s="8" t="str">
        <f>IFERROR(VLOOKUP(W80,'CRUCE OPORTUNIDADES'!$C$10:$D$17,2,FALSE),"")</f>
        <v/>
      </c>
      <c r="Y80" s="8">
        <v>7.3600000000000598</v>
      </c>
      <c r="Z80" s="8" t="str">
        <f>IFERROR(VLOOKUP(Y80,'CRUCE OPORTUNIDADES'!$C$10:$D$17,2,FALSE),"")</f>
        <v/>
      </c>
      <c r="AA80" s="8">
        <v>8.3600000000000705</v>
      </c>
      <c r="AB80" s="8" t="str">
        <f>IFERROR(VLOOKUP(AA80,'CRUCE OPORTUNIDADES'!$C$10:$D$17,2,FALSE),"")</f>
        <v/>
      </c>
      <c r="AC80" s="8">
        <v>9.3600000000000794</v>
      </c>
      <c r="AD80" s="8" t="str">
        <f>IFERROR(VLOOKUP(AC80,'CRUCE OPORTUNIDADES'!$C$10:$D$17,2,FALSE),"")</f>
        <v/>
      </c>
      <c r="AE80" s="8">
        <v>10.360000000000101</v>
      </c>
      <c r="AF80" s="8" t="str">
        <f>IFERROR(VLOOKUP(AE80,'CRUCE OPORTUNIDADES'!$C$10:$D$17,2,FALSE),"")</f>
        <v/>
      </c>
      <c r="AG80" s="8">
        <v>11.360000000000101</v>
      </c>
      <c r="AH80" s="8" t="str">
        <f>IFERROR(VLOOKUP(AG80,'CRUCE OPORTUNIDADES'!$C$10:$D$17,2,FALSE),"")</f>
        <v/>
      </c>
      <c r="AI80" s="8">
        <v>12.360000000000101</v>
      </c>
      <c r="AJ80" s="8" t="str">
        <f>IFERROR(VLOOKUP(AI80,'CRUCE OPORTUNIDADES'!$C$10:$D$17,2,FALSE),"")</f>
        <v/>
      </c>
      <c r="AK80" s="8">
        <v>13.360000000000101</v>
      </c>
      <c r="AL80" s="8" t="str">
        <f>IFERROR(VLOOKUP(AK80,'CRUCE OPORTUNIDADES'!$C$10:$D$17,2,FALSE),"")</f>
        <v/>
      </c>
      <c r="AM80" s="8">
        <v>14.360000000000101</v>
      </c>
      <c r="AN80" s="8" t="str">
        <f>IFERROR(VLOOKUP(AM80,'CRUCE OPORTUNIDADES'!$C$10:$D$17,2,FALSE),"")</f>
        <v/>
      </c>
      <c r="AO80" s="8">
        <v>15.360000000000101</v>
      </c>
      <c r="AP80" s="8" t="str">
        <f>IFERROR(VLOOKUP(AO80,'CRUCE OPORTUNIDADES'!$C$10:$D$17,2,FALSE),"")</f>
        <v/>
      </c>
      <c r="AQ80" s="8">
        <v>16.360000000000099</v>
      </c>
      <c r="AR80" s="8" t="str">
        <f>IFERROR(VLOOKUP(AQ80,'CRUCE OPORTUNIDADES'!$C$10:$D$17,2,FALSE),"")</f>
        <v/>
      </c>
      <c r="AS80" s="8">
        <v>17.360000000000198</v>
      </c>
      <c r="AT80" s="8" t="str">
        <f>IFERROR(VLOOKUP(AS80,'CRUCE OPORTUNIDADES'!$C$10:$D$17,2,FALSE),"")</f>
        <v/>
      </c>
      <c r="AU80" s="8">
        <v>18.360000000000198</v>
      </c>
      <c r="AV80" s="8" t="str">
        <f>IFERROR(VLOOKUP(AU80,'CRUCE OPORTUNIDADES'!$C$10:$D$17,2,FALSE),"")</f>
        <v/>
      </c>
      <c r="AW80" s="8">
        <v>19.360000000000198</v>
      </c>
      <c r="AX80" s="8" t="str">
        <f>IFERROR(VLOOKUP(AW80,'CRUCE OPORTUNIDADES'!$C$10:$D$17,2,FALSE),"")</f>
        <v/>
      </c>
      <c r="AY80" s="8">
        <v>20.360000000000198</v>
      </c>
      <c r="AZ80" s="8" t="str">
        <f>IFERROR(VLOOKUP(AY80,'CRUCE OPORTUNIDADES'!$C$10:$D$17,2,FALSE),"")</f>
        <v/>
      </c>
      <c r="BA80" s="8">
        <v>21.360000000000198</v>
      </c>
      <c r="BB80" s="8" t="str">
        <f>IFERROR(VLOOKUP(BA80,'CRUCE OPORTUNIDADES'!$C$10:$D$17,2,FALSE),"")</f>
        <v/>
      </c>
      <c r="BC80" s="8">
        <v>22.360000000000198</v>
      </c>
      <c r="BD80" s="8" t="str">
        <f>IFERROR(VLOOKUP(BC80,'CRUCE OPORTUNIDADES'!$C$10:$D$17,2,FALSE),"")</f>
        <v/>
      </c>
      <c r="BE80" s="8">
        <v>23.360000000000198</v>
      </c>
      <c r="BF80" s="8" t="str">
        <f>IFERROR(VLOOKUP(BE80,'CRUCE OPORTUNIDADES'!$C$10:$D$17,2,FALSE),"")</f>
        <v/>
      </c>
      <c r="BG80" s="8">
        <v>24.360000000000198</v>
      </c>
      <c r="BH80" s="8" t="str">
        <f>IFERROR(VLOOKUP(BG80,'CRUCE OPORTUNIDADES'!$C$10:$D$17,2,FALSE),"")</f>
        <v/>
      </c>
      <c r="BI80" s="8">
        <v>25.360000000000198</v>
      </c>
      <c r="BJ80" s="8" t="str">
        <f>IFERROR(VLOOKUP(BI80,'CRUCE OPORTUNIDADES'!$C$10:$D$17,2,FALSE),"")</f>
        <v/>
      </c>
    </row>
    <row r="81" spans="13:62" x14ac:dyDescent="0.25">
      <c r="N81" s="8" t="str">
        <f>IF(N82&lt;&gt;""," -O","")</f>
        <v/>
      </c>
      <c r="P81" s="8" t="str">
        <f>IF(P82&lt;&gt;""," -O","")</f>
        <v/>
      </c>
      <c r="R81" s="8" t="str">
        <f>IF(R82&lt;&gt;""," -O","")</f>
        <v/>
      </c>
      <c r="T81" s="8" t="str">
        <f>IF(T82&lt;&gt;""," -O","")</f>
        <v/>
      </c>
      <c r="V81" s="8" t="str">
        <f>IF(V82&lt;&gt;""," -O","")</f>
        <v/>
      </c>
      <c r="X81" s="8" t="str">
        <f>IF(X82&lt;&gt;""," -O","")</f>
        <v/>
      </c>
      <c r="Z81" s="8" t="str">
        <f>IF(Z82&lt;&gt;""," -O","")</f>
        <v/>
      </c>
      <c r="AB81" s="8" t="str">
        <f>IF(AB82&lt;&gt;""," -O","")</f>
        <v/>
      </c>
      <c r="AD81" s="8" t="str">
        <f>IF(AD82&lt;&gt;""," -O","")</f>
        <v/>
      </c>
      <c r="AF81" s="8" t="str">
        <f>IF(AF82&lt;&gt;""," -O","")</f>
        <v/>
      </c>
      <c r="AH81" s="8" t="str">
        <f>IF(AH82&lt;&gt;""," -O","")</f>
        <v/>
      </c>
      <c r="AJ81" s="8" t="str">
        <f>IF(AJ82&lt;&gt;""," -O","")</f>
        <v/>
      </c>
      <c r="AL81" s="8" t="str">
        <f>IF(AL82&lt;&gt;""," -O","")</f>
        <v/>
      </c>
      <c r="AN81" s="8" t="str">
        <f>IF(AN82&lt;&gt;""," -O","")</f>
        <v/>
      </c>
      <c r="AP81" s="8" t="str">
        <f>IF(AP82&lt;&gt;""," -O","")</f>
        <v/>
      </c>
      <c r="AR81" s="8" t="str">
        <f>IF(AR82&lt;&gt;""," -O","")</f>
        <v/>
      </c>
      <c r="AT81" s="8" t="str">
        <f>IF(AT82&lt;&gt;""," -O","")</f>
        <v/>
      </c>
      <c r="AV81" s="8" t="str">
        <f>IF(AV82&lt;&gt;""," -O","")</f>
        <v/>
      </c>
      <c r="AX81" s="8" t="str">
        <f>IF(AX82&lt;&gt;""," -O","")</f>
        <v/>
      </c>
      <c r="AZ81" s="8" t="str">
        <f>IF(AZ82&lt;&gt;""," -O","")</f>
        <v/>
      </c>
      <c r="BB81" s="8" t="str">
        <f>IF(BB82&lt;&gt;""," -O","")</f>
        <v/>
      </c>
      <c r="BD81" s="8" t="str">
        <f>IF(BD82&lt;&gt;""," -O","")</f>
        <v/>
      </c>
      <c r="BF81" s="8" t="str">
        <f>IF(BF82&lt;&gt;""," -O","")</f>
        <v/>
      </c>
      <c r="BH81" s="8" t="str">
        <f>IF(BH82&lt;&gt;""," -O","")</f>
        <v/>
      </c>
      <c r="BJ81" s="8" t="str">
        <f>IF(BJ82&lt;&gt;""," -O","")</f>
        <v/>
      </c>
    </row>
    <row r="82" spans="13:62" x14ac:dyDescent="0.25">
      <c r="M82" s="8">
        <v>1.37</v>
      </c>
      <c r="N82" s="8" t="str">
        <f>IFERROR(VLOOKUP(M82,'CRUCE OPORTUNIDADES'!$C$10:$D$17,2,FALSE),"")</f>
        <v/>
      </c>
      <c r="O82" s="8">
        <v>2.3700000000000099</v>
      </c>
      <c r="P82" s="8" t="str">
        <f>IFERROR(VLOOKUP(O82,'CRUCE OPORTUNIDADES'!$C$10:$D$17,2,FALSE),"")</f>
        <v/>
      </c>
      <c r="Q82" s="8">
        <v>3.3700000000000201</v>
      </c>
      <c r="R82" s="8" t="str">
        <f>IFERROR(VLOOKUP(Q82,'CRUCE OPORTUNIDADES'!$C$10:$D$17,2,FALSE),"")</f>
        <v/>
      </c>
      <c r="S82" s="8">
        <v>4.3700000000000303</v>
      </c>
      <c r="T82" s="8" t="str">
        <f>IFERROR(VLOOKUP(S82,'CRUCE OPORTUNIDADES'!$C$10:$D$17,2,FALSE),"")</f>
        <v/>
      </c>
      <c r="U82" s="8">
        <v>5.3700000000000401</v>
      </c>
      <c r="V82" s="8" t="str">
        <f>IFERROR(VLOOKUP(U82,'CRUCE OPORTUNIDADES'!$C$10:$D$17,2,FALSE),"")</f>
        <v/>
      </c>
      <c r="W82" s="8">
        <v>6.3700000000000498</v>
      </c>
      <c r="X82" s="8" t="str">
        <f>IFERROR(VLOOKUP(W82,'CRUCE OPORTUNIDADES'!$C$10:$D$17,2,FALSE),"")</f>
        <v/>
      </c>
      <c r="Y82" s="8">
        <v>7.3700000000000596</v>
      </c>
      <c r="Z82" s="8" t="str">
        <f>IFERROR(VLOOKUP(Y82,'CRUCE OPORTUNIDADES'!$C$10:$D$17,2,FALSE),"")</f>
        <v/>
      </c>
      <c r="AA82" s="8">
        <v>8.3700000000000703</v>
      </c>
      <c r="AB82" s="8" t="str">
        <f>IFERROR(VLOOKUP(AA82,'CRUCE OPORTUNIDADES'!$C$10:$D$17,2,FALSE),"")</f>
        <v/>
      </c>
      <c r="AC82" s="8">
        <v>9.3700000000000792</v>
      </c>
      <c r="AD82" s="8" t="str">
        <f>IFERROR(VLOOKUP(AC82,'CRUCE OPORTUNIDADES'!$C$10:$D$17,2,FALSE),"")</f>
        <v/>
      </c>
      <c r="AE82" s="8">
        <v>10.3700000000001</v>
      </c>
      <c r="AF82" s="8" t="str">
        <f>IFERROR(VLOOKUP(AE82,'CRUCE OPORTUNIDADES'!$C$10:$D$17,2,FALSE),"")</f>
        <v/>
      </c>
      <c r="AG82" s="8">
        <v>11.3700000000001</v>
      </c>
      <c r="AH82" s="8" t="str">
        <f>IFERROR(VLOOKUP(AG82,'CRUCE OPORTUNIDADES'!$C$10:$D$17,2,FALSE),"")</f>
        <v/>
      </c>
      <c r="AI82" s="8">
        <v>12.3700000000001</v>
      </c>
      <c r="AJ82" s="8" t="str">
        <f>IFERROR(VLOOKUP(AI82,'CRUCE OPORTUNIDADES'!$C$10:$D$17,2,FALSE),"")</f>
        <v/>
      </c>
      <c r="AK82" s="8">
        <v>13.3700000000001</v>
      </c>
      <c r="AL82" s="8" t="str">
        <f>IFERROR(VLOOKUP(AK82,'CRUCE OPORTUNIDADES'!$C$10:$D$17,2,FALSE),"")</f>
        <v/>
      </c>
      <c r="AM82" s="8">
        <v>14.3700000000001</v>
      </c>
      <c r="AN82" s="8" t="str">
        <f>IFERROR(VLOOKUP(AM82,'CRUCE OPORTUNIDADES'!$C$10:$D$17,2,FALSE),"")</f>
        <v/>
      </c>
      <c r="AO82" s="8">
        <v>15.3700000000001</v>
      </c>
      <c r="AP82" s="8" t="str">
        <f>IFERROR(VLOOKUP(AO82,'CRUCE OPORTUNIDADES'!$C$10:$D$17,2,FALSE),"")</f>
        <v/>
      </c>
      <c r="AQ82" s="8">
        <v>16.3700000000001</v>
      </c>
      <c r="AR82" s="8" t="str">
        <f>IFERROR(VLOOKUP(AQ82,'CRUCE OPORTUNIDADES'!$C$10:$D$17,2,FALSE),"")</f>
        <v/>
      </c>
      <c r="AS82" s="8">
        <v>17.3700000000002</v>
      </c>
      <c r="AT82" s="8" t="str">
        <f>IFERROR(VLOOKUP(AS82,'CRUCE OPORTUNIDADES'!$C$10:$D$17,2,FALSE),"")</f>
        <v/>
      </c>
      <c r="AU82" s="8">
        <v>18.3700000000002</v>
      </c>
      <c r="AV82" s="8" t="str">
        <f>IFERROR(VLOOKUP(AU82,'CRUCE OPORTUNIDADES'!$C$10:$D$17,2,FALSE),"")</f>
        <v/>
      </c>
      <c r="AW82" s="8">
        <v>19.3700000000002</v>
      </c>
      <c r="AX82" s="8" t="str">
        <f>IFERROR(VLOOKUP(AW82,'CRUCE OPORTUNIDADES'!$C$10:$D$17,2,FALSE),"")</f>
        <v/>
      </c>
      <c r="AY82" s="8">
        <v>20.3700000000002</v>
      </c>
      <c r="AZ82" s="8" t="str">
        <f>IFERROR(VLOOKUP(AY82,'CRUCE OPORTUNIDADES'!$C$10:$D$17,2,FALSE),"")</f>
        <v/>
      </c>
      <c r="BA82" s="8">
        <v>21.3700000000002</v>
      </c>
      <c r="BB82" s="8" t="str">
        <f>IFERROR(VLOOKUP(BA82,'CRUCE OPORTUNIDADES'!$C$10:$D$17,2,FALSE),"")</f>
        <v/>
      </c>
      <c r="BC82" s="8">
        <v>22.3700000000002</v>
      </c>
      <c r="BD82" s="8" t="str">
        <f>IFERROR(VLOOKUP(BC82,'CRUCE OPORTUNIDADES'!$C$10:$D$17,2,FALSE),"")</f>
        <v/>
      </c>
      <c r="BE82" s="8">
        <v>23.3700000000002</v>
      </c>
      <c r="BF82" s="8" t="str">
        <f>IFERROR(VLOOKUP(BE82,'CRUCE OPORTUNIDADES'!$C$10:$D$17,2,FALSE),"")</f>
        <v/>
      </c>
      <c r="BG82" s="8">
        <v>24.3700000000002</v>
      </c>
      <c r="BH82" s="8" t="str">
        <f>IFERROR(VLOOKUP(BG82,'CRUCE OPORTUNIDADES'!$C$10:$D$17,2,FALSE),"")</f>
        <v/>
      </c>
      <c r="BI82" s="8">
        <v>25.3700000000002</v>
      </c>
      <c r="BJ82" s="8" t="str">
        <f>IFERROR(VLOOKUP(BI82,'CRUCE OPORTUNIDADES'!$C$10:$D$17,2,FALSE),"")</f>
        <v/>
      </c>
    </row>
    <row r="83" spans="13:62" x14ac:dyDescent="0.25">
      <c r="N83" s="8" t="str">
        <f>IF(N84&lt;&gt;""," -O","")</f>
        <v/>
      </c>
      <c r="P83" s="8" t="str">
        <f>IF(P84&lt;&gt;""," -O","")</f>
        <v/>
      </c>
      <c r="R83" s="8" t="str">
        <f>IF(R84&lt;&gt;""," -O","")</f>
        <v/>
      </c>
      <c r="T83" s="8" t="str">
        <f>IF(T84&lt;&gt;""," -O","")</f>
        <v/>
      </c>
      <c r="V83" s="8" t="str">
        <f>IF(V84&lt;&gt;""," -O","")</f>
        <v/>
      </c>
      <c r="X83" s="8" t="str">
        <f>IF(X84&lt;&gt;""," -O","")</f>
        <v/>
      </c>
      <c r="Z83" s="8" t="str">
        <f>IF(Z84&lt;&gt;""," -O","")</f>
        <v/>
      </c>
      <c r="AB83" s="8" t="str">
        <f>IF(AB84&lt;&gt;""," -O","")</f>
        <v/>
      </c>
      <c r="AD83" s="8" t="str">
        <f>IF(AD84&lt;&gt;""," -O","")</f>
        <v/>
      </c>
      <c r="AF83" s="8" t="str">
        <f>IF(AF84&lt;&gt;""," -O","")</f>
        <v/>
      </c>
      <c r="AH83" s="8" t="str">
        <f>IF(AH84&lt;&gt;""," -O","")</f>
        <v/>
      </c>
      <c r="AJ83" s="8" t="str">
        <f>IF(AJ84&lt;&gt;""," -O","")</f>
        <v/>
      </c>
      <c r="AL83" s="8" t="str">
        <f>IF(AL84&lt;&gt;""," -O","")</f>
        <v/>
      </c>
      <c r="AN83" s="8" t="str">
        <f>IF(AN84&lt;&gt;""," -O","")</f>
        <v/>
      </c>
      <c r="AP83" s="8" t="str">
        <f>IF(AP84&lt;&gt;""," -O","")</f>
        <v/>
      </c>
      <c r="AR83" s="8" t="str">
        <f>IF(AR84&lt;&gt;""," -O","")</f>
        <v/>
      </c>
      <c r="AT83" s="8" t="str">
        <f>IF(AT84&lt;&gt;""," -O","")</f>
        <v/>
      </c>
      <c r="AV83" s="8" t="str">
        <f>IF(AV84&lt;&gt;""," -O","")</f>
        <v/>
      </c>
      <c r="AX83" s="8" t="str">
        <f>IF(AX84&lt;&gt;""," -O","")</f>
        <v/>
      </c>
      <c r="AZ83" s="8" t="str">
        <f>IF(AZ84&lt;&gt;""," -O","")</f>
        <v/>
      </c>
      <c r="BB83" s="8" t="str">
        <f>IF(BB84&lt;&gt;""," -O","")</f>
        <v/>
      </c>
      <c r="BD83" s="8" t="str">
        <f>IF(BD84&lt;&gt;""," -O","")</f>
        <v/>
      </c>
      <c r="BF83" s="8" t="str">
        <f>IF(BF84&lt;&gt;""," -O","")</f>
        <v/>
      </c>
      <c r="BH83" s="8" t="str">
        <f>IF(BH84&lt;&gt;""," -O","")</f>
        <v/>
      </c>
      <c r="BJ83" s="8" t="str">
        <f>IF(BJ84&lt;&gt;""," -O","")</f>
        <v/>
      </c>
    </row>
    <row r="84" spans="13:62" x14ac:dyDescent="0.25">
      <c r="M84" s="8">
        <v>1.38</v>
      </c>
      <c r="N84" s="8" t="str">
        <f>IFERROR(VLOOKUP(M84,'CRUCE OPORTUNIDADES'!$C$10:$D$17,2,FALSE),"")</f>
        <v/>
      </c>
      <c r="O84" s="8">
        <v>2.3800000000000101</v>
      </c>
      <c r="P84" s="8" t="str">
        <f>IFERROR(VLOOKUP(O84,'CRUCE OPORTUNIDADES'!$C$10:$D$17,2,FALSE),"")</f>
        <v/>
      </c>
      <c r="Q84" s="8">
        <v>3.3800000000000199</v>
      </c>
      <c r="R84" s="8" t="str">
        <f>IFERROR(VLOOKUP(Q84,'CRUCE OPORTUNIDADES'!$C$10:$D$17,2,FALSE),"")</f>
        <v/>
      </c>
      <c r="S84" s="8">
        <v>4.3800000000000301</v>
      </c>
      <c r="T84" s="8" t="str">
        <f>IFERROR(VLOOKUP(S84,'CRUCE OPORTUNIDADES'!$C$10:$D$17,2,FALSE),"")</f>
        <v/>
      </c>
      <c r="U84" s="8">
        <v>5.3800000000000399</v>
      </c>
      <c r="V84" s="8" t="str">
        <f>IFERROR(VLOOKUP(U84,'CRUCE OPORTUNIDADES'!$C$10:$D$17,2,FALSE),"")</f>
        <v/>
      </c>
      <c r="W84" s="8">
        <v>6.3800000000000496</v>
      </c>
      <c r="X84" s="8" t="str">
        <f>IFERROR(VLOOKUP(W84,'CRUCE OPORTUNIDADES'!$C$10:$D$17,2,FALSE),"")</f>
        <v/>
      </c>
      <c r="Y84" s="8">
        <v>7.3800000000000603</v>
      </c>
      <c r="Z84" s="8" t="str">
        <f>IFERROR(VLOOKUP(Y84,'CRUCE OPORTUNIDADES'!$C$10:$D$17,2,FALSE),"")</f>
        <v/>
      </c>
      <c r="AA84" s="8">
        <v>8.3800000000000701</v>
      </c>
      <c r="AB84" s="8" t="str">
        <f>IFERROR(VLOOKUP(AA84,'CRUCE OPORTUNIDADES'!$C$10:$D$17,2,FALSE),"")</f>
        <v/>
      </c>
      <c r="AC84" s="8">
        <v>9.3800000000000807</v>
      </c>
      <c r="AD84" s="8" t="str">
        <f>IFERROR(VLOOKUP(AC84,'CRUCE OPORTUNIDADES'!$C$10:$D$17,2,FALSE),"")</f>
        <v/>
      </c>
      <c r="AE84" s="8">
        <v>10.3800000000001</v>
      </c>
      <c r="AF84" s="8" t="str">
        <f>IFERROR(VLOOKUP(AE84,'CRUCE OPORTUNIDADES'!$C$10:$D$17,2,FALSE),"")</f>
        <v/>
      </c>
      <c r="AG84" s="8">
        <v>11.3800000000001</v>
      </c>
      <c r="AH84" s="8" t="str">
        <f>IFERROR(VLOOKUP(AG84,'CRUCE OPORTUNIDADES'!$C$10:$D$17,2,FALSE),"")</f>
        <v/>
      </c>
      <c r="AI84" s="8">
        <v>12.3800000000001</v>
      </c>
      <c r="AJ84" s="8" t="str">
        <f>IFERROR(VLOOKUP(AI84,'CRUCE OPORTUNIDADES'!$C$10:$D$17,2,FALSE),"")</f>
        <v/>
      </c>
      <c r="AK84" s="8">
        <v>13.3800000000001</v>
      </c>
      <c r="AL84" s="8" t="str">
        <f>IFERROR(VLOOKUP(AK84,'CRUCE OPORTUNIDADES'!$C$10:$D$17,2,FALSE),"")</f>
        <v/>
      </c>
      <c r="AM84" s="8">
        <v>14.3800000000001</v>
      </c>
      <c r="AN84" s="8" t="str">
        <f>IFERROR(VLOOKUP(AM84,'CRUCE OPORTUNIDADES'!$C$10:$D$17,2,FALSE),"")</f>
        <v/>
      </c>
      <c r="AO84" s="8">
        <v>15.3800000000001</v>
      </c>
      <c r="AP84" s="8" t="str">
        <f>IFERROR(VLOOKUP(AO84,'CRUCE OPORTUNIDADES'!$C$10:$D$17,2,FALSE),"")</f>
        <v/>
      </c>
      <c r="AQ84" s="8">
        <v>16.380000000000202</v>
      </c>
      <c r="AR84" s="8" t="str">
        <f>IFERROR(VLOOKUP(AQ84,'CRUCE OPORTUNIDADES'!$C$10:$D$17,2,FALSE),"")</f>
        <v/>
      </c>
      <c r="AS84" s="8">
        <v>17.380000000000202</v>
      </c>
      <c r="AT84" s="8" t="str">
        <f>IFERROR(VLOOKUP(AS84,'CRUCE OPORTUNIDADES'!$C$10:$D$17,2,FALSE),"")</f>
        <v/>
      </c>
      <c r="AU84" s="8">
        <v>18.380000000000202</v>
      </c>
      <c r="AV84" s="8" t="str">
        <f>IFERROR(VLOOKUP(AU84,'CRUCE OPORTUNIDADES'!$C$10:$D$17,2,FALSE),"")</f>
        <v/>
      </c>
      <c r="AW84" s="8">
        <v>19.380000000000202</v>
      </c>
      <c r="AX84" s="8" t="str">
        <f>IFERROR(VLOOKUP(AW84,'CRUCE OPORTUNIDADES'!$C$10:$D$17,2,FALSE),"")</f>
        <v/>
      </c>
      <c r="AY84" s="8">
        <v>20.380000000000202</v>
      </c>
      <c r="AZ84" s="8" t="str">
        <f>IFERROR(VLOOKUP(AY84,'CRUCE OPORTUNIDADES'!$C$10:$D$17,2,FALSE),"")</f>
        <v/>
      </c>
      <c r="BA84" s="8">
        <v>21.380000000000202</v>
      </c>
      <c r="BB84" s="8" t="str">
        <f>IFERROR(VLOOKUP(BA84,'CRUCE OPORTUNIDADES'!$C$10:$D$17,2,FALSE),"")</f>
        <v/>
      </c>
      <c r="BC84" s="8">
        <v>22.380000000000202</v>
      </c>
      <c r="BD84" s="8" t="str">
        <f>IFERROR(VLOOKUP(BC84,'CRUCE OPORTUNIDADES'!$C$10:$D$17,2,FALSE),"")</f>
        <v/>
      </c>
      <c r="BE84" s="8">
        <v>23.380000000000202</v>
      </c>
      <c r="BF84" s="8" t="str">
        <f>IFERROR(VLOOKUP(BE84,'CRUCE OPORTUNIDADES'!$C$10:$D$17,2,FALSE),"")</f>
        <v/>
      </c>
      <c r="BG84" s="8">
        <v>24.380000000000202</v>
      </c>
      <c r="BH84" s="8" t="str">
        <f>IFERROR(VLOOKUP(BG84,'CRUCE OPORTUNIDADES'!$C$10:$D$17,2,FALSE),"")</f>
        <v/>
      </c>
      <c r="BI84" s="8">
        <v>25.380000000000202</v>
      </c>
      <c r="BJ84" s="8" t="str">
        <f>IFERROR(VLOOKUP(BI84,'CRUCE OPORTUNIDADES'!$C$10:$D$17,2,FALSE),"")</f>
        <v/>
      </c>
    </row>
    <row r="85" spans="13:62" x14ac:dyDescent="0.25">
      <c r="N85" s="8" t="str">
        <f>IF(N86&lt;&gt;""," -O","")</f>
        <v/>
      </c>
      <c r="P85" s="8" t="str">
        <f>IF(P86&lt;&gt;""," -O","")</f>
        <v/>
      </c>
      <c r="R85" s="8" t="str">
        <f>IF(R86&lt;&gt;""," -O","")</f>
        <v/>
      </c>
      <c r="T85" s="8" t="str">
        <f>IF(T86&lt;&gt;""," -O","")</f>
        <v/>
      </c>
      <c r="V85" s="8" t="str">
        <f>IF(V86&lt;&gt;""," -O","")</f>
        <v/>
      </c>
      <c r="X85" s="8" t="str">
        <f>IF(X86&lt;&gt;""," -O","")</f>
        <v/>
      </c>
      <c r="Z85" s="8" t="str">
        <f>IF(Z86&lt;&gt;""," -O","")</f>
        <v/>
      </c>
      <c r="AB85" s="8" t="str">
        <f>IF(AB86&lt;&gt;""," -O","")</f>
        <v/>
      </c>
      <c r="AD85" s="8" t="str">
        <f>IF(AD86&lt;&gt;""," -O","")</f>
        <v/>
      </c>
      <c r="AF85" s="8" t="str">
        <f>IF(AF86&lt;&gt;""," -O","")</f>
        <v/>
      </c>
      <c r="AH85" s="8" t="str">
        <f>IF(AH86&lt;&gt;""," -O","")</f>
        <v/>
      </c>
      <c r="AJ85" s="8" t="str">
        <f>IF(AJ86&lt;&gt;""," -O","")</f>
        <v/>
      </c>
      <c r="AL85" s="8" t="str">
        <f>IF(AL86&lt;&gt;""," -O","")</f>
        <v/>
      </c>
      <c r="AN85" s="8" t="str">
        <f>IF(AN86&lt;&gt;""," -O","")</f>
        <v/>
      </c>
      <c r="AP85" s="8" t="str">
        <f>IF(AP86&lt;&gt;""," -O","")</f>
        <v/>
      </c>
      <c r="AR85" s="8" t="str">
        <f>IF(AR86&lt;&gt;""," -O","")</f>
        <v/>
      </c>
      <c r="AT85" s="8" t="str">
        <f>IF(AT86&lt;&gt;""," -O","")</f>
        <v/>
      </c>
      <c r="AV85" s="8" t="str">
        <f>IF(AV86&lt;&gt;""," -O","")</f>
        <v/>
      </c>
      <c r="AX85" s="8" t="str">
        <f>IF(AX86&lt;&gt;""," -O","")</f>
        <v/>
      </c>
      <c r="AZ85" s="8" t="str">
        <f>IF(AZ86&lt;&gt;""," -O","")</f>
        <v/>
      </c>
      <c r="BB85" s="8" t="str">
        <f>IF(BB86&lt;&gt;""," -O","")</f>
        <v/>
      </c>
      <c r="BD85" s="8" t="str">
        <f>IF(BD86&lt;&gt;""," -O","")</f>
        <v/>
      </c>
      <c r="BF85" s="8" t="str">
        <f>IF(BF86&lt;&gt;""," -O","")</f>
        <v/>
      </c>
      <c r="BH85" s="8" t="str">
        <f>IF(BH86&lt;&gt;""," -O","")</f>
        <v/>
      </c>
      <c r="BJ85" s="8" t="str">
        <f>IF(BJ86&lt;&gt;""," -O","")</f>
        <v/>
      </c>
    </row>
    <row r="86" spans="13:62" x14ac:dyDescent="0.25">
      <c r="M86" s="8">
        <v>1.39</v>
      </c>
      <c r="N86" s="8" t="str">
        <f>IFERROR(VLOOKUP(M86,'CRUCE OPORTUNIDADES'!$C$10:$D$17,2,FALSE),"")</f>
        <v/>
      </c>
      <c r="O86" s="8">
        <v>2.3900000000000099</v>
      </c>
      <c r="P86" s="8" t="str">
        <f>IFERROR(VLOOKUP(O86,'CRUCE OPORTUNIDADES'!$C$10:$D$17,2,FALSE),"")</f>
        <v/>
      </c>
      <c r="Q86" s="8">
        <v>3.3900000000000201</v>
      </c>
      <c r="R86" s="8" t="str">
        <f>IFERROR(VLOOKUP(Q86,'CRUCE OPORTUNIDADES'!$C$10:$D$17,2,FALSE),"")</f>
        <v/>
      </c>
      <c r="S86" s="8">
        <v>4.3900000000000299</v>
      </c>
      <c r="T86" s="8" t="str">
        <f>IFERROR(VLOOKUP(S86,'CRUCE OPORTUNIDADES'!$C$10:$D$17,2,FALSE),"")</f>
        <v/>
      </c>
      <c r="U86" s="8">
        <v>5.3900000000000396</v>
      </c>
      <c r="V86" s="8" t="str">
        <f>IFERROR(VLOOKUP(U86,'CRUCE OPORTUNIDADES'!$C$10:$D$17,2,FALSE),"")</f>
        <v/>
      </c>
      <c r="W86" s="8">
        <v>6.3900000000000503</v>
      </c>
      <c r="X86" s="8" t="str">
        <f>IFERROR(VLOOKUP(W86,'CRUCE OPORTUNIDADES'!$C$10:$D$17,2,FALSE),"")</f>
        <v/>
      </c>
      <c r="Y86" s="8">
        <v>7.3900000000000601</v>
      </c>
      <c r="Z86" s="8" t="str">
        <f>IFERROR(VLOOKUP(Y86,'CRUCE OPORTUNIDADES'!$C$10:$D$17,2,FALSE),"")</f>
        <v/>
      </c>
      <c r="AA86" s="8">
        <v>8.3900000000000698</v>
      </c>
      <c r="AB86" s="8" t="str">
        <f>IFERROR(VLOOKUP(AA86,'CRUCE OPORTUNIDADES'!$C$10:$D$17,2,FALSE),"")</f>
        <v/>
      </c>
      <c r="AC86" s="8">
        <v>9.3900000000000805</v>
      </c>
      <c r="AD86" s="8" t="str">
        <f>IFERROR(VLOOKUP(AC86,'CRUCE OPORTUNIDADES'!$C$10:$D$17,2,FALSE),"")</f>
        <v/>
      </c>
      <c r="AE86" s="8">
        <v>10.3900000000001</v>
      </c>
      <c r="AF86" s="8" t="str">
        <f>IFERROR(VLOOKUP(AE86,'CRUCE OPORTUNIDADES'!$C$10:$D$17,2,FALSE),"")</f>
        <v/>
      </c>
      <c r="AG86" s="8">
        <v>11.3900000000001</v>
      </c>
      <c r="AH86" s="8" t="str">
        <f>IFERROR(VLOOKUP(AG86,'CRUCE OPORTUNIDADES'!$C$10:$D$17,2,FALSE),"")</f>
        <v/>
      </c>
      <c r="AI86" s="8">
        <v>12.3900000000001</v>
      </c>
      <c r="AJ86" s="8" t="str">
        <f>IFERROR(VLOOKUP(AI86,'CRUCE OPORTUNIDADES'!$C$10:$D$17,2,FALSE),"")</f>
        <v/>
      </c>
      <c r="AK86" s="8">
        <v>13.3900000000001</v>
      </c>
      <c r="AL86" s="8" t="str">
        <f>IFERROR(VLOOKUP(AK86,'CRUCE OPORTUNIDADES'!$C$10:$D$17,2,FALSE),"")</f>
        <v/>
      </c>
      <c r="AM86" s="8">
        <v>14.3900000000001</v>
      </c>
      <c r="AN86" s="8" t="str">
        <f>IFERROR(VLOOKUP(AM86,'CRUCE OPORTUNIDADES'!$C$10:$D$17,2,FALSE),"")</f>
        <v/>
      </c>
      <c r="AO86" s="8">
        <v>15.3900000000001</v>
      </c>
      <c r="AP86" s="8" t="str">
        <f>IFERROR(VLOOKUP(AO86,'CRUCE OPORTUNIDADES'!$C$10:$D$17,2,FALSE),"")</f>
        <v/>
      </c>
      <c r="AQ86" s="8">
        <v>16.3900000000001</v>
      </c>
      <c r="AR86" s="8" t="str">
        <f>IFERROR(VLOOKUP(AQ86,'CRUCE OPORTUNIDADES'!$C$10:$D$17,2,FALSE),"")</f>
        <v/>
      </c>
      <c r="AS86" s="8">
        <v>17.3900000000002</v>
      </c>
      <c r="AT86" s="8" t="str">
        <f>IFERROR(VLOOKUP(AS86,'CRUCE OPORTUNIDADES'!$C$10:$D$17,2,FALSE),"")</f>
        <v/>
      </c>
      <c r="AU86" s="8">
        <v>18.3900000000002</v>
      </c>
      <c r="AV86" s="8" t="str">
        <f>IFERROR(VLOOKUP(AU86,'CRUCE OPORTUNIDADES'!$C$10:$D$17,2,FALSE),"")</f>
        <v/>
      </c>
      <c r="AW86" s="8">
        <v>19.3900000000002</v>
      </c>
      <c r="AX86" s="8" t="str">
        <f>IFERROR(VLOOKUP(AW86,'CRUCE OPORTUNIDADES'!$C$10:$D$17,2,FALSE),"")</f>
        <v/>
      </c>
      <c r="AY86" s="8">
        <v>20.3900000000002</v>
      </c>
      <c r="AZ86" s="8" t="str">
        <f>IFERROR(VLOOKUP(AY86,'CRUCE OPORTUNIDADES'!$C$10:$D$17,2,FALSE),"")</f>
        <v/>
      </c>
      <c r="BA86" s="8">
        <v>21.3900000000002</v>
      </c>
      <c r="BB86" s="8" t="str">
        <f>IFERROR(VLOOKUP(BA86,'CRUCE OPORTUNIDADES'!$C$10:$D$17,2,FALSE),"")</f>
        <v/>
      </c>
      <c r="BC86" s="8">
        <v>22.3900000000002</v>
      </c>
      <c r="BD86" s="8" t="str">
        <f>IFERROR(VLOOKUP(BC86,'CRUCE OPORTUNIDADES'!$C$10:$D$17,2,FALSE),"")</f>
        <v/>
      </c>
      <c r="BE86" s="8">
        <v>23.3900000000002</v>
      </c>
      <c r="BF86" s="8" t="str">
        <f>IFERROR(VLOOKUP(BE86,'CRUCE OPORTUNIDADES'!$C$10:$D$17,2,FALSE),"")</f>
        <v/>
      </c>
      <c r="BG86" s="8">
        <v>24.3900000000002</v>
      </c>
      <c r="BH86" s="8" t="str">
        <f>IFERROR(VLOOKUP(BG86,'CRUCE OPORTUNIDADES'!$C$10:$D$17,2,FALSE),"")</f>
        <v/>
      </c>
      <c r="BI86" s="8">
        <v>25.3900000000002</v>
      </c>
      <c r="BJ86" s="8" t="str">
        <f>IFERROR(VLOOKUP(BI86,'CRUCE OPORTUNIDADES'!$C$10:$D$17,2,FALSE),"")</f>
        <v/>
      </c>
    </row>
    <row r="87" spans="13:62" x14ac:dyDescent="0.25">
      <c r="N87" s="8" t="str">
        <f>IF(N88&lt;&gt;""," -O","")</f>
        <v/>
      </c>
      <c r="P87" s="8" t="str">
        <f>IF(P88&lt;&gt;""," -O","")</f>
        <v/>
      </c>
      <c r="R87" s="8" t="str">
        <f>IF(R88&lt;&gt;""," -O","")</f>
        <v/>
      </c>
      <c r="T87" s="8" t="str">
        <f>IF(T88&lt;&gt;""," -O","")</f>
        <v/>
      </c>
      <c r="V87" s="8" t="str">
        <f>IF(V88&lt;&gt;""," -O","")</f>
        <v/>
      </c>
      <c r="X87" s="8" t="str">
        <f>IF(X88&lt;&gt;""," -O","")</f>
        <v/>
      </c>
      <c r="Z87" s="8" t="str">
        <f>IF(Z88&lt;&gt;""," -O","")</f>
        <v/>
      </c>
      <c r="AB87" s="8" t="str">
        <f>IF(AB88&lt;&gt;""," -O","")</f>
        <v/>
      </c>
      <c r="AD87" s="8" t="str">
        <f>IF(AD88&lt;&gt;""," -O","")</f>
        <v/>
      </c>
      <c r="AF87" s="8" t="str">
        <f>IF(AF88&lt;&gt;""," -O","")</f>
        <v/>
      </c>
      <c r="AH87" s="8" t="str">
        <f>IF(AH88&lt;&gt;""," -O","")</f>
        <v/>
      </c>
      <c r="AJ87" s="8" t="str">
        <f>IF(AJ88&lt;&gt;""," -O","")</f>
        <v/>
      </c>
      <c r="AL87" s="8" t="str">
        <f>IF(AL88&lt;&gt;""," -O","")</f>
        <v/>
      </c>
      <c r="AN87" s="8" t="str">
        <f>IF(AN88&lt;&gt;""," -O","")</f>
        <v/>
      </c>
      <c r="AP87" s="8" t="str">
        <f>IF(AP88&lt;&gt;""," -O","")</f>
        <v/>
      </c>
      <c r="AR87" s="8" t="str">
        <f>IF(AR88&lt;&gt;""," -O","")</f>
        <v/>
      </c>
      <c r="AT87" s="8" t="str">
        <f>IF(AT88&lt;&gt;""," -O","")</f>
        <v/>
      </c>
      <c r="AV87" s="8" t="str">
        <f>IF(AV88&lt;&gt;""," -O","")</f>
        <v/>
      </c>
      <c r="AX87" s="8" t="str">
        <f>IF(AX88&lt;&gt;""," -O","")</f>
        <v/>
      </c>
      <c r="AZ87" s="8" t="str">
        <f>IF(AZ88&lt;&gt;""," -O","")</f>
        <v/>
      </c>
      <c r="BB87" s="8" t="str">
        <f>IF(BB88&lt;&gt;""," -O","")</f>
        <v/>
      </c>
      <c r="BD87" s="8" t="str">
        <f>IF(BD88&lt;&gt;""," -O","")</f>
        <v/>
      </c>
      <c r="BF87" s="8" t="str">
        <f>IF(BF88&lt;&gt;""," -O","")</f>
        <v/>
      </c>
      <c r="BH87" s="8" t="str">
        <f>IF(BH88&lt;&gt;""," -O","")</f>
        <v/>
      </c>
      <c r="BJ87" s="8" t="str">
        <f>IF(BJ88&lt;&gt;""," -O","")</f>
        <v/>
      </c>
    </row>
    <row r="88" spans="13:62" x14ac:dyDescent="0.25">
      <c r="M88" s="8">
        <v>1.4</v>
      </c>
      <c r="N88" s="8" t="str">
        <f>IFERROR(VLOOKUP(M88,'CRUCE OPORTUNIDADES'!$C$10:$D$17,2,FALSE),"")</f>
        <v/>
      </c>
      <c r="O88" s="8">
        <v>2.4000000000000101</v>
      </c>
      <c r="P88" s="8" t="str">
        <f>IFERROR(VLOOKUP(O88,'CRUCE OPORTUNIDADES'!$C$10:$D$17,2,FALSE),"")</f>
        <v/>
      </c>
      <c r="Q88" s="8">
        <v>3.4000000000000199</v>
      </c>
      <c r="R88" s="8" t="str">
        <f>IFERROR(VLOOKUP(Q88,'CRUCE OPORTUNIDADES'!$C$10:$D$17,2,FALSE),"")</f>
        <v/>
      </c>
      <c r="S88" s="8">
        <v>4.4000000000000297</v>
      </c>
      <c r="T88" s="8" t="str">
        <f>IFERROR(VLOOKUP(S88,'CRUCE OPORTUNIDADES'!$C$10:$D$17,2,FALSE),"")</f>
        <v/>
      </c>
      <c r="U88" s="8">
        <v>5.4000000000000403</v>
      </c>
      <c r="V88" s="8" t="str">
        <f>IFERROR(VLOOKUP(U88,'CRUCE OPORTUNIDADES'!$C$10:$D$17,2,FALSE),"")</f>
        <v/>
      </c>
      <c r="W88" s="8">
        <v>6.4000000000000501</v>
      </c>
      <c r="X88" s="8" t="str">
        <f>IFERROR(VLOOKUP(W88,'CRUCE OPORTUNIDADES'!$C$10:$D$17,2,FALSE),"")</f>
        <v/>
      </c>
      <c r="Y88" s="8">
        <v>7.4000000000000599</v>
      </c>
      <c r="Z88" s="8" t="str">
        <f>IFERROR(VLOOKUP(Y88,'CRUCE OPORTUNIDADES'!$C$10:$D$17,2,FALSE),"")</f>
        <v/>
      </c>
      <c r="AA88" s="8">
        <v>8.4000000000000696</v>
      </c>
      <c r="AB88" s="8" t="str">
        <f>IFERROR(VLOOKUP(AA88,'CRUCE OPORTUNIDADES'!$C$10:$D$17,2,FALSE),"")</f>
        <v/>
      </c>
      <c r="AC88" s="8">
        <v>9.4000000000000803</v>
      </c>
      <c r="AD88" s="8" t="str">
        <f>IFERROR(VLOOKUP(AC88,'CRUCE OPORTUNIDADES'!$C$10:$D$17,2,FALSE),"")</f>
        <v/>
      </c>
      <c r="AE88" s="8">
        <v>10.4000000000001</v>
      </c>
      <c r="AF88" s="8" t="str">
        <f>IFERROR(VLOOKUP(AE88,'CRUCE OPORTUNIDADES'!$C$10:$D$17,2,FALSE),"")</f>
        <v/>
      </c>
      <c r="AG88" s="8">
        <v>11.4000000000001</v>
      </c>
      <c r="AH88" s="8" t="str">
        <f>IFERROR(VLOOKUP(AG88,'CRUCE OPORTUNIDADES'!$C$10:$D$17,2,FALSE),"")</f>
        <v/>
      </c>
      <c r="AI88" s="8">
        <v>12.4000000000001</v>
      </c>
      <c r="AJ88" s="8" t="str">
        <f>IFERROR(VLOOKUP(AI88,'CRUCE OPORTUNIDADES'!$C$10:$D$17,2,FALSE),"")</f>
        <v/>
      </c>
      <c r="AK88" s="8">
        <v>13.4000000000001</v>
      </c>
      <c r="AL88" s="8" t="str">
        <f>IFERROR(VLOOKUP(AK88,'CRUCE OPORTUNIDADES'!$C$10:$D$17,2,FALSE),"")</f>
        <v/>
      </c>
      <c r="AM88" s="8">
        <v>14.4000000000001</v>
      </c>
      <c r="AN88" s="8" t="str">
        <f>IFERROR(VLOOKUP(AM88,'CRUCE OPORTUNIDADES'!$C$10:$D$17,2,FALSE),"")</f>
        <v/>
      </c>
      <c r="AO88" s="8">
        <v>15.4000000000001</v>
      </c>
      <c r="AP88" s="8" t="str">
        <f>IFERROR(VLOOKUP(AO88,'CRUCE OPORTUNIDADES'!$C$10:$D$17,2,FALSE),"")</f>
        <v/>
      </c>
      <c r="AQ88" s="8">
        <v>16.400000000000201</v>
      </c>
      <c r="AR88" s="8" t="str">
        <f>IFERROR(VLOOKUP(AQ88,'CRUCE OPORTUNIDADES'!$C$10:$D$17,2,FALSE),"")</f>
        <v/>
      </c>
      <c r="AS88" s="8">
        <v>17.400000000000201</v>
      </c>
      <c r="AT88" s="8" t="str">
        <f>IFERROR(VLOOKUP(AS88,'CRUCE OPORTUNIDADES'!$C$10:$D$17,2,FALSE),"")</f>
        <v/>
      </c>
      <c r="AU88" s="8">
        <v>18.400000000000201</v>
      </c>
      <c r="AV88" s="8" t="str">
        <f>IFERROR(VLOOKUP(AU88,'CRUCE OPORTUNIDADES'!$C$10:$D$17,2,FALSE),"")</f>
        <v/>
      </c>
      <c r="AW88" s="8">
        <v>19.400000000000201</v>
      </c>
      <c r="AX88" s="8" t="str">
        <f>IFERROR(VLOOKUP(AW88,'CRUCE OPORTUNIDADES'!$C$10:$D$17,2,FALSE),"")</f>
        <v/>
      </c>
      <c r="AY88" s="8">
        <v>20.400000000000201</v>
      </c>
      <c r="AZ88" s="8" t="str">
        <f>IFERROR(VLOOKUP(AY88,'CRUCE OPORTUNIDADES'!$C$10:$D$17,2,FALSE),"")</f>
        <v/>
      </c>
      <c r="BA88" s="8">
        <v>21.400000000000201</v>
      </c>
      <c r="BB88" s="8" t="str">
        <f>IFERROR(VLOOKUP(BA88,'CRUCE OPORTUNIDADES'!$C$10:$D$17,2,FALSE),"")</f>
        <v/>
      </c>
      <c r="BC88" s="8">
        <v>22.400000000000201</v>
      </c>
      <c r="BD88" s="8" t="str">
        <f>IFERROR(VLOOKUP(BC88,'CRUCE OPORTUNIDADES'!$C$10:$D$17,2,FALSE),"")</f>
        <v/>
      </c>
      <c r="BE88" s="8">
        <v>23.400000000000201</v>
      </c>
      <c r="BF88" s="8" t="str">
        <f>IFERROR(VLOOKUP(BE88,'CRUCE OPORTUNIDADES'!$C$10:$D$17,2,FALSE),"")</f>
        <v/>
      </c>
      <c r="BG88" s="8">
        <v>24.400000000000201</v>
      </c>
      <c r="BH88" s="8" t="str">
        <f>IFERROR(VLOOKUP(BG88,'CRUCE OPORTUNIDADES'!$C$10:$D$17,2,FALSE),"")</f>
        <v/>
      </c>
      <c r="BI88" s="8">
        <v>25.400000000000201</v>
      </c>
      <c r="BJ88" s="8" t="str">
        <f>IFERROR(VLOOKUP(BI88,'CRUCE OPORTUNIDADES'!$C$10:$D$17,2,FALSE),"")</f>
        <v/>
      </c>
    </row>
    <row r="89" spans="13:62" x14ac:dyDescent="0.25">
      <c r="N89" s="8" t="str">
        <f>IF(N90&lt;&gt;""," -O","")</f>
        <v/>
      </c>
      <c r="P89" s="8" t="str">
        <f>IF(P90&lt;&gt;""," -O","")</f>
        <v/>
      </c>
      <c r="R89" s="8" t="str">
        <f>IF(R90&lt;&gt;""," -O","")</f>
        <v/>
      </c>
      <c r="T89" s="8" t="str">
        <f>IF(T90&lt;&gt;""," -O","")</f>
        <v/>
      </c>
      <c r="V89" s="8" t="str">
        <f>IF(V90&lt;&gt;""," -O","")</f>
        <v/>
      </c>
      <c r="X89" s="8" t="str">
        <f>IF(X90&lt;&gt;""," -O","")</f>
        <v/>
      </c>
      <c r="Z89" s="8" t="str">
        <f>IF(Z90&lt;&gt;""," -O","")</f>
        <v/>
      </c>
      <c r="AB89" s="8" t="str">
        <f>IF(AB90&lt;&gt;""," -O","")</f>
        <v/>
      </c>
      <c r="AD89" s="8" t="str">
        <f>IF(AD90&lt;&gt;""," -O","")</f>
        <v/>
      </c>
      <c r="AF89" s="8" t="str">
        <f>IF(AF90&lt;&gt;""," -O","")</f>
        <v/>
      </c>
      <c r="AH89" s="8" t="str">
        <f>IF(AH90&lt;&gt;""," -O","")</f>
        <v/>
      </c>
      <c r="AJ89" s="8" t="str">
        <f>IF(AJ90&lt;&gt;""," -O","")</f>
        <v/>
      </c>
      <c r="AL89" s="8" t="str">
        <f>IF(AL90&lt;&gt;""," -O","")</f>
        <v/>
      </c>
      <c r="AN89" s="8" t="str">
        <f>IF(AN90&lt;&gt;""," -O","")</f>
        <v/>
      </c>
      <c r="AP89" s="8" t="str">
        <f>IF(AP90&lt;&gt;""," -O","")</f>
        <v/>
      </c>
      <c r="AR89" s="8" t="str">
        <f>IF(AR90&lt;&gt;""," -O","")</f>
        <v/>
      </c>
      <c r="AT89" s="8" t="str">
        <f>IF(AT90&lt;&gt;""," -O","")</f>
        <v/>
      </c>
      <c r="AV89" s="8" t="str">
        <f>IF(AV90&lt;&gt;""," -O","")</f>
        <v/>
      </c>
      <c r="AX89" s="8" t="str">
        <f>IF(AX90&lt;&gt;""," -O","")</f>
        <v/>
      </c>
      <c r="AZ89" s="8" t="str">
        <f>IF(AZ90&lt;&gt;""," -O","")</f>
        <v/>
      </c>
      <c r="BB89" s="8" t="str">
        <f>IF(BB90&lt;&gt;""," -O","")</f>
        <v/>
      </c>
      <c r="BD89" s="8" t="str">
        <f>IF(BD90&lt;&gt;""," -O","")</f>
        <v/>
      </c>
      <c r="BF89" s="8" t="str">
        <f>IF(BF90&lt;&gt;""," -O","")</f>
        <v/>
      </c>
      <c r="BH89" s="8" t="str">
        <f>IF(BH90&lt;&gt;""," -O","")</f>
        <v/>
      </c>
      <c r="BJ89" s="8" t="str">
        <f>IF(BJ90&lt;&gt;""," -O","")</f>
        <v/>
      </c>
    </row>
    <row r="90" spans="13:62" x14ac:dyDescent="0.25">
      <c r="M90" s="8">
        <v>1.41</v>
      </c>
      <c r="N90" s="8" t="str">
        <f>IFERROR(VLOOKUP(M90,'CRUCE OPORTUNIDADES'!$C$10:$D$17,2,FALSE),"")</f>
        <v/>
      </c>
      <c r="O90" s="8">
        <v>2.4100000000000099</v>
      </c>
      <c r="P90" s="8" t="str">
        <f>IFERROR(VLOOKUP(O90,'CRUCE OPORTUNIDADES'!$C$10:$D$17,2,FALSE),"")</f>
        <v/>
      </c>
      <c r="Q90" s="8">
        <v>3.4100000000000201</v>
      </c>
      <c r="R90" s="8" t="str">
        <f>IFERROR(VLOOKUP(Q90,'CRUCE OPORTUNIDADES'!$C$10:$D$17,2,FALSE),"")</f>
        <v/>
      </c>
      <c r="S90" s="8">
        <v>4.4100000000000303</v>
      </c>
      <c r="T90" s="8" t="str">
        <f>IFERROR(VLOOKUP(S90,'CRUCE OPORTUNIDADES'!$C$10:$D$17,2,FALSE),"")</f>
        <v/>
      </c>
      <c r="U90" s="8">
        <v>5.4100000000000401</v>
      </c>
      <c r="V90" s="8" t="str">
        <f>IFERROR(VLOOKUP(U90,'CRUCE OPORTUNIDADES'!$C$10:$D$17,2,FALSE),"")</f>
        <v/>
      </c>
      <c r="W90" s="8">
        <v>6.4100000000000499</v>
      </c>
      <c r="X90" s="8" t="str">
        <f>IFERROR(VLOOKUP(W90,'CRUCE OPORTUNIDADES'!$C$10:$D$17,2,FALSE),"")</f>
        <v/>
      </c>
      <c r="Y90" s="8">
        <v>7.4100000000000597</v>
      </c>
      <c r="Z90" s="8" t="str">
        <f>IFERROR(VLOOKUP(Y90,'CRUCE OPORTUNIDADES'!$C$10:$D$17,2,FALSE),"")</f>
        <v/>
      </c>
      <c r="AA90" s="8">
        <v>8.4100000000000694</v>
      </c>
      <c r="AB90" s="8" t="str">
        <f>IFERROR(VLOOKUP(AA90,'CRUCE OPORTUNIDADES'!$C$10:$D$17,2,FALSE),"")</f>
        <v/>
      </c>
      <c r="AC90" s="8">
        <v>9.4100000000000801</v>
      </c>
      <c r="AD90" s="8" t="str">
        <f>IFERROR(VLOOKUP(AC90,'CRUCE OPORTUNIDADES'!$C$10:$D$17,2,FALSE),"")</f>
        <v/>
      </c>
      <c r="AE90" s="8">
        <v>10.4100000000001</v>
      </c>
      <c r="AF90" s="8" t="str">
        <f>IFERROR(VLOOKUP(AE90,'CRUCE OPORTUNIDADES'!$C$10:$D$17,2,FALSE),"")</f>
        <v/>
      </c>
      <c r="AG90" s="8">
        <v>11.4100000000001</v>
      </c>
      <c r="AH90" s="8" t="str">
        <f>IFERROR(VLOOKUP(AG90,'CRUCE OPORTUNIDADES'!$C$10:$D$17,2,FALSE),"")</f>
        <v/>
      </c>
      <c r="AI90" s="8">
        <v>12.4100000000001</v>
      </c>
      <c r="AJ90" s="8" t="str">
        <f>IFERROR(VLOOKUP(AI90,'CRUCE OPORTUNIDADES'!$C$10:$D$17,2,FALSE),"")</f>
        <v/>
      </c>
      <c r="AK90" s="8">
        <v>13.4100000000001</v>
      </c>
      <c r="AL90" s="8" t="str">
        <f>IFERROR(VLOOKUP(AK90,'CRUCE OPORTUNIDADES'!$C$10:$D$17,2,FALSE),"")</f>
        <v/>
      </c>
      <c r="AM90" s="8">
        <v>14.4100000000001</v>
      </c>
      <c r="AN90" s="8" t="str">
        <f>IFERROR(VLOOKUP(AM90,'CRUCE OPORTUNIDADES'!$C$10:$D$17,2,FALSE),"")</f>
        <v/>
      </c>
      <c r="AO90" s="8">
        <v>15.4100000000001</v>
      </c>
      <c r="AP90" s="8" t="str">
        <f>IFERROR(VLOOKUP(AO90,'CRUCE OPORTUNIDADES'!$C$10:$D$17,2,FALSE),"")</f>
        <v/>
      </c>
      <c r="AQ90" s="8">
        <v>16.4100000000001</v>
      </c>
      <c r="AR90" s="8" t="str">
        <f>IFERROR(VLOOKUP(AQ90,'CRUCE OPORTUNIDADES'!$C$10:$D$17,2,FALSE),"")</f>
        <v/>
      </c>
      <c r="AS90" s="8">
        <v>17.410000000000199</v>
      </c>
      <c r="AT90" s="8" t="str">
        <f>IFERROR(VLOOKUP(AS90,'CRUCE OPORTUNIDADES'!$C$10:$D$17,2,FALSE),"")</f>
        <v/>
      </c>
      <c r="AU90" s="8">
        <v>18.410000000000199</v>
      </c>
      <c r="AV90" s="8" t="str">
        <f>IFERROR(VLOOKUP(AU90,'CRUCE OPORTUNIDADES'!$C$10:$D$17,2,FALSE),"")</f>
        <v/>
      </c>
      <c r="AW90" s="8">
        <v>19.410000000000199</v>
      </c>
      <c r="AX90" s="8" t="str">
        <f>IFERROR(VLOOKUP(AW90,'CRUCE OPORTUNIDADES'!$C$10:$D$17,2,FALSE),"")</f>
        <v/>
      </c>
      <c r="AY90" s="8">
        <v>20.410000000000199</v>
      </c>
      <c r="AZ90" s="8" t="str">
        <f>IFERROR(VLOOKUP(AY90,'CRUCE OPORTUNIDADES'!$C$10:$D$17,2,FALSE),"")</f>
        <v/>
      </c>
      <c r="BA90" s="8">
        <v>21.410000000000199</v>
      </c>
      <c r="BB90" s="8" t="str">
        <f>IFERROR(VLOOKUP(BA90,'CRUCE OPORTUNIDADES'!$C$10:$D$17,2,FALSE),"")</f>
        <v/>
      </c>
      <c r="BC90" s="8">
        <v>22.410000000000199</v>
      </c>
      <c r="BD90" s="8" t="str">
        <f>IFERROR(VLOOKUP(BC90,'CRUCE OPORTUNIDADES'!$C$10:$D$17,2,FALSE),"")</f>
        <v/>
      </c>
      <c r="BE90" s="8">
        <v>23.410000000000199</v>
      </c>
      <c r="BF90" s="8" t="str">
        <f>IFERROR(VLOOKUP(BE90,'CRUCE OPORTUNIDADES'!$C$10:$D$17,2,FALSE),"")</f>
        <v/>
      </c>
      <c r="BG90" s="8">
        <v>24.410000000000199</v>
      </c>
      <c r="BH90" s="8" t="str">
        <f>IFERROR(VLOOKUP(BG90,'CRUCE OPORTUNIDADES'!$C$10:$D$17,2,FALSE),"")</f>
        <v/>
      </c>
      <c r="BI90" s="8">
        <v>25.410000000000199</v>
      </c>
      <c r="BJ90" s="8" t="str">
        <f>IFERROR(VLOOKUP(BI90,'CRUCE OPORTUNIDADES'!$C$10:$D$17,2,FALSE),"")</f>
        <v/>
      </c>
    </row>
    <row r="91" spans="13:62" x14ac:dyDescent="0.25">
      <c r="N91" s="8" t="str">
        <f>IF(N92&lt;&gt;""," -O","")</f>
        <v/>
      </c>
      <c r="P91" s="8" t="str">
        <f>IF(P92&lt;&gt;""," -O","")</f>
        <v/>
      </c>
      <c r="R91" s="8" t="str">
        <f>IF(R92&lt;&gt;""," -O","")</f>
        <v/>
      </c>
      <c r="T91" s="8" t="str">
        <f>IF(T92&lt;&gt;""," -O","")</f>
        <v/>
      </c>
      <c r="V91" s="8" t="str">
        <f>IF(V92&lt;&gt;""," -O","")</f>
        <v/>
      </c>
      <c r="X91" s="8" t="str">
        <f>IF(X92&lt;&gt;""," -O","")</f>
        <v/>
      </c>
      <c r="Z91" s="8" t="str">
        <f>IF(Z92&lt;&gt;""," -O","")</f>
        <v/>
      </c>
      <c r="AB91" s="8" t="str">
        <f>IF(AB92&lt;&gt;""," -O","")</f>
        <v/>
      </c>
      <c r="AD91" s="8" t="str">
        <f>IF(AD92&lt;&gt;""," -O","")</f>
        <v/>
      </c>
      <c r="AF91" s="8" t="str">
        <f>IF(AF92&lt;&gt;""," -O","")</f>
        <v/>
      </c>
      <c r="AH91" s="8" t="str">
        <f>IF(AH92&lt;&gt;""," -O","")</f>
        <v/>
      </c>
      <c r="AJ91" s="8" t="str">
        <f>IF(AJ92&lt;&gt;""," -O","")</f>
        <v/>
      </c>
      <c r="AL91" s="8" t="str">
        <f>IF(AL92&lt;&gt;""," -O","")</f>
        <v/>
      </c>
      <c r="AN91" s="8" t="str">
        <f>IF(AN92&lt;&gt;""," -O","")</f>
        <v/>
      </c>
      <c r="AP91" s="8" t="str">
        <f>IF(AP92&lt;&gt;""," -O","")</f>
        <v/>
      </c>
      <c r="AR91" s="8" t="str">
        <f>IF(AR92&lt;&gt;""," -O","")</f>
        <v/>
      </c>
      <c r="AT91" s="8" t="str">
        <f>IF(AT92&lt;&gt;""," -O","")</f>
        <v/>
      </c>
      <c r="AV91" s="8" t="str">
        <f>IF(AV92&lt;&gt;""," -O","")</f>
        <v/>
      </c>
      <c r="AX91" s="8" t="str">
        <f>IF(AX92&lt;&gt;""," -O","")</f>
        <v/>
      </c>
      <c r="AZ91" s="8" t="str">
        <f>IF(AZ92&lt;&gt;""," -O","")</f>
        <v/>
      </c>
      <c r="BB91" s="8" t="str">
        <f>IF(BB92&lt;&gt;""," -O","")</f>
        <v/>
      </c>
      <c r="BD91" s="8" t="str">
        <f>IF(BD92&lt;&gt;""," -O","")</f>
        <v/>
      </c>
      <c r="BF91" s="8" t="str">
        <f>IF(BF92&lt;&gt;""," -O","")</f>
        <v/>
      </c>
      <c r="BH91" s="8" t="str">
        <f>IF(BH92&lt;&gt;""," -O","")</f>
        <v/>
      </c>
      <c r="BJ91" s="8" t="str">
        <f>IF(BJ92&lt;&gt;""," -O","")</f>
        <v/>
      </c>
    </row>
    <row r="92" spans="13:62" x14ac:dyDescent="0.25">
      <c r="M92" s="8">
        <v>1.42</v>
      </c>
      <c r="N92" s="8" t="str">
        <f>IFERROR(VLOOKUP(M92,'CRUCE OPORTUNIDADES'!$C$10:$D$17,2,FALSE),"")</f>
        <v/>
      </c>
      <c r="O92" s="8">
        <v>2.4200000000000101</v>
      </c>
      <c r="P92" s="8" t="str">
        <f>IFERROR(VLOOKUP(O92,'CRUCE OPORTUNIDADES'!$C$10:$D$17,2,FALSE),"")</f>
        <v/>
      </c>
      <c r="Q92" s="8">
        <v>3.4200000000000199</v>
      </c>
      <c r="R92" s="8" t="str">
        <f>IFERROR(VLOOKUP(Q92,'CRUCE OPORTUNIDADES'!$C$10:$D$17,2,FALSE),"")</f>
        <v/>
      </c>
      <c r="S92" s="8">
        <v>4.4200000000000301</v>
      </c>
      <c r="T92" s="8" t="str">
        <f>IFERROR(VLOOKUP(S92,'CRUCE OPORTUNIDADES'!$C$10:$D$17,2,FALSE),"")</f>
        <v/>
      </c>
      <c r="U92" s="8">
        <v>5.4200000000000399</v>
      </c>
      <c r="V92" s="8" t="str">
        <f>IFERROR(VLOOKUP(U92,'CRUCE OPORTUNIDADES'!$C$10:$D$17,2,FALSE),"")</f>
        <v/>
      </c>
      <c r="W92" s="8">
        <v>6.4200000000000497</v>
      </c>
      <c r="X92" s="8" t="str">
        <f>IFERROR(VLOOKUP(W92,'CRUCE OPORTUNIDADES'!$C$10:$D$17,2,FALSE),"")</f>
        <v/>
      </c>
      <c r="Y92" s="8">
        <v>7.4200000000000603</v>
      </c>
      <c r="Z92" s="8" t="str">
        <f>IFERROR(VLOOKUP(Y92,'CRUCE OPORTUNIDADES'!$C$10:$D$17,2,FALSE),"")</f>
        <v/>
      </c>
      <c r="AA92" s="8">
        <v>8.4200000000000692</v>
      </c>
      <c r="AB92" s="8" t="str">
        <f>IFERROR(VLOOKUP(AA92,'CRUCE OPORTUNIDADES'!$C$10:$D$17,2,FALSE),"")</f>
        <v/>
      </c>
      <c r="AC92" s="8">
        <v>9.4200000000000799</v>
      </c>
      <c r="AD92" s="8" t="str">
        <f>IFERROR(VLOOKUP(AC92,'CRUCE OPORTUNIDADES'!$C$10:$D$17,2,FALSE),"")</f>
        <v/>
      </c>
      <c r="AE92" s="8">
        <v>10.420000000000099</v>
      </c>
      <c r="AF92" s="8" t="str">
        <f>IFERROR(VLOOKUP(AE92,'CRUCE OPORTUNIDADES'!$C$10:$D$17,2,FALSE),"")</f>
        <v/>
      </c>
      <c r="AG92" s="8">
        <v>11.420000000000099</v>
      </c>
      <c r="AH92" s="8" t="str">
        <f>IFERROR(VLOOKUP(AG92,'CRUCE OPORTUNIDADES'!$C$10:$D$17,2,FALSE),"")</f>
        <v/>
      </c>
      <c r="AI92" s="8">
        <v>12.420000000000099</v>
      </c>
      <c r="AJ92" s="8" t="str">
        <f>IFERROR(VLOOKUP(AI92,'CRUCE OPORTUNIDADES'!$C$10:$D$17,2,FALSE),"")</f>
        <v/>
      </c>
      <c r="AK92" s="8">
        <v>13.420000000000099</v>
      </c>
      <c r="AL92" s="8" t="str">
        <f>IFERROR(VLOOKUP(AK92,'CRUCE OPORTUNIDADES'!$C$10:$D$17,2,FALSE),"")</f>
        <v/>
      </c>
      <c r="AM92" s="8">
        <v>14.420000000000099</v>
      </c>
      <c r="AN92" s="8" t="str">
        <f>IFERROR(VLOOKUP(AM92,'CRUCE OPORTUNIDADES'!$C$10:$D$17,2,FALSE),"")</f>
        <v/>
      </c>
      <c r="AO92" s="8">
        <v>15.420000000000099</v>
      </c>
      <c r="AP92" s="8" t="str">
        <f>IFERROR(VLOOKUP(AO92,'CRUCE OPORTUNIDADES'!$C$10:$D$17,2,FALSE),"")</f>
        <v/>
      </c>
      <c r="AQ92" s="8">
        <v>16.420000000000201</v>
      </c>
      <c r="AR92" s="8" t="str">
        <f>IFERROR(VLOOKUP(AQ92,'CRUCE OPORTUNIDADES'!$C$10:$D$17,2,FALSE),"")</f>
        <v/>
      </c>
      <c r="AS92" s="8">
        <v>17.420000000000201</v>
      </c>
      <c r="AT92" s="8" t="str">
        <f>IFERROR(VLOOKUP(AS92,'CRUCE OPORTUNIDADES'!$C$10:$D$17,2,FALSE),"")</f>
        <v/>
      </c>
      <c r="AU92" s="8">
        <v>18.420000000000201</v>
      </c>
      <c r="AV92" s="8" t="str">
        <f>IFERROR(VLOOKUP(AU92,'CRUCE OPORTUNIDADES'!$C$10:$D$17,2,FALSE),"")</f>
        <v/>
      </c>
      <c r="AW92" s="8">
        <v>19.420000000000201</v>
      </c>
      <c r="AX92" s="8" t="str">
        <f>IFERROR(VLOOKUP(AW92,'CRUCE OPORTUNIDADES'!$C$10:$D$17,2,FALSE),"")</f>
        <v/>
      </c>
      <c r="AY92" s="8">
        <v>20.420000000000201</v>
      </c>
      <c r="AZ92" s="8" t="str">
        <f>IFERROR(VLOOKUP(AY92,'CRUCE OPORTUNIDADES'!$C$10:$D$17,2,FALSE),"")</f>
        <v/>
      </c>
      <c r="BA92" s="8">
        <v>21.420000000000201</v>
      </c>
      <c r="BB92" s="8" t="str">
        <f>IFERROR(VLOOKUP(BA92,'CRUCE OPORTUNIDADES'!$C$10:$D$17,2,FALSE),"")</f>
        <v/>
      </c>
      <c r="BC92" s="8">
        <v>22.420000000000201</v>
      </c>
      <c r="BD92" s="8" t="str">
        <f>IFERROR(VLOOKUP(BC92,'CRUCE OPORTUNIDADES'!$C$10:$D$17,2,FALSE),"")</f>
        <v/>
      </c>
      <c r="BE92" s="8">
        <v>23.420000000000201</v>
      </c>
      <c r="BF92" s="8" t="str">
        <f>IFERROR(VLOOKUP(BE92,'CRUCE OPORTUNIDADES'!$C$10:$D$17,2,FALSE),"")</f>
        <v/>
      </c>
      <c r="BG92" s="8">
        <v>24.420000000000201</v>
      </c>
      <c r="BH92" s="8" t="str">
        <f>IFERROR(VLOOKUP(BG92,'CRUCE OPORTUNIDADES'!$C$10:$D$17,2,FALSE),"")</f>
        <v/>
      </c>
      <c r="BI92" s="8">
        <v>25.420000000000201</v>
      </c>
      <c r="BJ92" s="8" t="str">
        <f>IFERROR(VLOOKUP(BI92,'CRUCE OPORTUNIDADES'!$C$10:$D$17,2,FALSE),"")</f>
        <v/>
      </c>
    </row>
    <row r="93" spans="13:62" x14ac:dyDescent="0.25">
      <c r="N93" s="8" t="str">
        <f>IF(N94&lt;&gt;""," -O","")</f>
        <v/>
      </c>
      <c r="P93" s="8" t="str">
        <f>IF(P94&lt;&gt;""," -O","")</f>
        <v/>
      </c>
      <c r="R93" s="8" t="str">
        <f>IF(R94&lt;&gt;""," -O","")</f>
        <v/>
      </c>
      <c r="T93" s="8" t="str">
        <f>IF(T94&lt;&gt;""," -O","")</f>
        <v/>
      </c>
      <c r="V93" s="8" t="str">
        <f>IF(V94&lt;&gt;""," -O","")</f>
        <v/>
      </c>
      <c r="X93" s="8" t="str">
        <f>IF(X94&lt;&gt;""," -O","")</f>
        <v/>
      </c>
      <c r="Z93" s="8" t="str">
        <f>IF(Z94&lt;&gt;""," -O","")</f>
        <v/>
      </c>
      <c r="AB93" s="8" t="str">
        <f>IF(AB94&lt;&gt;""," -O","")</f>
        <v/>
      </c>
      <c r="AD93" s="8" t="str">
        <f>IF(AD94&lt;&gt;""," -O","")</f>
        <v/>
      </c>
      <c r="AF93" s="8" t="str">
        <f>IF(AF94&lt;&gt;""," -O","")</f>
        <v/>
      </c>
      <c r="AH93" s="8" t="str">
        <f>IF(AH94&lt;&gt;""," -O","")</f>
        <v/>
      </c>
      <c r="AJ93" s="8" t="str">
        <f>IF(AJ94&lt;&gt;""," -O","")</f>
        <v/>
      </c>
      <c r="AL93" s="8" t="str">
        <f>IF(AL94&lt;&gt;""," -O","")</f>
        <v/>
      </c>
      <c r="AN93" s="8" t="str">
        <f>IF(AN94&lt;&gt;""," -O","")</f>
        <v/>
      </c>
      <c r="AP93" s="8" t="str">
        <f>IF(AP94&lt;&gt;""," -O","")</f>
        <v/>
      </c>
      <c r="AR93" s="8" t="str">
        <f>IF(AR94&lt;&gt;""," -O","")</f>
        <v/>
      </c>
      <c r="AT93" s="8" t="str">
        <f>IF(AT94&lt;&gt;""," -O","")</f>
        <v/>
      </c>
      <c r="AV93" s="8" t="str">
        <f>IF(AV94&lt;&gt;""," -O","")</f>
        <v/>
      </c>
      <c r="AX93" s="8" t="str">
        <f>IF(AX94&lt;&gt;""," -O","")</f>
        <v/>
      </c>
      <c r="AZ93" s="8" t="str">
        <f>IF(AZ94&lt;&gt;""," -O","")</f>
        <v/>
      </c>
      <c r="BB93" s="8" t="str">
        <f>IF(BB94&lt;&gt;""," -O","")</f>
        <v/>
      </c>
      <c r="BD93" s="8" t="str">
        <f>IF(BD94&lt;&gt;""," -O","")</f>
        <v/>
      </c>
      <c r="BF93" s="8" t="str">
        <f>IF(BF94&lt;&gt;""," -O","")</f>
        <v/>
      </c>
      <c r="BH93" s="8" t="str">
        <f>IF(BH94&lt;&gt;""," -O","")</f>
        <v/>
      </c>
      <c r="BJ93" s="8" t="str">
        <f>IF(BJ94&lt;&gt;""," -O","")</f>
        <v/>
      </c>
    </row>
    <row r="94" spans="13:62" x14ac:dyDescent="0.25">
      <c r="M94" s="8">
        <v>1.43</v>
      </c>
      <c r="N94" s="8" t="str">
        <f>IFERROR(VLOOKUP(M94,'CRUCE OPORTUNIDADES'!$C$10:$D$17,2,FALSE),"")</f>
        <v/>
      </c>
      <c r="O94" s="8">
        <v>2.4300000000000099</v>
      </c>
      <c r="P94" s="8" t="str">
        <f>IFERROR(VLOOKUP(O94,'CRUCE OPORTUNIDADES'!$C$10:$D$17,2,FALSE),"")</f>
        <v/>
      </c>
      <c r="Q94" s="8">
        <v>3.4300000000000201</v>
      </c>
      <c r="R94" s="8" t="str">
        <f>IFERROR(VLOOKUP(Q94,'CRUCE OPORTUNIDADES'!$C$10:$D$17,2,FALSE),"")</f>
        <v/>
      </c>
      <c r="S94" s="8">
        <v>4.4300000000000299</v>
      </c>
      <c r="T94" s="8" t="str">
        <f>IFERROR(VLOOKUP(S94,'CRUCE OPORTUNIDADES'!$C$10:$D$17,2,FALSE),"")</f>
        <v/>
      </c>
      <c r="U94" s="8">
        <v>5.4300000000000397</v>
      </c>
      <c r="V94" s="8" t="str">
        <f>IFERROR(VLOOKUP(U94,'CRUCE OPORTUNIDADES'!$C$10:$D$17,2,FALSE),"")</f>
        <v/>
      </c>
      <c r="W94" s="8">
        <v>6.4300000000000503</v>
      </c>
      <c r="X94" s="8" t="str">
        <f>IFERROR(VLOOKUP(W94,'CRUCE OPORTUNIDADES'!$C$10:$D$17,2,FALSE),"")</f>
        <v/>
      </c>
      <c r="Y94" s="8">
        <v>7.4300000000000601</v>
      </c>
      <c r="Z94" s="8" t="str">
        <f>IFERROR(VLOOKUP(Y94,'CRUCE OPORTUNIDADES'!$C$10:$D$17,2,FALSE),"")</f>
        <v/>
      </c>
      <c r="AA94" s="8">
        <v>8.4300000000000708</v>
      </c>
      <c r="AB94" s="8" t="str">
        <f>IFERROR(VLOOKUP(AA94,'CRUCE OPORTUNIDADES'!$C$10:$D$17,2,FALSE),"")</f>
        <v/>
      </c>
      <c r="AC94" s="8">
        <v>9.4300000000000797</v>
      </c>
      <c r="AD94" s="8" t="str">
        <f>IFERROR(VLOOKUP(AC94,'CRUCE OPORTUNIDADES'!$C$10:$D$17,2,FALSE),"")</f>
        <v/>
      </c>
      <c r="AE94" s="8">
        <v>10.430000000000099</v>
      </c>
      <c r="AF94" s="8" t="str">
        <f>IFERROR(VLOOKUP(AE94,'CRUCE OPORTUNIDADES'!$C$10:$D$17,2,FALSE),"")</f>
        <v/>
      </c>
      <c r="AG94" s="8">
        <v>11.430000000000099</v>
      </c>
      <c r="AH94" s="8" t="str">
        <f>IFERROR(VLOOKUP(AG94,'CRUCE OPORTUNIDADES'!$C$10:$D$17,2,FALSE),"")</f>
        <v/>
      </c>
      <c r="AI94" s="8">
        <v>12.430000000000099</v>
      </c>
      <c r="AJ94" s="8" t="str">
        <f>IFERROR(VLOOKUP(AI94,'CRUCE OPORTUNIDADES'!$C$10:$D$17,2,FALSE),"")</f>
        <v/>
      </c>
      <c r="AK94" s="8">
        <v>13.430000000000099</v>
      </c>
      <c r="AL94" s="8" t="str">
        <f>IFERROR(VLOOKUP(AK94,'CRUCE OPORTUNIDADES'!$C$10:$D$17,2,FALSE),"")</f>
        <v/>
      </c>
      <c r="AM94" s="8">
        <v>14.430000000000099</v>
      </c>
      <c r="AN94" s="8" t="str">
        <f>IFERROR(VLOOKUP(AM94,'CRUCE OPORTUNIDADES'!$C$10:$D$17,2,FALSE),"")</f>
        <v/>
      </c>
      <c r="AO94" s="8">
        <v>15.430000000000099</v>
      </c>
      <c r="AP94" s="8" t="str">
        <f>IFERROR(VLOOKUP(AO94,'CRUCE OPORTUNIDADES'!$C$10:$D$17,2,FALSE),"")</f>
        <v/>
      </c>
      <c r="AQ94" s="8">
        <v>16.430000000000099</v>
      </c>
      <c r="AR94" s="8" t="str">
        <f>IFERROR(VLOOKUP(AQ94,'CRUCE OPORTUNIDADES'!$C$10:$D$17,2,FALSE),"")</f>
        <v/>
      </c>
      <c r="AS94" s="8">
        <v>17.430000000000199</v>
      </c>
      <c r="AT94" s="8" t="str">
        <f>IFERROR(VLOOKUP(AS94,'CRUCE OPORTUNIDADES'!$C$10:$D$17,2,FALSE),"")</f>
        <v/>
      </c>
      <c r="AU94" s="8">
        <v>18.430000000000199</v>
      </c>
      <c r="AV94" s="8" t="str">
        <f>IFERROR(VLOOKUP(AU94,'CRUCE OPORTUNIDADES'!$C$10:$D$17,2,FALSE),"")</f>
        <v/>
      </c>
      <c r="AW94" s="8">
        <v>19.430000000000199</v>
      </c>
      <c r="AX94" s="8" t="str">
        <f>IFERROR(VLOOKUP(AW94,'CRUCE OPORTUNIDADES'!$C$10:$D$17,2,FALSE),"")</f>
        <v/>
      </c>
      <c r="AY94" s="8">
        <v>20.430000000000199</v>
      </c>
      <c r="AZ94" s="8" t="str">
        <f>IFERROR(VLOOKUP(AY94,'CRUCE OPORTUNIDADES'!$C$10:$D$17,2,FALSE),"")</f>
        <v/>
      </c>
      <c r="BA94" s="8">
        <v>21.430000000000199</v>
      </c>
      <c r="BB94" s="8" t="str">
        <f>IFERROR(VLOOKUP(BA94,'CRUCE OPORTUNIDADES'!$C$10:$D$17,2,FALSE),"")</f>
        <v/>
      </c>
      <c r="BC94" s="8">
        <v>22.430000000000199</v>
      </c>
      <c r="BD94" s="8" t="str">
        <f>IFERROR(VLOOKUP(BC94,'CRUCE OPORTUNIDADES'!$C$10:$D$17,2,FALSE),"")</f>
        <v/>
      </c>
      <c r="BE94" s="8">
        <v>23.430000000000199</v>
      </c>
      <c r="BF94" s="8" t="str">
        <f>IFERROR(VLOOKUP(BE94,'CRUCE OPORTUNIDADES'!$C$10:$D$17,2,FALSE),"")</f>
        <v/>
      </c>
      <c r="BG94" s="8">
        <v>24.430000000000199</v>
      </c>
      <c r="BH94" s="8" t="str">
        <f>IFERROR(VLOOKUP(BG94,'CRUCE OPORTUNIDADES'!$C$10:$D$17,2,FALSE),"")</f>
        <v/>
      </c>
      <c r="BI94" s="8">
        <v>25.430000000000199</v>
      </c>
      <c r="BJ94" s="8" t="str">
        <f>IFERROR(VLOOKUP(BI94,'CRUCE OPORTUNIDADES'!$C$10:$D$17,2,FALSE),"")</f>
        <v/>
      </c>
    </row>
    <row r="95" spans="13:62" x14ac:dyDescent="0.25">
      <c r="N95" s="8" t="str">
        <f>IF(N96&lt;&gt;""," -O","")</f>
        <v/>
      </c>
      <c r="P95" s="8" t="str">
        <f>IF(P96&lt;&gt;""," -O","")</f>
        <v/>
      </c>
      <c r="R95" s="8" t="str">
        <f>IF(R96&lt;&gt;""," -O","")</f>
        <v/>
      </c>
      <c r="T95" s="8" t="str">
        <f>IF(T96&lt;&gt;""," -O","")</f>
        <v/>
      </c>
      <c r="V95" s="8" t="str">
        <f>IF(V96&lt;&gt;""," -O","")</f>
        <v/>
      </c>
      <c r="X95" s="8" t="str">
        <f>IF(X96&lt;&gt;""," -O","")</f>
        <v/>
      </c>
      <c r="Z95" s="8" t="str">
        <f>IF(Z96&lt;&gt;""," -O","")</f>
        <v/>
      </c>
      <c r="AB95" s="8" t="str">
        <f>IF(AB96&lt;&gt;""," -O","")</f>
        <v/>
      </c>
      <c r="AD95" s="8" t="str">
        <f>IF(AD96&lt;&gt;""," -O","")</f>
        <v/>
      </c>
      <c r="AF95" s="8" t="str">
        <f>IF(AF96&lt;&gt;""," -O","")</f>
        <v/>
      </c>
      <c r="AH95" s="8" t="str">
        <f>IF(AH96&lt;&gt;""," -O","")</f>
        <v/>
      </c>
      <c r="AJ95" s="8" t="str">
        <f>IF(AJ96&lt;&gt;""," -O","")</f>
        <v/>
      </c>
      <c r="AL95" s="8" t="str">
        <f>IF(AL96&lt;&gt;""," -O","")</f>
        <v/>
      </c>
      <c r="AN95" s="8" t="str">
        <f>IF(AN96&lt;&gt;""," -O","")</f>
        <v/>
      </c>
      <c r="AP95" s="8" t="str">
        <f>IF(AP96&lt;&gt;""," -O","")</f>
        <v/>
      </c>
      <c r="AR95" s="8" t="str">
        <f>IF(AR96&lt;&gt;""," -O","")</f>
        <v/>
      </c>
      <c r="AT95" s="8" t="str">
        <f>IF(AT96&lt;&gt;""," -O","")</f>
        <v/>
      </c>
      <c r="AV95" s="8" t="str">
        <f>IF(AV96&lt;&gt;""," -O","")</f>
        <v/>
      </c>
      <c r="AX95" s="8" t="str">
        <f>IF(AX96&lt;&gt;""," -O","")</f>
        <v/>
      </c>
      <c r="AZ95" s="8" t="str">
        <f>IF(AZ96&lt;&gt;""," -O","")</f>
        <v/>
      </c>
      <c r="BB95" s="8" t="str">
        <f>IF(BB96&lt;&gt;""," -O","")</f>
        <v/>
      </c>
      <c r="BD95" s="8" t="str">
        <f>IF(BD96&lt;&gt;""," -O","")</f>
        <v/>
      </c>
      <c r="BF95" s="8" t="str">
        <f>IF(BF96&lt;&gt;""," -O","")</f>
        <v/>
      </c>
      <c r="BH95" s="8" t="str">
        <f>IF(BH96&lt;&gt;""," -O","")</f>
        <v/>
      </c>
      <c r="BJ95" s="8" t="str">
        <f>IF(BJ96&lt;&gt;""," -O","")</f>
        <v/>
      </c>
    </row>
    <row r="96" spans="13:62" x14ac:dyDescent="0.25">
      <c r="M96" s="8">
        <v>1.44</v>
      </c>
      <c r="N96" s="8" t="str">
        <f>IFERROR(VLOOKUP(M96,'CRUCE OPORTUNIDADES'!$C$10:$D$17,2,FALSE),"")</f>
        <v/>
      </c>
      <c r="O96" s="8">
        <v>2.4400000000000102</v>
      </c>
      <c r="P96" s="8" t="str">
        <f>IFERROR(VLOOKUP(O96,'CRUCE OPORTUNIDADES'!$C$10:$D$17,2,FALSE),"")</f>
        <v/>
      </c>
      <c r="Q96" s="8">
        <v>3.4400000000000199</v>
      </c>
      <c r="R96" s="8" t="str">
        <f>IFERROR(VLOOKUP(Q96,'CRUCE OPORTUNIDADES'!$C$10:$D$17,2,FALSE),"")</f>
        <v/>
      </c>
      <c r="S96" s="8">
        <v>4.4400000000000297</v>
      </c>
      <c r="T96" s="8" t="str">
        <f>IFERROR(VLOOKUP(S96,'CRUCE OPORTUNIDADES'!$C$10:$D$17,2,FALSE),"")</f>
        <v/>
      </c>
      <c r="U96" s="8">
        <v>5.4400000000000404</v>
      </c>
      <c r="V96" s="8" t="str">
        <f>IFERROR(VLOOKUP(U96,'CRUCE OPORTUNIDADES'!$C$10:$D$17,2,FALSE),"")</f>
        <v/>
      </c>
      <c r="W96" s="8">
        <v>6.4400000000000501</v>
      </c>
      <c r="X96" s="8" t="str">
        <f>IFERROR(VLOOKUP(W96,'CRUCE OPORTUNIDADES'!$C$10:$D$17,2,FALSE),"")</f>
        <v/>
      </c>
      <c r="Y96" s="8">
        <v>7.4400000000000599</v>
      </c>
      <c r="Z96" s="8" t="str">
        <f>IFERROR(VLOOKUP(Y96,'CRUCE OPORTUNIDADES'!$C$10:$D$17,2,FALSE),"")</f>
        <v/>
      </c>
      <c r="AA96" s="8">
        <v>8.4400000000000706</v>
      </c>
      <c r="AB96" s="8" t="str">
        <f>IFERROR(VLOOKUP(AA96,'CRUCE OPORTUNIDADES'!$C$10:$D$17,2,FALSE),"")</f>
        <v/>
      </c>
      <c r="AC96" s="8">
        <v>9.4400000000000794</v>
      </c>
      <c r="AD96" s="8" t="str">
        <f>IFERROR(VLOOKUP(AC96,'CRUCE OPORTUNIDADES'!$C$10:$D$17,2,FALSE),"")</f>
        <v/>
      </c>
      <c r="AE96" s="8">
        <v>10.440000000000101</v>
      </c>
      <c r="AF96" s="8" t="str">
        <f>IFERROR(VLOOKUP(AE96,'CRUCE OPORTUNIDADES'!$C$10:$D$17,2,FALSE),"")</f>
        <v/>
      </c>
      <c r="AG96" s="8">
        <v>11.440000000000101</v>
      </c>
      <c r="AH96" s="8" t="str">
        <f>IFERROR(VLOOKUP(AG96,'CRUCE OPORTUNIDADES'!$C$10:$D$17,2,FALSE),"")</f>
        <v/>
      </c>
      <c r="AI96" s="8">
        <v>12.440000000000101</v>
      </c>
      <c r="AJ96" s="8" t="str">
        <f>IFERROR(VLOOKUP(AI96,'CRUCE OPORTUNIDADES'!$C$10:$D$17,2,FALSE),"")</f>
        <v/>
      </c>
      <c r="AK96" s="8">
        <v>13.440000000000101</v>
      </c>
      <c r="AL96" s="8" t="str">
        <f>IFERROR(VLOOKUP(AK96,'CRUCE OPORTUNIDADES'!$C$10:$D$17,2,FALSE),"")</f>
        <v/>
      </c>
      <c r="AM96" s="8">
        <v>14.440000000000101</v>
      </c>
      <c r="AN96" s="8" t="str">
        <f>IFERROR(VLOOKUP(AM96,'CRUCE OPORTUNIDADES'!$C$10:$D$17,2,FALSE),"")</f>
        <v/>
      </c>
      <c r="AO96" s="8">
        <v>15.440000000000101</v>
      </c>
      <c r="AP96" s="8" t="str">
        <f>IFERROR(VLOOKUP(AO96,'CRUCE OPORTUNIDADES'!$C$10:$D$17,2,FALSE),"")</f>
        <v/>
      </c>
      <c r="AQ96" s="8">
        <v>16.4400000000002</v>
      </c>
      <c r="AR96" s="8" t="str">
        <f>IFERROR(VLOOKUP(AQ96,'CRUCE OPORTUNIDADES'!$C$10:$D$17,2,FALSE),"")</f>
        <v/>
      </c>
      <c r="AS96" s="8">
        <v>17.4400000000002</v>
      </c>
      <c r="AT96" s="8" t="str">
        <f>IFERROR(VLOOKUP(AS96,'CRUCE OPORTUNIDADES'!$C$10:$D$17,2,FALSE),"")</f>
        <v/>
      </c>
      <c r="AU96" s="8">
        <v>18.4400000000002</v>
      </c>
      <c r="AV96" s="8" t="str">
        <f>IFERROR(VLOOKUP(AU96,'CRUCE OPORTUNIDADES'!$C$10:$D$17,2,FALSE),"")</f>
        <v/>
      </c>
      <c r="AW96" s="8">
        <v>19.4400000000002</v>
      </c>
      <c r="AX96" s="8" t="str">
        <f>IFERROR(VLOOKUP(AW96,'CRUCE OPORTUNIDADES'!$C$10:$D$17,2,FALSE),"")</f>
        <v/>
      </c>
      <c r="AY96" s="8">
        <v>20.4400000000002</v>
      </c>
      <c r="AZ96" s="8" t="str">
        <f>IFERROR(VLOOKUP(AY96,'CRUCE OPORTUNIDADES'!$C$10:$D$17,2,FALSE),"")</f>
        <v/>
      </c>
      <c r="BA96" s="8">
        <v>21.4400000000002</v>
      </c>
      <c r="BB96" s="8" t="str">
        <f>IFERROR(VLOOKUP(BA96,'CRUCE OPORTUNIDADES'!$C$10:$D$17,2,FALSE),"")</f>
        <v/>
      </c>
      <c r="BC96" s="8">
        <v>22.4400000000002</v>
      </c>
      <c r="BD96" s="8" t="str">
        <f>IFERROR(VLOOKUP(BC96,'CRUCE OPORTUNIDADES'!$C$10:$D$17,2,FALSE),"")</f>
        <v/>
      </c>
      <c r="BE96" s="8">
        <v>23.4400000000002</v>
      </c>
      <c r="BF96" s="8" t="str">
        <f>IFERROR(VLOOKUP(BE96,'CRUCE OPORTUNIDADES'!$C$10:$D$17,2,FALSE),"")</f>
        <v/>
      </c>
      <c r="BG96" s="8">
        <v>24.4400000000002</v>
      </c>
      <c r="BH96" s="8" t="str">
        <f>IFERROR(VLOOKUP(BG96,'CRUCE OPORTUNIDADES'!$C$10:$D$17,2,FALSE),"")</f>
        <v/>
      </c>
      <c r="BI96" s="8">
        <v>25.4400000000002</v>
      </c>
      <c r="BJ96" s="8" t="str">
        <f>IFERROR(VLOOKUP(BI96,'CRUCE OPORTUNIDADES'!$C$10:$D$17,2,FALSE),"")</f>
        <v/>
      </c>
    </row>
    <row r="97" spans="13:62" x14ac:dyDescent="0.25">
      <c r="N97" s="8" t="str">
        <f>IF(N98&lt;&gt;""," -O","")</f>
        <v/>
      </c>
      <c r="P97" s="8" t="str">
        <f>IF(P98&lt;&gt;""," -O","")</f>
        <v/>
      </c>
      <c r="R97" s="8" t="str">
        <f>IF(R98&lt;&gt;""," -O","")</f>
        <v/>
      </c>
      <c r="T97" s="8" t="str">
        <f>IF(T98&lt;&gt;""," -O","")</f>
        <v/>
      </c>
      <c r="V97" s="8" t="str">
        <f>IF(V98&lt;&gt;""," -O","")</f>
        <v/>
      </c>
      <c r="X97" s="8" t="str">
        <f>IF(X98&lt;&gt;""," -O","")</f>
        <v/>
      </c>
      <c r="Z97" s="8" t="str">
        <f>IF(Z98&lt;&gt;""," -O","")</f>
        <v/>
      </c>
      <c r="AB97" s="8" t="str">
        <f>IF(AB98&lt;&gt;""," -O","")</f>
        <v/>
      </c>
      <c r="AD97" s="8" t="str">
        <f>IF(AD98&lt;&gt;""," -O","")</f>
        <v/>
      </c>
      <c r="AF97" s="8" t="str">
        <f>IF(AF98&lt;&gt;""," -O","")</f>
        <v/>
      </c>
      <c r="AH97" s="8" t="str">
        <f>IF(AH98&lt;&gt;""," -O","")</f>
        <v/>
      </c>
      <c r="AJ97" s="8" t="str">
        <f>IF(AJ98&lt;&gt;""," -O","")</f>
        <v/>
      </c>
      <c r="AL97" s="8" t="str">
        <f>IF(AL98&lt;&gt;""," -O","")</f>
        <v/>
      </c>
      <c r="AN97" s="8" t="str">
        <f>IF(AN98&lt;&gt;""," -O","")</f>
        <v/>
      </c>
      <c r="AP97" s="8" t="str">
        <f>IF(AP98&lt;&gt;""," -O","")</f>
        <v/>
      </c>
      <c r="AR97" s="8" t="str">
        <f>IF(AR98&lt;&gt;""," -O","")</f>
        <v/>
      </c>
      <c r="AT97" s="8" t="str">
        <f>IF(AT98&lt;&gt;""," -O","")</f>
        <v/>
      </c>
      <c r="AV97" s="8" t="str">
        <f>IF(AV98&lt;&gt;""," -O","")</f>
        <v/>
      </c>
      <c r="AX97" s="8" t="str">
        <f>IF(AX98&lt;&gt;""," -O","")</f>
        <v/>
      </c>
      <c r="AZ97" s="8" t="str">
        <f>IF(AZ98&lt;&gt;""," -O","")</f>
        <v/>
      </c>
      <c r="BB97" s="8" t="str">
        <f>IF(BB98&lt;&gt;""," -O","")</f>
        <v/>
      </c>
      <c r="BD97" s="8" t="str">
        <f>IF(BD98&lt;&gt;""," -O","")</f>
        <v/>
      </c>
      <c r="BF97" s="8" t="str">
        <f>IF(BF98&lt;&gt;""," -O","")</f>
        <v/>
      </c>
      <c r="BH97" s="8" t="str">
        <f>IF(BH98&lt;&gt;""," -O","")</f>
        <v/>
      </c>
      <c r="BJ97" s="8" t="str">
        <f>IF(BJ98&lt;&gt;""," -O","")</f>
        <v/>
      </c>
    </row>
    <row r="98" spans="13:62" x14ac:dyDescent="0.25">
      <c r="M98" s="8">
        <v>1.45</v>
      </c>
      <c r="N98" s="8" t="str">
        <f>IFERROR(VLOOKUP(M98,'CRUCE OPORTUNIDADES'!$C$10:$D$17,2,FALSE),"")</f>
        <v/>
      </c>
      <c r="O98" s="8">
        <v>2.4500000000000099</v>
      </c>
      <c r="P98" s="8" t="str">
        <f>IFERROR(VLOOKUP(O98,'CRUCE OPORTUNIDADES'!$C$10:$D$17,2,FALSE),"")</f>
        <v/>
      </c>
      <c r="Q98" s="8">
        <v>3.4500000000000202</v>
      </c>
      <c r="R98" s="8" t="str">
        <f>IFERROR(VLOOKUP(Q98,'CRUCE OPORTUNIDADES'!$C$10:$D$17,2,FALSE),"")</f>
        <v/>
      </c>
      <c r="S98" s="8">
        <v>4.4500000000000304</v>
      </c>
      <c r="T98" s="8" t="str">
        <f>IFERROR(VLOOKUP(S98,'CRUCE OPORTUNIDADES'!$C$10:$D$17,2,FALSE),"")</f>
        <v/>
      </c>
      <c r="U98" s="8">
        <v>5.4500000000000401</v>
      </c>
      <c r="V98" s="8" t="str">
        <f>IFERROR(VLOOKUP(U98,'CRUCE OPORTUNIDADES'!$C$10:$D$17,2,FALSE),"")</f>
        <v/>
      </c>
      <c r="W98" s="8">
        <v>6.4500000000000499</v>
      </c>
      <c r="X98" s="8" t="str">
        <f>IFERROR(VLOOKUP(W98,'CRUCE OPORTUNIDADES'!$C$10:$D$17,2,FALSE),"")</f>
        <v/>
      </c>
      <c r="Y98" s="8">
        <v>7.4500000000000597</v>
      </c>
      <c r="Z98" s="8" t="str">
        <f>IFERROR(VLOOKUP(Y98,'CRUCE OPORTUNIDADES'!$C$10:$D$17,2,FALSE),"")</f>
        <v/>
      </c>
      <c r="AA98" s="8">
        <v>8.4500000000000703</v>
      </c>
      <c r="AB98" s="8" t="str">
        <f>IFERROR(VLOOKUP(AA98,'CRUCE OPORTUNIDADES'!$C$10:$D$17,2,FALSE),"")</f>
        <v/>
      </c>
      <c r="AC98" s="8">
        <v>9.4500000000000792</v>
      </c>
      <c r="AD98" s="8" t="str">
        <f>IFERROR(VLOOKUP(AC98,'CRUCE OPORTUNIDADES'!$C$10:$D$17,2,FALSE),"")</f>
        <v/>
      </c>
      <c r="AE98" s="8">
        <v>10.450000000000101</v>
      </c>
      <c r="AF98" s="8" t="str">
        <f>IFERROR(VLOOKUP(AE98,'CRUCE OPORTUNIDADES'!$C$10:$D$17,2,FALSE),"")</f>
        <v/>
      </c>
      <c r="AG98" s="8">
        <v>11.450000000000101</v>
      </c>
      <c r="AH98" s="8" t="str">
        <f>IFERROR(VLOOKUP(AG98,'CRUCE OPORTUNIDADES'!$C$10:$D$17,2,FALSE),"")</f>
        <v/>
      </c>
      <c r="AI98" s="8">
        <v>12.450000000000101</v>
      </c>
      <c r="AJ98" s="8" t="str">
        <f>IFERROR(VLOOKUP(AI98,'CRUCE OPORTUNIDADES'!$C$10:$D$17,2,FALSE),"")</f>
        <v/>
      </c>
      <c r="AK98" s="8">
        <v>13.450000000000101</v>
      </c>
      <c r="AL98" s="8" t="str">
        <f>IFERROR(VLOOKUP(AK98,'CRUCE OPORTUNIDADES'!$C$10:$D$17,2,FALSE),"")</f>
        <v/>
      </c>
      <c r="AM98" s="8">
        <v>14.450000000000101</v>
      </c>
      <c r="AN98" s="8" t="str">
        <f>IFERROR(VLOOKUP(AM98,'CRUCE OPORTUNIDADES'!$C$10:$D$17,2,FALSE),"")</f>
        <v/>
      </c>
      <c r="AO98" s="8">
        <v>15.450000000000101</v>
      </c>
      <c r="AP98" s="8" t="str">
        <f>IFERROR(VLOOKUP(AO98,'CRUCE OPORTUNIDADES'!$C$10:$D$17,2,FALSE),"")</f>
        <v/>
      </c>
      <c r="AQ98" s="8">
        <v>16.450000000000099</v>
      </c>
      <c r="AR98" s="8" t="str">
        <f>IFERROR(VLOOKUP(AQ98,'CRUCE OPORTUNIDADES'!$C$10:$D$17,2,FALSE),"")</f>
        <v/>
      </c>
      <c r="AS98" s="8">
        <v>17.450000000000198</v>
      </c>
      <c r="AT98" s="8" t="str">
        <f>IFERROR(VLOOKUP(AS98,'CRUCE OPORTUNIDADES'!$C$10:$D$17,2,FALSE),"")</f>
        <v/>
      </c>
      <c r="AU98" s="8">
        <v>18.450000000000198</v>
      </c>
      <c r="AV98" s="8" t="str">
        <f>IFERROR(VLOOKUP(AU98,'CRUCE OPORTUNIDADES'!$C$10:$D$17,2,FALSE),"")</f>
        <v/>
      </c>
      <c r="AW98" s="8">
        <v>19.450000000000198</v>
      </c>
      <c r="AX98" s="8" t="str">
        <f>IFERROR(VLOOKUP(AW98,'CRUCE OPORTUNIDADES'!$C$10:$D$17,2,FALSE),"")</f>
        <v/>
      </c>
      <c r="AY98" s="8">
        <v>20.450000000000198</v>
      </c>
      <c r="AZ98" s="8" t="str">
        <f>IFERROR(VLOOKUP(AY98,'CRUCE OPORTUNIDADES'!$C$10:$D$17,2,FALSE),"")</f>
        <v/>
      </c>
      <c r="BA98" s="8">
        <v>21.450000000000198</v>
      </c>
      <c r="BB98" s="8" t="str">
        <f>IFERROR(VLOOKUP(BA98,'CRUCE OPORTUNIDADES'!$C$10:$D$17,2,FALSE),"")</f>
        <v/>
      </c>
      <c r="BC98" s="8">
        <v>22.450000000000198</v>
      </c>
      <c r="BD98" s="8" t="str">
        <f>IFERROR(VLOOKUP(BC98,'CRUCE OPORTUNIDADES'!$C$10:$D$17,2,FALSE),"")</f>
        <v/>
      </c>
      <c r="BE98" s="8">
        <v>23.450000000000198</v>
      </c>
      <c r="BF98" s="8" t="str">
        <f>IFERROR(VLOOKUP(BE98,'CRUCE OPORTUNIDADES'!$C$10:$D$17,2,FALSE),"")</f>
        <v/>
      </c>
      <c r="BG98" s="8">
        <v>24.450000000000198</v>
      </c>
      <c r="BH98" s="8" t="str">
        <f>IFERROR(VLOOKUP(BG98,'CRUCE OPORTUNIDADES'!$C$10:$D$17,2,FALSE),"")</f>
        <v/>
      </c>
      <c r="BI98" s="8">
        <v>25.450000000000198</v>
      </c>
      <c r="BJ98" s="8" t="str">
        <f>IFERROR(VLOOKUP(BI98,'CRUCE OPORTUNIDADES'!$C$10:$D$17,2,FALSE),"")</f>
        <v/>
      </c>
    </row>
    <row r="99" spans="13:62" x14ac:dyDescent="0.25">
      <c r="N99" s="8" t="str">
        <f>IF(N100&lt;&gt;""," -O","")</f>
        <v/>
      </c>
      <c r="P99" s="8" t="str">
        <f>IF(P100&lt;&gt;""," -O","")</f>
        <v/>
      </c>
      <c r="R99" s="8" t="str">
        <f>IF(R100&lt;&gt;""," -O","")</f>
        <v/>
      </c>
      <c r="T99" s="8" t="str">
        <f>IF(T100&lt;&gt;""," -O","")</f>
        <v/>
      </c>
      <c r="V99" s="8" t="str">
        <f>IF(V100&lt;&gt;""," -O","")</f>
        <v/>
      </c>
      <c r="X99" s="8" t="str">
        <f>IF(X100&lt;&gt;""," -O","")</f>
        <v/>
      </c>
      <c r="Z99" s="8" t="str">
        <f>IF(Z100&lt;&gt;""," -O","")</f>
        <v/>
      </c>
      <c r="AB99" s="8" t="str">
        <f>IF(AB100&lt;&gt;""," -O","")</f>
        <v/>
      </c>
      <c r="AD99" s="8" t="str">
        <f>IF(AD100&lt;&gt;""," -O","")</f>
        <v/>
      </c>
      <c r="AF99" s="8" t="str">
        <f>IF(AF100&lt;&gt;""," -O","")</f>
        <v/>
      </c>
      <c r="AH99" s="8" t="str">
        <f>IF(AH100&lt;&gt;""," -O","")</f>
        <v/>
      </c>
      <c r="AJ99" s="8" t="str">
        <f>IF(AJ100&lt;&gt;""," -O","")</f>
        <v/>
      </c>
      <c r="AL99" s="8" t="str">
        <f>IF(AL100&lt;&gt;""," -O","")</f>
        <v/>
      </c>
      <c r="AN99" s="8" t="str">
        <f>IF(AN100&lt;&gt;""," -O","")</f>
        <v/>
      </c>
      <c r="AP99" s="8" t="str">
        <f>IF(AP100&lt;&gt;""," -O","")</f>
        <v/>
      </c>
      <c r="AR99" s="8" t="str">
        <f>IF(AR100&lt;&gt;""," -O","")</f>
        <v/>
      </c>
      <c r="AT99" s="8" t="str">
        <f>IF(AT100&lt;&gt;""," -O","")</f>
        <v/>
      </c>
      <c r="AV99" s="8" t="str">
        <f>IF(AV100&lt;&gt;""," -O","")</f>
        <v/>
      </c>
      <c r="AX99" s="8" t="str">
        <f>IF(AX100&lt;&gt;""," -O","")</f>
        <v/>
      </c>
      <c r="AZ99" s="8" t="str">
        <f>IF(AZ100&lt;&gt;""," -O","")</f>
        <v/>
      </c>
      <c r="BB99" s="8" t="str">
        <f>IF(BB100&lt;&gt;""," -O","")</f>
        <v/>
      </c>
      <c r="BD99" s="8" t="str">
        <f>IF(BD100&lt;&gt;""," -O","")</f>
        <v/>
      </c>
      <c r="BF99" s="8" t="str">
        <f>IF(BF100&lt;&gt;""," -O","")</f>
        <v/>
      </c>
      <c r="BH99" s="8" t="str">
        <f>IF(BH100&lt;&gt;""," -O","")</f>
        <v/>
      </c>
      <c r="BJ99" s="8" t="str">
        <f>IF(BJ100&lt;&gt;""," -O","")</f>
        <v/>
      </c>
    </row>
    <row r="100" spans="13:62" x14ac:dyDescent="0.25">
      <c r="M100" s="8">
        <v>1.46</v>
      </c>
      <c r="N100" s="8" t="str">
        <f>IFERROR(VLOOKUP(M100,'CRUCE OPORTUNIDADES'!$C$10:$D$17,2,FALSE),"")</f>
        <v/>
      </c>
      <c r="O100" s="8">
        <v>2.4600000000000102</v>
      </c>
      <c r="P100" s="8" t="str">
        <f>IFERROR(VLOOKUP(O100,'CRUCE OPORTUNIDADES'!$C$10:$D$17,2,FALSE),"")</f>
        <v/>
      </c>
      <c r="Q100" s="8">
        <v>3.4600000000000199</v>
      </c>
      <c r="R100" s="8" t="str">
        <f>IFERROR(VLOOKUP(Q100,'CRUCE OPORTUNIDADES'!$C$10:$D$17,2,FALSE),"")</f>
        <v/>
      </c>
      <c r="S100" s="8">
        <v>4.4600000000000302</v>
      </c>
      <c r="T100" s="8" t="str">
        <f>IFERROR(VLOOKUP(S100,'CRUCE OPORTUNIDADES'!$C$10:$D$17,2,FALSE),"")</f>
        <v/>
      </c>
      <c r="U100" s="8">
        <v>5.4600000000000399</v>
      </c>
      <c r="V100" s="8" t="str">
        <f>IFERROR(VLOOKUP(U100,'CRUCE OPORTUNIDADES'!$C$10:$D$17,2,FALSE),"")</f>
        <v/>
      </c>
      <c r="W100" s="8">
        <v>6.4600000000000497</v>
      </c>
      <c r="X100" s="8" t="str">
        <f>IFERROR(VLOOKUP(W100,'CRUCE OPORTUNIDADES'!$C$10:$D$17,2,FALSE),"")</f>
        <v/>
      </c>
      <c r="Y100" s="8">
        <v>7.4600000000000604</v>
      </c>
      <c r="Z100" s="8" t="str">
        <f>IFERROR(VLOOKUP(Y100,'CRUCE OPORTUNIDADES'!$C$10:$D$17,2,FALSE),"")</f>
        <v/>
      </c>
      <c r="AA100" s="8">
        <v>8.4600000000000701</v>
      </c>
      <c r="AB100" s="8" t="str">
        <f>IFERROR(VLOOKUP(AA100,'CRUCE OPORTUNIDADES'!$C$10:$D$17,2,FALSE),"")</f>
        <v/>
      </c>
      <c r="AC100" s="8">
        <v>9.4600000000000808</v>
      </c>
      <c r="AD100" s="8" t="str">
        <f>IFERROR(VLOOKUP(AC100,'CRUCE OPORTUNIDADES'!$C$10:$D$17,2,FALSE),"")</f>
        <v/>
      </c>
      <c r="AE100" s="8">
        <v>10.4600000000001</v>
      </c>
      <c r="AF100" s="8" t="str">
        <f>IFERROR(VLOOKUP(AE100,'CRUCE OPORTUNIDADES'!$C$10:$D$17,2,FALSE),"")</f>
        <v/>
      </c>
      <c r="AG100" s="8">
        <v>11.4600000000001</v>
      </c>
      <c r="AH100" s="8" t="str">
        <f>IFERROR(VLOOKUP(AG100,'CRUCE OPORTUNIDADES'!$C$10:$D$17,2,FALSE),"")</f>
        <v/>
      </c>
      <c r="AI100" s="8">
        <v>12.4600000000001</v>
      </c>
      <c r="AJ100" s="8" t="str">
        <f>IFERROR(VLOOKUP(AI100,'CRUCE OPORTUNIDADES'!$C$10:$D$17,2,FALSE),"")</f>
        <v/>
      </c>
      <c r="AK100" s="8">
        <v>13.4600000000001</v>
      </c>
      <c r="AL100" s="8" t="str">
        <f>IFERROR(VLOOKUP(AK100,'CRUCE OPORTUNIDADES'!$C$10:$D$17,2,FALSE),"")</f>
        <v/>
      </c>
      <c r="AM100" s="8">
        <v>14.4600000000001</v>
      </c>
      <c r="AN100" s="8" t="str">
        <f>IFERROR(VLOOKUP(AM100,'CRUCE OPORTUNIDADES'!$C$10:$D$17,2,FALSE),"")</f>
        <v/>
      </c>
      <c r="AO100" s="8">
        <v>15.4600000000001</v>
      </c>
      <c r="AP100" s="8" t="str">
        <f>IFERROR(VLOOKUP(AO100,'CRUCE OPORTUNIDADES'!$C$10:$D$17,2,FALSE),"")</f>
        <v/>
      </c>
      <c r="AQ100" s="8">
        <v>16.4600000000002</v>
      </c>
      <c r="AR100" s="8" t="str">
        <f>IFERROR(VLOOKUP(AQ100,'CRUCE OPORTUNIDADES'!$C$10:$D$17,2,FALSE),"")</f>
        <v/>
      </c>
      <c r="AS100" s="8">
        <v>17.4600000000002</v>
      </c>
      <c r="AT100" s="8" t="str">
        <f>IFERROR(VLOOKUP(AS100,'CRUCE OPORTUNIDADES'!$C$10:$D$17,2,FALSE),"")</f>
        <v/>
      </c>
      <c r="AU100" s="8">
        <v>18.4600000000002</v>
      </c>
      <c r="AV100" s="8" t="str">
        <f>IFERROR(VLOOKUP(AU100,'CRUCE OPORTUNIDADES'!$C$10:$D$17,2,FALSE),"")</f>
        <v/>
      </c>
      <c r="AW100" s="8">
        <v>19.4600000000002</v>
      </c>
      <c r="AX100" s="8" t="str">
        <f>IFERROR(VLOOKUP(AW100,'CRUCE OPORTUNIDADES'!$C$10:$D$17,2,FALSE),"")</f>
        <v/>
      </c>
      <c r="AY100" s="8">
        <v>20.4600000000002</v>
      </c>
      <c r="AZ100" s="8" t="str">
        <f>IFERROR(VLOOKUP(AY100,'CRUCE OPORTUNIDADES'!$C$10:$D$17,2,FALSE),"")</f>
        <v/>
      </c>
      <c r="BA100" s="8">
        <v>21.4600000000002</v>
      </c>
      <c r="BB100" s="8" t="str">
        <f>IFERROR(VLOOKUP(BA100,'CRUCE OPORTUNIDADES'!$C$10:$D$17,2,FALSE),"")</f>
        <v/>
      </c>
      <c r="BC100" s="8">
        <v>22.4600000000002</v>
      </c>
      <c r="BD100" s="8" t="str">
        <f>IFERROR(VLOOKUP(BC100,'CRUCE OPORTUNIDADES'!$C$10:$D$17,2,FALSE),"")</f>
        <v/>
      </c>
      <c r="BE100" s="8">
        <v>23.4600000000002</v>
      </c>
      <c r="BF100" s="8" t="str">
        <f>IFERROR(VLOOKUP(BE100,'CRUCE OPORTUNIDADES'!$C$10:$D$17,2,FALSE),"")</f>
        <v/>
      </c>
      <c r="BG100" s="8">
        <v>24.4600000000002</v>
      </c>
      <c r="BH100" s="8" t="str">
        <f>IFERROR(VLOOKUP(BG100,'CRUCE OPORTUNIDADES'!$C$10:$D$17,2,FALSE),"")</f>
        <v/>
      </c>
      <c r="BI100" s="8">
        <v>25.4600000000002</v>
      </c>
      <c r="BJ100" s="8" t="str">
        <f>IFERROR(VLOOKUP(BI100,'CRUCE OPORTUNIDADES'!$C$10:$D$17,2,FALSE),"")</f>
        <v/>
      </c>
    </row>
    <row r="101" spans="13:62" x14ac:dyDescent="0.25">
      <c r="N101" s="8" t="str">
        <f>IF(N102&lt;&gt;""," -O","")</f>
        <v/>
      </c>
      <c r="P101" s="8" t="str">
        <f>IF(P102&lt;&gt;""," -O","")</f>
        <v/>
      </c>
      <c r="R101" s="8" t="str">
        <f>IF(R102&lt;&gt;""," -O","")</f>
        <v/>
      </c>
      <c r="T101" s="8" t="str">
        <f>IF(T102&lt;&gt;""," -O","")</f>
        <v/>
      </c>
      <c r="V101" s="8" t="str">
        <f>IF(V102&lt;&gt;""," -O","")</f>
        <v/>
      </c>
      <c r="X101" s="8" t="str">
        <f>IF(X102&lt;&gt;""," -O","")</f>
        <v/>
      </c>
      <c r="Z101" s="8" t="str">
        <f>IF(Z102&lt;&gt;""," -O","")</f>
        <v/>
      </c>
      <c r="AB101" s="8" t="str">
        <f>IF(AB102&lt;&gt;""," -O","")</f>
        <v/>
      </c>
      <c r="AD101" s="8" t="str">
        <f>IF(AD102&lt;&gt;""," -O","")</f>
        <v/>
      </c>
      <c r="AF101" s="8" t="str">
        <f>IF(AF102&lt;&gt;""," -O","")</f>
        <v/>
      </c>
      <c r="AH101" s="8" t="str">
        <f>IF(AH102&lt;&gt;""," -O","")</f>
        <v/>
      </c>
      <c r="AJ101" s="8" t="str">
        <f>IF(AJ102&lt;&gt;""," -O","")</f>
        <v/>
      </c>
      <c r="AL101" s="8" t="str">
        <f>IF(AL102&lt;&gt;""," -O","")</f>
        <v/>
      </c>
      <c r="AN101" s="8" t="str">
        <f>IF(AN102&lt;&gt;""," -O","")</f>
        <v/>
      </c>
      <c r="AP101" s="8" t="str">
        <f>IF(AP102&lt;&gt;""," -O","")</f>
        <v/>
      </c>
      <c r="AR101" s="8" t="str">
        <f>IF(AR102&lt;&gt;""," -O","")</f>
        <v/>
      </c>
      <c r="AT101" s="8" t="str">
        <f>IF(AT102&lt;&gt;""," -O","")</f>
        <v/>
      </c>
      <c r="AV101" s="8" t="str">
        <f>IF(AV102&lt;&gt;""," -O","")</f>
        <v/>
      </c>
      <c r="AX101" s="8" t="str">
        <f>IF(AX102&lt;&gt;""," -O","")</f>
        <v/>
      </c>
      <c r="AZ101" s="8" t="str">
        <f>IF(AZ102&lt;&gt;""," -O","")</f>
        <v/>
      </c>
      <c r="BB101" s="8" t="str">
        <f>IF(BB102&lt;&gt;""," -O","")</f>
        <v/>
      </c>
      <c r="BD101" s="8" t="str">
        <f>IF(BD102&lt;&gt;""," -O","")</f>
        <v/>
      </c>
      <c r="BF101" s="8" t="str">
        <f>IF(BF102&lt;&gt;""," -O","")</f>
        <v/>
      </c>
      <c r="BH101" s="8" t="str">
        <f>IF(BH102&lt;&gt;""," -O","")</f>
        <v/>
      </c>
      <c r="BJ101" s="8" t="str">
        <f>IF(BJ102&lt;&gt;""," -O","")</f>
        <v/>
      </c>
    </row>
    <row r="102" spans="13:62" x14ac:dyDescent="0.25">
      <c r="M102" s="8">
        <v>1.47</v>
      </c>
      <c r="N102" s="8" t="str">
        <f>IFERROR(VLOOKUP(M102,'CRUCE OPORTUNIDADES'!$C$10:$D$17,2,FALSE),"")</f>
        <v/>
      </c>
      <c r="O102" s="8">
        <v>2.47000000000001</v>
      </c>
      <c r="P102" s="8" t="str">
        <f>IFERROR(VLOOKUP(O102,'CRUCE OPORTUNIDADES'!$C$10:$D$17,2,FALSE),"")</f>
        <v/>
      </c>
      <c r="Q102" s="8">
        <v>3.4700000000000202</v>
      </c>
      <c r="R102" s="8" t="str">
        <f>IFERROR(VLOOKUP(Q102,'CRUCE OPORTUNIDADES'!$C$10:$D$17,2,FALSE),"")</f>
        <v/>
      </c>
      <c r="S102" s="8">
        <v>4.4700000000000299</v>
      </c>
      <c r="T102" s="8" t="str">
        <f>IFERROR(VLOOKUP(S102,'CRUCE OPORTUNIDADES'!$C$10:$D$17,2,FALSE),"")</f>
        <v/>
      </c>
      <c r="U102" s="8">
        <v>5.4700000000000397</v>
      </c>
      <c r="V102" s="8" t="str">
        <f>IFERROR(VLOOKUP(U102,'CRUCE OPORTUNIDADES'!$C$10:$D$17,2,FALSE),"")</f>
        <v/>
      </c>
      <c r="W102" s="8">
        <v>6.4700000000000504</v>
      </c>
      <c r="X102" s="8" t="str">
        <f>IFERROR(VLOOKUP(W102,'CRUCE OPORTUNIDADES'!$C$10:$D$17,2,FALSE),"")</f>
        <v/>
      </c>
      <c r="Y102" s="8">
        <v>7.4700000000000601</v>
      </c>
      <c r="Z102" s="8" t="str">
        <f>IFERROR(VLOOKUP(Y102,'CRUCE OPORTUNIDADES'!$C$10:$D$17,2,FALSE),"")</f>
        <v/>
      </c>
      <c r="AA102" s="8">
        <v>8.4700000000000699</v>
      </c>
      <c r="AB102" s="8" t="str">
        <f>IFERROR(VLOOKUP(AA102,'CRUCE OPORTUNIDADES'!$C$10:$D$17,2,FALSE),"")</f>
        <v/>
      </c>
      <c r="AC102" s="8">
        <v>9.4700000000000806</v>
      </c>
      <c r="AD102" s="8" t="str">
        <f>IFERROR(VLOOKUP(AC102,'CRUCE OPORTUNIDADES'!$C$10:$D$17,2,FALSE),"")</f>
        <v/>
      </c>
      <c r="AE102" s="8">
        <v>10.4700000000001</v>
      </c>
      <c r="AF102" s="8" t="str">
        <f>IFERROR(VLOOKUP(AE102,'CRUCE OPORTUNIDADES'!$C$10:$D$17,2,FALSE),"")</f>
        <v/>
      </c>
      <c r="AG102" s="8">
        <v>11.4700000000001</v>
      </c>
      <c r="AH102" s="8" t="str">
        <f>IFERROR(VLOOKUP(AG102,'CRUCE OPORTUNIDADES'!$C$10:$D$17,2,FALSE),"")</f>
        <v/>
      </c>
      <c r="AI102" s="8">
        <v>12.4700000000001</v>
      </c>
      <c r="AJ102" s="8" t="str">
        <f>IFERROR(VLOOKUP(AI102,'CRUCE OPORTUNIDADES'!$C$10:$D$17,2,FALSE),"")</f>
        <v/>
      </c>
      <c r="AK102" s="8">
        <v>13.4700000000001</v>
      </c>
      <c r="AL102" s="8" t="str">
        <f>IFERROR(VLOOKUP(AK102,'CRUCE OPORTUNIDADES'!$C$10:$D$17,2,FALSE),"")</f>
        <v/>
      </c>
      <c r="AM102" s="8">
        <v>14.4700000000001</v>
      </c>
      <c r="AN102" s="8" t="str">
        <f>IFERROR(VLOOKUP(AM102,'CRUCE OPORTUNIDADES'!$C$10:$D$17,2,FALSE),"")</f>
        <v/>
      </c>
      <c r="AO102" s="8">
        <v>15.4700000000001</v>
      </c>
      <c r="AP102" s="8" t="str">
        <f>IFERROR(VLOOKUP(AO102,'CRUCE OPORTUNIDADES'!$C$10:$D$17,2,FALSE),"")</f>
        <v/>
      </c>
      <c r="AQ102" s="8">
        <v>16.470000000000098</v>
      </c>
      <c r="AR102" s="8" t="str">
        <f>IFERROR(VLOOKUP(AQ102,'CRUCE OPORTUNIDADES'!$C$10:$D$17,2,FALSE),"")</f>
        <v/>
      </c>
      <c r="AS102" s="8">
        <v>17.470000000000201</v>
      </c>
      <c r="AT102" s="8" t="str">
        <f>IFERROR(VLOOKUP(AS102,'CRUCE OPORTUNIDADES'!$C$10:$D$17,2,FALSE),"")</f>
        <v/>
      </c>
      <c r="AU102" s="8">
        <v>18.470000000000201</v>
      </c>
      <c r="AV102" s="8" t="str">
        <f>IFERROR(VLOOKUP(AU102,'CRUCE OPORTUNIDADES'!$C$10:$D$17,2,FALSE),"")</f>
        <v/>
      </c>
      <c r="AW102" s="8">
        <v>19.470000000000201</v>
      </c>
      <c r="AX102" s="8" t="str">
        <f>IFERROR(VLOOKUP(AW102,'CRUCE OPORTUNIDADES'!$C$10:$D$17,2,FALSE),"")</f>
        <v/>
      </c>
      <c r="AY102" s="8">
        <v>20.470000000000201</v>
      </c>
      <c r="AZ102" s="8" t="str">
        <f>IFERROR(VLOOKUP(AY102,'CRUCE OPORTUNIDADES'!$C$10:$D$17,2,FALSE),"")</f>
        <v/>
      </c>
      <c r="BA102" s="8">
        <v>21.470000000000201</v>
      </c>
      <c r="BB102" s="8" t="str">
        <f>IFERROR(VLOOKUP(BA102,'CRUCE OPORTUNIDADES'!$C$10:$D$17,2,FALSE),"")</f>
        <v/>
      </c>
      <c r="BC102" s="8">
        <v>22.470000000000201</v>
      </c>
      <c r="BD102" s="8" t="str">
        <f>IFERROR(VLOOKUP(BC102,'CRUCE OPORTUNIDADES'!$C$10:$D$17,2,FALSE),"")</f>
        <v/>
      </c>
      <c r="BE102" s="8">
        <v>23.470000000000201</v>
      </c>
      <c r="BF102" s="8" t="str">
        <f>IFERROR(VLOOKUP(BE102,'CRUCE OPORTUNIDADES'!$C$10:$D$17,2,FALSE),"")</f>
        <v/>
      </c>
      <c r="BG102" s="8">
        <v>24.470000000000201</v>
      </c>
      <c r="BH102" s="8" t="str">
        <f>IFERROR(VLOOKUP(BG102,'CRUCE OPORTUNIDADES'!$C$10:$D$17,2,FALSE),"")</f>
        <v/>
      </c>
      <c r="BI102" s="8">
        <v>25.470000000000201</v>
      </c>
      <c r="BJ102" s="8" t="str">
        <f>IFERROR(VLOOKUP(BI102,'CRUCE OPORTUNIDADES'!$C$10:$D$17,2,FALSE),"")</f>
        <v/>
      </c>
    </row>
    <row r="103" spans="13:62" x14ac:dyDescent="0.25">
      <c r="N103" s="8" t="str">
        <f>IF(N104&lt;&gt;""," -O","")</f>
        <v/>
      </c>
      <c r="P103" s="8" t="str">
        <f>IF(P104&lt;&gt;""," -O","")</f>
        <v/>
      </c>
      <c r="R103" s="8" t="str">
        <f>IF(R104&lt;&gt;""," -O","")</f>
        <v/>
      </c>
      <c r="T103" s="8" t="str">
        <f>IF(T104&lt;&gt;""," -O","")</f>
        <v/>
      </c>
      <c r="V103" s="8" t="str">
        <f>IF(V104&lt;&gt;""," -O","")</f>
        <v/>
      </c>
      <c r="X103" s="8" t="str">
        <f>IF(X104&lt;&gt;""," -O","")</f>
        <v/>
      </c>
      <c r="Z103" s="8" t="str">
        <f>IF(Z104&lt;&gt;""," -O","")</f>
        <v/>
      </c>
      <c r="AB103" s="8" t="str">
        <f>IF(AB104&lt;&gt;""," -O","")</f>
        <v/>
      </c>
      <c r="AD103" s="8" t="str">
        <f>IF(AD104&lt;&gt;""," -O","")</f>
        <v/>
      </c>
      <c r="AF103" s="8" t="str">
        <f>IF(AF104&lt;&gt;""," -O","")</f>
        <v/>
      </c>
      <c r="AH103" s="8" t="str">
        <f>IF(AH104&lt;&gt;""," -O","")</f>
        <v/>
      </c>
      <c r="AJ103" s="8" t="str">
        <f>IF(AJ104&lt;&gt;""," -O","")</f>
        <v/>
      </c>
      <c r="AL103" s="8" t="str">
        <f>IF(AL104&lt;&gt;""," -O","")</f>
        <v/>
      </c>
      <c r="AN103" s="8" t="str">
        <f>IF(AN104&lt;&gt;""," -O","")</f>
        <v/>
      </c>
      <c r="AP103" s="8" t="str">
        <f>IF(AP104&lt;&gt;""," -O","")</f>
        <v/>
      </c>
      <c r="AR103" s="8" t="str">
        <f>IF(AR104&lt;&gt;""," -O","")</f>
        <v/>
      </c>
      <c r="AT103" s="8" t="str">
        <f>IF(AT104&lt;&gt;""," -O","")</f>
        <v/>
      </c>
      <c r="AV103" s="8" t="str">
        <f>IF(AV104&lt;&gt;""," -O","")</f>
        <v/>
      </c>
      <c r="AX103" s="8" t="str">
        <f>IF(AX104&lt;&gt;""," -O","")</f>
        <v/>
      </c>
      <c r="AZ103" s="8" t="str">
        <f>IF(AZ104&lt;&gt;""," -O","")</f>
        <v/>
      </c>
      <c r="BB103" s="8" t="str">
        <f>IF(BB104&lt;&gt;""," -O","")</f>
        <v/>
      </c>
      <c r="BD103" s="8" t="str">
        <f>IF(BD104&lt;&gt;""," -O","")</f>
        <v/>
      </c>
      <c r="BF103" s="8" t="str">
        <f>IF(BF104&lt;&gt;""," -O","")</f>
        <v/>
      </c>
      <c r="BH103" s="8" t="str">
        <f>IF(BH104&lt;&gt;""," -O","")</f>
        <v/>
      </c>
      <c r="BJ103" s="8" t="str">
        <f>IF(BJ104&lt;&gt;""," -O","")</f>
        <v/>
      </c>
    </row>
    <row r="104" spans="13:62" x14ac:dyDescent="0.25">
      <c r="M104" s="8">
        <v>1.48</v>
      </c>
      <c r="N104" s="8" t="str">
        <f>IFERROR(VLOOKUP(M104,'CRUCE OPORTUNIDADES'!$C$10:$D$17,2,FALSE),"")</f>
        <v/>
      </c>
      <c r="O104" s="8">
        <v>2.4800000000000102</v>
      </c>
      <c r="P104" s="8" t="str">
        <f>IFERROR(VLOOKUP(O104,'CRUCE OPORTUNIDADES'!$C$10:$D$17,2,FALSE),"")</f>
        <v/>
      </c>
      <c r="Q104" s="8">
        <v>3.48000000000002</v>
      </c>
      <c r="R104" s="8" t="str">
        <f>IFERROR(VLOOKUP(Q104,'CRUCE OPORTUNIDADES'!$C$10:$D$17,2,FALSE),"")</f>
        <v/>
      </c>
      <c r="S104" s="8">
        <v>4.4800000000000297</v>
      </c>
      <c r="T104" s="8" t="str">
        <f>IFERROR(VLOOKUP(S104,'CRUCE OPORTUNIDADES'!$C$10:$D$17,2,FALSE),"")</f>
        <v/>
      </c>
      <c r="U104" s="8">
        <v>5.4800000000000404</v>
      </c>
      <c r="V104" s="8" t="str">
        <f>IFERROR(VLOOKUP(U104,'CRUCE OPORTUNIDADES'!$C$10:$D$17,2,FALSE),"")</f>
        <v/>
      </c>
      <c r="W104" s="8">
        <v>6.4800000000000502</v>
      </c>
      <c r="X104" s="8" t="str">
        <f>IFERROR(VLOOKUP(W104,'CRUCE OPORTUNIDADES'!$C$10:$D$17,2,FALSE),"")</f>
        <v/>
      </c>
      <c r="Y104" s="8">
        <v>7.4800000000000599</v>
      </c>
      <c r="Z104" s="8" t="str">
        <f>IFERROR(VLOOKUP(Y104,'CRUCE OPORTUNIDADES'!$C$10:$D$17,2,FALSE),"")</f>
        <v/>
      </c>
      <c r="AA104" s="8">
        <v>8.4800000000000697</v>
      </c>
      <c r="AB104" s="8" t="str">
        <f>IFERROR(VLOOKUP(AA104,'CRUCE OPORTUNIDADES'!$C$10:$D$17,2,FALSE),"")</f>
        <v/>
      </c>
      <c r="AC104" s="8">
        <v>9.4800000000000804</v>
      </c>
      <c r="AD104" s="8" t="str">
        <f>IFERROR(VLOOKUP(AC104,'CRUCE OPORTUNIDADES'!$C$10:$D$17,2,FALSE),"")</f>
        <v/>
      </c>
      <c r="AE104" s="8">
        <v>10.4800000000001</v>
      </c>
      <c r="AF104" s="8" t="str">
        <f>IFERROR(VLOOKUP(AE104,'CRUCE OPORTUNIDADES'!$C$10:$D$17,2,FALSE),"")</f>
        <v/>
      </c>
      <c r="AG104" s="8">
        <v>11.4800000000001</v>
      </c>
      <c r="AH104" s="8" t="str">
        <f>IFERROR(VLOOKUP(AG104,'CRUCE OPORTUNIDADES'!$C$10:$D$17,2,FALSE),"")</f>
        <v/>
      </c>
      <c r="AI104" s="8">
        <v>12.4800000000001</v>
      </c>
      <c r="AJ104" s="8" t="str">
        <f>IFERROR(VLOOKUP(AI104,'CRUCE OPORTUNIDADES'!$C$10:$D$17,2,FALSE),"")</f>
        <v/>
      </c>
      <c r="AK104" s="8">
        <v>13.4800000000001</v>
      </c>
      <c r="AL104" s="8" t="str">
        <f>IFERROR(VLOOKUP(AK104,'CRUCE OPORTUNIDADES'!$C$10:$D$17,2,FALSE),"")</f>
        <v/>
      </c>
      <c r="AM104" s="8">
        <v>14.4800000000001</v>
      </c>
      <c r="AN104" s="8" t="str">
        <f>IFERROR(VLOOKUP(AM104,'CRUCE OPORTUNIDADES'!$C$10:$D$17,2,FALSE),"")</f>
        <v/>
      </c>
      <c r="AO104" s="8">
        <v>15.4800000000001</v>
      </c>
      <c r="AP104" s="8" t="str">
        <f>IFERROR(VLOOKUP(AO104,'CRUCE OPORTUNIDADES'!$C$10:$D$17,2,FALSE),"")</f>
        <v/>
      </c>
      <c r="AQ104" s="8">
        <v>16.480000000000199</v>
      </c>
      <c r="AR104" s="8" t="str">
        <f>IFERROR(VLOOKUP(AQ104,'CRUCE OPORTUNIDADES'!$C$10:$D$17,2,FALSE),"")</f>
        <v/>
      </c>
      <c r="AS104" s="8">
        <v>17.480000000000199</v>
      </c>
      <c r="AT104" s="8" t="str">
        <f>IFERROR(VLOOKUP(AS104,'CRUCE OPORTUNIDADES'!$C$10:$D$17,2,FALSE),"")</f>
        <v/>
      </c>
      <c r="AU104" s="8">
        <v>18.480000000000199</v>
      </c>
      <c r="AV104" s="8" t="str">
        <f>IFERROR(VLOOKUP(AU104,'CRUCE OPORTUNIDADES'!$C$10:$D$17,2,FALSE),"")</f>
        <v/>
      </c>
      <c r="AW104" s="8">
        <v>19.480000000000199</v>
      </c>
      <c r="AX104" s="8" t="str">
        <f>IFERROR(VLOOKUP(AW104,'CRUCE OPORTUNIDADES'!$C$10:$D$17,2,FALSE),"")</f>
        <v/>
      </c>
      <c r="AY104" s="8">
        <v>20.480000000000199</v>
      </c>
      <c r="AZ104" s="8" t="str">
        <f>IFERROR(VLOOKUP(AY104,'CRUCE OPORTUNIDADES'!$C$10:$D$17,2,FALSE),"")</f>
        <v/>
      </c>
      <c r="BA104" s="8">
        <v>21.480000000000199</v>
      </c>
      <c r="BB104" s="8" t="str">
        <f>IFERROR(VLOOKUP(BA104,'CRUCE OPORTUNIDADES'!$C$10:$D$17,2,FALSE),"")</f>
        <v/>
      </c>
      <c r="BC104" s="8">
        <v>22.480000000000199</v>
      </c>
      <c r="BD104" s="8" t="str">
        <f>IFERROR(VLOOKUP(BC104,'CRUCE OPORTUNIDADES'!$C$10:$D$17,2,FALSE),"")</f>
        <v/>
      </c>
      <c r="BE104" s="8">
        <v>23.480000000000199</v>
      </c>
      <c r="BF104" s="8" t="str">
        <f>IFERROR(VLOOKUP(BE104,'CRUCE OPORTUNIDADES'!$C$10:$D$17,2,FALSE),"")</f>
        <v/>
      </c>
      <c r="BG104" s="8">
        <v>24.480000000000199</v>
      </c>
      <c r="BH104" s="8" t="str">
        <f>IFERROR(VLOOKUP(BG104,'CRUCE OPORTUNIDADES'!$C$10:$D$17,2,FALSE),"")</f>
        <v/>
      </c>
      <c r="BI104" s="8">
        <v>25.480000000000199</v>
      </c>
      <c r="BJ104" s="8" t="str">
        <f>IFERROR(VLOOKUP(BI104,'CRUCE OPORTUNIDADES'!$C$10:$D$17,2,FALSE),"")</f>
        <v/>
      </c>
    </row>
    <row r="105" spans="13:62" x14ac:dyDescent="0.25">
      <c r="N105" s="8" t="str">
        <f>IF(N106&lt;&gt;""," -O","")</f>
        <v/>
      </c>
      <c r="P105" s="8" t="str">
        <f>IF(P106&lt;&gt;""," -O","")</f>
        <v/>
      </c>
      <c r="R105" s="8" t="str">
        <f>IF(R106&lt;&gt;""," -O","")</f>
        <v/>
      </c>
      <c r="T105" s="8" t="str">
        <f>IF(T106&lt;&gt;""," -O","")</f>
        <v/>
      </c>
      <c r="V105" s="8" t="str">
        <f>IF(V106&lt;&gt;""," -O","")</f>
        <v/>
      </c>
      <c r="X105" s="8" t="str">
        <f>IF(X106&lt;&gt;""," -O","")</f>
        <v/>
      </c>
      <c r="Z105" s="8" t="str">
        <f>IF(Z106&lt;&gt;""," -O","")</f>
        <v/>
      </c>
      <c r="AB105" s="8" t="str">
        <f>IF(AB106&lt;&gt;""," -O","")</f>
        <v/>
      </c>
      <c r="AD105" s="8" t="str">
        <f>IF(AD106&lt;&gt;""," -O","")</f>
        <v/>
      </c>
      <c r="AF105" s="8" t="str">
        <f>IF(AF106&lt;&gt;""," -O","")</f>
        <v/>
      </c>
      <c r="AH105" s="8" t="str">
        <f>IF(AH106&lt;&gt;""," -O","")</f>
        <v/>
      </c>
      <c r="AJ105" s="8" t="str">
        <f>IF(AJ106&lt;&gt;""," -O","")</f>
        <v/>
      </c>
      <c r="AL105" s="8" t="str">
        <f>IF(AL106&lt;&gt;""," -O","")</f>
        <v/>
      </c>
      <c r="AN105" s="8" t="str">
        <f>IF(AN106&lt;&gt;""," -O","")</f>
        <v/>
      </c>
      <c r="AP105" s="8" t="str">
        <f>IF(AP106&lt;&gt;""," -O","")</f>
        <v/>
      </c>
      <c r="AR105" s="8" t="str">
        <f>IF(AR106&lt;&gt;""," -O","")</f>
        <v/>
      </c>
      <c r="AT105" s="8" t="str">
        <f>IF(AT106&lt;&gt;""," -O","")</f>
        <v/>
      </c>
      <c r="AV105" s="8" t="str">
        <f>IF(AV106&lt;&gt;""," -O","")</f>
        <v/>
      </c>
      <c r="AX105" s="8" t="str">
        <f>IF(AX106&lt;&gt;""," -O","")</f>
        <v/>
      </c>
      <c r="AZ105" s="8" t="str">
        <f>IF(AZ106&lt;&gt;""," -O","")</f>
        <v/>
      </c>
      <c r="BB105" s="8" t="str">
        <f>IF(BB106&lt;&gt;""," -O","")</f>
        <v/>
      </c>
      <c r="BD105" s="8" t="str">
        <f>IF(BD106&lt;&gt;""," -O","")</f>
        <v/>
      </c>
      <c r="BF105" s="8" t="str">
        <f>IF(BF106&lt;&gt;""," -O","")</f>
        <v/>
      </c>
      <c r="BH105" s="8" t="str">
        <f>IF(BH106&lt;&gt;""," -O","")</f>
        <v/>
      </c>
      <c r="BJ105" s="8" t="str">
        <f>IF(BJ106&lt;&gt;""," -O","")</f>
        <v/>
      </c>
    </row>
    <row r="106" spans="13:62" x14ac:dyDescent="0.25">
      <c r="M106" s="8">
        <v>1.49</v>
      </c>
      <c r="N106" s="8" t="str">
        <f>IFERROR(VLOOKUP(M106,'CRUCE OPORTUNIDADES'!$C$10:$D$17,2,FALSE),"")</f>
        <v/>
      </c>
      <c r="O106" s="8">
        <v>2.49000000000001</v>
      </c>
      <c r="P106" s="8" t="str">
        <f>IFERROR(VLOOKUP(O106,'CRUCE OPORTUNIDADES'!$C$10:$D$17,2,FALSE),"")</f>
        <v/>
      </c>
      <c r="Q106" s="8">
        <v>3.4900000000000202</v>
      </c>
      <c r="R106" s="8" t="str">
        <f>IFERROR(VLOOKUP(Q106,'CRUCE OPORTUNIDADES'!$C$10:$D$17,2,FALSE),"")</f>
        <v/>
      </c>
      <c r="S106" s="8">
        <v>4.4900000000000304</v>
      </c>
      <c r="T106" s="8" t="str">
        <f>IFERROR(VLOOKUP(S106,'CRUCE OPORTUNIDADES'!$C$10:$D$17,2,FALSE),"")</f>
        <v/>
      </c>
      <c r="U106" s="8">
        <v>5.4900000000000402</v>
      </c>
      <c r="V106" s="8" t="str">
        <f>IFERROR(VLOOKUP(U106,'CRUCE OPORTUNIDADES'!$C$10:$D$17,2,FALSE),"")</f>
        <v/>
      </c>
      <c r="W106" s="8">
        <v>6.49000000000005</v>
      </c>
      <c r="X106" s="8" t="str">
        <f>IFERROR(VLOOKUP(W106,'CRUCE OPORTUNIDADES'!$C$10:$D$17,2,FALSE),"")</f>
        <v/>
      </c>
      <c r="Y106" s="8">
        <v>7.4900000000000597</v>
      </c>
      <c r="Z106" s="8" t="str">
        <f>IFERROR(VLOOKUP(Y106,'CRUCE OPORTUNIDADES'!$C$10:$D$17,2,FALSE),"")</f>
        <v/>
      </c>
      <c r="AA106" s="8">
        <v>8.4900000000000695</v>
      </c>
      <c r="AB106" s="8" t="str">
        <f>IFERROR(VLOOKUP(AA106,'CRUCE OPORTUNIDADES'!$C$10:$D$17,2,FALSE),"")</f>
        <v/>
      </c>
      <c r="AC106" s="8">
        <v>9.4900000000000801</v>
      </c>
      <c r="AD106" s="8" t="str">
        <f>IFERROR(VLOOKUP(AC106,'CRUCE OPORTUNIDADES'!$C$10:$D$17,2,FALSE),"")</f>
        <v/>
      </c>
      <c r="AE106" s="8">
        <v>10.4900000000001</v>
      </c>
      <c r="AF106" s="8" t="str">
        <f>IFERROR(VLOOKUP(AE106,'CRUCE OPORTUNIDADES'!$C$10:$D$17,2,FALSE),"")</f>
        <v/>
      </c>
      <c r="AG106" s="8">
        <v>11.4900000000001</v>
      </c>
      <c r="AH106" s="8" t="str">
        <f>IFERROR(VLOOKUP(AG106,'CRUCE OPORTUNIDADES'!$C$10:$D$17,2,FALSE),"")</f>
        <v/>
      </c>
      <c r="AI106" s="8">
        <v>12.4900000000001</v>
      </c>
      <c r="AJ106" s="8" t="str">
        <f>IFERROR(VLOOKUP(AI106,'CRUCE OPORTUNIDADES'!$C$10:$D$17,2,FALSE),"")</f>
        <v/>
      </c>
      <c r="AK106" s="8">
        <v>13.4900000000001</v>
      </c>
      <c r="AL106" s="8" t="str">
        <f>IFERROR(VLOOKUP(AK106,'CRUCE OPORTUNIDADES'!$C$10:$D$17,2,FALSE),"")</f>
        <v/>
      </c>
      <c r="AM106" s="8">
        <v>14.4900000000001</v>
      </c>
      <c r="AN106" s="8" t="str">
        <f>IFERROR(VLOOKUP(AM106,'CRUCE OPORTUNIDADES'!$C$10:$D$17,2,FALSE),"")</f>
        <v/>
      </c>
      <c r="AO106" s="8">
        <v>15.4900000000001</v>
      </c>
      <c r="AP106" s="8" t="str">
        <f>IFERROR(VLOOKUP(AO106,'CRUCE OPORTUNIDADES'!$C$10:$D$17,2,FALSE),"")</f>
        <v/>
      </c>
      <c r="AQ106" s="8">
        <v>16.490000000000101</v>
      </c>
      <c r="AR106" s="8" t="str">
        <f>IFERROR(VLOOKUP(AQ106,'CRUCE OPORTUNIDADES'!$C$10:$D$17,2,FALSE),"")</f>
        <v/>
      </c>
      <c r="AS106" s="8">
        <v>17.490000000000201</v>
      </c>
      <c r="AT106" s="8" t="str">
        <f>IFERROR(VLOOKUP(AS106,'CRUCE OPORTUNIDADES'!$C$10:$D$17,2,FALSE),"")</f>
        <v/>
      </c>
      <c r="AU106" s="8">
        <v>18.490000000000201</v>
      </c>
      <c r="AV106" s="8" t="str">
        <f>IFERROR(VLOOKUP(AU106,'CRUCE OPORTUNIDADES'!$C$10:$D$17,2,FALSE),"")</f>
        <v/>
      </c>
      <c r="AW106" s="8">
        <v>19.490000000000201</v>
      </c>
      <c r="AX106" s="8" t="str">
        <f>IFERROR(VLOOKUP(AW106,'CRUCE OPORTUNIDADES'!$C$10:$D$17,2,FALSE),"")</f>
        <v/>
      </c>
      <c r="AY106" s="8">
        <v>20.490000000000201</v>
      </c>
      <c r="AZ106" s="8" t="str">
        <f>IFERROR(VLOOKUP(AY106,'CRUCE OPORTUNIDADES'!$C$10:$D$17,2,FALSE),"")</f>
        <v/>
      </c>
      <c r="BA106" s="8">
        <v>21.490000000000201</v>
      </c>
      <c r="BB106" s="8" t="str">
        <f>IFERROR(VLOOKUP(BA106,'CRUCE OPORTUNIDADES'!$C$10:$D$17,2,FALSE),"")</f>
        <v/>
      </c>
      <c r="BC106" s="8">
        <v>22.490000000000201</v>
      </c>
      <c r="BD106" s="8" t="str">
        <f>IFERROR(VLOOKUP(BC106,'CRUCE OPORTUNIDADES'!$C$10:$D$17,2,FALSE),"")</f>
        <v/>
      </c>
      <c r="BE106" s="8">
        <v>23.490000000000201</v>
      </c>
      <c r="BF106" s="8" t="str">
        <f>IFERROR(VLOOKUP(BE106,'CRUCE OPORTUNIDADES'!$C$10:$D$17,2,FALSE),"")</f>
        <v/>
      </c>
      <c r="BG106" s="8">
        <v>24.490000000000201</v>
      </c>
      <c r="BH106" s="8" t="str">
        <f>IFERROR(VLOOKUP(BG106,'CRUCE OPORTUNIDADES'!$C$10:$D$17,2,FALSE),"")</f>
        <v/>
      </c>
      <c r="BI106" s="8">
        <v>25.490000000000201</v>
      </c>
      <c r="BJ106" s="8" t="str">
        <f>IFERROR(VLOOKUP(BI106,'CRUCE OPORTUNIDADES'!$C$10:$D$17,2,FALSE),"")</f>
        <v/>
      </c>
    </row>
    <row r="107" spans="13:62" x14ac:dyDescent="0.25">
      <c r="N107" s="8" t="str">
        <f>IF(N108&lt;&gt;""," -O","")</f>
        <v/>
      </c>
      <c r="P107" s="8" t="str">
        <f>IF(P108&lt;&gt;""," -O","")</f>
        <v/>
      </c>
      <c r="R107" s="8" t="str">
        <f>IF(R108&lt;&gt;""," -O","")</f>
        <v/>
      </c>
      <c r="T107" s="8" t="str">
        <f>IF(T108&lt;&gt;""," -O","")</f>
        <v/>
      </c>
      <c r="V107" s="8" t="str">
        <f>IF(V108&lt;&gt;""," -O","")</f>
        <v/>
      </c>
      <c r="X107" s="8" t="str">
        <f>IF(X108&lt;&gt;""," -O","")</f>
        <v/>
      </c>
      <c r="Z107" s="8" t="str">
        <f>IF(Z108&lt;&gt;""," -O","")</f>
        <v/>
      </c>
      <c r="AB107" s="8" t="str">
        <f>IF(AB108&lt;&gt;""," -O","")</f>
        <v/>
      </c>
      <c r="AD107" s="8" t="str">
        <f>IF(AD108&lt;&gt;""," -O","")</f>
        <v/>
      </c>
      <c r="AF107" s="8" t="str">
        <f>IF(AF108&lt;&gt;""," -O","")</f>
        <v/>
      </c>
      <c r="AH107" s="8" t="str">
        <f>IF(AH108&lt;&gt;""," -O","")</f>
        <v/>
      </c>
      <c r="AJ107" s="8" t="str">
        <f>IF(AJ108&lt;&gt;""," -O","")</f>
        <v/>
      </c>
      <c r="AL107" s="8" t="str">
        <f>IF(AL108&lt;&gt;""," -O","")</f>
        <v/>
      </c>
      <c r="AN107" s="8" t="str">
        <f>IF(AN108&lt;&gt;""," -O","")</f>
        <v/>
      </c>
      <c r="AP107" s="8" t="str">
        <f>IF(AP108&lt;&gt;""," -O","")</f>
        <v/>
      </c>
      <c r="AR107" s="8" t="str">
        <f>IF(AR108&lt;&gt;""," -O","")</f>
        <v/>
      </c>
      <c r="AT107" s="8" t="str">
        <f>IF(AT108&lt;&gt;""," -O","")</f>
        <v/>
      </c>
      <c r="AV107" s="8" t="str">
        <f>IF(AV108&lt;&gt;""," -O","")</f>
        <v/>
      </c>
      <c r="AX107" s="8" t="str">
        <f>IF(AX108&lt;&gt;""," -O","")</f>
        <v/>
      </c>
      <c r="AZ107" s="8" t="str">
        <f>IF(AZ108&lt;&gt;""," -O","")</f>
        <v/>
      </c>
      <c r="BB107" s="8" t="str">
        <f>IF(BB108&lt;&gt;""," -O","")</f>
        <v/>
      </c>
      <c r="BD107" s="8" t="str">
        <f>IF(BD108&lt;&gt;""," -O","")</f>
        <v/>
      </c>
      <c r="BF107" s="8" t="str">
        <f>IF(BF108&lt;&gt;""," -O","")</f>
        <v/>
      </c>
      <c r="BH107" s="8" t="str">
        <f>IF(BH108&lt;&gt;""," -O","")</f>
        <v/>
      </c>
      <c r="BJ107" s="8" t="str">
        <f>IF(BJ108&lt;&gt;""," -O","")</f>
        <v/>
      </c>
    </row>
    <row r="108" spans="13:62" x14ac:dyDescent="0.25">
      <c r="M108" s="8">
        <v>1.5</v>
      </c>
      <c r="N108" s="8" t="str">
        <f>IFERROR(VLOOKUP(M108,'CRUCE OPORTUNIDADES'!$C$10:$D$17,2,FALSE),"")</f>
        <v/>
      </c>
      <c r="O108" s="8">
        <v>2.5000000000000102</v>
      </c>
      <c r="P108" s="8" t="str">
        <f>IFERROR(VLOOKUP(O108,'CRUCE OPORTUNIDADES'!$C$10:$D$17,2,FALSE),"")</f>
        <v/>
      </c>
      <c r="Q108" s="8">
        <v>3.50000000000002</v>
      </c>
      <c r="R108" s="8" t="str">
        <f>IFERROR(VLOOKUP(Q108,'CRUCE OPORTUNIDADES'!$C$10:$D$17,2,FALSE),"")</f>
        <v/>
      </c>
      <c r="S108" s="8">
        <v>4.5000000000000302</v>
      </c>
      <c r="T108" s="8" t="str">
        <f>IFERROR(VLOOKUP(S108,'CRUCE OPORTUNIDADES'!$C$10:$D$17,2,FALSE),"")</f>
        <v/>
      </c>
      <c r="U108" s="8">
        <v>5.50000000000004</v>
      </c>
      <c r="V108" s="8" t="str">
        <f>IFERROR(VLOOKUP(U108,'CRUCE OPORTUNIDADES'!$C$10:$D$17,2,FALSE),"")</f>
        <v/>
      </c>
      <c r="W108" s="8">
        <v>6.5000000000000497</v>
      </c>
      <c r="X108" s="8" t="str">
        <f>IFERROR(VLOOKUP(W108,'CRUCE OPORTUNIDADES'!$C$10:$D$17,2,FALSE),"")</f>
        <v/>
      </c>
      <c r="Y108" s="8">
        <v>7.5000000000000604</v>
      </c>
      <c r="Z108" s="8" t="str">
        <f>IFERROR(VLOOKUP(Y108,'CRUCE OPORTUNIDADES'!$C$10:$D$17,2,FALSE),"")</f>
        <v/>
      </c>
      <c r="AA108" s="8">
        <v>8.5000000000000693</v>
      </c>
      <c r="AB108" s="8" t="str">
        <f>IFERROR(VLOOKUP(AA108,'CRUCE OPORTUNIDADES'!$C$10:$D$17,2,FALSE),"")</f>
        <v/>
      </c>
      <c r="AC108" s="8">
        <v>9.5000000000000799</v>
      </c>
      <c r="AD108" s="8" t="str">
        <f>IFERROR(VLOOKUP(AC108,'CRUCE OPORTUNIDADES'!$C$10:$D$17,2,FALSE),"")</f>
        <v/>
      </c>
      <c r="AE108" s="8">
        <v>10.500000000000099</v>
      </c>
      <c r="AF108" s="8" t="str">
        <f>IFERROR(VLOOKUP(AE108,'CRUCE OPORTUNIDADES'!$C$10:$D$17,2,FALSE),"")</f>
        <v/>
      </c>
      <c r="AG108" s="8">
        <v>11.500000000000099</v>
      </c>
      <c r="AH108" s="8" t="str">
        <f>IFERROR(VLOOKUP(AG108,'CRUCE OPORTUNIDADES'!$C$10:$D$17,2,FALSE),"")</f>
        <v/>
      </c>
      <c r="AI108" s="8">
        <v>12.500000000000099</v>
      </c>
      <c r="AJ108" s="8" t="str">
        <f>IFERROR(VLOOKUP(AI108,'CRUCE OPORTUNIDADES'!$C$10:$D$17,2,FALSE),"")</f>
        <v/>
      </c>
      <c r="AK108" s="8">
        <v>13.500000000000099</v>
      </c>
      <c r="AL108" s="8" t="str">
        <f>IFERROR(VLOOKUP(AK108,'CRUCE OPORTUNIDADES'!$C$10:$D$17,2,FALSE),"")</f>
        <v/>
      </c>
      <c r="AM108" s="8">
        <v>14.500000000000099</v>
      </c>
      <c r="AN108" s="8" t="str">
        <f>IFERROR(VLOOKUP(AM108,'CRUCE OPORTUNIDADES'!$C$10:$D$17,2,FALSE),"")</f>
        <v/>
      </c>
      <c r="AO108" s="8">
        <v>15.500000000000099</v>
      </c>
      <c r="AP108" s="8" t="str">
        <f>IFERROR(VLOOKUP(AO108,'CRUCE OPORTUNIDADES'!$C$10:$D$17,2,FALSE),"")</f>
        <v/>
      </c>
      <c r="AQ108" s="8">
        <v>16.500000000000199</v>
      </c>
      <c r="AR108" s="8" t="str">
        <f>IFERROR(VLOOKUP(AQ108,'CRUCE OPORTUNIDADES'!$C$10:$D$17,2,FALSE),"")</f>
        <v/>
      </c>
      <c r="AS108" s="8">
        <v>17.500000000000199</v>
      </c>
      <c r="AT108" s="8" t="str">
        <f>IFERROR(VLOOKUP(AS108,'CRUCE OPORTUNIDADES'!$C$10:$D$17,2,FALSE),"")</f>
        <v/>
      </c>
      <c r="AU108" s="8">
        <v>18.500000000000199</v>
      </c>
      <c r="AV108" s="8" t="str">
        <f>IFERROR(VLOOKUP(AU108,'CRUCE OPORTUNIDADES'!$C$10:$D$17,2,FALSE),"")</f>
        <v/>
      </c>
      <c r="AW108" s="8">
        <v>19.500000000000199</v>
      </c>
      <c r="AX108" s="8" t="str">
        <f>IFERROR(VLOOKUP(AW108,'CRUCE OPORTUNIDADES'!$C$10:$D$17,2,FALSE),"")</f>
        <v/>
      </c>
      <c r="AY108" s="8">
        <v>20.500000000000199</v>
      </c>
      <c r="AZ108" s="8" t="str">
        <f>IFERROR(VLOOKUP(AY108,'CRUCE OPORTUNIDADES'!$C$10:$D$17,2,FALSE),"")</f>
        <v/>
      </c>
      <c r="BA108" s="8">
        <v>21.500000000000199</v>
      </c>
      <c r="BB108" s="8" t="str">
        <f>IFERROR(VLOOKUP(BA108,'CRUCE OPORTUNIDADES'!$C$10:$D$17,2,FALSE),"")</f>
        <v/>
      </c>
      <c r="BC108" s="8">
        <v>22.500000000000199</v>
      </c>
      <c r="BD108" s="8" t="str">
        <f>IFERROR(VLOOKUP(BC108,'CRUCE OPORTUNIDADES'!$C$10:$D$17,2,FALSE),"")</f>
        <v/>
      </c>
      <c r="BE108" s="8">
        <v>23.500000000000199</v>
      </c>
      <c r="BF108" s="8" t="str">
        <f>IFERROR(VLOOKUP(BE108,'CRUCE OPORTUNIDADES'!$C$10:$D$17,2,FALSE),"")</f>
        <v/>
      </c>
      <c r="BG108" s="8">
        <v>24.500000000000199</v>
      </c>
      <c r="BH108" s="8" t="str">
        <f>IFERROR(VLOOKUP(BG108,'CRUCE OPORTUNIDADES'!$C$10:$D$17,2,FALSE),"")</f>
        <v/>
      </c>
      <c r="BI108" s="8">
        <v>25.500000000000199</v>
      </c>
      <c r="BJ108" s="8" t="str">
        <f>IFERROR(VLOOKUP(BI108,'CRUCE OPORTUNIDADES'!$C$10:$D$17,2,FALSE),"")</f>
        <v/>
      </c>
    </row>
    <row r="109" spans="13:62" x14ac:dyDescent="0.25">
      <c r="N109" s="8" t="str">
        <f>IF(N110&lt;&gt;""," -O","")</f>
        <v/>
      </c>
      <c r="P109" s="8" t="str">
        <f>IF(P110&lt;&gt;""," -O","")</f>
        <v/>
      </c>
      <c r="R109" s="8" t="str">
        <f>IF(R110&lt;&gt;""," -O","")</f>
        <v/>
      </c>
      <c r="T109" s="8" t="str">
        <f>IF(T110&lt;&gt;""," -O","")</f>
        <v/>
      </c>
      <c r="V109" s="8" t="str">
        <f>IF(V110&lt;&gt;""," -O","")</f>
        <v/>
      </c>
      <c r="X109" s="8" t="str">
        <f>IF(X110&lt;&gt;""," -O","")</f>
        <v/>
      </c>
      <c r="Z109" s="8" t="str">
        <f>IF(Z110&lt;&gt;""," -O","")</f>
        <v/>
      </c>
      <c r="AB109" s="8" t="str">
        <f>IF(AB110&lt;&gt;""," -O","")</f>
        <v/>
      </c>
      <c r="AD109" s="8" t="str">
        <f>IF(AD110&lt;&gt;""," -O","")</f>
        <v/>
      </c>
      <c r="AF109" s="8" t="str">
        <f>IF(AF110&lt;&gt;""," -O","")</f>
        <v/>
      </c>
      <c r="AH109" s="8" t="str">
        <f>IF(AH110&lt;&gt;""," -O","")</f>
        <v/>
      </c>
      <c r="AJ109" s="8" t="str">
        <f>IF(AJ110&lt;&gt;""," -O","")</f>
        <v/>
      </c>
      <c r="AL109" s="8" t="str">
        <f>IF(AL110&lt;&gt;""," -O","")</f>
        <v/>
      </c>
      <c r="AN109" s="8" t="str">
        <f>IF(AN110&lt;&gt;""," -O","")</f>
        <v/>
      </c>
      <c r="AP109" s="8" t="str">
        <f>IF(AP110&lt;&gt;""," -O","")</f>
        <v/>
      </c>
      <c r="AR109" s="8" t="str">
        <f>IF(AR110&lt;&gt;""," -O","")</f>
        <v/>
      </c>
      <c r="AT109" s="8" t="str">
        <f>IF(AT110&lt;&gt;""," -O","")</f>
        <v/>
      </c>
      <c r="AV109" s="8" t="str">
        <f>IF(AV110&lt;&gt;""," -O","")</f>
        <v/>
      </c>
      <c r="AX109" s="8" t="str">
        <f>IF(AX110&lt;&gt;""," -O","")</f>
        <v/>
      </c>
      <c r="AZ109" s="8" t="str">
        <f>IF(AZ110&lt;&gt;""," -O","")</f>
        <v/>
      </c>
      <c r="BB109" s="8" t="str">
        <f>IF(BB110&lt;&gt;""," -O","")</f>
        <v/>
      </c>
      <c r="BD109" s="8" t="str">
        <f>IF(BD110&lt;&gt;""," -O","")</f>
        <v/>
      </c>
      <c r="BF109" s="8" t="str">
        <f>IF(BF110&lt;&gt;""," -O","")</f>
        <v/>
      </c>
      <c r="BH109" s="8" t="str">
        <f>IF(BH110&lt;&gt;""," -O","")</f>
        <v/>
      </c>
      <c r="BJ109" s="8" t="str">
        <f>IF(BJ110&lt;&gt;""," -O","")</f>
        <v/>
      </c>
    </row>
    <row r="110" spans="13:62" x14ac:dyDescent="0.25">
      <c r="M110" s="8">
        <v>1.51</v>
      </c>
      <c r="N110" s="8" t="str">
        <f>IFERROR(VLOOKUP(M110,'CRUCE OPORTUNIDADES'!$C$10:$D$17,2,FALSE),"")</f>
        <v/>
      </c>
      <c r="O110" s="8">
        <v>2.51000000000001</v>
      </c>
      <c r="P110" s="8" t="str">
        <f>IFERROR(VLOOKUP(O110,'CRUCE OPORTUNIDADES'!$C$10:$D$17,2,FALSE),"")</f>
        <v/>
      </c>
      <c r="Q110" s="8">
        <v>3.5100000000000202</v>
      </c>
      <c r="R110" s="8" t="str">
        <f>IFERROR(VLOOKUP(Q110,'CRUCE OPORTUNIDADES'!$C$10:$D$17,2,FALSE),"")</f>
        <v/>
      </c>
      <c r="S110" s="8">
        <v>4.51000000000003</v>
      </c>
      <c r="T110" s="8" t="str">
        <f>IFERROR(VLOOKUP(S110,'CRUCE OPORTUNIDADES'!$C$10:$D$17,2,FALSE),"")</f>
        <v/>
      </c>
      <c r="U110" s="8">
        <v>5.5100000000000398</v>
      </c>
      <c r="V110" s="8" t="str">
        <f>IFERROR(VLOOKUP(U110,'CRUCE OPORTUNIDADES'!$C$10:$D$17,2,FALSE),"")</f>
        <v/>
      </c>
      <c r="W110" s="8">
        <v>6.5100000000000504</v>
      </c>
      <c r="X110" s="8" t="str">
        <f>IFERROR(VLOOKUP(W110,'CRUCE OPORTUNIDADES'!$C$10:$D$17,2,FALSE),"")</f>
        <v/>
      </c>
      <c r="Y110" s="8">
        <v>7.5100000000000602</v>
      </c>
      <c r="Z110" s="8" t="str">
        <f>IFERROR(VLOOKUP(Y110,'CRUCE OPORTUNIDADES'!$C$10:$D$17,2,FALSE),"")</f>
        <v/>
      </c>
      <c r="AA110" s="8">
        <v>8.5100000000000708</v>
      </c>
      <c r="AB110" s="8" t="str">
        <f>IFERROR(VLOOKUP(AA110,'CRUCE OPORTUNIDADES'!$C$10:$D$17,2,FALSE),"")</f>
        <v/>
      </c>
      <c r="AC110" s="8">
        <v>9.5100000000000797</v>
      </c>
      <c r="AD110" s="8" t="str">
        <f>IFERROR(VLOOKUP(AC110,'CRUCE OPORTUNIDADES'!$C$10:$D$17,2,FALSE),"")</f>
        <v/>
      </c>
      <c r="AE110" s="8">
        <v>10.510000000000099</v>
      </c>
      <c r="AF110" s="8" t="str">
        <f>IFERROR(VLOOKUP(AE110,'CRUCE OPORTUNIDADES'!$C$10:$D$17,2,FALSE),"")</f>
        <v/>
      </c>
      <c r="AG110" s="8">
        <v>11.510000000000099</v>
      </c>
      <c r="AH110" s="8" t="str">
        <f>IFERROR(VLOOKUP(AG110,'CRUCE OPORTUNIDADES'!$C$10:$D$17,2,FALSE),"")</f>
        <v/>
      </c>
      <c r="AI110" s="8">
        <v>12.510000000000099</v>
      </c>
      <c r="AJ110" s="8" t="str">
        <f>IFERROR(VLOOKUP(AI110,'CRUCE OPORTUNIDADES'!$C$10:$D$17,2,FALSE),"")</f>
        <v/>
      </c>
      <c r="AK110" s="8">
        <v>13.510000000000099</v>
      </c>
      <c r="AL110" s="8" t="str">
        <f>IFERROR(VLOOKUP(AK110,'CRUCE OPORTUNIDADES'!$C$10:$D$17,2,FALSE),"")</f>
        <v/>
      </c>
      <c r="AM110" s="8">
        <v>14.510000000000099</v>
      </c>
      <c r="AN110" s="8" t="str">
        <f>IFERROR(VLOOKUP(AM110,'CRUCE OPORTUNIDADES'!$C$10:$D$17,2,FALSE),"")</f>
        <v/>
      </c>
      <c r="AO110" s="8">
        <v>15.510000000000099</v>
      </c>
      <c r="AP110" s="8" t="str">
        <f>IFERROR(VLOOKUP(AO110,'CRUCE OPORTUNIDADES'!$C$10:$D$17,2,FALSE),"")</f>
        <v/>
      </c>
      <c r="AQ110" s="8">
        <v>16.510000000000101</v>
      </c>
      <c r="AR110" s="8" t="str">
        <f>IFERROR(VLOOKUP(AQ110,'CRUCE OPORTUNIDADES'!$C$10:$D$17,2,FALSE),"")</f>
        <v/>
      </c>
      <c r="AS110" s="8">
        <v>17.510000000000201</v>
      </c>
      <c r="AT110" s="8" t="str">
        <f>IFERROR(VLOOKUP(AS110,'CRUCE OPORTUNIDADES'!$C$10:$D$17,2,FALSE),"")</f>
        <v/>
      </c>
      <c r="AU110" s="8">
        <v>18.510000000000201</v>
      </c>
      <c r="AV110" s="8" t="str">
        <f>IFERROR(VLOOKUP(AU110,'CRUCE OPORTUNIDADES'!$C$10:$D$17,2,FALSE),"")</f>
        <v/>
      </c>
      <c r="AW110" s="8">
        <v>19.510000000000201</v>
      </c>
      <c r="AX110" s="8" t="str">
        <f>IFERROR(VLOOKUP(AW110,'CRUCE OPORTUNIDADES'!$C$10:$D$17,2,FALSE),"")</f>
        <v/>
      </c>
      <c r="AY110" s="8">
        <v>20.510000000000201</v>
      </c>
      <c r="AZ110" s="8" t="str">
        <f>IFERROR(VLOOKUP(AY110,'CRUCE OPORTUNIDADES'!$C$10:$D$17,2,FALSE),"")</f>
        <v/>
      </c>
      <c r="BA110" s="8">
        <v>21.510000000000201</v>
      </c>
      <c r="BB110" s="8" t="str">
        <f>IFERROR(VLOOKUP(BA110,'CRUCE OPORTUNIDADES'!$C$10:$D$17,2,FALSE),"")</f>
        <v/>
      </c>
      <c r="BC110" s="8">
        <v>22.510000000000201</v>
      </c>
      <c r="BD110" s="8" t="str">
        <f>IFERROR(VLOOKUP(BC110,'CRUCE OPORTUNIDADES'!$C$10:$D$17,2,FALSE),"")</f>
        <v/>
      </c>
      <c r="BE110" s="8">
        <v>23.510000000000201</v>
      </c>
      <c r="BF110" s="8" t="str">
        <f>IFERROR(VLOOKUP(BE110,'CRUCE OPORTUNIDADES'!$C$10:$D$17,2,FALSE),"")</f>
        <v/>
      </c>
      <c r="BG110" s="8">
        <v>24.510000000000201</v>
      </c>
      <c r="BH110" s="8" t="str">
        <f>IFERROR(VLOOKUP(BG110,'CRUCE OPORTUNIDADES'!$C$10:$D$17,2,FALSE),"")</f>
        <v/>
      </c>
      <c r="BI110" s="8">
        <v>25.510000000000201</v>
      </c>
      <c r="BJ110" s="8" t="str">
        <f>IFERROR(VLOOKUP(BI110,'CRUCE OPORTUNIDADES'!$C$10:$D$17,2,FALSE),"")</f>
        <v/>
      </c>
    </row>
    <row r="111" spans="13:62" x14ac:dyDescent="0.25">
      <c r="N111" s="8" t="str">
        <f>IF(N112&lt;&gt;""," -O","")</f>
        <v/>
      </c>
      <c r="P111" s="8" t="str">
        <f>IF(P112&lt;&gt;""," -O","")</f>
        <v/>
      </c>
      <c r="R111" s="8" t="str">
        <f>IF(R112&lt;&gt;""," -O","")</f>
        <v/>
      </c>
      <c r="T111" s="8" t="str">
        <f>IF(T112&lt;&gt;""," -O","")</f>
        <v/>
      </c>
      <c r="V111" s="8" t="str">
        <f>IF(V112&lt;&gt;""," -O","")</f>
        <v/>
      </c>
      <c r="X111" s="8" t="str">
        <f>IF(X112&lt;&gt;""," -O","")</f>
        <v/>
      </c>
      <c r="Z111" s="8" t="str">
        <f>IF(Z112&lt;&gt;""," -O","")</f>
        <v/>
      </c>
      <c r="AB111" s="8" t="str">
        <f>IF(AB112&lt;&gt;""," -O","")</f>
        <v/>
      </c>
      <c r="AD111" s="8" t="str">
        <f>IF(AD112&lt;&gt;""," -O","")</f>
        <v/>
      </c>
      <c r="AF111" s="8" t="str">
        <f>IF(AF112&lt;&gt;""," -O","")</f>
        <v/>
      </c>
      <c r="AH111" s="8" t="str">
        <f>IF(AH112&lt;&gt;""," -O","")</f>
        <v/>
      </c>
      <c r="AJ111" s="8" t="str">
        <f>IF(AJ112&lt;&gt;""," -O","")</f>
        <v/>
      </c>
      <c r="AL111" s="8" t="str">
        <f>IF(AL112&lt;&gt;""," -O","")</f>
        <v/>
      </c>
      <c r="AN111" s="8" t="str">
        <f>IF(AN112&lt;&gt;""," -O","")</f>
        <v/>
      </c>
      <c r="AP111" s="8" t="str">
        <f>IF(AP112&lt;&gt;""," -O","")</f>
        <v/>
      </c>
      <c r="AR111" s="8" t="str">
        <f>IF(AR112&lt;&gt;""," -O","")</f>
        <v/>
      </c>
      <c r="AT111" s="8" t="str">
        <f>IF(AT112&lt;&gt;""," -O","")</f>
        <v/>
      </c>
      <c r="AV111" s="8" t="str">
        <f>IF(AV112&lt;&gt;""," -O","")</f>
        <v/>
      </c>
      <c r="AX111" s="8" t="str">
        <f>IF(AX112&lt;&gt;""," -O","")</f>
        <v/>
      </c>
      <c r="AZ111" s="8" t="str">
        <f>IF(AZ112&lt;&gt;""," -O","")</f>
        <v/>
      </c>
      <c r="BB111" s="8" t="str">
        <f>IF(BB112&lt;&gt;""," -O","")</f>
        <v/>
      </c>
      <c r="BD111" s="8" t="str">
        <f>IF(BD112&lt;&gt;""," -O","")</f>
        <v/>
      </c>
      <c r="BF111" s="8" t="str">
        <f>IF(BF112&lt;&gt;""," -O","")</f>
        <v/>
      </c>
      <c r="BH111" s="8" t="str">
        <f>IF(BH112&lt;&gt;""," -O","")</f>
        <v/>
      </c>
      <c r="BJ111" s="8" t="str">
        <f>IF(BJ112&lt;&gt;""," -O","")</f>
        <v/>
      </c>
    </row>
    <row r="112" spans="13:62" x14ac:dyDescent="0.25">
      <c r="M112" s="8">
        <v>1.52</v>
      </c>
      <c r="N112" s="8" t="str">
        <f>IFERROR(VLOOKUP(M112,'CRUCE OPORTUNIDADES'!$C$10:$D$17,2,FALSE),"")</f>
        <v/>
      </c>
      <c r="O112" s="8">
        <v>2.5200000000000098</v>
      </c>
      <c r="P112" s="8" t="str">
        <f>IFERROR(VLOOKUP(O112,'CRUCE OPORTUNIDADES'!$C$10:$D$17,2,FALSE),"")</f>
        <v/>
      </c>
      <c r="Q112" s="8">
        <v>3.52000000000002</v>
      </c>
      <c r="R112" s="8" t="str">
        <f>IFERROR(VLOOKUP(Q112,'CRUCE OPORTUNIDADES'!$C$10:$D$17,2,FALSE),"")</f>
        <v/>
      </c>
      <c r="S112" s="8">
        <v>4.5200000000000298</v>
      </c>
      <c r="T112" s="8" t="str">
        <f>IFERROR(VLOOKUP(S112,'CRUCE OPORTUNIDADES'!$C$10:$D$17,2,FALSE),"")</f>
        <v/>
      </c>
      <c r="U112" s="8">
        <v>5.5200000000000404</v>
      </c>
      <c r="V112" s="8" t="str">
        <f>IFERROR(VLOOKUP(U112,'CRUCE OPORTUNIDADES'!$C$10:$D$17,2,FALSE),"")</f>
        <v/>
      </c>
      <c r="W112" s="8">
        <v>6.5200000000000502</v>
      </c>
      <c r="X112" s="8" t="str">
        <f>IFERROR(VLOOKUP(W112,'CRUCE OPORTUNIDADES'!$C$10:$D$17,2,FALSE),"")</f>
        <v/>
      </c>
      <c r="Y112" s="8">
        <v>7.52000000000006</v>
      </c>
      <c r="Z112" s="8" t="str">
        <f>IFERROR(VLOOKUP(Y112,'CRUCE OPORTUNIDADES'!$C$10:$D$17,2,FALSE),"")</f>
        <v/>
      </c>
      <c r="AA112" s="8">
        <v>8.5200000000000706</v>
      </c>
      <c r="AB112" s="8" t="str">
        <f>IFERROR(VLOOKUP(AA112,'CRUCE OPORTUNIDADES'!$C$10:$D$17,2,FALSE),"")</f>
        <v/>
      </c>
      <c r="AC112" s="8">
        <v>9.5200000000000795</v>
      </c>
      <c r="AD112" s="8" t="str">
        <f>IFERROR(VLOOKUP(AC112,'CRUCE OPORTUNIDADES'!$C$10:$D$17,2,FALSE),"")</f>
        <v/>
      </c>
      <c r="AE112" s="8">
        <v>10.520000000000101</v>
      </c>
      <c r="AF112" s="8" t="str">
        <f>IFERROR(VLOOKUP(AE112,'CRUCE OPORTUNIDADES'!$C$10:$D$17,2,FALSE),"")</f>
        <v/>
      </c>
      <c r="AG112" s="8">
        <v>11.520000000000101</v>
      </c>
      <c r="AH112" s="8" t="str">
        <f>IFERROR(VLOOKUP(AG112,'CRUCE OPORTUNIDADES'!$C$10:$D$17,2,FALSE),"")</f>
        <v/>
      </c>
      <c r="AI112" s="8">
        <v>12.520000000000101</v>
      </c>
      <c r="AJ112" s="8" t="str">
        <f>IFERROR(VLOOKUP(AI112,'CRUCE OPORTUNIDADES'!$C$10:$D$17,2,FALSE),"")</f>
        <v/>
      </c>
      <c r="AK112" s="8">
        <v>13.520000000000101</v>
      </c>
      <c r="AL112" s="8" t="str">
        <f>IFERROR(VLOOKUP(AK112,'CRUCE OPORTUNIDADES'!$C$10:$D$17,2,FALSE),"")</f>
        <v/>
      </c>
      <c r="AM112" s="8">
        <v>14.520000000000101</v>
      </c>
      <c r="AN112" s="8" t="str">
        <f>IFERROR(VLOOKUP(AM112,'CRUCE OPORTUNIDADES'!$C$10:$D$17,2,FALSE),"")</f>
        <v/>
      </c>
      <c r="AO112" s="8">
        <v>15.520000000000101</v>
      </c>
      <c r="AP112" s="8" t="str">
        <f>IFERROR(VLOOKUP(AO112,'CRUCE OPORTUNIDADES'!$C$10:$D$17,2,FALSE),"")</f>
        <v/>
      </c>
      <c r="AQ112" s="8">
        <v>16.520000000000099</v>
      </c>
      <c r="AR112" s="8" t="str">
        <f>IFERROR(VLOOKUP(AQ112,'CRUCE OPORTUNIDADES'!$C$10:$D$17,2,FALSE),"")</f>
        <v/>
      </c>
      <c r="AS112" s="8">
        <v>17.520000000000199</v>
      </c>
      <c r="AT112" s="8" t="str">
        <f>IFERROR(VLOOKUP(AS112,'CRUCE OPORTUNIDADES'!$C$10:$D$17,2,FALSE),"")</f>
        <v/>
      </c>
      <c r="AU112" s="8">
        <v>18.520000000000199</v>
      </c>
      <c r="AV112" s="8" t="str">
        <f>IFERROR(VLOOKUP(AU112,'CRUCE OPORTUNIDADES'!$C$10:$D$17,2,FALSE),"")</f>
        <v/>
      </c>
      <c r="AW112" s="8">
        <v>19.520000000000199</v>
      </c>
      <c r="AX112" s="8" t="str">
        <f>IFERROR(VLOOKUP(AW112,'CRUCE OPORTUNIDADES'!$C$10:$D$17,2,FALSE),"")</f>
        <v/>
      </c>
      <c r="AY112" s="8">
        <v>20.520000000000199</v>
      </c>
      <c r="AZ112" s="8" t="str">
        <f>IFERROR(VLOOKUP(AY112,'CRUCE OPORTUNIDADES'!$C$10:$D$17,2,FALSE),"")</f>
        <v/>
      </c>
      <c r="BA112" s="8">
        <v>21.520000000000199</v>
      </c>
      <c r="BB112" s="8" t="str">
        <f>IFERROR(VLOOKUP(BA112,'CRUCE OPORTUNIDADES'!$C$10:$D$17,2,FALSE),"")</f>
        <v/>
      </c>
      <c r="BC112" s="8">
        <v>22.520000000000199</v>
      </c>
      <c r="BD112" s="8" t="str">
        <f>IFERROR(VLOOKUP(BC112,'CRUCE OPORTUNIDADES'!$C$10:$D$17,2,FALSE),"")</f>
        <v/>
      </c>
      <c r="BE112" s="8">
        <v>23.520000000000199</v>
      </c>
      <c r="BF112" s="8" t="str">
        <f>IFERROR(VLOOKUP(BE112,'CRUCE OPORTUNIDADES'!$C$10:$D$17,2,FALSE),"")</f>
        <v/>
      </c>
      <c r="BG112" s="8">
        <v>24.520000000000199</v>
      </c>
      <c r="BH112" s="8" t="str">
        <f>IFERROR(VLOOKUP(BG112,'CRUCE OPORTUNIDADES'!$C$10:$D$17,2,FALSE),"")</f>
        <v/>
      </c>
      <c r="BI112" s="8">
        <v>25.520000000000199</v>
      </c>
      <c r="BJ112" s="8" t="str">
        <f>IFERROR(VLOOKUP(BI112,'CRUCE OPORTUNIDADES'!$C$10:$D$17,2,FALSE),"")</f>
        <v/>
      </c>
    </row>
    <row r="113" spans="13:62" x14ac:dyDescent="0.25">
      <c r="N113" s="8" t="str">
        <f>IF(N114&lt;&gt;""," -O","")</f>
        <v/>
      </c>
      <c r="P113" s="8" t="str">
        <f>IF(P114&lt;&gt;""," -O","")</f>
        <v/>
      </c>
      <c r="R113" s="8" t="str">
        <f>IF(R114&lt;&gt;""," -O","")</f>
        <v/>
      </c>
      <c r="T113" s="8" t="str">
        <f>IF(T114&lt;&gt;""," -O","")</f>
        <v/>
      </c>
      <c r="V113" s="8" t="str">
        <f>IF(V114&lt;&gt;""," -O","")</f>
        <v/>
      </c>
      <c r="X113" s="8" t="str">
        <f>IF(X114&lt;&gt;""," -O","")</f>
        <v/>
      </c>
      <c r="Z113" s="8" t="str">
        <f>IF(Z114&lt;&gt;""," -O","")</f>
        <v/>
      </c>
      <c r="AB113" s="8" t="str">
        <f>IF(AB114&lt;&gt;""," -O","")</f>
        <v/>
      </c>
      <c r="AD113" s="8" t="str">
        <f>IF(AD114&lt;&gt;""," -O","")</f>
        <v/>
      </c>
      <c r="AF113" s="8" t="str">
        <f>IF(AF114&lt;&gt;""," -O","")</f>
        <v/>
      </c>
      <c r="AH113" s="8" t="str">
        <f>IF(AH114&lt;&gt;""," -O","")</f>
        <v/>
      </c>
      <c r="AJ113" s="8" t="str">
        <f>IF(AJ114&lt;&gt;""," -O","")</f>
        <v/>
      </c>
      <c r="AL113" s="8" t="str">
        <f>IF(AL114&lt;&gt;""," -O","")</f>
        <v/>
      </c>
      <c r="AN113" s="8" t="str">
        <f>IF(AN114&lt;&gt;""," -O","")</f>
        <v/>
      </c>
      <c r="AP113" s="8" t="str">
        <f>IF(AP114&lt;&gt;""," -O","")</f>
        <v/>
      </c>
      <c r="AR113" s="8" t="str">
        <f>IF(AR114&lt;&gt;""," -O","")</f>
        <v/>
      </c>
      <c r="AT113" s="8" t="str">
        <f>IF(AT114&lt;&gt;""," -O","")</f>
        <v/>
      </c>
      <c r="AV113" s="8" t="str">
        <f>IF(AV114&lt;&gt;""," -O","")</f>
        <v/>
      </c>
      <c r="AX113" s="8" t="str">
        <f>IF(AX114&lt;&gt;""," -O","")</f>
        <v/>
      </c>
      <c r="AZ113" s="8" t="str">
        <f>IF(AZ114&lt;&gt;""," -O","")</f>
        <v/>
      </c>
      <c r="BB113" s="8" t="str">
        <f>IF(BB114&lt;&gt;""," -O","")</f>
        <v/>
      </c>
      <c r="BD113" s="8" t="str">
        <f>IF(BD114&lt;&gt;""," -O","")</f>
        <v/>
      </c>
      <c r="BF113" s="8" t="str">
        <f>IF(BF114&lt;&gt;""," -O","")</f>
        <v/>
      </c>
      <c r="BH113" s="8" t="str">
        <f>IF(BH114&lt;&gt;""," -O","")</f>
        <v/>
      </c>
      <c r="BJ113" s="8" t="str">
        <f>IF(BJ114&lt;&gt;""," -O","")</f>
        <v/>
      </c>
    </row>
    <row r="114" spans="13:62" x14ac:dyDescent="0.25">
      <c r="M114" s="8">
        <v>1.53</v>
      </c>
      <c r="N114" s="8" t="str">
        <f>IFERROR(VLOOKUP(M114,'CRUCE OPORTUNIDADES'!$C$10:$D$17,2,FALSE),"")</f>
        <v/>
      </c>
      <c r="O114" s="8">
        <v>2.53000000000001</v>
      </c>
      <c r="P114" s="8" t="str">
        <f>IFERROR(VLOOKUP(O114,'CRUCE OPORTUNIDADES'!$C$10:$D$17,2,FALSE),"")</f>
        <v/>
      </c>
      <c r="Q114" s="8">
        <v>3.5300000000000198</v>
      </c>
      <c r="R114" s="8" t="str">
        <f>IFERROR(VLOOKUP(Q114,'CRUCE OPORTUNIDADES'!$C$10:$D$17,2,FALSE),"")</f>
        <v/>
      </c>
      <c r="S114" s="8">
        <v>4.5300000000000296</v>
      </c>
      <c r="T114" s="8" t="str">
        <f>IFERROR(VLOOKUP(S114,'CRUCE OPORTUNIDADES'!$C$10:$D$17,2,FALSE),"")</f>
        <v/>
      </c>
      <c r="U114" s="8">
        <v>5.5300000000000402</v>
      </c>
      <c r="V114" s="8" t="str">
        <f>IFERROR(VLOOKUP(U114,'CRUCE OPORTUNIDADES'!$C$10:$D$17,2,FALSE),"")</f>
        <v/>
      </c>
      <c r="W114" s="8">
        <v>6.53000000000005</v>
      </c>
      <c r="X114" s="8" t="str">
        <f>IFERROR(VLOOKUP(W114,'CRUCE OPORTUNIDADES'!$C$10:$D$17,2,FALSE),"")</f>
        <v/>
      </c>
      <c r="Y114" s="8">
        <v>7.5300000000000598</v>
      </c>
      <c r="Z114" s="8" t="str">
        <f>IFERROR(VLOOKUP(Y114,'CRUCE OPORTUNIDADES'!$C$10:$D$17,2,FALSE),"")</f>
        <v/>
      </c>
      <c r="AA114" s="8">
        <v>8.5300000000000704</v>
      </c>
      <c r="AB114" s="8" t="str">
        <f>IFERROR(VLOOKUP(AA114,'CRUCE OPORTUNIDADES'!$C$10:$D$17,2,FALSE),"")</f>
        <v/>
      </c>
      <c r="AC114" s="8">
        <v>9.5300000000000793</v>
      </c>
      <c r="AD114" s="8" t="str">
        <f>IFERROR(VLOOKUP(AC114,'CRUCE OPORTUNIDADES'!$C$10:$D$17,2,FALSE),"")</f>
        <v/>
      </c>
      <c r="AE114" s="8">
        <v>10.530000000000101</v>
      </c>
      <c r="AF114" s="8" t="str">
        <f>IFERROR(VLOOKUP(AE114,'CRUCE OPORTUNIDADES'!$C$10:$D$17,2,FALSE),"")</f>
        <v/>
      </c>
      <c r="AG114" s="8">
        <v>11.530000000000101</v>
      </c>
      <c r="AH114" s="8" t="str">
        <f>IFERROR(VLOOKUP(AG114,'CRUCE OPORTUNIDADES'!$C$10:$D$17,2,FALSE),"")</f>
        <v/>
      </c>
      <c r="AI114" s="8">
        <v>12.530000000000101</v>
      </c>
      <c r="AJ114" s="8" t="str">
        <f>IFERROR(VLOOKUP(AI114,'CRUCE OPORTUNIDADES'!$C$10:$D$17,2,FALSE),"")</f>
        <v/>
      </c>
      <c r="AK114" s="8">
        <v>13.530000000000101</v>
      </c>
      <c r="AL114" s="8" t="str">
        <f>IFERROR(VLOOKUP(AK114,'CRUCE OPORTUNIDADES'!$C$10:$D$17,2,FALSE),"")</f>
        <v/>
      </c>
      <c r="AM114" s="8">
        <v>14.530000000000101</v>
      </c>
      <c r="AN114" s="8" t="str">
        <f>IFERROR(VLOOKUP(AM114,'CRUCE OPORTUNIDADES'!$C$10:$D$17,2,FALSE),"")</f>
        <v/>
      </c>
      <c r="AO114" s="8">
        <v>15.530000000000101</v>
      </c>
      <c r="AP114" s="8" t="str">
        <f>IFERROR(VLOOKUP(AO114,'CRUCE OPORTUNIDADES'!$C$10:$D$17,2,FALSE),"")</f>
        <v/>
      </c>
      <c r="AQ114" s="8">
        <v>16.530000000000101</v>
      </c>
      <c r="AR114" s="8" t="str">
        <f>IFERROR(VLOOKUP(AQ114,'CRUCE OPORTUNIDADES'!$C$10:$D$17,2,FALSE),"")</f>
        <v/>
      </c>
      <c r="AS114" s="8">
        <v>17.5300000000002</v>
      </c>
      <c r="AT114" s="8" t="str">
        <f>IFERROR(VLOOKUP(AS114,'CRUCE OPORTUNIDADES'!$C$10:$D$17,2,FALSE),"")</f>
        <v/>
      </c>
      <c r="AU114" s="8">
        <v>18.5300000000002</v>
      </c>
      <c r="AV114" s="8" t="str">
        <f>IFERROR(VLOOKUP(AU114,'CRUCE OPORTUNIDADES'!$C$10:$D$17,2,FALSE),"")</f>
        <v/>
      </c>
      <c r="AW114" s="8">
        <v>19.5300000000002</v>
      </c>
      <c r="AX114" s="8" t="str">
        <f>IFERROR(VLOOKUP(AW114,'CRUCE OPORTUNIDADES'!$C$10:$D$17,2,FALSE),"")</f>
        <v/>
      </c>
      <c r="AY114" s="8">
        <v>20.5300000000002</v>
      </c>
      <c r="AZ114" s="8" t="str">
        <f>IFERROR(VLOOKUP(AY114,'CRUCE OPORTUNIDADES'!$C$10:$D$17,2,FALSE),"")</f>
        <v/>
      </c>
      <c r="BA114" s="8">
        <v>21.5300000000002</v>
      </c>
      <c r="BB114" s="8" t="str">
        <f>IFERROR(VLOOKUP(BA114,'CRUCE OPORTUNIDADES'!$C$10:$D$17,2,FALSE),"")</f>
        <v/>
      </c>
      <c r="BC114" s="8">
        <v>22.5300000000002</v>
      </c>
      <c r="BD114" s="8" t="str">
        <f>IFERROR(VLOOKUP(BC114,'CRUCE OPORTUNIDADES'!$C$10:$D$17,2,FALSE),"")</f>
        <v/>
      </c>
      <c r="BE114" s="8">
        <v>23.5300000000002</v>
      </c>
      <c r="BF114" s="8" t="str">
        <f>IFERROR(VLOOKUP(BE114,'CRUCE OPORTUNIDADES'!$C$10:$D$17,2,FALSE),"")</f>
        <v/>
      </c>
      <c r="BG114" s="8">
        <v>24.5300000000002</v>
      </c>
      <c r="BH114" s="8" t="str">
        <f>IFERROR(VLOOKUP(BG114,'CRUCE OPORTUNIDADES'!$C$10:$D$17,2,FALSE),"")</f>
        <v/>
      </c>
      <c r="BI114" s="8">
        <v>25.5300000000002</v>
      </c>
      <c r="BJ114" s="8" t="str">
        <f>IFERROR(VLOOKUP(BI114,'CRUCE OPORTUNIDADES'!$C$10:$D$17,2,FALSE),"")</f>
        <v/>
      </c>
    </row>
    <row r="115" spans="13:62" x14ac:dyDescent="0.25">
      <c r="N115" s="8" t="str">
        <f>IF(N116&lt;&gt;""," -O","")</f>
        <v/>
      </c>
      <c r="P115" s="8" t="str">
        <f>IF(P116&lt;&gt;""," -O","")</f>
        <v/>
      </c>
      <c r="R115" s="8" t="str">
        <f>IF(R116&lt;&gt;""," -O","")</f>
        <v/>
      </c>
      <c r="T115" s="8" t="str">
        <f>IF(T116&lt;&gt;""," -O","")</f>
        <v/>
      </c>
      <c r="V115" s="8" t="str">
        <f>IF(V116&lt;&gt;""," -O","")</f>
        <v/>
      </c>
      <c r="X115" s="8" t="str">
        <f>IF(X116&lt;&gt;""," -O","")</f>
        <v/>
      </c>
      <c r="Z115" s="8" t="str">
        <f>IF(Z116&lt;&gt;""," -O","")</f>
        <v/>
      </c>
      <c r="AB115" s="8" t="str">
        <f>IF(AB116&lt;&gt;""," -O","")</f>
        <v/>
      </c>
      <c r="AD115" s="8" t="str">
        <f>IF(AD116&lt;&gt;""," -O","")</f>
        <v/>
      </c>
      <c r="AF115" s="8" t="str">
        <f>IF(AF116&lt;&gt;""," -O","")</f>
        <v/>
      </c>
      <c r="AH115" s="8" t="str">
        <f>IF(AH116&lt;&gt;""," -O","")</f>
        <v/>
      </c>
      <c r="AJ115" s="8" t="str">
        <f>IF(AJ116&lt;&gt;""," -O","")</f>
        <v/>
      </c>
      <c r="AL115" s="8" t="str">
        <f>IF(AL116&lt;&gt;""," -O","")</f>
        <v/>
      </c>
      <c r="AN115" s="8" t="str">
        <f>IF(AN116&lt;&gt;""," -O","")</f>
        <v/>
      </c>
      <c r="AP115" s="8" t="str">
        <f>IF(AP116&lt;&gt;""," -O","")</f>
        <v/>
      </c>
      <c r="AR115" s="8" t="str">
        <f>IF(AR116&lt;&gt;""," -O","")</f>
        <v/>
      </c>
      <c r="AT115" s="8" t="str">
        <f>IF(AT116&lt;&gt;""," -O","")</f>
        <v/>
      </c>
      <c r="AV115" s="8" t="str">
        <f>IF(AV116&lt;&gt;""," -O","")</f>
        <v/>
      </c>
      <c r="AX115" s="8" t="str">
        <f>IF(AX116&lt;&gt;""," -O","")</f>
        <v/>
      </c>
      <c r="AZ115" s="8" t="str">
        <f>IF(AZ116&lt;&gt;""," -O","")</f>
        <v/>
      </c>
      <c r="BB115" s="8" t="str">
        <f>IF(BB116&lt;&gt;""," -O","")</f>
        <v/>
      </c>
      <c r="BD115" s="8" t="str">
        <f>IF(BD116&lt;&gt;""," -O","")</f>
        <v/>
      </c>
      <c r="BF115" s="8" t="str">
        <f>IF(BF116&lt;&gt;""," -O","")</f>
        <v/>
      </c>
      <c r="BH115" s="8" t="str">
        <f>IF(BH116&lt;&gt;""," -O","")</f>
        <v/>
      </c>
      <c r="BJ115" s="8" t="str">
        <f>IF(BJ116&lt;&gt;""," -O","")</f>
        <v/>
      </c>
    </row>
    <row r="116" spans="13:62" x14ac:dyDescent="0.25">
      <c r="M116" s="8">
        <v>1.54</v>
      </c>
      <c r="N116" s="8" t="str">
        <f>IFERROR(VLOOKUP(M116,'CRUCE OPORTUNIDADES'!$C$10:$D$17,2,FALSE),"")</f>
        <v/>
      </c>
      <c r="O116" s="8">
        <v>2.5400000000000098</v>
      </c>
      <c r="P116" s="8" t="str">
        <f>IFERROR(VLOOKUP(O116,'CRUCE OPORTUNIDADES'!$C$10:$D$17,2,FALSE),"")</f>
        <v/>
      </c>
      <c r="Q116" s="8">
        <v>3.54000000000002</v>
      </c>
      <c r="R116" s="8" t="str">
        <f>IFERROR(VLOOKUP(Q116,'CRUCE OPORTUNIDADES'!$C$10:$D$17,2,FALSE),"")</f>
        <v/>
      </c>
      <c r="S116" s="8">
        <v>4.5400000000000302</v>
      </c>
      <c r="T116" s="8" t="str">
        <f>IFERROR(VLOOKUP(S116,'CRUCE OPORTUNIDADES'!$C$10:$D$17,2,FALSE),"")</f>
        <v/>
      </c>
      <c r="U116" s="8">
        <v>5.54000000000004</v>
      </c>
      <c r="V116" s="8" t="str">
        <f>IFERROR(VLOOKUP(U116,'CRUCE OPORTUNIDADES'!$C$10:$D$17,2,FALSE),"")</f>
        <v/>
      </c>
      <c r="W116" s="8">
        <v>6.5400000000000498</v>
      </c>
      <c r="X116" s="8" t="str">
        <f>IFERROR(VLOOKUP(W116,'CRUCE OPORTUNIDADES'!$C$10:$D$17,2,FALSE),"")</f>
        <v/>
      </c>
      <c r="Y116" s="8">
        <v>7.5400000000000604</v>
      </c>
      <c r="Z116" s="8" t="str">
        <f>IFERROR(VLOOKUP(Y116,'CRUCE OPORTUNIDADES'!$C$10:$D$17,2,FALSE),"")</f>
        <v/>
      </c>
      <c r="AA116" s="8">
        <v>8.5400000000000702</v>
      </c>
      <c r="AB116" s="8" t="str">
        <f>IFERROR(VLOOKUP(AA116,'CRUCE OPORTUNIDADES'!$C$10:$D$17,2,FALSE),"")</f>
        <v/>
      </c>
      <c r="AC116" s="8">
        <v>9.5400000000000809</v>
      </c>
      <c r="AD116" s="8" t="str">
        <f>IFERROR(VLOOKUP(AC116,'CRUCE OPORTUNIDADES'!$C$10:$D$17,2,FALSE),"")</f>
        <v/>
      </c>
      <c r="AE116" s="8">
        <v>10.5400000000001</v>
      </c>
      <c r="AF116" s="8" t="str">
        <f>IFERROR(VLOOKUP(AE116,'CRUCE OPORTUNIDADES'!$C$10:$D$17,2,FALSE),"")</f>
        <v/>
      </c>
      <c r="AG116" s="8">
        <v>11.5400000000001</v>
      </c>
      <c r="AH116" s="8" t="str">
        <f>IFERROR(VLOOKUP(AG116,'CRUCE OPORTUNIDADES'!$C$10:$D$17,2,FALSE),"")</f>
        <v/>
      </c>
      <c r="AI116" s="8">
        <v>12.5400000000001</v>
      </c>
      <c r="AJ116" s="8" t="str">
        <f>IFERROR(VLOOKUP(AI116,'CRUCE OPORTUNIDADES'!$C$10:$D$17,2,FALSE),"")</f>
        <v/>
      </c>
      <c r="AK116" s="8">
        <v>13.5400000000001</v>
      </c>
      <c r="AL116" s="8" t="str">
        <f>IFERROR(VLOOKUP(AK116,'CRUCE OPORTUNIDADES'!$C$10:$D$17,2,FALSE),"")</f>
        <v/>
      </c>
      <c r="AM116" s="8">
        <v>14.5400000000001</v>
      </c>
      <c r="AN116" s="8" t="str">
        <f>IFERROR(VLOOKUP(AM116,'CRUCE OPORTUNIDADES'!$C$10:$D$17,2,FALSE),"")</f>
        <v/>
      </c>
      <c r="AO116" s="8">
        <v>15.5400000000001</v>
      </c>
      <c r="AP116" s="8" t="str">
        <f>IFERROR(VLOOKUP(AO116,'CRUCE OPORTUNIDADES'!$C$10:$D$17,2,FALSE),"")</f>
        <v/>
      </c>
      <c r="AQ116" s="8">
        <v>16.540000000000099</v>
      </c>
      <c r="AR116" s="8" t="str">
        <f>IFERROR(VLOOKUP(AQ116,'CRUCE OPORTUNIDADES'!$C$10:$D$17,2,FALSE),"")</f>
        <v/>
      </c>
      <c r="AS116" s="8">
        <v>17.540000000000202</v>
      </c>
      <c r="AT116" s="8" t="str">
        <f>IFERROR(VLOOKUP(AS116,'CRUCE OPORTUNIDADES'!$C$10:$D$17,2,FALSE),"")</f>
        <v/>
      </c>
      <c r="AU116" s="8">
        <v>18.540000000000202</v>
      </c>
      <c r="AV116" s="8" t="str">
        <f>IFERROR(VLOOKUP(AU116,'CRUCE OPORTUNIDADES'!$C$10:$D$17,2,FALSE),"")</f>
        <v/>
      </c>
      <c r="AW116" s="8">
        <v>19.540000000000202</v>
      </c>
      <c r="AX116" s="8" t="str">
        <f>IFERROR(VLOOKUP(AW116,'CRUCE OPORTUNIDADES'!$C$10:$D$17,2,FALSE),"")</f>
        <v/>
      </c>
      <c r="AY116" s="8">
        <v>20.540000000000202</v>
      </c>
      <c r="AZ116" s="8" t="str">
        <f>IFERROR(VLOOKUP(AY116,'CRUCE OPORTUNIDADES'!$C$10:$D$17,2,FALSE),"")</f>
        <v/>
      </c>
      <c r="BA116" s="8">
        <v>21.540000000000202</v>
      </c>
      <c r="BB116" s="8" t="str">
        <f>IFERROR(VLOOKUP(BA116,'CRUCE OPORTUNIDADES'!$C$10:$D$17,2,FALSE),"")</f>
        <v/>
      </c>
      <c r="BC116" s="8">
        <v>22.540000000000202</v>
      </c>
      <c r="BD116" s="8" t="str">
        <f>IFERROR(VLOOKUP(BC116,'CRUCE OPORTUNIDADES'!$C$10:$D$17,2,FALSE),"")</f>
        <v/>
      </c>
      <c r="BE116" s="8">
        <v>23.540000000000202</v>
      </c>
      <c r="BF116" s="8" t="str">
        <f>IFERROR(VLOOKUP(BE116,'CRUCE OPORTUNIDADES'!$C$10:$D$17,2,FALSE),"")</f>
        <v/>
      </c>
      <c r="BG116" s="8">
        <v>24.540000000000202</v>
      </c>
      <c r="BH116" s="8" t="str">
        <f>IFERROR(VLOOKUP(BG116,'CRUCE OPORTUNIDADES'!$C$10:$D$17,2,FALSE),"")</f>
        <v/>
      </c>
      <c r="BI116" s="8">
        <v>25.540000000000202</v>
      </c>
      <c r="BJ116" s="8" t="str">
        <f>IFERROR(VLOOKUP(BI116,'CRUCE OPORTUNIDADES'!$C$10:$D$17,2,FALSE),"")</f>
        <v/>
      </c>
    </row>
    <row r="117" spans="13:62" x14ac:dyDescent="0.25">
      <c r="N117" s="8" t="str">
        <f>IF(N118&lt;&gt;""," -O","")</f>
        <v/>
      </c>
      <c r="P117" s="8" t="str">
        <f>IF(P118&lt;&gt;""," -O","")</f>
        <v/>
      </c>
      <c r="R117" s="8" t="str">
        <f>IF(R118&lt;&gt;""," -O","")</f>
        <v/>
      </c>
      <c r="T117" s="8" t="str">
        <f>IF(T118&lt;&gt;""," -O","")</f>
        <v/>
      </c>
      <c r="V117" s="8" t="str">
        <f>IF(V118&lt;&gt;""," -O","")</f>
        <v/>
      </c>
      <c r="X117" s="8" t="str">
        <f>IF(X118&lt;&gt;""," -O","")</f>
        <v/>
      </c>
      <c r="Z117" s="8" t="str">
        <f>IF(Z118&lt;&gt;""," -O","")</f>
        <v/>
      </c>
      <c r="AB117" s="8" t="str">
        <f>IF(AB118&lt;&gt;""," -O","")</f>
        <v/>
      </c>
      <c r="AD117" s="8" t="str">
        <f>IF(AD118&lt;&gt;""," -O","")</f>
        <v/>
      </c>
      <c r="AF117" s="8" t="str">
        <f>IF(AF118&lt;&gt;""," -O","")</f>
        <v/>
      </c>
      <c r="AH117" s="8" t="str">
        <f>IF(AH118&lt;&gt;""," -O","")</f>
        <v/>
      </c>
      <c r="AJ117" s="8" t="str">
        <f>IF(AJ118&lt;&gt;""," -O","")</f>
        <v/>
      </c>
      <c r="AL117" s="8" t="str">
        <f>IF(AL118&lt;&gt;""," -O","")</f>
        <v/>
      </c>
      <c r="AN117" s="8" t="str">
        <f>IF(AN118&lt;&gt;""," -O","")</f>
        <v/>
      </c>
      <c r="AP117" s="8" t="str">
        <f>IF(AP118&lt;&gt;""," -O","")</f>
        <v/>
      </c>
      <c r="AR117" s="8" t="str">
        <f>IF(AR118&lt;&gt;""," -O","")</f>
        <v/>
      </c>
      <c r="AT117" s="8" t="str">
        <f>IF(AT118&lt;&gt;""," -O","")</f>
        <v/>
      </c>
      <c r="AV117" s="8" t="str">
        <f>IF(AV118&lt;&gt;""," -O","")</f>
        <v/>
      </c>
      <c r="AX117" s="8" t="str">
        <f>IF(AX118&lt;&gt;""," -O","")</f>
        <v/>
      </c>
      <c r="AZ117" s="8" t="str">
        <f>IF(AZ118&lt;&gt;""," -O","")</f>
        <v/>
      </c>
      <c r="BB117" s="8" t="str">
        <f>IF(BB118&lt;&gt;""," -O","")</f>
        <v/>
      </c>
      <c r="BD117" s="8" t="str">
        <f>IF(BD118&lt;&gt;""," -O","")</f>
        <v/>
      </c>
      <c r="BF117" s="8" t="str">
        <f>IF(BF118&lt;&gt;""," -O","")</f>
        <v/>
      </c>
      <c r="BH117" s="8" t="str">
        <f>IF(BH118&lt;&gt;""," -O","")</f>
        <v/>
      </c>
      <c r="BJ117" s="8" t="str">
        <f>IF(BJ118&lt;&gt;""," -O","")</f>
        <v/>
      </c>
    </row>
    <row r="118" spans="13:62" x14ac:dyDescent="0.25">
      <c r="M118" s="8">
        <v>1.55</v>
      </c>
      <c r="N118" s="8" t="str">
        <f>IFERROR(VLOOKUP(M118,'CRUCE OPORTUNIDADES'!$C$10:$D$17,2,FALSE),"")</f>
        <v/>
      </c>
      <c r="O118" s="8">
        <v>2.55000000000001</v>
      </c>
      <c r="P118" s="8" t="str">
        <f>IFERROR(VLOOKUP(O118,'CRUCE OPORTUNIDADES'!$C$10:$D$17,2,FALSE),"")</f>
        <v/>
      </c>
      <c r="Q118" s="8">
        <v>3.5500000000000198</v>
      </c>
      <c r="R118" s="8" t="str">
        <f>IFERROR(VLOOKUP(Q118,'CRUCE OPORTUNIDADES'!$C$10:$D$17,2,FALSE),"")</f>
        <v/>
      </c>
      <c r="S118" s="8">
        <v>4.55000000000003</v>
      </c>
      <c r="T118" s="8" t="str">
        <f>IFERROR(VLOOKUP(S118,'CRUCE OPORTUNIDADES'!$C$10:$D$17,2,FALSE),"")</f>
        <v/>
      </c>
      <c r="U118" s="8">
        <v>5.5500000000000398</v>
      </c>
      <c r="V118" s="8" t="str">
        <f>IFERROR(VLOOKUP(U118,'CRUCE OPORTUNIDADES'!$C$10:$D$17,2,FALSE),"")</f>
        <v/>
      </c>
      <c r="W118" s="8">
        <v>6.5500000000000496</v>
      </c>
      <c r="X118" s="8" t="str">
        <f>IFERROR(VLOOKUP(W118,'CRUCE OPORTUNIDADES'!$C$10:$D$17,2,FALSE),"")</f>
        <v/>
      </c>
      <c r="Y118" s="8">
        <v>7.5500000000000602</v>
      </c>
      <c r="Z118" s="8" t="str">
        <f>IFERROR(VLOOKUP(Y118,'CRUCE OPORTUNIDADES'!$C$10:$D$17,2,FALSE),"")</f>
        <v/>
      </c>
      <c r="AA118" s="8">
        <v>8.55000000000007</v>
      </c>
      <c r="AB118" s="8" t="str">
        <f>IFERROR(VLOOKUP(AA118,'CRUCE OPORTUNIDADES'!$C$10:$D$17,2,FALSE),"")</f>
        <v/>
      </c>
      <c r="AC118" s="8">
        <v>9.5500000000000806</v>
      </c>
      <c r="AD118" s="8" t="str">
        <f>IFERROR(VLOOKUP(AC118,'CRUCE OPORTUNIDADES'!$C$10:$D$17,2,FALSE),"")</f>
        <v/>
      </c>
      <c r="AE118" s="8">
        <v>10.5500000000001</v>
      </c>
      <c r="AF118" s="8" t="str">
        <f>IFERROR(VLOOKUP(AE118,'CRUCE OPORTUNIDADES'!$C$10:$D$17,2,FALSE),"")</f>
        <v/>
      </c>
      <c r="AG118" s="8">
        <v>11.5500000000001</v>
      </c>
      <c r="AH118" s="8" t="str">
        <f>IFERROR(VLOOKUP(AG118,'CRUCE OPORTUNIDADES'!$C$10:$D$17,2,FALSE),"")</f>
        <v/>
      </c>
      <c r="AI118" s="8">
        <v>12.5500000000001</v>
      </c>
      <c r="AJ118" s="8" t="str">
        <f>IFERROR(VLOOKUP(AI118,'CRUCE OPORTUNIDADES'!$C$10:$D$17,2,FALSE),"")</f>
        <v/>
      </c>
      <c r="AK118" s="8">
        <v>13.5500000000001</v>
      </c>
      <c r="AL118" s="8" t="str">
        <f>IFERROR(VLOOKUP(AK118,'CRUCE OPORTUNIDADES'!$C$10:$D$17,2,FALSE),"")</f>
        <v/>
      </c>
      <c r="AM118" s="8">
        <v>14.5500000000001</v>
      </c>
      <c r="AN118" s="8" t="str">
        <f>IFERROR(VLOOKUP(AM118,'CRUCE OPORTUNIDADES'!$C$10:$D$17,2,FALSE),"")</f>
        <v/>
      </c>
      <c r="AO118" s="8">
        <v>15.5500000000001</v>
      </c>
      <c r="AP118" s="8" t="str">
        <f>IFERROR(VLOOKUP(AO118,'CRUCE OPORTUNIDADES'!$C$10:$D$17,2,FALSE),"")</f>
        <v/>
      </c>
      <c r="AQ118" s="8">
        <v>16.5500000000001</v>
      </c>
      <c r="AR118" s="8" t="str">
        <f>IFERROR(VLOOKUP(AQ118,'CRUCE OPORTUNIDADES'!$C$10:$D$17,2,FALSE),"")</f>
        <v/>
      </c>
      <c r="AS118" s="8">
        <v>17.5500000000002</v>
      </c>
      <c r="AT118" s="8" t="str">
        <f>IFERROR(VLOOKUP(AS118,'CRUCE OPORTUNIDADES'!$C$10:$D$17,2,FALSE),"")</f>
        <v/>
      </c>
      <c r="AU118" s="8">
        <v>18.5500000000002</v>
      </c>
      <c r="AV118" s="8" t="str">
        <f>IFERROR(VLOOKUP(AU118,'CRUCE OPORTUNIDADES'!$C$10:$D$17,2,FALSE),"")</f>
        <v/>
      </c>
      <c r="AW118" s="8">
        <v>19.5500000000002</v>
      </c>
      <c r="AX118" s="8" t="str">
        <f>IFERROR(VLOOKUP(AW118,'CRUCE OPORTUNIDADES'!$C$10:$D$17,2,FALSE),"")</f>
        <v/>
      </c>
      <c r="AY118" s="8">
        <v>20.5500000000002</v>
      </c>
      <c r="AZ118" s="8" t="str">
        <f>IFERROR(VLOOKUP(AY118,'CRUCE OPORTUNIDADES'!$C$10:$D$17,2,FALSE),"")</f>
        <v/>
      </c>
      <c r="BA118" s="8">
        <v>21.5500000000002</v>
      </c>
      <c r="BB118" s="8" t="str">
        <f>IFERROR(VLOOKUP(BA118,'CRUCE OPORTUNIDADES'!$C$10:$D$17,2,FALSE),"")</f>
        <v/>
      </c>
      <c r="BC118" s="8">
        <v>22.5500000000002</v>
      </c>
      <c r="BD118" s="8" t="str">
        <f>IFERROR(VLOOKUP(BC118,'CRUCE OPORTUNIDADES'!$C$10:$D$17,2,FALSE),"")</f>
        <v/>
      </c>
      <c r="BE118" s="8">
        <v>23.5500000000002</v>
      </c>
      <c r="BF118" s="8" t="str">
        <f>IFERROR(VLOOKUP(BE118,'CRUCE OPORTUNIDADES'!$C$10:$D$17,2,FALSE),"")</f>
        <v/>
      </c>
      <c r="BG118" s="8">
        <v>24.5500000000002</v>
      </c>
      <c r="BH118" s="8" t="str">
        <f>IFERROR(VLOOKUP(BG118,'CRUCE OPORTUNIDADES'!$C$10:$D$17,2,FALSE),"")</f>
        <v/>
      </c>
      <c r="BI118" s="8">
        <v>25.5500000000002</v>
      </c>
      <c r="BJ118" s="8" t="str">
        <f>IFERROR(VLOOKUP(BI118,'CRUCE OPORTUNIDADES'!$C$10:$D$17,2,FALSE),"")</f>
        <v/>
      </c>
    </row>
    <row r="119" spans="13:62" x14ac:dyDescent="0.25">
      <c r="N119" s="8" t="str">
        <f>IF(N120&lt;&gt;""," -O","")</f>
        <v/>
      </c>
      <c r="P119" s="8" t="str">
        <f>IF(P120&lt;&gt;""," -O","")</f>
        <v/>
      </c>
      <c r="R119" s="8" t="str">
        <f>IF(R120&lt;&gt;""," -O","")</f>
        <v/>
      </c>
      <c r="T119" s="8" t="str">
        <f>IF(T120&lt;&gt;""," -O","")</f>
        <v/>
      </c>
      <c r="V119" s="8" t="str">
        <f>IF(V120&lt;&gt;""," -O","")</f>
        <v/>
      </c>
      <c r="X119" s="8" t="str">
        <f>IF(X120&lt;&gt;""," -O","")</f>
        <v/>
      </c>
      <c r="Z119" s="8" t="str">
        <f>IF(Z120&lt;&gt;""," -O","")</f>
        <v/>
      </c>
      <c r="AB119" s="8" t="str">
        <f>IF(AB120&lt;&gt;""," -O","")</f>
        <v/>
      </c>
      <c r="AD119" s="8" t="str">
        <f>IF(AD120&lt;&gt;""," -O","")</f>
        <v/>
      </c>
      <c r="AF119" s="8" t="str">
        <f>IF(AF120&lt;&gt;""," -O","")</f>
        <v/>
      </c>
      <c r="AH119" s="8" t="str">
        <f>IF(AH120&lt;&gt;""," -O","")</f>
        <v/>
      </c>
      <c r="AJ119" s="8" t="str">
        <f>IF(AJ120&lt;&gt;""," -O","")</f>
        <v/>
      </c>
      <c r="AL119" s="8" t="str">
        <f>IF(AL120&lt;&gt;""," -O","")</f>
        <v/>
      </c>
      <c r="AN119" s="8" t="str">
        <f>IF(AN120&lt;&gt;""," -O","")</f>
        <v/>
      </c>
      <c r="AP119" s="8" t="str">
        <f>IF(AP120&lt;&gt;""," -O","")</f>
        <v/>
      </c>
      <c r="AR119" s="8" t="str">
        <f>IF(AR120&lt;&gt;""," -O","")</f>
        <v/>
      </c>
      <c r="AT119" s="8" t="str">
        <f>IF(AT120&lt;&gt;""," -O","")</f>
        <v/>
      </c>
      <c r="AV119" s="8" t="str">
        <f>IF(AV120&lt;&gt;""," -O","")</f>
        <v/>
      </c>
      <c r="AX119" s="8" t="str">
        <f>IF(AX120&lt;&gt;""," -O","")</f>
        <v/>
      </c>
      <c r="AZ119" s="8" t="str">
        <f>IF(AZ120&lt;&gt;""," -O","")</f>
        <v/>
      </c>
      <c r="BB119" s="8" t="str">
        <f>IF(BB120&lt;&gt;""," -O","")</f>
        <v/>
      </c>
      <c r="BD119" s="8" t="str">
        <f>IF(BD120&lt;&gt;""," -O","")</f>
        <v/>
      </c>
      <c r="BF119" s="8" t="str">
        <f>IF(BF120&lt;&gt;""," -O","")</f>
        <v/>
      </c>
      <c r="BH119" s="8" t="str">
        <f>IF(BH120&lt;&gt;""," -O","")</f>
        <v/>
      </c>
      <c r="BJ119" s="8" t="str">
        <f>IF(BJ120&lt;&gt;""," -O","")</f>
        <v/>
      </c>
    </row>
    <row r="120" spans="13:62" x14ac:dyDescent="0.25">
      <c r="M120" s="8">
        <v>1.56</v>
      </c>
      <c r="N120" s="8" t="str">
        <f>IFERROR(VLOOKUP(M120,'CRUCE OPORTUNIDADES'!$C$10:$D$17,2,FALSE),"")</f>
        <v/>
      </c>
      <c r="O120" s="8">
        <v>2.5600000000000098</v>
      </c>
      <c r="P120" s="8" t="str">
        <f>IFERROR(VLOOKUP(O120,'CRUCE OPORTUNIDADES'!$C$10:$D$17,2,FALSE),"")</f>
        <v/>
      </c>
      <c r="Q120" s="8">
        <v>3.56000000000002</v>
      </c>
      <c r="R120" s="8" t="str">
        <f>IFERROR(VLOOKUP(Q120,'CRUCE OPORTUNIDADES'!$C$10:$D$17,2,FALSE),"")</f>
        <v/>
      </c>
      <c r="S120" s="8">
        <v>4.5600000000000298</v>
      </c>
      <c r="T120" s="8" t="str">
        <f>IFERROR(VLOOKUP(S120,'CRUCE OPORTUNIDADES'!$C$10:$D$17,2,FALSE),"")</f>
        <v/>
      </c>
      <c r="U120" s="8">
        <v>5.5600000000000396</v>
      </c>
      <c r="V120" s="8" t="str">
        <f>IFERROR(VLOOKUP(U120,'CRUCE OPORTUNIDADES'!$C$10:$D$17,2,FALSE),"")</f>
        <v/>
      </c>
      <c r="W120" s="8">
        <v>6.5600000000000502</v>
      </c>
      <c r="X120" s="8" t="str">
        <f>IFERROR(VLOOKUP(W120,'CRUCE OPORTUNIDADES'!$C$10:$D$17,2,FALSE),"")</f>
        <v/>
      </c>
      <c r="Y120" s="8">
        <v>7.56000000000006</v>
      </c>
      <c r="Z120" s="8" t="str">
        <f>IFERROR(VLOOKUP(Y120,'CRUCE OPORTUNIDADES'!$C$10:$D$17,2,FALSE),"")</f>
        <v/>
      </c>
      <c r="AA120" s="8">
        <v>8.5600000000000698</v>
      </c>
      <c r="AB120" s="8" t="str">
        <f>IFERROR(VLOOKUP(AA120,'CRUCE OPORTUNIDADES'!$C$10:$D$17,2,FALSE),"")</f>
        <v/>
      </c>
      <c r="AC120" s="8">
        <v>9.5600000000000804</v>
      </c>
      <c r="AD120" s="8" t="str">
        <f>IFERROR(VLOOKUP(AC120,'CRUCE OPORTUNIDADES'!$C$10:$D$17,2,FALSE),"")</f>
        <v/>
      </c>
      <c r="AE120" s="8">
        <v>10.5600000000001</v>
      </c>
      <c r="AF120" s="8" t="str">
        <f>IFERROR(VLOOKUP(AE120,'CRUCE OPORTUNIDADES'!$C$10:$D$17,2,FALSE),"")</f>
        <v/>
      </c>
      <c r="AG120" s="8">
        <v>11.5600000000001</v>
      </c>
      <c r="AH120" s="8" t="str">
        <f>IFERROR(VLOOKUP(AG120,'CRUCE OPORTUNIDADES'!$C$10:$D$17,2,FALSE),"")</f>
        <v/>
      </c>
      <c r="AI120" s="8">
        <v>12.5600000000001</v>
      </c>
      <c r="AJ120" s="8" t="str">
        <f>IFERROR(VLOOKUP(AI120,'CRUCE OPORTUNIDADES'!$C$10:$D$17,2,FALSE),"")</f>
        <v/>
      </c>
      <c r="AK120" s="8">
        <v>13.5600000000001</v>
      </c>
      <c r="AL120" s="8" t="str">
        <f>IFERROR(VLOOKUP(AK120,'CRUCE OPORTUNIDADES'!$C$10:$D$17,2,FALSE),"")</f>
        <v/>
      </c>
      <c r="AM120" s="8">
        <v>14.5600000000001</v>
      </c>
      <c r="AN120" s="8" t="str">
        <f>IFERROR(VLOOKUP(AM120,'CRUCE OPORTUNIDADES'!$C$10:$D$17,2,FALSE),"")</f>
        <v/>
      </c>
      <c r="AO120" s="8">
        <v>15.5600000000001</v>
      </c>
      <c r="AP120" s="8" t="str">
        <f>IFERROR(VLOOKUP(AO120,'CRUCE OPORTUNIDADES'!$C$10:$D$17,2,FALSE),"")</f>
        <v/>
      </c>
      <c r="AQ120" s="8">
        <v>16.560000000000102</v>
      </c>
      <c r="AR120" s="8" t="str">
        <f>IFERROR(VLOOKUP(AQ120,'CRUCE OPORTUNIDADES'!$C$10:$D$17,2,FALSE),"")</f>
        <v/>
      </c>
      <c r="AS120" s="8">
        <v>17.560000000000201</v>
      </c>
      <c r="AT120" s="8" t="str">
        <f>IFERROR(VLOOKUP(AS120,'CRUCE OPORTUNIDADES'!$C$10:$D$17,2,FALSE),"")</f>
        <v/>
      </c>
      <c r="AU120" s="8">
        <v>18.560000000000201</v>
      </c>
      <c r="AV120" s="8" t="str">
        <f>IFERROR(VLOOKUP(AU120,'CRUCE OPORTUNIDADES'!$C$10:$D$17,2,FALSE),"")</f>
        <v/>
      </c>
      <c r="AW120" s="8">
        <v>19.560000000000201</v>
      </c>
      <c r="AX120" s="8" t="str">
        <f>IFERROR(VLOOKUP(AW120,'CRUCE OPORTUNIDADES'!$C$10:$D$17,2,FALSE),"")</f>
        <v/>
      </c>
      <c r="AY120" s="8">
        <v>20.560000000000201</v>
      </c>
      <c r="AZ120" s="8" t="str">
        <f>IFERROR(VLOOKUP(AY120,'CRUCE OPORTUNIDADES'!$C$10:$D$17,2,FALSE),"")</f>
        <v/>
      </c>
      <c r="BA120" s="8">
        <v>21.560000000000201</v>
      </c>
      <c r="BB120" s="8" t="str">
        <f>IFERROR(VLOOKUP(BA120,'CRUCE OPORTUNIDADES'!$C$10:$D$17,2,FALSE),"")</f>
        <v/>
      </c>
      <c r="BC120" s="8">
        <v>22.560000000000201</v>
      </c>
      <c r="BD120" s="8" t="str">
        <f>IFERROR(VLOOKUP(BC120,'CRUCE OPORTUNIDADES'!$C$10:$D$17,2,FALSE),"")</f>
        <v/>
      </c>
      <c r="BE120" s="8">
        <v>23.560000000000201</v>
      </c>
      <c r="BF120" s="8" t="str">
        <f>IFERROR(VLOOKUP(BE120,'CRUCE OPORTUNIDADES'!$C$10:$D$17,2,FALSE),"")</f>
        <v/>
      </c>
      <c r="BG120" s="8">
        <v>24.560000000000201</v>
      </c>
      <c r="BH120" s="8" t="str">
        <f>IFERROR(VLOOKUP(BG120,'CRUCE OPORTUNIDADES'!$C$10:$D$17,2,FALSE),"")</f>
        <v/>
      </c>
      <c r="BI120" s="8">
        <v>25.560000000000201</v>
      </c>
      <c r="BJ120" s="8" t="str">
        <f>IFERROR(VLOOKUP(BI120,'CRUCE OPORTUNIDADES'!$C$10:$D$17,2,FALSE),"")</f>
        <v/>
      </c>
    </row>
    <row r="121" spans="13:62" x14ac:dyDescent="0.25">
      <c r="N121" s="8" t="str">
        <f>IF(N122&lt;&gt;""," -O","")</f>
        <v/>
      </c>
      <c r="P121" s="8" t="str">
        <f>IF(P122&lt;&gt;""," -O","")</f>
        <v/>
      </c>
      <c r="R121" s="8" t="str">
        <f>IF(R122&lt;&gt;""," -O","")</f>
        <v/>
      </c>
      <c r="T121" s="8" t="str">
        <f>IF(T122&lt;&gt;""," -O","")</f>
        <v/>
      </c>
      <c r="V121" s="8" t="str">
        <f>IF(V122&lt;&gt;""," -O","")</f>
        <v/>
      </c>
      <c r="X121" s="8" t="str">
        <f>IF(X122&lt;&gt;""," -O","")</f>
        <v/>
      </c>
      <c r="Z121" s="8" t="str">
        <f>IF(Z122&lt;&gt;""," -O","")</f>
        <v/>
      </c>
      <c r="AB121" s="8" t="str">
        <f>IF(AB122&lt;&gt;""," -O","")</f>
        <v/>
      </c>
      <c r="AD121" s="8" t="str">
        <f>IF(AD122&lt;&gt;""," -O","")</f>
        <v/>
      </c>
      <c r="AF121" s="8" t="str">
        <f>IF(AF122&lt;&gt;""," -O","")</f>
        <v/>
      </c>
      <c r="AH121" s="8" t="str">
        <f>IF(AH122&lt;&gt;""," -O","")</f>
        <v/>
      </c>
      <c r="AJ121" s="8" t="str">
        <f>IF(AJ122&lt;&gt;""," -O","")</f>
        <v/>
      </c>
      <c r="AL121" s="8" t="str">
        <f>IF(AL122&lt;&gt;""," -O","")</f>
        <v/>
      </c>
      <c r="AN121" s="8" t="str">
        <f>IF(AN122&lt;&gt;""," -O","")</f>
        <v/>
      </c>
      <c r="AP121" s="8" t="str">
        <f>IF(AP122&lt;&gt;""," -O","")</f>
        <v/>
      </c>
      <c r="AR121" s="8" t="str">
        <f>IF(AR122&lt;&gt;""," -O","")</f>
        <v/>
      </c>
      <c r="AT121" s="8" t="str">
        <f>IF(AT122&lt;&gt;""," -O","")</f>
        <v/>
      </c>
      <c r="AV121" s="8" t="str">
        <f>IF(AV122&lt;&gt;""," -O","")</f>
        <v/>
      </c>
      <c r="AX121" s="8" t="str">
        <f>IF(AX122&lt;&gt;""," -O","")</f>
        <v/>
      </c>
      <c r="AZ121" s="8" t="str">
        <f>IF(AZ122&lt;&gt;""," -O","")</f>
        <v/>
      </c>
      <c r="BB121" s="8" t="str">
        <f>IF(BB122&lt;&gt;""," -O","")</f>
        <v/>
      </c>
      <c r="BD121" s="8" t="str">
        <f>IF(BD122&lt;&gt;""," -O","")</f>
        <v/>
      </c>
      <c r="BF121" s="8" t="str">
        <f>IF(BF122&lt;&gt;""," -O","")</f>
        <v/>
      </c>
      <c r="BH121" s="8" t="str">
        <f>IF(BH122&lt;&gt;""," -O","")</f>
        <v/>
      </c>
      <c r="BJ121" s="8" t="str">
        <f>IF(BJ122&lt;&gt;""," -O","")</f>
        <v/>
      </c>
    </row>
    <row r="122" spans="13:62" x14ac:dyDescent="0.25">
      <c r="M122" s="8">
        <v>1.57</v>
      </c>
      <c r="N122" s="8" t="str">
        <f>IFERROR(VLOOKUP(M122,'CRUCE OPORTUNIDADES'!$C$10:$D$17,2,FALSE),"")</f>
        <v/>
      </c>
      <c r="O122" s="8">
        <v>2.5700000000000101</v>
      </c>
      <c r="P122" s="8" t="str">
        <f>IFERROR(VLOOKUP(O122,'CRUCE OPORTUNIDADES'!$C$10:$D$17,2,FALSE),"")</f>
        <v/>
      </c>
      <c r="Q122" s="8">
        <v>3.5700000000000198</v>
      </c>
      <c r="R122" s="8" t="str">
        <f>IFERROR(VLOOKUP(Q122,'CRUCE OPORTUNIDADES'!$C$10:$D$17,2,FALSE),"")</f>
        <v/>
      </c>
      <c r="S122" s="8">
        <v>4.5700000000000296</v>
      </c>
      <c r="T122" s="8" t="str">
        <f>IFERROR(VLOOKUP(S122,'CRUCE OPORTUNIDADES'!$C$10:$D$17,2,FALSE),"")</f>
        <v/>
      </c>
      <c r="U122" s="8">
        <v>5.5700000000000403</v>
      </c>
      <c r="V122" s="8" t="str">
        <f>IFERROR(VLOOKUP(U122,'CRUCE OPORTUNIDADES'!$C$10:$D$17,2,FALSE),"")</f>
        <v/>
      </c>
      <c r="W122" s="8">
        <v>6.57000000000005</v>
      </c>
      <c r="X122" s="8" t="str">
        <f>IFERROR(VLOOKUP(W122,'CRUCE OPORTUNIDADES'!$C$10:$D$17,2,FALSE),"")</f>
        <v/>
      </c>
      <c r="Y122" s="8">
        <v>7.5700000000000598</v>
      </c>
      <c r="Z122" s="8" t="str">
        <f>IFERROR(VLOOKUP(Y122,'CRUCE OPORTUNIDADES'!$C$10:$D$17,2,FALSE),"")</f>
        <v/>
      </c>
      <c r="AA122" s="8">
        <v>8.5700000000000696</v>
      </c>
      <c r="AB122" s="8" t="str">
        <f>IFERROR(VLOOKUP(AA122,'CRUCE OPORTUNIDADES'!$C$10:$D$17,2,FALSE),"")</f>
        <v/>
      </c>
      <c r="AC122" s="8">
        <v>9.5700000000000802</v>
      </c>
      <c r="AD122" s="8" t="str">
        <f>IFERROR(VLOOKUP(AC122,'CRUCE OPORTUNIDADES'!$C$10:$D$17,2,FALSE),"")</f>
        <v/>
      </c>
      <c r="AE122" s="8">
        <v>10.5700000000001</v>
      </c>
      <c r="AF122" s="8" t="str">
        <f>IFERROR(VLOOKUP(AE122,'CRUCE OPORTUNIDADES'!$C$10:$D$17,2,FALSE),"")</f>
        <v/>
      </c>
      <c r="AG122" s="8">
        <v>11.5700000000001</v>
      </c>
      <c r="AH122" s="8" t="str">
        <f>IFERROR(VLOOKUP(AG122,'CRUCE OPORTUNIDADES'!$C$10:$D$17,2,FALSE),"")</f>
        <v/>
      </c>
      <c r="AI122" s="8">
        <v>12.5700000000001</v>
      </c>
      <c r="AJ122" s="8" t="str">
        <f>IFERROR(VLOOKUP(AI122,'CRUCE OPORTUNIDADES'!$C$10:$D$17,2,FALSE),"")</f>
        <v/>
      </c>
      <c r="AK122" s="8">
        <v>13.5700000000001</v>
      </c>
      <c r="AL122" s="8" t="str">
        <f>IFERROR(VLOOKUP(AK122,'CRUCE OPORTUNIDADES'!$C$10:$D$17,2,FALSE),"")</f>
        <v/>
      </c>
      <c r="AM122" s="8">
        <v>14.5700000000001</v>
      </c>
      <c r="AN122" s="8" t="str">
        <f>IFERROR(VLOOKUP(AM122,'CRUCE OPORTUNIDADES'!$C$10:$D$17,2,FALSE),"")</f>
        <v/>
      </c>
      <c r="AO122" s="8">
        <v>15.5700000000001</v>
      </c>
      <c r="AP122" s="8" t="str">
        <f>IFERROR(VLOOKUP(AO122,'CRUCE OPORTUNIDADES'!$C$10:$D$17,2,FALSE),"")</f>
        <v/>
      </c>
      <c r="AQ122" s="8">
        <v>16.5700000000001</v>
      </c>
      <c r="AR122" s="8" t="str">
        <f>IFERROR(VLOOKUP(AQ122,'CRUCE OPORTUNIDADES'!$C$10:$D$17,2,FALSE),"")</f>
        <v/>
      </c>
      <c r="AS122" s="8">
        <v>17.570000000000199</v>
      </c>
      <c r="AT122" s="8" t="str">
        <f>IFERROR(VLOOKUP(AS122,'CRUCE OPORTUNIDADES'!$C$10:$D$17,2,FALSE),"")</f>
        <v/>
      </c>
      <c r="AU122" s="8">
        <v>18.570000000000199</v>
      </c>
      <c r="AV122" s="8" t="str">
        <f>IFERROR(VLOOKUP(AU122,'CRUCE OPORTUNIDADES'!$C$10:$D$17,2,FALSE),"")</f>
        <v/>
      </c>
      <c r="AW122" s="8">
        <v>19.570000000000199</v>
      </c>
      <c r="AX122" s="8" t="str">
        <f>IFERROR(VLOOKUP(AW122,'CRUCE OPORTUNIDADES'!$C$10:$D$17,2,FALSE),"")</f>
        <v/>
      </c>
      <c r="AY122" s="8">
        <v>20.570000000000199</v>
      </c>
      <c r="AZ122" s="8" t="str">
        <f>IFERROR(VLOOKUP(AY122,'CRUCE OPORTUNIDADES'!$C$10:$D$17,2,FALSE),"")</f>
        <v/>
      </c>
      <c r="BA122" s="8">
        <v>21.570000000000199</v>
      </c>
      <c r="BB122" s="8" t="str">
        <f>IFERROR(VLOOKUP(BA122,'CRUCE OPORTUNIDADES'!$C$10:$D$17,2,FALSE),"")</f>
        <v/>
      </c>
      <c r="BC122" s="8">
        <v>22.570000000000199</v>
      </c>
      <c r="BD122" s="8" t="str">
        <f>IFERROR(VLOOKUP(BC122,'CRUCE OPORTUNIDADES'!$C$10:$D$17,2,FALSE),"")</f>
        <v/>
      </c>
      <c r="BE122" s="8">
        <v>23.570000000000199</v>
      </c>
      <c r="BF122" s="8" t="str">
        <f>IFERROR(VLOOKUP(BE122,'CRUCE OPORTUNIDADES'!$C$10:$D$17,2,FALSE),"")</f>
        <v/>
      </c>
      <c r="BG122" s="8">
        <v>24.570000000000199</v>
      </c>
      <c r="BH122" s="8" t="str">
        <f>IFERROR(VLOOKUP(BG122,'CRUCE OPORTUNIDADES'!$C$10:$D$17,2,FALSE),"")</f>
        <v/>
      </c>
      <c r="BI122" s="8">
        <v>25.570000000000199</v>
      </c>
      <c r="BJ122" s="8" t="str">
        <f>IFERROR(VLOOKUP(BI122,'CRUCE OPORTUNIDADES'!$C$10:$D$17,2,FALSE),"")</f>
        <v/>
      </c>
    </row>
    <row r="123" spans="13:62" x14ac:dyDescent="0.25">
      <c r="N123" s="8" t="str">
        <f>IF(N124&lt;&gt;""," -O","")</f>
        <v/>
      </c>
      <c r="P123" s="8" t="str">
        <f>IF(P124&lt;&gt;""," -O","")</f>
        <v/>
      </c>
      <c r="R123" s="8" t="str">
        <f>IF(R124&lt;&gt;""," -O","")</f>
        <v/>
      </c>
      <c r="T123" s="8" t="str">
        <f>IF(T124&lt;&gt;""," -O","")</f>
        <v/>
      </c>
      <c r="V123" s="8" t="str">
        <f>IF(V124&lt;&gt;""," -O","")</f>
        <v/>
      </c>
      <c r="X123" s="8" t="str">
        <f>IF(X124&lt;&gt;""," -O","")</f>
        <v/>
      </c>
      <c r="Z123" s="8" t="str">
        <f>IF(Z124&lt;&gt;""," -O","")</f>
        <v/>
      </c>
      <c r="AB123" s="8" t="str">
        <f>IF(AB124&lt;&gt;""," -O","")</f>
        <v/>
      </c>
      <c r="AD123" s="8" t="str">
        <f>IF(AD124&lt;&gt;""," -O","")</f>
        <v/>
      </c>
      <c r="AF123" s="8" t="str">
        <f>IF(AF124&lt;&gt;""," -O","")</f>
        <v/>
      </c>
      <c r="AH123" s="8" t="str">
        <f>IF(AH124&lt;&gt;""," -O","")</f>
        <v/>
      </c>
      <c r="AJ123" s="8" t="str">
        <f>IF(AJ124&lt;&gt;""," -O","")</f>
        <v/>
      </c>
      <c r="AL123" s="8" t="str">
        <f>IF(AL124&lt;&gt;""," -O","")</f>
        <v/>
      </c>
      <c r="AN123" s="8" t="str">
        <f>IF(AN124&lt;&gt;""," -O","")</f>
        <v/>
      </c>
      <c r="AP123" s="8" t="str">
        <f>IF(AP124&lt;&gt;""," -O","")</f>
        <v/>
      </c>
      <c r="AR123" s="8" t="str">
        <f>IF(AR124&lt;&gt;""," -O","")</f>
        <v/>
      </c>
      <c r="AT123" s="8" t="str">
        <f>IF(AT124&lt;&gt;""," -O","")</f>
        <v/>
      </c>
      <c r="AV123" s="8" t="str">
        <f>IF(AV124&lt;&gt;""," -O","")</f>
        <v/>
      </c>
      <c r="AX123" s="8" t="str">
        <f>IF(AX124&lt;&gt;""," -O","")</f>
        <v/>
      </c>
      <c r="AZ123" s="8" t="str">
        <f>IF(AZ124&lt;&gt;""," -O","")</f>
        <v/>
      </c>
      <c r="BB123" s="8" t="str">
        <f>IF(BB124&lt;&gt;""," -O","")</f>
        <v/>
      </c>
      <c r="BD123" s="8" t="str">
        <f>IF(BD124&lt;&gt;""," -O","")</f>
        <v/>
      </c>
      <c r="BF123" s="8" t="str">
        <f>IF(BF124&lt;&gt;""," -O","")</f>
        <v/>
      </c>
      <c r="BH123" s="8" t="str">
        <f>IF(BH124&lt;&gt;""," -O","")</f>
        <v/>
      </c>
      <c r="BJ123" s="8" t="str">
        <f>IF(BJ124&lt;&gt;""," -O","")</f>
        <v/>
      </c>
    </row>
    <row r="124" spans="13:62" x14ac:dyDescent="0.25">
      <c r="M124" s="8">
        <v>1.58</v>
      </c>
      <c r="N124" s="8" t="str">
        <f>IFERROR(VLOOKUP(M124,'CRUCE OPORTUNIDADES'!$C$10:$D$17,2,FALSE),"")</f>
        <v/>
      </c>
      <c r="O124" s="8">
        <v>2.5800000000000098</v>
      </c>
      <c r="P124" s="8" t="str">
        <f>IFERROR(VLOOKUP(O124,'CRUCE OPORTUNIDADES'!$C$10:$D$17,2,FALSE),"")</f>
        <v/>
      </c>
      <c r="Q124" s="8">
        <v>3.5800000000000201</v>
      </c>
      <c r="R124" s="8" t="str">
        <f>IFERROR(VLOOKUP(Q124,'CRUCE OPORTUNIDADES'!$C$10:$D$17,2,FALSE),"")</f>
        <v/>
      </c>
      <c r="S124" s="8">
        <v>4.5800000000000303</v>
      </c>
      <c r="T124" s="8" t="str">
        <f>IFERROR(VLOOKUP(S124,'CRUCE OPORTUNIDADES'!$C$10:$D$17,2,FALSE),"")</f>
        <v/>
      </c>
      <c r="U124" s="8">
        <v>5.58000000000004</v>
      </c>
      <c r="V124" s="8" t="str">
        <f>IFERROR(VLOOKUP(U124,'CRUCE OPORTUNIDADES'!$C$10:$D$17,2,FALSE),"")</f>
        <v/>
      </c>
      <c r="W124" s="8">
        <v>6.5800000000000498</v>
      </c>
      <c r="X124" s="8" t="str">
        <f>IFERROR(VLOOKUP(W124,'CRUCE OPORTUNIDADES'!$C$10:$D$17,2,FALSE),"")</f>
        <v/>
      </c>
      <c r="Y124" s="8">
        <v>7.5800000000000596</v>
      </c>
      <c r="Z124" s="8" t="str">
        <f>IFERROR(VLOOKUP(Y124,'CRUCE OPORTUNIDADES'!$C$10:$D$17,2,FALSE),"")</f>
        <v/>
      </c>
      <c r="AA124" s="8">
        <v>8.5800000000000693</v>
      </c>
      <c r="AB124" s="8" t="str">
        <f>IFERROR(VLOOKUP(AA124,'CRUCE OPORTUNIDADES'!$C$10:$D$17,2,FALSE),"")</f>
        <v/>
      </c>
      <c r="AC124" s="8">
        <v>9.58000000000008</v>
      </c>
      <c r="AD124" s="8" t="str">
        <f>IFERROR(VLOOKUP(AC124,'CRUCE OPORTUNIDADES'!$C$10:$D$17,2,FALSE),"")</f>
        <v/>
      </c>
      <c r="AE124" s="8">
        <v>10.5800000000001</v>
      </c>
      <c r="AF124" s="8" t="str">
        <f>IFERROR(VLOOKUP(AE124,'CRUCE OPORTUNIDADES'!$C$10:$D$17,2,FALSE),"")</f>
        <v/>
      </c>
      <c r="AG124" s="8">
        <v>11.5800000000001</v>
      </c>
      <c r="AH124" s="8" t="str">
        <f>IFERROR(VLOOKUP(AG124,'CRUCE OPORTUNIDADES'!$C$10:$D$17,2,FALSE),"")</f>
        <v/>
      </c>
      <c r="AI124" s="8">
        <v>12.5800000000001</v>
      </c>
      <c r="AJ124" s="8" t="str">
        <f>IFERROR(VLOOKUP(AI124,'CRUCE OPORTUNIDADES'!$C$10:$D$17,2,FALSE),"")</f>
        <v/>
      </c>
      <c r="AK124" s="8">
        <v>13.5800000000001</v>
      </c>
      <c r="AL124" s="8" t="str">
        <f>IFERROR(VLOOKUP(AK124,'CRUCE OPORTUNIDADES'!$C$10:$D$17,2,FALSE),"")</f>
        <v/>
      </c>
      <c r="AM124" s="8">
        <v>14.5800000000001</v>
      </c>
      <c r="AN124" s="8" t="str">
        <f>IFERROR(VLOOKUP(AM124,'CRUCE OPORTUNIDADES'!$C$10:$D$17,2,FALSE),"")</f>
        <v/>
      </c>
      <c r="AO124" s="8">
        <v>15.5800000000001</v>
      </c>
      <c r="AP124" s="8" t="str">
        <f>IFERROR(VLOOKUP(AO124,'CRUCE OPORTUNIDADES'!$C$10:$D$17,2,FALSE),"")</f>
        <v/>
      </c>
      <c r="AQ124" s="8">
        <v>16.580000000000101</v>
      </c>
      <c r="AR124" s="8" t="str">
        <f>IFERROR(VLOOKUP(AQ124,'CRUCE OPORTUNIDADES'!$C$10:$D$17,2,FALSE),"")</f>
        <v/>
      </c>
      <c r="AS124" s="8">
        <v>17.580000000000201</v>
      </c>
      <c r="AT124" s="8" t="str">
        <f>IFERROR(VLOOKUP(AS124,'CRUCE OPORTUNIDADES'!$C$10:$D$17,2,FALSE),"")</f>
        <v/>
      </c>
      <c r="AU124" s="8">
        <v>18.580000000000201</v>
      </c>
      <c r="AV124" s="8" t="str">
        <f>IFERROR(VLOOKUP(AU124,'CRUCE OPORTUNIDADES'!$C$10:$D$17,2,FALSE),"")</f>
        <v/>
      </c>
      <c r="AW124" s="8">
        <v>19.580000000000201</v>
      </c>
      <c r="AX124" s="8" t="str">
        <f>IFERROR(VLOOKUP(AW124,'CRUCE OPORTUNIDADES'!$C$10:$D$17,2,FALSE),"")</f>
        <v/>
      </c>
      <c r="AY124" s="8">
        <v>20.580000000000201</v>
      </c>
      <c r="AZ124" s="8" t="str">
        <f>IFERROR(VLOOKUP(AY124,'CRUCE OPORTUNIDADES'!$C$10:$D$17,2,FALSE),"")</f>
        <v/>
      </c>
      <c r="BA124" s="8">
        <v>21.580000000000201</v>
      </c>
      <c r="BB124" s="8" t="str">
        <f>IFERROR(VLOOKUP(BA124,'CRUCE OPORTUNIDADES'!$C$10:$D$17,2,FALSE),"")</f>
        <v/>
      </c>
      <c r="BC124" s="8">
        <v>22.580000000000201</v>
      </c>
      <c r="BD124" s="8" t="str">
        <f>IFERROR(VLOOKUP(BC124,'CRUCE OPORTUNIDADES'!$C$10:$D$17,2,FALSE),"")</f>
        <v/>
      </c>
      <c r="BE124" s="8">
        <v>23.580000000000201</v>
      </c>
      <c r="BF124" s="8" t="str">
        <f>IFERROR(VLOOKUP(BE124,'CRUCE OPORTUNIDADES'!$C$10:$D$17,2,FALSE),"")</f>
        <v/>
      </c>
      <c r="BG124" s="8">
        <v>24.580000000000201</v>
      </c>
      <c r="BH124" s="8" t="str">
        <f>IFERROR(VLOOKUP(BG124,'CRUCE OPORTUNIDADES'!$C$10:$D$17,2,FALSE),"")</f>
        <v/>
      </c>
      <c r="BI124" s="8">
        <v>25.580000000000201</v>
      </c>
      <c r="BJ124" s="8" t="str">
        <f>IFERROR(VLOOKUP(BI124,'CRUCE OPORTUNIDADES'!$C$10:$D$17,2,FALSE),"")</f>
        <v/>
      </c>
    </row>
    <row r="125" spans="13:62" x14ac:dyDescent="0.25">
      <c r="N125" s="8" t="str">
        <f>IF(N126&lt;&gt;""," -O","")</f>
        <v/>
      </c>
      <c r="P125" s="8" t="str">
        <f>IF(P126&lt;&gt;""," -O","")</f>
        <v/>
      </c>
      <c r="R125" s="8" t="str">
        <f>IF(R126&lt;&gt;""," -O","")</f>
        <v/>
      </c>
      <c r="T125" s="8" t="str">
        <f>IF(T126&lt;&gt;""," -O","")</f>
        <v/>
      </c>
      <c r="V125" s="8" t="str">
        <f>IF(V126&lt;&gt;""," -O","")</f>
        <v/>
      </c>
      <c r="X125" s="8" t="str">
        <f>IF(X126&lt;&gt;""," -O","")</f>
        <v/>
      </c>
      <c r="Z125" s="8" t="str">
        <f>IF(Z126&lt;&gt;""," -O","")</f>
        <v/>
      </c>
      <c r="AB125" s="8" t="str">
        <f>IF(AB126&lt;&gt;""," -O","")</f>
        <v/>
      </c>
      <c r="AD125" s="8" t="str">
        <f>IF(AD126&lt;&gt;""," -O","")</f>
        <v/>
      </c>
      <c r="AF125" s="8" t="str">
        <f>IF(AF126&lt;&gt;""," -O","")</f>
        <v/>
      </c>
      <c r="AH125" s="8" t="str">
        <f>IF(AH126&lt;&gt;""," -O","")</f>
        <v/>
      </c>
      <c r="AJ125" s="8" t="str">
        <f>IF(AJ126&lt;&gt;""," -O","")</f>
        <v/>
      </c>
      <c r="AL125" s="8" t="str">
        <f>IF(AL126&lt;&gt;""," -O","")</f>
        <v/>
      </c>
      <c r="AN125" s="8" t="str">
        <f>IF(AN126&lt;&gt;""," -O","")</f>
        <v/>
      </c>
      <c r="AP125" s="8" t="str">
        <f>IF(AP126&lt;&gt;""," -O","")</f>
        <v/>
      </c>
      <c r="AR125" s="8" t="str">
        <f>IF(AR126&lt;&gt;""," -O","")</f>
        <v/>
      </c>
      <c r="AT125" s="8" t="str">
        <f>IF(AT126&lt;&gt;""," -O","")</f>
        <v/>
      </c>
      <c r="AV125" s="8" t="str">
        <f>IF(AV126&lt;&gt;""," -O","")</f>
        <v/>
      </c>
      <c r="AX125" s="8" t="str">
        <f>IF(AX126&lt;&gt;""," -O","")</f>
        <v/>
      </c>
      <c r="AZ125" s="8" t="str">
        <f>IF(AZ126&lt;&gt;""," -O","")</f>
        <v/>
      </c>
      <c r="BB125" s="8" t="str">
        <f>IF(BB126&lt;&gt;""," -O","")</f>
        <v/>
      </c>
      <c r="BD125" s="8" t="str">
        <f>IF(BD126&lt;&gt;""," -O","")</f>
        <v/>
      </c>
      <c r="BF125" s="8" t="str">
        <f>IF(BF126&lt;&gt;""," -O","")</f>
        <v/>
      </c>
      <c r="BH125" s="8" t="str">
        <f>IF(BH126&lt;&gt;""," -O","")</f>
        <v/>
      </c>
      <c r="BJ125" s="8" t="str">
        <f>IF(BJ126&lt;&gt;""," -O","")</f>
        <v/>
      </c>
    </row>
    <row r="126" spans="13:62" x14ac:dyDescent="0.25">
      <c r="M126" s="8">
        <v>1.59</v>
      </c>
      <c r="N126" s="8" t="str">
        <f>IFERROR(VLOOKUP(M126,'CRUCE OPORTUNIDADES'!$C$10:$D$17,2,FALSE),"")</f>
        <v/>
      </c>
      <c r="O126" s="8">
        <v>2.5900000000000101</v>
      </c>
      <c r="P126" s="8" t="str">
        <f>IFERROR(VLOOKUP(O126,'CRUCE OPORTUNIDADES'!$C$10:$D$17,2,FALSE),"")</f>
        <v/>
      </c>
      <c r="Q126" s="8">
        <v>3.5900000000000198</v>
      </c>
      <c r="R126" s="8" t="str">
        <f>IFERROR(VLOOKUP(Q126,'CRUCE OPORTUNIDADES'!$C$10:$D$17,2,FALSE),"")</f>
        <v/>
      </c>
      <c r="S126" s="8">
        <v>4.5900000000000301</v>
      </c>
      <c r="T126" s="8" t="str">
        <f>IFERROR(VLOOKUP(S126,'CRUCE OPORTUNIDADES'!$C$10:$D$17,2,FALSE),"")</f>
        <v/>
      </c>
      <c r="U126" s="8">
        <v>5.5900000000000398</v>
      </c>
      <c r="V126" s="8" t="str">
        <f>IFERROR(VLOOKUP(U126,'CRUCE OPORTUNIDADES'!$C$10:$D$17,2,FALSE),"")</f>
        <v/>
      </c>
      <c r="W126" s="8">
        <v>6.5900000000000496</v>
      </c>
      <c r="X126" s="8" t="str">
        <f>IFERROR(VLOOKUP(W126,'CRUCE OPORTUNIDADES'!$C$10:$D$17,2,FALSE),"")</f>
        <v/>
      </c>
      <c r="Y126" s="8">
        <v>7.5900000000000603</v>
      </c>
      <c r="Z126" s="8" t="str">
        <f>IFERROR(VLOOKUP(Y126,'CRUCE OPORTUNIDADES'!$C$10:$D$17,2,FALSE),"")</f>
        <v/>
      </c>
      <c r="AA126" s="8">
        <v>8.5900000000000691</v>
      </c>
      <c r="AB126" s="8" t="str">
        <f>IFERROR(VLOOKUP(AA126,'CRUCE OPORTUNIDADES'!$C$10:$D$17,2,FALSE),"")</f>
        <v/>
      </c>
      <c r="AC126" s="8">
        <v>9.5900000000000798</v>
      </c>
      <c r="AD126" s="8" t="str">
        <f>IFERROR(VLOOKUP(AC126,'CRUCE OPORTUNIDADES'!$C$10:$D$17,2,FALSE),"")</f>
        <v/>
      </c>
      <c r="AE126" s="8">
        <v>10.590000000000099</v>
      </c>
      <c r="AF126" s="8" t="str">
        <f>IFERROR(VLOOKUP(AE126,'CRUCE OPORTUNIDADES'!$C$10:$D$17,2,FALSE),"")</f>
        <v/>
      </c>
      <c r="AG126" s="8">
        <v>11.590000000000099</v>
      </c>
      <c r="AH126" s="8" t="str">
        <f>IFERROR(VLOOKUP(AG126,'CRUCE OPORTUNIDADES'!$C$10:$D$17,2,FALSE),"")</f>
        <v/>
      </c>
      <c r="AI126" s="8">
        <v>12.590000000000099</v>
      </c>
      <c r="AJ126" s="8" t="str">
        <f>IFERROR(VLOOKUP(AI126,'CRUCE OPORTUNIDADES'!$C$10:$D$17,2,FALSE),"")</f>
        <v/>
      </c>
      <c r="AK126" s="8">
        <v>13.590000000000099</v>
      </c>
      <c r="AL126" s="8" t="str">
        <f>IFERROR(VLOOKUP(AK126,'CRUCE OPORTUNIDADES'!$C$10:$D$17,2,FALSE),"")</f>
        <v/>
      </c>
      <c r="AM126" s="8">
        <v>14.590000000000099</v>
      </c>
      <c r="AN126" s="8" t="str">
        <f>IFERROR(VLOOKUP(AM126,'CRUCE OPORTUNIDADES'!$C$10:$D$17,2,FALSE),"")</f>
        <v/>
      </c>
      <c r="AO126" s="8">
        <v>15.590000000000099</v>
      </c>
      <c r="AP126" s="8" t="str">
        <f>IFERROR(VLOOKUP(AO126,'CRUCE OPORTUNIDADES'!$C$10:$D$17,2,FALSE),"")</f>
        <v/>
      </c>
      <c r="AQ126" s="8">
        <v>16.590000000000099</v>
      </c>
      <c r="AR126" s="8" t="str">
        <f>IFERROR(VLOOKUP(AQ126,'CRUCE OPORTUNIDADES'!$C$10:$D$17,2,FALSE),"")</f>
        <v/>
      </c>
      <c r="AS126" s="8">
        <v>17.590000000000199</v>
      </c>
      <c r="AT126" s="8" t="str">
        <f>IFERROR(VLOOKUP(AS126,'CRUCE OPORTUNIDADES'!$C$10:$D$17,2,FALSE),"")</f>
        <v/>
      </c>
      <c r="AU126" s="8">
        <v>18.590000000000199</v>
      </c>
      <c r="AV126" s="8" t="str">
        <f>IFERROR(VLOOKUP(AU126,'CRUCE OPORTUNIDADES'!$C$10:$D$17,2,FALSE),"")</f>
        <v/>
      </c>
      <c r="AW126" s="8">
        <v>19.590000000000199</v>
      </c>
      <c r="AX126" s="8" t="str">
        <f>IFERROR(VLOOKUP(AW126,'CRUCE OPORTUNIDADES'!$C$10:$D$17,2,FALSE),"")</f>
        <v/>
      </c>
      <c r="AY126" s="8">
        <v>20.590000000000199</v>
      </c>
      <c r="AZ126" s="8" t="str">
        <f>IFERROR(VLOOKUP(AY126,'CRUCE OPORTUNIDADES'!$C$10:$D$17,2,FALSE),"")</f>
        <v/>
      </c>
      <c r="BA126" s="8">
        <v>21.590000000000199</v>
      </c>
      <c r="BB126" s="8" t="str">
        <f>IFERROR(VLOOKUP(BA126,'CRUCE OPORTUNIDADES'!$C$10:$D$17,2,FALSE),"")</f>
        <v/>
      </c>
      <c r="BC126" s="8">
        <v>22.590000000000199</v>
      </c>
      <c r="BD126" s="8" t="str">
        <f>IFERROR(VLOOKUP(BC126,'CRUCE OPORTUNIDADES'!$C$10:$D$17,2,FALSE),"")</f>
        <v/>
      </c>
      <c r="BE126" s="8">
        <v>23.590000000000199</v>
      </c>
      <c r="BF126" s="8" t="str">
        <f>IFERROR(VLOOKUP(BE126,'CRUCE OPORTUNIDADES'!$C$10:$D$17,2,FALSE),"")</f>
        <v/>
      </c>
      <c r="BG126" s="8">
        <v>24.590000000000199</v>
      </c>
      <c r="BH126" s="8" t="str">
        <f>IFERROR(VLOOKUP(BG126,'CRUCE OPORTUNIDADES'!$C$10:$D$17,2,FALSE),"")</f>
        <v/>
      </c>
      <c r="BI126" s="8">
        <v>25.590000000000199</v>
      </c>
      <c r="BJ126" s="8" t="str">
        <f>IFERROR(VLOOKUP(BI126,'CRUCE OPORTUNIDADES'!$C$10:$D$17,2,FALSE),"")</f>
        <v/>
      </c>
    </row>
    <row r="127" spans="13:62" x14ac:dyDescent="0.25">
      <c r="N127" s="8" t="str">
        <f>IF(N128&lt;&gt;""," -O","")</f>
        <v/>
      </c>
      <c r="P127" s="8" t="str">
        <f>IF(P128&lt;&gt;""," -O","")</f>
        <v/>
      </c>
      <c r="R127" s="8" t="str">
        <f>IF(R128&lt;&gt;""," -O","")</f>
        <v/>
      </c>
      <c r="T127" s="8" t="str">
        <f>IF(T128&lt;&gt;""," -O","")</f>
        <v/>
      </c>
      <c r="V127" s="8" t="str">
        <f>IF(V128&lt;&gt;""," -O","")</f>
        <v/>
      </c>
      <c r="X127" s="8" t="str">
        <f>IF(X128&lt;&gt;""," -O","")</f>
        <v/>
      </c>
      <c r="Z127" s="8" t="str">
        <f>IF(Z128&lt;&gt;""," -O","")</f>
        <v/>
      </c>
      <c r="AB127" s="8" t="str">
        <f>IF(AB128&lt;&gt;""," -O","")</f>
        <v/>
      </c>
      <c r="AD127" s="8" t="str">
        <f>IF(AD128&lt;&gt;""," -O","")</f>
        <v/>
      </c>
      <c r="AF127" s="8" t="str">
        <f>IF(AF128&lt;&gt;""," -O","")</f>
        <v/>
      </c>
      <c r="AH127" s="8" t="str">
        <f>IF(AH128&lt;&gt;""," -O","")</f>
        <v/>
      </c>
      <c r="AJ127" s="8" t="str">
        <f>IF(AJ128&lt;&gt;""," -O","")</f>
        <v/>
      </c>
      <c r="AL127" s="8" t="str">
        <f>IF(AL128&lt;&gt;""," -O","")</f>
        <v/>
      </c>
      <c r="AN127" s="8" t="str">
        <f>IF(AN128&lt;&gt;""," -O","")</f>
        <v/>
      </c>
      <c r="AP127" s="8" t="str">
        <f>IF(AP128&lt;&gt;""," -O","")</f>
        <v/>
      </c>
      <c r="AR127" s="8" t="str">
        <f>IF(AR128&lt;&gt;""," -O","")</f>
        <v/>
      </c>
      <c r="AT127" s="8" t="str">
        <f>IF(AT128&lt;&gt;""," -O","")</f>
        <v/>
      </c>
      <c r="AV127" s="8" t="str">
        <f>IF(AV128&lt;&gt;""," -O","")</f>
        <v/>
      </c>
      <c r="AX127" s="8" t="str">
        <f>IF(AX128&lt;&gt;""," -O","")</f>
        <v/>
      </c>
      <c r="AZ127" s="8" t="str">
        <f>IF(AZ128&lt;&gt;""," -O","")</f>
        <v/>
      </c>
      <c r="BB127" s="8" t="str">
        <f>IF(BB128&lt;&gt;""," -O","")</f>
        <v/>
      </c>
      <c r="BD127" s="8" t="str">
        <f>IF(BD128&lt;&gt;""," -O","")</f>
        <v/>
      </c>
      <c r="BF127" s="8" t="str">
        <f>IF(BF128&lt;&gt;""," -O","")</f>
        <v/>
      </c>
      <c r="BH127" s="8" t="str">
        <f>IF(BH128&lt;&gt;""," -O","")</f>
        <v/>
      </c>
      <c r="BJ127" s="8" t="str">
        <f>IF(BJ128&lt;&gt;""," -O","")</f>
        <v/>
      </c>
    </row>
    <row r="128" spans="13:62" x14ac:dyDescent="0.25">
      <c r="M128" s="8">
        <v>1.6</v>
      </c>
      <c r="N128" s="8" t="str">
        <f>IFERROR(VLOOKUP(M128,'CRUCE OPORTUNIDADES'!$C$10:$D$17,2,FALSE),"")</f>
        <v/>
      </c>
      <c r="O128" s="8">
        <v>2.6000000000000099</v>
      </c>
      <c r="P128" s="8" t="str">
        <f>IFERROR(VLOOKUP(O128,'CRUCE OPORTUNIDADES'!$C$10:$D$17,2,FALSE),"")</f>
        <v/>
      </c>
      <c r="Q128" s="8">
        <v>3.6000000000000201</v>
      </c>
      <c r="R128" s="8" t="str">
        <f>IFERROR(VLOOKUP(Q128,'CRUCE OPORTUNIDADES'!$C$10:$D$17,2,FALSE),"")</f>
        <v/>
      </c>
      <c r="S128" s="8">
        <v>4.6000000000000298</v>
      </c>
      <c r="T128" s="8" t="str">
        <f>IFERROR(VLOOKUP(S128,'CRUCE OPORTUNIDADES'!$C$10:$D$17,2,FALSE),"")</f>
        <v/>
      </c>
      <c r="U128" s="8">
        <v>5.6000000000000396</v>
      </c>
      <c r="V128" s="8" t="str">
        <f>IFERROR(VLOOKUP(U128,'CRUCE OPORTUNIDADES'!$C$10:$D$17,2,FALSE),"")</f>
        <v/>
      </c>
      <c r="W128" s="8">
        <v>6.6000000000000503</v>
      </c>
      <c r="X128" s="8" t="str">
        <f>IFERROR(VLOOKUP(W128,'CRUCE OPORTUNIDADES'!$C$10:$D$17,2,FALSE),"")</f>
        <v/>
      </c>
      <c r="Y128" s="8">
        <v>7.60000000000006</v>
      </c>
      <c r="Z128" s="8" t="str">
        <f>IFERROR(VLOOKUP(Y128,'CRUCE OPORTUNIDADES'!$C$10:$D$17,2,FALSE),"")</f>
        <v/>
      </c>
      <c r="AA128" s="8">
        <v>8.6000000000000707</v>
      </c>
      <c r="AB128" s="8" t="str">
        <f>IFERROR(VLOOKUP(AA128,'CRUCE OPORTUNIDADES'!$C$10:$D$17,2,FALSE),"")</f>
        <v/>
      </c>
      <c r="AC128" s="8">
        <v>9.6000000000000796</v>
      </c>
      <c r="AD128" s="8" t="str">
        <f>IFERROR(VLOOKUP(AC128,'CRUCE OPORTUNIDADES'!$C$10:$D$17,2,FALSE),"")</f>
        <v/>
      </c>
      <c r="AE128" s="8">
        <v>10.600000000000099</v>
      </c>
      <c r="AF128" s="8" t="str">
        <f>IFERROR(VLOOKUP(AE128,'CRUCE OPORTUNIDADES'!$C$10:$D$17,2,FALSE),"")</f>
        <v/>
      </c>
      <c r="AG128" s="8">
        <v>11.600000000000099</v>
      </c>
      <c r="AH128" s="8" t="str">
        <f>IFERROR(VLOOKUP(AG128,'CRUCE OPORTUNIDADES'!$C$10:$D$17,2,FALSE),"")</f>
        <v/>
      </c>
      <c r="AI128" s="8">
        <v>12.600000000000099</v>
      </c>
      <c r="AJ128" s="8" t="str">
        <f>IFERROR(VLOOKUP(AI128,'CRUCE OPORTUNIDADES'!$C$10:$D$17,2,FALSE),"")</f>
        <v/>
      </c>
      <c r="AK128" s="8">
        <v>13.600000000000099</v>
      </c>
      <c r="AL128" s="8" t="str">
        <f>IFERROR(VLOOKUP(AK128,'CRUCE OPORTUNIDADES'!$C$10:$D$17,2,FALSE),"")</f>
        <v/>
      </c>
      <c r="AM128" s="8">
        <v>14.600000000000099</v>
      </c>
      <c r="AN128" s="8" t="str">
        <f>IFERROR(VLOOKUP(AM128,'CRUCE OPORTUNIDADES'!$C$10:$D$17,2,FALSE),"")</f>
        <v/>
      </c>
      <c r="AO128" s="8">
        <v>15.600000000000099</v>
      </c>
      <c r="AP128" s="8" t="str">
        <f>IFERROR(VLOOKUP(AO128,'CRUCE OPORTUNIDADES'!$C$10:$D$17,2,FALSE),"")</f>
        <v/>
      </c>
      <c r="AQ128" s="8">
        <v>16.600000000000101</v>
      </c>
      <c r="AR128" s="8" t="str">
        <f>IFERROR(VLOOKUP(AQ128,'CRUCE OPORTUNIDADES'!$C$10:$D$17,2,FALSE),"")</f>
        <v/>
      </c>
      <c r="AS128" s="8">
        <v>17.6000000000002</v>
      </c>
      <c r="AT128" s="8" t="str">
        <f>IFERROR(VLOOKUP(AS128,'CRUCE OPORTUNIDADES'!$C$10:$D$17,2,FALSE),"")</f>
        <v/>
      </c>
      <c r="AU128" s="8">
        <v>18.6000000000002</v>
      </c>
      <c r="AV128" s="8" t="str">
        <f>IFERROR(VLOOKUP(AU128,'CRUCE OPORTUNIDADES'!$C$10:$D$17,2,FALSE),"")</f>
        <v/>
      </c>
      <c r="AW128" s="8">
        <v>19.6000000000002</v>
      </c>
      <c r="AX128" s="8" t="str">
        <f>IFERROR(VLOOKUP(AW128,'CRUCE OPORTUNIDADES'!$C$10:$D$17,2,FALSE),"")</f>
        <v/>
      </c>
      <c r="AY128" s="8">
        <v>20.6000000000002</v>
      </c>
      <c r="AZ128" s="8" t="str">
        <f>IFERROR(VLOOKUP(AY128,'CRUCE OPORTUNIDADES'!$C$10:$D$17,2,FALSE),"")</f>
        <v/>
      </c>
      <c r="BA128" s="8">
        <v>21.6000000000002</v>
      </c>
      <c r="BB128" s="8" t="str">
        <f>IFERROR(VLOOKUP(BA128,'CRUCE OPORTUNIDADES'!$C$10:$D$17,2,FALSE),"")</f>
        <v/>
      </c>
      <c r="BC128" s="8">
        <v>22.6000000000002</v>
      </c>
      <c r="BD128" s="8" t="str">
        <f>IFERROR(VLOOKUP(BC128,'CRUCE OPORTUNIDADES'!$C$10:$D$17,2,FALSE),"")</f>
        <v/>
      </c>
      <c r="BE128" s="8">
        <v>23.6000000000002</v>
      </c>
      <c r="BF128" s="8" t="str">
        <f>IFERROR(VLOOKUP(BE128,'CRUCE OPORTUNIDADES'!$C$10:$D$17,2,FALSE),"")</f>
        <v/>
      </c>
      <c r="BG128" s="8">
        <v>24.6000000000002</v>
      </c>
      <c r="BH128" s="8" t="str">
        <f>IFERROR(VLOOKUP(BG128,'CRUCE OPORTUNIDADES'!$C$10:$D$17,2,FALSE),"")</f>
        <v/>
      </c>
      <c r="BI128" s="8">
        <v>25.6000000000002</v>
      </c>
      <c r="BJ128" s="8" t="str">
        <f>IFERROR(VLOOKUP(BI128,'CRUCE OPORTUNIDADES'!$C$10:$D$17,2,FALSE),"")</f>
        <v/>
      </c>
    </row>
    <row r="129" spans="13:62" x14ac:dyDescent="0.25">
      <c r="N129" s="8" t="str">
        <f>IF(N130&lt;&gt;""," -O","")</f>
        <v/>
      </c>
      <c r="P129" s="8" t="str">
        <f>IF(P130&lt;&gt;""," -O","")</f>
        <v/>
      </c>
      <c r="R129" s="8" t="str">
        <f>IF(R130&lt;&gt;""," -O","")</f>
        <v/>
      </c>
      <c r="T129" s="8" t="str">
        <f>IF(T130&lt;&gt;""," -O","")</f>
        <v/>
      </c>
      <c r="V129" s="8" t="str">
        <f>IF(V130&lt;&gt;""," -O","")</f>
        <v/>
      </c>
      <c r="X129" s="8" t="str">
        <f>IF(X130&lt;&gt;""," -O","")</f>
        <v/>
      </c>
      <c r="Z129" s="8" t="str">
        <f>IF(Z130&lt;&gt;""," -O","")</f>
        <v/>
      </c>
      <c r="AB129" s="8" t="str">
        <f>IF(AB130&lt;&gt;""," -O","")</f>
        <v/>
      </c>
      <c r="AD129" s="8" t="str">
        <f>IF(AD130&lt;&gt;""," -O","")</f>
        <v/>
      </c>
      <c r="AF129" s="8" t="str">
        <f>IF(AF130&lt;&gt;""," -O","")</f>
        <v/>
      </c>
      <c r="AH129" s="8" t="str">
        <f>IF(AH130&lt;&gt;""," -O","")</f>
        <v/>
      </c>
      <c r="AJ129" s="8" t="str">
        <f>IF(AJ130&lt;&gt;""," -O","")</f>
        <v/>
      </c>
      <c r="AL129" s="8" t="str">
        <f>IF(AL130&lt;&gt;""," -O","")</f>
        <v/>
      </c>
      <c r="AN129" s="8" t="str">
        <f>IF(AN130&lt;&gt;""," -O","")</f>
        <v/>
      </c>
      <c r="AP129" s="8" t="str">
        <f>IF(AP130&lt;&gt;""," -O","")</f>
        <v/>
      </c>
      <c r="AR129" s="8" t="str">
        <f>IF(AR130&lt;&gt;""," -O","")</f>
        <v/>
      </c>
      <c r="AT129" s="8" t="str">
        <f>IF(AT130&lt;&gt;""," -O","")</f>
        <v/>
      </c>
      <c r="AV129" s="8" t="str">
        <f>IF(AV130&lt;&gt;""," -O","")</f>
        <v/>
      </c>
      <c r="AX129" s="8" t="str">
        <f>IF(AX130&lt;&gt;""," -O","")</f>
        <v/>
      </c>
      <c r="AZ129" s="8" t="str">
        <f>IF(AZ130&lt;&gt;""," -O","")</f>
        <v/>
      </c>
      <c r="BB129" s="8" t="str">
        <f>IF(BB130&lt;&gt;""," -O","")</f>
        <v/>
      </c>
      <c r="BD129" s="8" t="str">
        <f>IF(BD130&lt;&gt;""," -O","")</f>
        <v/>
      </c>
      <c r="BF129" s="8" t="str">
        <f>IF(BF130&lt;&gt;""," -O","")</f>
        <v/>
      </c>
      <c r="BH129" s="8" t="str">
        <f>IF(BH130&lt;&gt;""," -O","")</f>
        <v/>
      </c>
      <c r="BJ129" s="8" t="str">
        <f>IF(BJ130&lt;&gt;""," -O","")</f>
        <v/>
      </c>
    </row>
    <row r="130" spans="13:62" x14ac:dyDescent="0.25">
      <c r="M130" s="8">
        <v>1.61</v>
      </c>
      <c r="N130" s="8" t="str">
        <f>IFERROR(VLOOKUP(M130,'CRUCE OPORTUNIDADES'!$C$10:$D$17,2,FALSE),"")</f>
        <v/>
      </c>
      <c r="O130" s="8">
        <v>2.6100000000000101</v>
      </c>
      <c r="P130" s="8" t="str">
        <f>IFERROR(VLOOKUP(O130,'CRUCE OPORTUNIDADES'!$C$10:$D$17,2,FALSE),"")</f>
        <v/>
      </c>
      <c r="Q130" s="8">
        <v>3.6100000000000199</v>
      </c>
      <c r="R130" s="8" t="str">
        <f>IFERROR(VLOOKUP(Q130,'CRUCE OPORTUNIDADES'!$C$10:$D$17,2,FALSE),"")</f>
        <v/>
      </c>
      <c r="S130" s="8">
        <v>4.6100000000000296</v>
      </c>
      <c r="T130" s="8" t="str">
        <f>IFERROR(VLOOKUP(S130,'CRUCE OPORTUNIDADES'!$C$10:$D$17,2,FALSE),"")</f>
        <v/>
      </c>
      <c r="U130" s="8">
        <v>5.6100000000000403</v>
      </c>
      <c r="V130" s="8" t="str">
        <f>IFERROR(VLOOKUP(U130,'CRUCE OPORTUNIDADES'!$C$10:$D$17,2,FALSE),"")</f>
        <v/>
      </c>
      <c r="W130" s="8">
        <v>6.6100000000000501</v>
      </c>
      <c r="X130" s="8" t="str">
        <f>IFERROR(VLOOKUP(W130,'CRUCE OPORTUNIDADES'!$C$10:$D$17,2,FALSE),"")</f>
        <v/>
      </c>
      <c r="Y130" s="8">
        <v>7.6100000000000598</v>
      </c>
      <c r="Z130" s="8" t="str">
        <f>IFERROR(VLOOKUP(Y130,'CRUCE OPORTUNIDADES'!$C$10:$D$17,2,FALSE),"")</f>
        <v/>
      </c>
      <c r="AA130" s="8">
        <v>8.6100000000000705</v>
      </c>
      <c r="AB130" s="8" t="str">
        <f>IFERROR(VLOOKUP(AA130,'CRUCE OPORTUNIDADES'!$C$10:$D$17,2,FALSE),"")</f>
        <v/>
      </c>
      <c r="AC130" s="8">
        <v>9.6100000000000794</v>
      </c>
      <c r="AD130" s="8" t="str">
        <f>IFERROR(VLOOKUP(AC130,'CRUCE OPORTUNIDADES'!$C$10:$D$17,2,FALSE),"")</f>
        <v/>
      </c>
      <c r="AE130" s="8">
        <v>10.610000000000101</v>
      </c>
      <c r="AF130" s="8" t="str">
        <f>IFERROR(VLOOKUP(AE130,'CRUCE OPORTUNIDADES'!$C$10:$D$17,2,FALSE),"")</f>
        <v/>
      </c>
      <c r="AG130" s="8">
        <v>11.610000000000101</v>
      </c>
      <c r="AH130" s="8" t="str">
        <f>IFERROR(VLOOKUP(AG130,'CRUCE OPORTUNIDADES'!$C$10:$D$17,2,FALSE),"")</f>
        <v/>
      </c>
      <c r="AI130" s="8">
        <v>12.610000000000101</v>
      </c>
      <c r="AJ130" s="8" t="str">
        <f>IFERROR(VLOOKUP(AI130,'CRUCE OPORTUNIDADES'!$C$10:$D$17,2,FALSE),"")</f>
        <v/>
      </c>
      <c r="AK130" s="8">
        <v>13.610000000000101</v>
      </c>
      <c r="AL130" s="8" t="str">
        <f>IFERROR(VLOOKUP(AK130,'CRUCE OPORTUNIDADES'!$C$10:$D$17,2,FALSE),"")</f>
        <v/>
      </c>
      <c r="AM130" s="8">
        <v>14.610000000000101</v>
      </c>
      <c r="AN130" s="8" t="str">
        <f>IFERROR(VLOOKUP(AM130,'CRUCE OPORTUNIDADES'!$C$10:$D$17,2,FALSE),"")</f>
        <v/>
      </c>
      <c r="AO130" s="8">
        <v>15.610000000000101</v>
      </c>
      <c r="AP130" s="8" t="str">
        <f>IFERROR(VLOOKUP(AO130,'CRUCE OPORTUNIDADES'!$C$10:$D$17,2,FALSE),"")</f>
        <v/>
      </c>
      <c r="AQ130" s="8">
        <v>16.610000000000099</v>
      </c>
      <c r="AR130" s="8" t="str">
        <f>IFERROR(VLOOKUP(AQ130,'CRUCE OPORTUNIDADES'!$C$10:$D$17,2,FALSE),"")</f>
        <v/>
      </c>
      <c r="AS130" s="8">
        <v>17.610000000000198</v>
      </c>
      <c r="AT130" s="8" t="str">
        <f>IFERROR(VLOOKUP(AS130,'CRUCE OPORTUNIDADES'!$C$10:$D$17,2,FALSE),"")</f>
        <v/>
      </c>
      <c r="AU130" s="8">
        <v>18.610000000000198</v>
      </c>
      <c r="AV130" s="8" t="str">
        <f>IFERROR(VLOOKUP(AU130,'CRUCE OPORTUNIDADES'!$C$10:$D$17,2,FALSE),"")</f>
        <v/>
      </c>
      <c r="AW130" s="8">
        <v>19.610000000000198</v>
      </c>
      <c r="AX130" s="8" t="str">
        <f>IFERROR(VLOOKUP(AW130,'CRUCE OPORTUNIDADES'!$C$10:$D$17,2,FALSE),"")</f>
        <v/>
      </c>
      <c r="AY130" s="8">
        <v>20.610000000000198</v>
      </c>
      <c r="AZ130" s="8" t="str">
        <f>IFERROR(VLOOKUP(AY130,'CRUCE OPORTUNIDADES'!$C$10:$D$17,2,FALSE),"")</f>
        <v/>
      </c>
      <c r="BA130" s="8">
        <v>21.610000000000198</v>
      </c>
      <c r="BB130" s="8" t="str">
        <f>IFERROR(VLOOKUP(BA130,'CRUCE OPORTUNIDADES'!$C$10:$D$17,2,FALSE),"")</f>
        <v/>
      </c>
      <c r="BC130" s="8">
        <v>22.610000000000198</v>
      </c>
      <c r="BD130" s="8" t="str">
        <f>IFERROR(VLOOKUP(BC130,'CRUCE OPORTUNIDADES'!$C$10:$D$17,2,FALSE),"")</f>
        <v/>
      </c>
      <c r="BE130" s="8">
        <v>23.610000000000198</v>
      </c>
      <c r="BF130" s="8" t="str">
        <f>IFERROR(VLOOKUP(BE130,'CRUCE OPORTUNIDADES'!$C$10:$D$17,2,FALSE),"")</f>
        <v/>
      </c>
      <c r="BG130" s="8">
        <v>24.610000000000198</v>
      </c>
      <c r="BH130" s="8" t="str">
        <f>IFERROR(VLOOKUP(BG130,'CRUCE OPORTUNIDADES'!$C$10:$D$17,2,FALSE),"")</f>
        <v/>
      </c>
      <c r="BI130" s="8">
        <v>25.610000000000198</v>
      </c>
      <c r="BJ130" s="8" t="str">
        <f>IFERROR(VLOOKUP(BI130,'CRUCE OPORTUNIDADES'!$C$10:$D$17,2,FALSE),"")</f>
        <v/>
      </c>
    </row>
    <row r="131" spans="13:62" x14ac:dyDescent="0.25">
      <c r="N131" s="8" t="str">
        <f>IF(N132&lt;&gt;""," -O","")</f>
        <v/>
      </c>
      <c r="P131" s="8" t="str">
        <f>IF(P132&lt;&gt;""," -O","")</f>
        <v/>
      </c>
      <c r="R131" s="8" t="str">
        <f>IF(R132&lt;&gt;""," -O","")</f>
        <v/>
      </c>
      <c r="T131" s="8" t="str">
        <f>IF(T132&lt;&gt;""," -O","")</f>
        <v/>
      </c>
      <c r="V131" s="8" t="str">
        <f>IF(V132&lt;&gt;""," -O","")</f>
        <v/>
      </c>
      <c r="X131" s="8" t="str">
        <f>IF(X132&lt;&gt;""," -O","")</f>
        <v/>
      </c>
      <c r="Z131" s="8" t="str">
        <f>IF(Z132&lt;&gt;""," -O","")</f>
        <v/>
      </c>
      <c r="AB131" s="8" t="str">
        <f>IF(AB132&lt;&gt;""," -O","")</f>
        <v/>
      </c>
      <c r="AD131" s="8" t="str">
        <f>IF(AD132&lt;&gt;""," -O","")</f>
        <v/>
      </c>
      <c r="AF131" s="8" t="str">
        <f>IF(AF132&lt;&gt;""," -O","")</f>
        <v/>
      </c>
      <c r="AH131" s="8" t="str">
        <f>IF(AH132&lt;&gt;""," -O","")</f>
        <v/>
      </c>
      <c r="AJ131" s="8" t="str">
        <f>IF(AJ132&lt;&gt;""," -O","")</f>
        <v/>
      </c>
      <c r="AL131" s="8" t="str">
        <f>IF(AL132&lt;&gt;""," -O","")</f>
        <v/>
      </c>
      <c r="AN131" s="8" t="str">
        <f>IF(AN132&lt;&gt;""," -O","")</f>
        <v/>
      </c>
      <c r="AP131" s="8" t="str">
        <f>IF(AP132&lt;&gt;""," -O","")</f>
        <v/>
      </c>
      <c r="AR131" s="8" t="str">
        <f>IF(AR132&lt;&gt;""," -O","")</f>
        <v/>
      </c>
      <c r="AT131" s="8" t="str">
        <f>IF(AT132&lt;&gt;""," -O","")</f>
        <v/>
      </c>
      <c r="AV131" s="8" t="str">
        <f>IF(AV132&lt;&gt;""," -O","")</f>
        <v/>
      </c>
      <c r="AX131" s="8" t="str">
        <f>IF(AX132&lt;&gt;""," -O","")</f>
        <v/>
      </c>
      <c r="AZ131" s="8" t="str">
        <f>IF(AZ132&lt;&gt;""," -O","")</f>
        <v/>
      </c>
      <c r="BB131" s="8" t="str">
        <f>IF(BB132&lt;&gt;""," -O","")</f>
        <v/>
      </c>
      <c r="BD131" s="8" t="str">
        <f>IF(BD132&lt;&gt;""," -O","")</f>
        <v/>
      </c>
      <c r="BF131" s="8" t="str">
        <f>IF(BF132&lt;&gt;""," -O","")</f>
        <v/>
      </c>
      <c r="BH131" s="8" t="str">
        <f>IF(BH132&lt;&gt;""," -O","")</f>
        <v/>
      </c>
      <c r="BJ131" s="8" t="str">
        <f>IF(BJ132&lt;&gt;""," -O","")</f>
        <v/>
      </c>
    </row>
    <row r="132" spans="13:62" x14ac:dyDescent="0.25">
      <c r="M132" s="8">
        <v>1.62</v>
      </c>
      <c r="N132" s="8" t="str">
        <f>IFERROR(VLOOKUP(M132,'CRUCE OPORTUNIDADES'!$C$10:$D$17,2,FALSE),"")</f>
        <v/>
      </c>
      <c r="O132" s="8">
        <v>2.6200000000000099</v>
      </c>
      <c r="P132" s="8" t="str">
        <f>IFERROR(VLOOKUP(O132,'CRUCE OPORTUNIDADES'!$C$10:$D$17,2,FALSE),"")</f>
        <v/>
      </c>
      <c r="Q132" s="8">
        <v>3.6200000000000201</v>
      </c>
      <c r="R132" s="8" t="str">
        <f>IFERROR(VLOOKUP(Q132,'CRUCE OPORTUNIDADES'!$C$10:$D$17,2,FALSE),"")</f>
        <v/>
      </c>
      <c r="S132" s="8">
        <v>4.6200000000000303</v>
      </c>
      <c r="T132" s="8" t="str">
        <f>IFERROR(VLOOKUP(S132,'CRUCE OPORTUNIDADES'!$C$10:$D$17,2,FALSE),"")</f>
        <v/>
      </c>
      <c r="U132" s="8">
        <v>5.6200000000000401</v>
      </c>
      <c r="V132" s="8" t="str">
        <f>IFERROR(VLOOKUP(U132,'CRUCE OPORTUNIDADES'!$C$10:$D$17,2,FALSE),"")</f>
        <v/>
      </c>
      <c r="W132" s="8">
        <v>6.6200000000000498</v>
      </c>
      <c r="X132" s="8" t="str">
        <f>IFERROR(VLOOKUP(W132,'CRUCE OPORTUNIDADES'!$C$10:$D$17,2,FALSE),"")</f>
        <v/>
      </c>
      <c r="Y132" s="8">
        <v>7.6200000000000596</v>
      </c>
      <c r="Z132" s="8" t="str">
        <f>IFERROR(VLOOKUP(Y132,'CRUCE OPORTUNIDADES'!$C$10:$D$17,2,FALSE),"")</f>
        <v/>
      </c>
      <c r="AA132" s="8">
        <v>8.6200000000000703</v>
      </c>
      <c r="AB132" s="8" t="str">
        <f>IFERROR(VLOOKUP(AA132,'CRUCE OPORTUNIDADES'!$C$10:$D$17,2,FALSE),"")</f>
        <v/>
      </c>
      <c r="AC132" s="8">
        <v>9.6200000000000792</v>
      </c>
      <c r="AD132" s="8" t="str">
        <f>IFERROR(VLOOKUP(AC132,'CRUCE OPORTUNIDADES'!$C$10:$D$17,2,FALSE),"")</f>
        <v/>
      </c>
      <c r="AE132" s="8">
        <v>10.6200000000001</v>
      </c>
      <c r="AF132" s="8" t="str">
        <f>IFERROR(VLOOKUP(AE132,'CRUCE OPORTUNIDADES'!$C$10:$D$17,2,FALSE),"")</f>
        <v/>
      </c>
      <c r="AG132" s="8">
        <v>11.6200000000001</v>
      </c>
      <c r="AH132" s="8" t="str">
        <f>IFERROR(VLOOKUP(AG132,'CRUCE OPORTUNIDADES'!$C$10:$D$17,2,FALSE),"")</f>
        <v/>
      </c>
      <c r="AI132" s="8">
        <v>12.6200000000001</v>
      </c>
      <c r="AJ132" s="8" t="str">
        <f>IFERROR(VLOOKUP(AI132,'CRUCE OPORTUNIDADES'!$C$10:$D$17,2,FALSE),"")</f>
        <v/>
      </c>
      <c r="AK132" s="8">
        <v>13.6200000000001</v>
      </c>
      <c r="AL132" s="8" t="str">
        <f>IFERROR(VLOOKUP(AK132,'CRUCE OPORTUNIDADES'!$C$10:$D$17,2,FALSE),"")</f>
        <v/>
      </c>
      <c r="AM132" s="8">
        <v>14.6200000000001</v>
      </c>
      <c r="AN132" s="8" t="str">
        <f>IFERROR(VLOOKUP(AM132,'CRUCE OPORTUNIDADES'!$C$10:$D$17,2,FALSE),"")</f>
        <v/>
      </c>
      <c r="AO132" s="8">
        <v>15.6200000000001</v>
      </c>
      <c r="AP132" s="8" t="str">
        <f>IFERROR(VLOOKUP(AO132,'CRUCE OPORTUNIDADES'!$C$10:$D$17,2,FALSE),"")</f>
        <v/>
      </c>
      <c r="AQ132" s="8">
        <v>16.6200000000001</v>
      </c>
      <c r="AR132" s="8" t="str">
        <f>IFERROR(VLOOKUP(AQ132,'CRUCE OPORTUNIDADES'!$C$10:$D$17,2,FALSE),"")</f>
        <v/>
      </c>
      <c r="AS132" s="8">
        <v>17.6200000000002</v>
      </c>
      <c r="AT132" s="8" t="str">
        <f>IFERROR(VLOOKUP(AS132,'CRUCE OPORTUNIDADES'!$C$10:$D$17,2,FALSE),"")</f>
        <v/>
      </c>
      <c r="AU132" s="8">
        <v>18.6200000000002</v>
      </c>
      <c r="AV132" s="8" t="str">
        <f>IFERROR(VLOOKUP(AU132,'CRUCE OPORTUNIDADES'!$C$10:$D$17,2,FALSE),"")</f>
        <v/>
      </c>
      <c r="AW132" s="8">
        <v>19.6200000000002</v>
      </c>
      <c r="AX132" s="8" t="str">
        <f>IFERROR(VLOOKUP(AW132,'CRUCE OPORTUNIDADES'!$C$10:$D$17,2,FALSE),"")</f>
        <v/>
      </c>
      <c r="AY132" s="8">
        <v>20.6200000000002</v>
      </c>
      <c r="AZ132" s="8" t="str">
        <f>IFERROR(VLOOKUP(AY132,'CRUCE OPORTUNIDADES'!$C$10:$D$17,2,FALSE),"")</f>
        <v/>
      </c>
      <c r="BA132" s="8">
        <v>21.6200000000002</v>
      </c>
      <c r="BB132" s="8" t="str">
        <f>IFERROR(VLOOKUP(BA132,'CRUCE OPORTUNIDADES'!$C$10:$D$17,2,FALSE),"")</f>
        <v/>
      </c>
      <c r="BC132" s="8">
        <v>22.6200000000002</v>
      </c>
      <c r="BD132" s="8" t="str">
        <f>IFERROR(VLOOKUP(BC132,'CRUCE OPORTUNIDADES'!$C$10:$D$17,2,FALSE),"")</f>
        <v/>
      </c>
      <c r="BE132" s="8">
        <v>23.6200000000002</v>
      </c>
      <c r="BF132" s="8" t="str">
        <f>IFERROR(VLOOKUP(BE132,'CRUCE OPORTUNIDADES'!$C$10:$D$17,2,FALSE),"")</f>
        <v/>
      </c>
      <c r="BG132" s="8">
        <v>24.6200000000002</v>
      </c>
      <c r="BH132" s="8" t="str">
        <f>IFERROR(VLOOKUP(BG132,'CRUCE OPORTUNIDADES'!$C$10:$D$17,2,FALSE),"")</f>
        <v/>
      </c>
      <c r="BI132" s="8">
        <v>25.6200000000002</v>
      </c>
      <c r="BJ132" s="8" t="str">
        <f>IFERROR(VLOOKUP(BI132,'CRUCE OPORTUNIDADES'!$C$10:$D$17,2,FALSE),"")</f>
        <v/>
      </c>
    </row>
    <row r="133" spans="13:62" x14ac:dyDescent="0.25">
      <c r="N133" s="8" t="str">
        <f>IF(N134&lt;&gt;""," -O","")</f>
        <v/>
      </c>
      <c r="P133" s="8" t="str">
        <f>IF(P134&lt;&gt;""," -O","")</f>
        <v/>
      </c>
      <c r="R133" s="8" t="str">
        <f>IF(R134&lt;&gt;""," -O","")</f>
        <v/>
      </c>
      <c r="T133" s="8" t="str">
        <f>IF(T134&lt;&gt;""," -O","")</f>
        <v/>
      </c>
      <c r="V133" s="8" t="str">
        <f>IF(V134&lt;&gt;""," -O","")</f>
        <v/>
      </c>
      <c r="X133" s="8" t="str">
        <f>IF(X134&lt;&gt;""," -O","")</f>
        <v/>
      </c>
      <c r="Z133" s="8" t="str">
        <f>IF(Z134&lt;&gt;""," -O","")</f>
        <v/>
      </c>
      <c r="AB133" s="8" t="str">
        <f>IF(AB134&lt;&gt;""," -O","")</f>
        <v/>
      </c>
      <c r="AD133" s="8" t="str">
        <f>IF(AD134&lt;&gt;""," -O","")</f>
        <v/>
      </c>
      <c r="AF133" s="8" t="str">
        <f>IF(AF134&lt;&gt;""," -O","")</f>
        <v/>
      </c>
      <c r="AH133" s="8" t="str">
        <f>IF(AH134&lt;&gt;""," -O","")</f>
        <v/>
      </c>
      <c r="AJ133" s="8" t="str">
        <f>IF(AJ134&lt;&gt;""," -O","")</f>
        <v/>
      </c>
      <c r="AL133" s="8" t="str">
        <f>IF(AL134&lt;&gt;""," -O","")</f>
        <v/>
      </c>
      <c r="AN133" s="8" t="str">
        <f>IF(AN134&lt;&gt;""," -O","")</f>
        <v/>
      </c>
      <c r="AP133" s="8" t="str">
        <f>IF(AP134&lt;&gt;""," -O","")</f>
        <v/>
      </c>
      <c r="AR133" s="8" t="str">
        <f>IF(AR134&lt;&gt;""," -O","")</f>
        <v/>
      </c>
      <c r="AT133" s="8" t="str">
        <f>IF(AT134&lt;&gt;""," -O","")</f>
        <v/>
      </c>
      <c r="AV133" s="8" t="str">
        <f>IF(AV134&lt;&gt;""," -O","")</f>
        <v/>
      </c>
      <c r="AX133" s="8" t="str">
        <f>IF(AX134&lt;&gt;""," -O","")</f>
        <v/>
      </c>
      <c r="AZ133" s="8" t="str">
        <f>IF(AZ134&lt;&gt;""," -O","")</f>
        <v/>
      </c>
      <c r="BB133" s="8" t="str">
        <f>IF(BB134&lt;&gt;""," -O","")</f>
        <v/>
      </c>
      <c r="BD133" s="8" t="str">
        <f>IF(BD134&lt;&gt;""," -O","")</f>
        <v/>
      </c>
      <c r="BF133" s="8" t="str">
        <f>IF(BF134&lt;&gt;""," -O","")</f>
        <v/>
      </c>
      <c r="BH133" s="8" t="str">
        <f>IF(BH134&lt;&gt;""," -O","")</f>
        <v/>
      </c>
      <c r="BJ133" s="8" t="str">
        <f>IF(BJ134&lt;&gt;""," -O","")</f>
        <v/>
      </c>
    </row>
    <row r="134" spans="13:62" x14ac:dyDescent="0.25">
      <c r="M134" s="8">
        <v>1.63</v>
      </c>
      <c r="N134" s="8" t="str">
        <f>IFERROR(VLOOKUP(M134,'CRUCE OPORTUNIDADES'!$C$10:$D$17,2,FALSE),"")</f>
        <v/>
      </c>
      <c r="O134" s="8">
        <v>2.6300000000000101</v>
      </c>
      <c r="P134" s="8" t="str">
        <f>IFERROR(VLOOKUP(O134,'CRUCE OPORTUNIDADES'!$C$10:$D$17,2,FALSE),"")</f>
        <v/>
      </c>
      <c r="Q134" s="8">
        <v>3.6300000000000199</v>
      </c>
      <c r="R134" s="8" t="str">
        <f>IFERROR(VLOOKUP(Q134,'CRUCE OPORTUNIDADES'!$C$10:$D$17,2,FALSE),"")</f>
        <v/>
      </c>
      <c r="S134" s="8">
        <v>4.6300000000000301</v>
      </c>
      <c r="T134" s="8" t="str">
        <f>IFERROR(VLOOKUP(S134,'CRUCE OPORTUNIDADES'!$C$10:$D$17,2,FALSE),"")</f>
        <v/>
      </c>
      <c r="U134" s="8">
        <v>5.6300000000000399</v>
      </c>
      <c r="V134" s="8" t="str">
        <f>IFERROR(VLOOKUP(U134,'CRUCE OPORTUNIDADES'!$C$10:$D$17,2,FALSE),"")</f>
        <v/>
      </c>
      <c r="W134" s="8">
        <v>6.6300000000000496</v>
      </c>
      <c r="X134" s="8" t="str">
        <f>IFERROR(VLOOKUP(W134,'CRUCE OPORTUNIDADES'!$C$10:$D$17,2,FALSE),"")</f>
        <v/>
      </c>
      <c r="Y134" s="8">
        <v>7.6300000000000603</v>
      </c>
      <c r="Z134" s="8" t="str">
        <f>IFERROR(VLOOKUP(Y134,'CRUCE OPORTUNIDADES'!$C$10:$D$17,2,FALSE),"")</f>
        <v/>
      </c>
      <c r="AA134" s="8">
        <v>8.6300000000000701</v>
      </c>
      <c r="AB134" s="8" t="str">
        <f>IFERROR(VLOOKUP(AA134,'CRUCE OPORTUNIDADES'!$C$10:$D$17,2,FALSE),"")</f>
        <v/>
      </c>
      <c r="AC134" s="8">
        <v>9.6300000000000807</v>
      </c>
      <c r="AD134" s="8" t="str">
        <f>IFERROR(VLOOKUP(AC134,'CRUCE OPORTUNIDADES'!$C$10:$D$17,2,FALSE),"")</f>
        <v/>
      </c>
      <c r="AE134" s="8">
        <v>10.6300000000001</v>
      </c>
      <c r="AF134" s="8" t="str">
        <f>IFERROR(VLOOKUP(AE134,'CRUCE OPORTUNIDADES'!$C$10:$D$17,2,FALSE),"")</f>
        <v/>
      </c>
      <c r="AG134" s="8">
        <v>11.6300000000001</v>
      </c>
      <c r="AH134" s="8" t="str">
        <f>IFERROR(VLOOKUP(AG134,'CRUCE OPORTUNIDADES'!$C$10:$D$17,2,FALSE),"")</f>
        <v/>
      </c>
      <c r="AI134" s="8">
        <v>12.6300000000001</v>
      </c>
      <c r="AJ134" s="8" t="str">
        <f>IFERROR(VLOOKUP(AI134,'CRUCE OPORTUNIDADES'!$C$10:$D$17,2,FALSE),"")</f>
        <v/>
      </c>
      <c r="AK134" s="8">
        <v>13.6300000000001</v>
      </c>
      <c r="AL134" s="8" t="str">
        <f>IFERROR(VLOOKUP(AK134,'CRUCE OPORTUNIDADES'!$C$10:$D$17,2,FALSE),"")</f>
        <v/>
      </c>
      <c r="AM134" s="8">
        <v>14.6300000000001</v>
      </c>
      <c r="AN134" s="8" t="str">
        <f>IFERROR(VLOOKUP(AM134,'CRUCE OPORTUNIDADES'!$C$10:$D$17,2,FALSE),"")</f>
        <v/>
      </c>
      <c r="AO134" s="8">
        <v>15.6300000000001</v>
      </c>
      <c r="AP134" s="8" t="str">
        <f>IFERROR(VLOOKUP(AO134,'CRUCE OPORTUNIDADES'!$C$10:$D$17,2,FALSE),"")</f>
        <v/>
      </c>
      <c r="AQ134" s="8">
        <v>16.630000000000202</v>
      </c>
      <c r="AR134" s="8" t="str">
        <f>IFERROR(VLOOKUP(AQ134,'CRUCE OPORTUNIDADES'!$C$10:$D$17,2,FALSE),"")</f>
        <v/>
      </c>
      <c r="AS134" s="8">
        <v>17.630000000000202</v>
      </c>
      <c r="AT134" s="8" t="str">
        <f>IFERROR(VLOOKUP(AS134,'CRUCE OPORTUNIDADES'!$C$10:$D$17,2,FALSE),"")</f>
        <v/>
      </c>
      <c r="AU134" s="8">
        <v>18.630000000000202</v>
      </c>
      <c r="AV134" s="8" t="str">
        <f>IFERROR(VLOOKUP(AU134,'CRUCE OPORTUNIDADES'!$C$10:$D$17,2,FALSE),"")</f>
        <v/>
      </c>
      <c r="AW134" s="8">
        <v>19.630000000000202</v>
      </c>
      <c r="AX134" s="8" t="str">
        <f>IFERROR(VLOOKUP(AW134,'CRUCE OPORTUNIDADES'!$C$10:$D$17,2,FALSE),"")</f>
        <v/>
      </c>
      <c r="AY134" s="8">
        <v>20.630000000000202</v>
      </c>
      <c r="AZ134" s="8" t="str">
        <f>IFERROR(VLOOKUP(AY134,'CRUCE OPORTUNIDADES'!$C$10:$D$17,2,FALSE),"")</f>
        <v/>
      </c>
      <c r="BA134" s="8">
        <v>21.630000000000202</v>
      </c>
      <c r="BB134" s="8" t="str">
        <f>IFERROR(VLOOKUP(BA134,'CRUCE OPORTUNIDADES'!$C$10:$D$17,2,FALSE),"")</f>
        <v/>
      </c>
      <c r="BC134" s="8">
        <v>22.630000000000202</v>
      </c>
      <c r="BD134" s="8" t="str">
        <f>IFERROR(VLOOKUP(BC134,'CRUCE OPORTUNIDADES'!$C$10:$D$17,2,FALSE),"")</f>
        <v/>
      </c>
      <c r="BE134" s="8">
        <v>23.630000000000202</v>
      </c>
      <c r="BF134" s="8" t="str">
        <f>IFERROR(VLOOKUP(BE134,'CRUCE OPORTUNIDADES'!$C$10:$D$17,2,FALSE),"")</f>
        <v/>
      </c>
      <c r="BG134" s="8">
        <v>24.630000000000202</v>
      </c>
      <c r="BH134" s="8" t="str">
        <f>IFERROR(VLOOKUP(BG134,'CRUCE OPORTUNIDADES'!$C$10:$D$17,2,FALSE),"")</f>
        <v/>
      </c>
      <c r="BI134" s="8">
        <v>25.630000000000202</v>
      </c>
      <c r="BJ134" s="8" t="str">
        <f>IFERROR(VLOOKUP(BI134,'CRUCE OPORTUNIDADES'!$C$10:$D$17,2,FALSE),"")</f>
        <v/>
      </c>
    </row>
    <row r="135" spans="13:62" x14ac:dyDescent="0.25">
      <c r="N135" s="8" t="str">
        <f>IF(N136&lt;&gt;""," -O","")</f>
        <v/>
      </c>
      <c r="P135" s="8" t="str">
        <f>IF(P136&lt;&gt;""," -O","")</f>
        <v/>
      </c>
      <c r="R135" s="8" t="str">
        <f>IF(R136&lt;&gt;""," -O","")</f>
        <v/>
      </c>
      <c r="T135" s="8" t="str">
        <f>IF(T136&lt;&gt;""," -O","")</f>
        <v/>
      </c>
      <c r="V135" s="8" t="str">
        <f>IF(V136&lt;&gt;""," -O","")</f>
        <v/>
      </c>
      <c r="X135" s="8" t="str">
        <f>IF(X136&lt;&gt;""," -O","")</f>
        <v/>
      </c>
      <c r="Z135" s="8" t="str">
        <f>IF(Z136&lt;&gt;""," -O","")</f>
        <v/>
      </c>
      <c r="AB135" s="8" t="str">
        <f>IF(AB136&lt;&gt;""," -O","")</f>
        <v/>
      </c>
      <c r="AD135" s="8" t="str">
        <f>IF(AD136&lt;&gt;""," -O","")</f>
        <v/>
      </c>
      <c r="AF135" s="8" t="str">
        <f>IF(AF136&lt;&gt;""," -O","")</f>
        <v/>
      </c>
      <c r="AH135" s="8" t="str">
        <f>IF(AH136&lt;&gt;""," -O","")</f>
        <v/>
      </c>
      <c r="AJ135" s="8" t="str">
        <f>IF(AJ136&lt;&gt;""," -O","")</f>
        <v/>
      </c>
      <c r="AL135" s="8" t="str">
        <f>IF(AL136&lt;&gt;""," -O","")</f>
        <v/>
      </c>
      <c r="AN135" s="8" t="str">
        <f>IF(AN136&lt;&gt;""," -O","")</f>
        <v/>
      </c>
      <c r="AP135" s="8" t="str">
        <f>IF(AP136&lt;&gt;""," -O","")</f>
        <v/>
      </c>
      <c r="AR135" s="8" t="str">
        <f>IF(AR136&lt;&gt;""," -O","")</f>
        <v/>
      </c>
      <c r="AT135" s="8" t="str">
        <f>IF(AT136&lt;&gt;""," -O","")</f>
        <v/>
      </c>
      <c r="AV135" s="8" t="str">
        <f>IF(AV136&lt;&gt;""," -O","")</f>
        <v/>
      </c>
      <c r="AX135" s="8" t="str">
        <f>IF(AX136&lt;&gt;""," -O","")</f>
        <v/>
      </c>
      <c r="AZ135" s="8" t="str">
        <f>IF(AZ136&lt;&gt;""," -O","")</f>
        <v/>
      </c>
      <c r="BB135" s="8" t="str">
        <f>IF(BB136&lt;&gt;""," -O","")</f>
        <v/>
      </c>
      <c r="BD135" s="8" t="str">
        <f>IF(BD136&lt;&gt;""," -O","")</f>
        <v/>
      </c>
      <c r="BF135" s="8" t="str">
        <f>IF(BF136&lt;&gt;""," -O","")</f>
        <v/>
      </c>
      <c r="BH135" s="8" t="str">
        <f>IF(BH136&lt;&gt;""," -O","")</f>
        <v/>
      </c>
      <c r="BJ135" s="8" t="str">
        <f>IF(BJ136&lt;&gt;""," -O","")</f>
        <v/>
      </c>
    </row>
    <row r="136" spans="13:62" x14ac:dyDescent="0.25">
      <c r="M136" s="8">
        <v>1.64</v>
      </c>
      <c r="N136" s="8" t="str">
        <f>IFERROR(VLOOKUP(M136,'CRUCE OPORTUNIDADES'!$C$10:$D$17,2,FALSE),"")</f>
        <v/>
      </c>
      <c r="O136" s="8">
        <v>2.6400000000000099</v>
      </c>
      <c r="P136" s="8" t="str">
        <f>IFERROR(VLOOKUP(O136,'CRUCE OPORTUNIDADES'!$C$10:$D$17,2,FALSE),"")</f>
        <v/>
      </c>
      <c r="Q136" s="8">
        <v>3.6400000000000201</v>
      </c>
      <c r="R136" s="8" t="str">
        <f>IFERROR(VLOOKUP(Q136,'CRUCE OPORTUNIDADES'!$C$10:$D$17,2,FALSE),"")</f>
        <v/>
      </c>
      <c r="S136" s="8">
        <v>4.6400000000000299</v>
      </c>
      <c r="T136" s="8" t="str">
        <f>IFERROR(VLOOKUP(S136,'CRUCE OPORTUNIDADES'!$C$10:$D$17,2,FALSE),"")</f>
        <v/>
      </c>
      <c r="U136" s="8">
        <v>5.6400000000000396</v>
      </c>
      <c r="V136" s="8" t="str">
        <f>IFERROR(VLOOKUP(U136,'CRUCE OPORTUNIDADES'!$C$10:$D$17,2,FALSE),"")</f>
        <v/>
      </c>
      <c r="W136" s="8">
        <v>6.6400000000000503</v>
      </c>
      <c r="X136" s="8" t="str">
        <f>IFERROR(VLOOKUP(W136,'CRUCE OPORTUNIDADES'!$C$10:$D$17,2,FALSE),"")</f>
        <v/>
      </c>
      <c r="Y136" s="8">
        <v>7.6400000000000601</v>
      </c>
      <c r="Z136" s="8" t="str">
        <f>IFERROR(VLOOKUP(Y136,'CRUCE OPORTUNIDADES'!$C$10:$D$17,2,FALSE),"")</f>
        <v/>
      </c>
      <c r="AA136" s="8">
        <v>8.6400000000000698</v>
      </c>
      <c r="AB136" s="8" t="str">
        <f>IFERROR(VLOOKUP(AA136,'CRUCE OPORTUNIDADES'!$C$10:$D$17,2,FALSE),"")</f>
        <v/>
      </c>
      <c r="AC136" s="8">
        <v>9.6400000000000805</v>
      </c>
      <c r="AD136" s="8" t="str">
        <f>IFERROR(VLOOKUP(AC136,'CRUCE OPORTUNIDADES'!$C$10:$D$17,2,FALSE),"")</f>
        <v/>
      </c>
      <c r="AE136" s="8">
        <v>10.6400000000001</v>
      </c>
      <c r="AF136" s="8" t="str">
        <f>IFERROR(VLOOKUP(AE136,'CRUCE OPORTUNIDADES'!$C$10:$D$17,2,FALSE),"")</f>
        <v/>
      </c>
      <c r="AG136" s="8">
        <v>11.6400000000001</v>
      </c>
      <c r="AH136" s="8" t="str">
        <f>IFERROR(VLOOKUP(AG136,'CRUCE OPORTUNIDADES'!$C$10:$D$17,2,FALSE),"")</f>
        <v/>
      </c>
      <c r="AI136" s="8">
        <v>12.6400000000001</v>
      </c>
      <c r="AJ136" s="8" t="str">
        <f>IFERROR(VLOOKUP(AI136,'CRUCE OPORTUNIDADES'!$C$10:$D$17,2,FALSE),"")</f>
        <v/>
      </c>
      <c r="AK136" s="8">
        <v>13.6400000000001</v>
      </c>
      <c r="AL136" s="8" t="str">
        <f>IFERROR(VLOOKUP(AK136,'CRUCE OPORTUNIDADES'!$C$10:$D$17,2,FALSE),"")</f>
        <v/>
      </c>
      <c r="AM136" s="8">
        <v>14.6400000000001</v>
      </c>
      <c r="AN136" s="8" t="str">
        <f>IFERROR(VLOOKUP(AM136,'CRUCE OPORTUNIDADES'!$C$10:$D$17,2,FALSE),"")</f>
        <v/>
      </c>
      <c r="AO136" s="8">
        <v>15.6400000000001</v>
      </c>
      <c r="AP136" s="8" t="str">
        <f>IFERROR(VLOOKUP(AO136,'CRUCE OPORTUNIDADES'!$C$10:$D$17,2,FALSE),"")</f>
        <v/>
      </c>
      <c r="AQ136" s="8">
        <v>16.6400000000001</v>
      </c>
      <c r="AR136" s="8" t="str">
        <f>IFERROR(VLOOKUP(AQ136,'CRUCE OPORTUNIDADES'!$C$10:$D$17,2,FALSE),"")</f>
        <v/>
      </c>
      <c r="AS136" s="8">
        <v>17.6400000000002</v>
      </c>
      <c r="AT136" s="8" t="str">
        <f>IFERROR(VLOOKUP(AS136,'CRUCE OPORTUNIDADES'!$C$10:$D$17,2,FALSE),"")</f>
        <v/>
      </c>
      <c r="AU136" s="8">
        <v>18.6400000000002</v>
      </c>
      <c r="AV136" s="8" t="str">
        <f>IFERROR(VLOOKUP(AU136,'CRUCE OPORTUNIDADES'!$C$10:$D$17,2,FALSE),"")</f>
        <v/>
      </c>
      <c r="AW136" s="8">
        <v>19.6400000000002</v>
      </c>
      <c r="AX136" s="8" t="str">
        <f>IFERROR(VLOOKUP(AW136,'CRUCE OPORTUNIDADES'!$C$10:$D$17,2,FALSE),"")</f>
        <v/>
      </c>
      <c r="AY136" s="8">
        <v>20.6400000000002</v>
      </c>
      <c r="AZ136" s="8" t="str">
        <f>IFERROR(VLOOKUP(AY136,'CRUCE OPORTUNIDADES'!$C$10:$D$17,2,FALSE),"")</f>
        <v/>
      </c>
      <c r="BA136" s="8">
        <v>21.6400000000002</v>
      </c>
      <c r="BB136" s="8" t="str">
        <f>IFERROR(VLOOKUP(BA136,'CRUCE OPORTUNIDADES'!$C$10:$D$17,2,FALSE),"")</f>
        <v/>
      </c>
      <c r="BC136" s="8">
        <v>22.6400000000002</v>
      </c>
      <c r="BD136" s="8" t="str">
        <f>IFERROR(VLOOKUP(BC136,'CRUCE OPORTUNIDADES'!$C$10:$D$17,2,FALSE),"")</f>
        <v/>
      </c>
      <c r="BE136" s="8">
        <v>23.6400000000002</v>
      </c>
      <c r="BF136" s="8" t="str">
        <f>IFERROR(VLOOKUP(BE136,'CRUCE OPORTUNIDADES'!$C$10:$D$17,2,FALSE),"")</f>
        <v/>
      </c>
      <c r="BG136" s="8">
        <v>24.6400000000002</v>
      </c>
      <c r="BH136" s="8" t="str">
        <f>IFERROR(VLOOKUP(BG136,'CRUCE OPORTUNIDADES'!$C$10:$D$17,2,FALSE),"")</f>
        <v/>
      </c>
      <c r="BI136" s="8">
        <v>25.6400000000002</v>
      </c>
      <c r="BJ136" s="8" t="str">
        <f>IFERROR(VLOOKUP(BI136,'CRUCE OPORTUNIDADES'!$C$10:$D$17,2,FALSE),"")</f>
        <v/>
      </c>
    </row>
    <row r="137" spans="13:62" x14ac:dyDescent="0.25">
      <c r="N137" s="8" t="str">
        <f>IF(N138&lt;&gt;""," -O","")</f>
        <v/>
      </c>
      <c r="P137" s="8" t="str">
        <f>IF(P138&lt;&gt;""," -O","")</f>
        <v/>
      </c>
      <c r="R137" s="8" t="str">
        <f>IF(R138&lt;&gt;""," -O","")</f>
        <v/>
      </c>
      <c r="T137" s="8" t="str">
        <f>IF(T138&lt;&gt;""," -O","")</f>
        <v/>
      </c>
      <c r="V137" s="8" t="str">
        <f>IF(V138&lt;&gt;""," -O","")</f>
        <v/>
      </c>
      <c r="X137" s="8" t="str">
        <f>IF(X138&lt;&gt;""," -O","")</f>
        <v/>
      </c>
      <c r="Z137" s="8" t="str">
        <f>IF(Z138&lt;&gt;""," -O","")</f>
        <v/>
      </c>
      <c r="AB137" s="8" t="str">
        <f>IF(AB138&lt;&gt;""," -O","")</f>
        <v/>
      </c>
      <c r="AD137" s="8" t="str">
        <f>IF(AD138&lt;&gt;""," -O","")</f>
        <v/>
      </c>
      <c r="AF137" s="8" t="str">
        <f>IF(AF138&lt;&gt;""," -O","")</f>
        <v/>
      </c>
      <c r="AH137" s="8" t="str">
        <f>IF(AH138&lt;&gt;""," -O","")</f>
        <v/>
      </c>
      <c r="AJ137" s="8" t="str">
        <f>IF(AJ138&lt;&gt;""," -O","")</f>
        <v/>
      </c>
      <c r="AL137" s="8" t="str">
        <f>IF(AL138&lt;&gt;""," -O","")</f>
        <v/>
      </c>
      <c r="AN137" s="8" t="str">
        <f>IF(AN138&lt;&gt;""," -O","")</f>
        <v/>
      </c>
      <c r="AP137" s="8" t="str">
        <f>IF(AP138&lt;&gt;""," -O","")</f>
        <v/>
      </c>
      <c r="AR137" s="8" t="str">
        <f>IF(AR138&lt;&gt;""," -O","")</f>
        <v/>
      </c>
      <c r="AT137" s="8" t="str">
        <f>IF(AT138&lt;&gt;""," -O","")</f>
        <v/>
      </c>
      <c r="AV137" s="8" t="str">
        <f>IF(AV138&lt;&gt;""," -O","")</f>
        <v/>
      </c>
      <c r="AX137" s="8" t="str">
        <f>IF(AX138&lt;&gt;""," -O","")</f>
        <v/>
      </c>
      <c r="AZ137" s="8" t="str">
        <f>IF(AZ138&lt;&gt;""," -O","")</f>
        <v/>
      </c>
      <c r="BB137" s="8" t="str">
        <f>IF(BB138&lt;&gt;""," -O","")</f>
        <v/>
      </c>
      <c r="BD137" s="8" t="str">
        <f>IF(BD138&lt;&gt;""," -O","")</f>
        <v/>
      </c>
      <c r="BF137" s="8" t="str">
        <f>IF(BF138&lt;&gt;""," -O","")</f>
        <v/>
      </c>
      <c r="BH137" s="8" t="str">
        <f>IF(BH138&lt;&gt;""," -O","")</f>
        <v/>
      </c>
      <c r="BJ137" s="8" t="str">
        <f>IF(BJ138&lt;&gt;""," -O","")</f>
        <v/>
      </c>
    </row>
    <row r="138" spans="13:62" x14ac:dyDescent="0.25">
      <c r="M138" s="8">
        <v>1.65</v>
      </c>
      <c r="N138" s="8" t="str">
        <f>IFERROR(VLOOKUP(M138,'CRUCE OPORTUNIDADES'!$C$10:$D$17,2,FALSE),"")</f>
        <v/>
      </c>
      <c r="O138" s="8">
        <v>2.6500000000000101</v>
      </c>
      <c r="P138" s="8" t="str">
        <f>IFERROR(VLOOKUP(O138,'CRUCE OPORTUNIDADES'!$C$10:$D$17,2,FALSE),"")</f>
        <v/>
      </c>
      <c r="Q138" s="8">
        <v>3.6500000000000199</v>
      </c>
      <c r="R138" s="8" t="str">
        <f>IFERROR(VLOOKUP(Q138,'CRUCE OPORTUNIDADES'!$C$10:$D$17,2,FALSE),"")</f>
        <v/>
      </c>
      <c r="S138" s="8">
        <v>4.6500000000000297</v>
      </c>
      <c r="T138" s="8" t="str">
        <f>IFERROR(VLOOKUP(S138,'CRUCE OPORTUNIDADES'!$C$10:$D$17,2,FALSE),"")</f>
        <v/>
      </c>
      <c r="U138" s="8">
        <v>5.6500000000000403</v>
      </c>
      <c r="V138" s="8" t="str">
        <f>IFERROR(VLOOKUP(U138,'CRUCE OPORTUNIDADES'!$C$10:$D$17,2,FALSE),"")</f>
        <v/>
      </c>
      <c r="W138" s="8">
        <v>6.6500000000000501</v>
      </c>
      <c r="X138" s="8" t="str">
        <f>IFERROR(VLOOKUP(W138,'CRUCE OPORTUNIDADES'!$C$10:$D$17,2,FALSE),"")</f>
        <v/>
      </c>
      <c r="Y138" s="8">
        <v>7.6500000000000599</v>
      </c>
      <c r="Z138" s="8" t="str">
        <f>IFERROR(VLOOKUP(Y138,'CRUCE OPORTUNIDADES'!$C$10:$D$17,2,FALSE),"")</f>
        <v/>
      </c>
      <c r="AA138" s="8">
        <v>8.6500000000000696</v>
      </c>
      <c r="AB138" s="8" t="str">
        <f>IFERROR(VLOOKUP(AA138,'CRUCE OPORTUNIDADES'!$C$10:$D$17,2,FALSE),"")</f>
        <v/>
      </c>
      <c r="AC138" s="8">
        <v>9.6500000000000803</v>
      </c>
      <c r="AD138" s="8" t="str">
        <f>IFERROR(VLOOKUP(AC138,'CRUCE OPORTUNIDADES'!$C$10:$D$17,2,FALSE),"")</f>
        <v/>
      </c>
      <c r="AE138" s="8">
        <v>10.6500000000001</v>
      </c>
      <c r="AF138" s="8" t="str">
        <f>IFERROR(VLOOKUP(AE138,'CRUCE OPORTUNIDADES'!$C$10:$D$17,2,FALSE),"")</f>
        <v/>
      </c>
      <c r="AG138" s="8">
        <v>11.6500000000001</v>
      </c>
      <c r="AH138" s="8" t="str">
        <f>IFERROR(VLOOKUP(AG138,'CRUCE OPORTUNIDADES'!$C$10:$D$17,2,FALSE),"")</f>
        <v/>
      </c>
      <c r="AI138" s="8">
        <v>12.6500000000001</v>
      </c>
      <c r="AJ138" s="8" t="str">
        <f>IFERROR(VLOOKUP(AI138,'CRUCE OPORTUNIDADES'!$C$10:$D$17,2,FALSE),"")</f>
        <v/>
      </c>
      <c r="AK138" s="8">
        <v>13.6500000000001</v>
      </c>
      <c r="AL138" s="8" t="str">
        <f>IFERROR(VLOOKUP(AK138,'CRUCE OPORTUNIDADES'!$C$10:$D$17,2,FALSE),"")</f>
        <v/>
      </c>
      <c r="AM138" s="8">
        <v>14.6500000000001</v>
      </c>
      <c r="AN138" s="8" t="str">
        <f>IFERROR(VLOOKUP(AM138,'CRUCE OPORTUNIDADES'!$C$10:$D$17,2,FALSE),"")</f>
        <v/>
      </c>
      <c r="AO138" s="8">
        <v>15.6500000000001</v>
      </c>
      <c r="AP138" s="8" t="str">
        <f>IFERROR(VLOOKUP(AO138,'CRUCE OPORTUNIDADES'!$C$10:$D$17,2,FALSE),"")</f>
        <v/>
      </c>
      <c r="AQ138" s="8">
        <v>16.650000000000201</v>
      </c>
      <c r="AR138" s="8" t="str">
        <f>IFERROR(VLOOKUP(AQ138,'CRUCE OPORTUNIDADES'!$C$10:$D$17,2,FALSE),"")</f>
        <v/>
      </c>
      <c r="AS138" s="8">
        <v>17.650000000000201</v>
      </c>
      <c r="AT138" s="8" t="str">
        <f>IFERROR(VLOOKUP(AS138,'CRUCE OPORTUNIDADES'!$C$10:$D$17,2,FALSE),"")</f>
        <v/>
      </c>
      <c r="AU138" s="8">
        <v>18.650000000000201</v>
      </c>
      <c r="AV138" s="8" t="str">
        <f>IFERROR(VLOOKUP(AU138,'CRUCE OPORTUNIDADES'!$C$10:$D$17,2,FALSE),"")</f>
        <v/>
      </c>
      <c r="AW138" s="8">
        <v>19.650000000000201</v>
      </c>
      <c r="AX138" s="8" t="str">
        <f>IFERROR(VLOOKUP(AW138,'CRUCE OPORTUNIDADES'!$C$10:$D$17,2,FALSE),"")</f>
        <v/>
      </c>
      <c r="AY138" s="8">
        <v>20.650000000000201</v>
      </c>
      <c r="AZ138" s="8" t="str">
        <f>IFERROR(VLOOKUP(AY138,'CRUCE OPORTUNIDADES'!$C$10:$D$17,2,FALSE),"")</f>
        <v/>
      </c>
      <c r="BA138" s="8">
        <v>21.650000000000201</v>
      </c>
      <c r="BB138" s="8" t="str">
        <f>IFERROR(VLOOKUP(BA138,'CRUCE OPORTUNIDADES'!$C$10:$D$17,2,FALSE),"")</f>
        <v/>
      </c>
      <c r="BC138" s="8">
        <v>22.650000000000201</v>
      </c>
      <c r="BD138" s="8" t="str">
        <f>IFERROR(VLOOKUP(BC138,'CRUCE OPORTUNIDADES'!$C$10:$D$17,2,FALSE),"")</f>
        <v/>
      </c>
      <c r="BE138" s="8">
        <v>23.650000000000201</v>
      </c>
      <c r="BF138" s="8" t="str">
        <f>IFERROR(VLOOKUP(BE138,'CRUCE OPORTUNIDADES'!$C$10:$D$17,2,FALSE),"")</f>
        <v/>
      </c>
      <c r="BG138" s="8">
        <v>24.650000000000201</v>
      </c>
      <c r="BH138" s="8" t="str">
        <f>IFERROR(VLOOKUP(BG138,'CRUCE OPORTUNIDADES'!$C$10:$D$17,2,FALSE),"")</f>
        <v/>
      </c>
      <c r="BI138" s="8">
        <v>25.650000000000201</v>
      </c>
      <c r="BJ138" s="8" t="str">
        <f>IFERROR(VLOOKUP(BI138,'CRUCE OPORTUNIDADES'!$C$10:$D$17,2,FALSE),"")</f>
        <v/>
      </c>
    </row>
    <row r="139" spans="13:62" x14ac:dyDescent="0.25">
      <c r="N139" s="8" t="str">
        <f>IF(N140&lt;&gt;""," -O","")</f>
        <v/>
      </c>
      <c r="P139" s="8" t="str">
        <f>IF(P140&lt;&gt;""," -O","")</f>
        <v/>
      </c>
      <c r="R139" s="8" t="str">
        <f>IF(R140&lt;&gt;""," -O","")</f>
        <v/>
      </c>
      <c r="T139" s="8" t="str">
        <f>IF(T140&lt;&gt;""," -O","")</f>
        <v/>
      </c>
      <c r="V139" s="8" t="str">
        <f>IF(V140&lt;&gt;""," -O","")</f>
        <v/>
      </c>
      <c r="X139" s="8" t="str">
        <f>IF(X140&lt;&gt;""," -O","")</f>
        <v/>
      </c>
      <c r="Z139" s="8" t="str">
        <f>IF(Z140&lt;&gt;""," -O","")</f>
        <v/>
      </c>
      <c r="AB139" s="8" t="str">
        <f>IF(AB140&lt;&gt;""," -O","")</f>
        <v/>
      </c>
      <c r="AD139" s="8" t="str">
        <f>IF(AD140&lt;&gt;""," -O","")</f>
        <v/>
      </c>
      <c r="AF139" s="8" t="str">
        <f>IF(AF140&lt;&gt;""," -O","")</f>
        <v/>
      </c>
      <c r="AH139" s="8" t="str">
        <f>IF(AH140&lt;&gt;""," -O","")</f>
        <v/>
      </c>
      <c r="AJ139" s="8" t="str">
        <f>IF(AJ140&lt;&gt;""," -O","")</f>
        <v/>
      </c>
      <c r="AL139" s="8" t="str">
        <f>IF(AL140&lt;&gt;""," -O","")</f>
        <v/>
      </c>
      <c r="AN139" s="8" t="str">
        <f>IF(AN140&lt;&gt;""," -O","")</f>
        <v/>
      </c>
      <c r="AP139" s="8" t="str">
        <f>IF(AP140&lt;&gt;""," -O","")</f>
        <v/>
      </c>
      <c r="AR139" s="8" t="str">
        <f>IF(AR140&lt;&gt;""," -O","")</f>
        <v/>
      </c>
      <c r="AT139" s="8" t="str">
        <f>IF(AT140&lt;&gt;""," -O","")</f>
        <v/>
      </c>
      <c r="AV139" s="8" t="str">
        <f>IF(AV140&lt;&gt;""," -O","")</f>
        <v/>
      </c>
      <c r="AX139" s="8" t="str">
        <f>IF(AX140&lt;&gt;""," -O","")</f>
        <v/>
      </c>
      <c r="AZ139" s="8" t="str">
        <f>IF(AZ140&lt;&gt;""," -O","")</f>
        <v/>
      </c>
      <c r="BB139" s="8" t="str">
        <f>IF(BB140&lt;&gt;""," -O","")</f>
        <v/>
      </c>
      <c r="BD139" s="8" t="str">
        <f>IF(BD140&lt;&gt;""," -O","")</f>
        <v/>
      </c>
      <c r="BF139" s="8" t="str">
        <f>IF(BF140&lt;&gt;""," -O","")</f>
        <v/>
      </c>
      <c r="BH139" s="8" t="str">
        <f>IF(BH140&lt;&gt;""," -O","")</f>
        <v/>
      </c>
      <c r="BJ139" s="8" t="str">
        <f>IF(BJ140&lt;&gt;""," -O","")</f>
        <v/>
      </c>
    </row>
    <row r="140" spans="13:62" x14ac:dyDescent="0.25">
      <c r="M140" s="8">
        <v>1.66</v>
      </c>
      <c r="N140" s="8" t="str">
        <f>IFERROR(VLOOKUP(M140,'CRUCE OPORTUNIDADES'!$C$10:$D$17,2,FALSE),"")</f>
        <v/>
      </c>
      <c r="O140" s="8">
        <v>2.6600000000000099</v>
      </c>
      <c r="P140" s="8" t="str">
        <f>IFERROR(VLOOKUP(O140,'CRUCE OPORTUNIDADES'!$C$10:$D$17,2,FALSE),"")</f>
        <v/>
      </c>
      <c r="Q140" s="8">
        <v>3.6600000000000201</v>
      </c>
      <c r="R140" s="8" t="str">
        <f>IFERROR(VLOOKUP(Q140,'CRUCE OPORTUNIDADES'!$C$10:$D$17,2,FALSE),"")</f>
        <v/>
      </c>
      <c r="S140" s="8">
        <v>4.6600000000000303</v>
      </c>
      <c r="T140" s="8" t="str">
        <f>IFERROR(VLOOKUP(S140,'CRUCE OPORTUNIDADES'!$C$10:$D$17,2,FALSE),"")</f>
        <v/>
      </c>
      <c r="U140" s="8">
        <v>5.6600000000000401</v>
      </c>
      <c r="V140" s="8" t="str">
        <f>IFERROR(VLOOKUP(U140,'CRUCE OPORTUNIDADES'!$C$10:$D$17,2,FALSE),"")</f>
        <v/>
      </c>
      <c r="W140" s="8">
        <v>6.6600000000000499</v>
      </c>
      <c r="X140" s="8" t="str">
        <f>IFERROR(VLOOKUP(W140,'CRUCE OPORTUNIDADES'!$C$10:$D$17,2,FALSE),"")</f>
        <v/>
      </c>
      <c r="Y140" s="8">
        <v>7.6600000000000597</v>
      </c>
      <c r="Z140" s="8" t="str">
        <f>IFERROR(VLOOKUP(Y140,'CRUCE OPORTUNIDADES'!$C$10:$D$17,2,FALSE),"")</f>
        <v/>
      </c>
      <c r="AA140" s="8">
        <v>8.6600000000000694</v>
      </c>
      <c r="AB140" s="8" t="str">
        <f>IFERROR(VLOOKUP(AA140,'CRUCE OPORTUNIDADES'!$C$10:$D$17,2,FALSE),"")</f>
        <v/>
      </c>
      <c r="AC140" s="8">
        <v>9.6600000000000801</v>
      </c>
      <c r="AD140" s="8" t="str">
        <f>IFERROR(VLOOKUP(AC140,'CRUCE OPORTUNIDADES'!$C$10:$D$17,2,FALSE),"")</f>
        <v/>
      </c>
      <c r="AE140" s="8">
        <v>10.6600000000001</v>
      </c>
      <c r="AF140" s="8" t="str">
        <f>IFERROR(VLOOKUP(AE140,'CRUCE OPORTUNIDADES'!$C$10:$D$17,2,FALSE),"")</f>
        <v/>
      </c>
      <c r="AG140" s="8">
        <v>11.6600000000001</v>
      </c>
      <c r="AH140" s="8" t="str">
        <f>IFERROR(VLOOKUP(AG140,'CRUCE OPORTUNIDADES'!$C$10:$D$17,2,FALSE),"")</f>
        <v/>
      </c>
      <c r="AI140" s="8">
        <v>12.6600000000001</v>
      </c>
      <c r="AJ140" s="8" t="str">
        <f>IFERROR(VLOOKUP(AI140,'CRUCE OPORTUNIDADES'!$C$10:$D$17,2,FALSE),"")</f>
        <v/>
      </c>
      <c r="AK140" s="8">
        <v>13.6600000000001</v>
      </c>
      <c r="AL140" s="8" t="str">
        <f>IFERROR(VLOOKUP(AK140,'CRUCE OPORTUNIDADES'!$C$10:$D$17,2,FALSE),"")</f>
        <v/>
      </c>
      <c r="AM140" s="8">
        <v>14.6600000000001</v>
      </c>
      <c r="AN140" s="8" t="str">
        <f>IFERROR(VLOOKUP(AM140,'CRUCE OPORTUNIDADES'!$C$10:$D$17,2,FALSE),"")</f>
        <v/>
      </c>
      <c r="AO140" s="8">
        <v>15.6600000000001</v>
      </c>
      <c r="AP140" s="8" t="str">
        <f>IFERROR(VLOOKUP(AO140,'CRUCE OPORTUNIDADES'!$C$10:$D$17,2,FALSE),"")</f>
        <v/>
      </c>
      <c r="AQ140" s="8">
        <v>16.6600000000001</v>
      </c>
      <c r="AR140" s="8" t="str">
        <f>IFERROR(VLOOKUP(AQ140,'CRUCE OPORTUNIDADES'!$C$10:$D$17,2,FALSE),"")</f>
        <v/>
      </c>
      <c r="AS140" s="8">
        <v>17.660000000000199</v>
      </c>
      <c r="AT140" s="8" t="str">
        <f>IFERROR(VLOOKUP(AS140,'CRUCE OPORTUNIDADES'!$C$10:$D$17,2,FALSE),"")</f>
        <v/>
      </c>
      <c r="AU140" s="8">
        <v>18.660000000000199</v>
      </c>
      <c r="AV140" s="8" t="str">
        <f>IFERROR(VLOOKUP(AU140,'CRUCE OPORTUNIDADES'!$C$10:$D$17,2,FALSE),"")</f>
        <v/>
      </c>
      <c r="AW140" s="8">
        <v>19.660000000000199</v>
      </c>
      <c r="AX140" s="8" t="str">
        <f>IFERROR(VLOOKUP(AW140,'CRUCE OPORTUNIDADES'!$C$10:$D$17,2,FALSE),"")</f>
        <v/>
      </c>
      <c r="AY140" s="8">
        <v>20.660000000000199</v>
      </c>
      <c r="AZ140" s="8" t="str">
        <f>IFERROR(VLOOKUP(AY140,'CRUCE OPORTUNIDADES'!$C$10:$D$17,2,FALSE),"")</f>
        <v/>
      </c>
      <c r="BA140" s="8">
        <v>21.660000000000199</v>
      </c>
      <c r="BB140" s="8" t="str">
        <f>IFERROR(VLOOKUP(BA140,'CRUCE OPORTUNIDADES'!$C$10:$D$17,2,FALSE),"")</f>
        <v/>
      </c>
      <c r="BC140" s="8">
        <v>22.660000000000199</v>
      </c>
      <c r="BD140" s="8" t="str">
        <f>IFERROR(VLOOKUP(BC140,'CRUCE OPORTUNIDADES'!$C$10:$D$17,2,FALSE),"")</f>
        <v/>
      </c>
      <c r="BE140" s="8">
        <v>23.660000000000199</v>
      </c>
      <c r="BF140" s="8" t="str">
        <f>IFERROR(VLOOKUP(BE140,'CRUCE OPORTUNIDADES'!$C$10:$D$17,2,FALSE),"")</f>
        <v/>
      </c>
      <c r="BG140" s="8">
        <v>24.660000000000199</v>
      </c>
      <c r="BH140" s="8" t="str">
        <f>IFERROR(VLOOKUP(BG140,'CRUCE OPORTUNIDADES'!$C$10:$D$17,2,FALSE),"")</f>
        <v/>
      </c>
      <c r="BI140" s="8">
        <v>25.660000000000199</v>
      </c>
      <c r="BJ140" s="8" t="str">
        <f>IFERROR(VLOOKUP(BI140,'CRUCE OPORTUNIDADES'!$C$10:$D$17,2,FALSE),"")</f>
        <v/>
      </c>
    </row>
    <row r="141" spans="13:62" x14ac:dyDescent="0.25">
      <c r="N141" s="8" t="str">
        <f>IF(N142&lt;&gt;""," -O","")</f>
        <v/>
      </c>
      <c r="P141" s="8" t="str">
        <f>IF(P142&lt;&gt;""," -O","")</f>
        <v/>
      </c>
      <c r="R141" s="8" t="str">
        <f>IF(R142&lt;&gt;""," -O","")</f>
        <v/>
      </c>
      <c r="T141" s="8" t="str">
        <f>IF(T142&lt;&gt;""," -O","")</f>
        <v/>
      </c>
      <c r="V141" s="8" t="str">
        <f>IF(V142&lt;&gt;""," -O","")</f>
        <v/>
      </c>
      <c r="X141" s="8" t="str">
        <f>IF(X142&lt;&gt;""," -O","")</f>
        <v/>
      </c>
      <c r="Z141" s="8" t="str">
        <f>IF(Z142&lt;&gt;""," -O","")</f>
        <v/>
      </c>
      <c r="AB141" s="8" t="str">
        <f>IF(AB142&lt;&gt;""," -O","")</f>
        <v/>
      </c>
      <c r="AD141" s="8" t="str">
        <f>IF(AD142&lt;&gt;""," -O","")</f>
        <v/>
      </c>
      <c r="AF141" s="8" t="str">
        <f>IF(AF142&lt;&gt;""," -O","")</f>
        <v/>
      </c>
      <c r="AH141" s="8" t="str">
        <f>IF(AH142&lt;&gt;""," -O","")</f>
        <v/>
      </c>
      <c r="AJ141" s="8" t="str">
        <f>IF(AJ142&lt;&gt;""," -O","")</f>
        <v/>
      </c>
      <c r="AL141" s="8" t="str">
        <f>IF(AL142&lt;&gt;""," -O","")</f>
        <v/>
      </c>
      <c r="AN141" s="8" t="str">
        <f>IF(AN142&lt;&gt;""," -O","")</f>
        <v/>
      </c>
      <c r="AP141" s="8" t="str">
        <f>IF(AP142&lt;&gt;""," -O","")</f>
        <v/>
      </c>
      <c r="AR141" s="8" t="str">
        <f>IF(AR142&lt;&gt;""," -O","")</f>
        <v/>
      </c>
      <c r="AT141" s="8" t="str">
        <f>IF(AT142&lt;&gt;""," -O","")</f>
        <v/>
      </c>
      <c r="AV141" s="8" t="str">
        <f>IF(AV142&lt;&gt;""," -O","")</f>
        <v/>
      </c>
      <c r="AX141" s="8" t="str">
        <f>IF(AX142&lt;&gt;""," -O","")</f>
        <v/>
      </c>
      <c r="AZ141" s="8" t="str">
        <f>IF(AZ142&lt;&gt;""," -O","")</f>
        <v/>
      </c>
      <c r="BB141" s="8" t="str">
        <f>IF(BB142&lt;&gt;""," -O","")</f>
        <v/>
      </c>
      <c r="BD141" s="8" t="str">
        <f>IF(BD142&lt;&gt;""," -O","")</f>
        <v/>
      </c>
      <c r="BF141" s="8" t="str">
        <f>IF(BF142&lt;&gt;""," -O","")</f>
        <v/>
      </c>
      <c r="BH141" s="8" t="str">
        <f>IF(BH142&lt;&gt;""," -O","")</f>
        <v/>
      </c>
      <c r="BJ141" s="8" t="str">
        <f>IF(BJ142&lt;&gt;""," -O","")</f>
        <v/>
      </c>
    </row>
    <row r="142" spans="13:62" x14ac:dyDescent="0.25">
      <c r="M142" s="8">
        <v>1.67</v>
      </c>
      <c r="N142" s="8" t="str">
        <f>IFERROR(VLOOKUP(M142,'CRUCE OPORTUNIDADES'!$C$10:$D$17,2,FALSE),"")</f>
        <v/>
      </c>
      <c r="O142" s="8">
        <v>2.6700000000000199</v>
      </c>
      <c r="P142" s="8" t="str">
        <f>IFERROR(VLOOKUP(O142,'CRUCE OPORTUNIDADES'!$C$10:$D$17,2,FALSE),"")</f>
        <v/>
      </c>
      <c r="Q142" s="8">
        <v>3.6700000000000399</v>
      </c>
      <c r="R142" s="8" t="str">
        <f>IFERROR(VLOOKUP(Q142,'CRUCE OPORTUNIDADES'!$C$10:$D$17,2,FALSE),"")</f>
        <v/>
      </c>
      <c r="S142" s="8">
        <v>4.6700000000000603</v>
      </c>
      <c r="T142" s="8" t="str">
        <f>IFERROR(VLOOKUP(S142,'CRUCE OPORTUNIDADES'!$C$10:$D$17,2,FALSE),"")</f>
        <v/>
      </c>
      <c r="U142" s="8">
        <v>5.6700000000000799</v>
      </c>
      <c r="V142" s="8" t="str">
        <f>IFERROR(VLOOKUP(U142,'CRUCE OPORTUNIDADES'!$C$10:$D$17,2,FALSE),"")</f>
        <v/>
      </c>
      <c r="W142" s="8">
        <v>6.6700000000001003</v>
      </c>
      <c r="X142" s="8" t="str">
        <f>IFERROR(VLOOKUP(W142,'CRUCE OPORTUNIDADES'!$C$10:$D$17,2,FALSE),"")</f>
        <v/>
      </c>
      <c r="Y142" s="8">
        <v>7.6700000000001198</v>
      </c>
      <c r="Z142" s="8" t="str">
        <f>IFERROR(VLOOKUP(Y142,'CRUCE OPORTUNIDADES'!$C$10:$D$17,2,FALSE),"")</f>
        <v/>
      </c>
      <c r="AA142" s="8">
        <v>8.6700000000001403</v>
      </c>
      <c r="AB142" s="8" t="str">
        <f>IFERROR(VLOOKUP(AA142,'CRUCE OPORTUNIDADES'!$C$10:$D$17,2,FALSE),"")</f>
        <v/>
      </c>
      <c r="AC142" s="8">
        <v>9.6700000000001598</v>
      </c>
      <c r="AD142" s="8" t="str">
        <f>IFERROR(VLOOKUP(AC142,'CRUCE OPORTUNIDADES'!$C$10:$D$17,2,FALSE),"")</f>
        <v/>
      </c>
      <c r="AE142" s="8">
        <v>10.670000000000201</v>
      </c>
      <c r="AF142" s="8" t="str">
        <f>IFERROR(VLOOKUP(AE142,'CRUCE OPORTUNIDADES'!$C$10:$D$17,2,FALSE),"")</f>
        <v/>
      </c>
      <c r="AG142" s="8">
        <v>11.670000000000201</v>
      </c>
      <c r="AH142" s="8" t="str">
        <f>IFERROR(VLOOKUP(AG142,'CRUCE OPORTUNIDADES'!$C$10:$D$17,2,FALSE),"")</f>
        <v/>
      </c>
      <c r="AI142" s="8">
        <v>12.670000000000201</v>
      </c>
      <c r="AJ142" s="8" t="str">
        <f>IFERROR(VLOOKUP(AI142,'CRUCE OPORTUNIDADES'!$C$10:$D$17,2,FALSE),"")</f>
        <v/>
      </c>
      <c r="AK142" s="8">
        <v>13.670000000000201</v>
      </c>
      <c r="AL142" s="8" t="str">
        <f>IFERROR(VLOOKUP(AK142,'CRUCE OPORTUNIDADES'!$C$10:$D$17,2,FALSE),"")</f>
        <v/>
      </c>
      <c r="AM142" s="8">
        <v>14.6700000000003</v>
      </c>
      <c r="AN142" s="8" t="str">
        <f>IFERROR(VLOOKUP(AM142,'CRUCE OPORTUNIDADES'!$C$10:$D$17,2,FALSE),"")</f>
        <v/>
      </c>
      <c r="AO142" s="8">
        <v>15.6700000000003</v>
      </c>
      <c r="AP142" s="8" t="str">
        <f>IFERROR(VLOOKUP(AO142,'CRUCE OPORTUNIDADES'!$C$10:$D$17,2,FALSE),"")</f>
        <v/>
      </c>
      <c r="AQ142" s="8">
        <v>16.6700000000003</v>
      </c>
      <c r="AR142" s="8" t="str">
        <f>IFERROR(VLOOKUP(AQ142,'CRUCE OPORTUNIDADES'!$C$10:$D$17,2,FALSE),"")</f>
        <v/>
      </c>
      <c r="AS142" s="8">
        <v>17.6700000000003</v>
      </c>
      <c r="AT142" s="8" t="str">
        <f>IFERROR(VLOOKUP(AS142,'CRUCE OPORTUNIDADES'!$C$10:$D$17,2,FALSE),"")</f>
        <v/>
      </c>
      <c r="AU142" s="8">
        <v>18.6700000000003</v>
      </c>
      <c r="AV142" s="8" t="str">
        <f>IFERROR(VLOOKUP(AU142,'CRUCE OPORTUNIDADES'!$C$10:$D$17,2,FALSE),"")</f>
        <v/>
      </c>
      <c r="AW142" s="8">
        <v>19.6700000000004</v>
      </c>
      <c r="AX142" s="8" t="str">
        <f>IFERROR(VLOOKUP(AW142,'CRUCE OPORTUNIDADES'!$C$10:$D$17,2,FALSE),"")</f>
        <v/>
      </c>
      <c r="AY142" s="8">
        <v>20.6700000000004</v>
      </c>
      <c r="AZ142" s="8" t="str">
        <f>IFERROR(VLOOKUP(AY142,'CRUCE OPORTUNIDADES'!$C$10:$D$17,2,FALSE),"")</f>
        <v/>
      </c>
      <c r="BA142" s="8">
        <v>21.6700000000004</v>
      </c>
      <c r="BB142" s="8" t="str">
        <f>IFERROR(VLOOKUP(BA142,'CRUCE OPORTUNIDADES'!$C$10:$D$17,2,FALSE),"")</f>
        <v/>
      </c>
      <c r="BC142" s="8">
        <v>22.6700000000004</v>
      </c>
      <c r="BD142" s="8" t="str">
        <f>IFERROR(VLOOKUP(BC142,'CRUCE OPORTUNIDADES'!$C$10:$D$17,2,FALSE),"")</f>
        <v/>
      </c>
      <c r="BE142" s="8">
        <v>23.6700000000004</v>
      </c>
      <c r="BF142" s="8" t="str">
        <f>IFERROR(VLOOKUP(BE142,'CRUCE OPORTUNIDADES'!$C$10:$D$17,2,FALSE),"")</f>
        <v/>
      </c>
      <c r="BG142" s="8">
        <v>24.670000000000499</v>
      </c>
      <c r="BH142" s="8" t="str">
        <f>IFERROR(VLOOKUP(BG142,'CRUCE OPORTUNIDADES'!$C$10:$D$17,2,FALSE),"")</f>
        <v/>
      </c>
      <c r="BI142" s="8">
        <v>25.670000000000499</v>
      </c>
      <c r="BJ142" s="8" t="str">
        <f>IFERROR(VLOOKUP(BI142,'CRUCE OPORTUNIDADES'!$C$10:$D$17,2,FALSE),"")</f>
        <v/>
      </c>
    </row>
    <row r="143" spans="13:62" x14ac:dyDescent="0.25">
      <c r="N143" s="8" t="str">
        <f>IF(N144&lt;&gt;""," -O","")</f>
        <v/>
      </c>
      <c r="P143" s="8" t="str">
        <f>IF(P144&lt;&gt;""," -O","")</f>
        <v/>
      </c>
      <c r="R143" s="8" t="str">
        <f>IF(R144&lt;&gt;""," -O","")</f>
        <v/>
      </c>
      <c r="T143" s="8" t="str">
        <f>IF(T144&lt;&gt;""," -O","")</f>
        <v/>
      </c>
      <c r="V143" s="8" t="str">
        <f>IF(V144&lt;&gt;""," -O","")</f>
        <v/>
      </c>
      <c r="X143" s="8" t="str">
        <f>IF(X144&lt;&gt;""," -O","")</f>
        <v/>
      </c>
      <c r="Z143" s="8" t="str">
        <f>IF(Z144&lt;&gt;""," -O","")</f>
        <v/>
      </c>
      <c r="AB143" s="8" t="str">
        <f>IF(AB144&lt;&gt;""," -O","")</f>
        <v/>
      </c>
      <c r="AD143" s="8" t="str">
        <f>IF(AD144&lt;&gt;""," -O","")</f>
        <v/>
      </c>
      <c r="AF143" s="8" t="str">
        <f>IF(AF144&lt;&gt;""," -O","")</f>
        <v/>
      </c>
      <c r="AH143" s="8" t="str">
        <f>IF(AH144&lt;&gt;""," -O","")</f>
        <v/>
      </c>
      <c r="AJ143" s="8" t="str">
        <f>IF(AJ144&lt;&gt;""," -O","")</f>
        <v/>
      </c>
      <c r="AL143" s="8" t="str">
        <f>IF(AL144&lt;&gt;""," -O","")</f>
        <v/>
      </c>
      <c r="AN143" s="8" t="str">
        <f>IF(AN144&lt;&gt;""," -O","")</f>
        <v/>
      </c>
      <c r="AP143" s="8" t="str">
        <f>IF(AP144&lt;&gt;""," -O","")</f>
        <v/>
      </c>
      <c r="AR143" s="8" t="str">
        <f>IF(AR144&lt;&gt;""," -O","")</f>
        <v/>
      </c>
      <c r="AT143" s="8" t="str">
        <f>IF(AT144&lt;&gt;""," -O","")</f>
        <v/>
      </c>
      <c r="AV143" s="8" t="str">
        <f>IF(AV144&lt;&gt;""," -O","")</f>
        <v/>
      </c>
      <c r="AX143" s="8" t="str">
        <f>IF(AX144&lt;&gt;""," -O","")</f>
        <v/>
      </c>
      <c r="AZ143" s="8" t="str">
        <f>IF(AZ144&lt;&gt;""," -O","")</f>
        <v/>
      </c>
      <c r="BB143" s="8" t="str">
        <f>IF(BB144&lt;&gt;""," -O","")</f>
        <v/>
      </c>
      <c r="BD143" s="8" t="str">
        <f>IF(BD144&lt;&gt;""," -O","")</f>
        <v/>
      </c>
      <c r="BF143" s="8" t="str">
        <f>IF(BF144&lt;&gt;""," -O","")</f>
        <v/>
      </c>
      <c r="BH143" s="8" t="str">
        <f>IF(BH144&lt;&gt;""," -O","")</f>
        <v/>
      </c>
      <c r="BJ143" s="8" t="str">
        <f>IF(BJ144&lt;&gt;""," -O","")</f>
        <v/>
      </c>
    </row>
    <row r="144" spans="13:62" x14ac:dyDescent="0.25">
      <c r="M144" s="8">
        <v>1.68</v>
      </c>
      <c r="N144" s="8" t="str">
        <f>IFERROR(VLOOKUP(M144,'CRUCE OPORTUNIDADES'!$C$10:$D$17,2,FALSE),"")</f>
        <v/>
      </c>
      <c r="O144" s="8">
        <v>2.6800000000000099</v>
      </c>
      <c r="P144" s="8" t="str">
        <f>IFERROR(VLOOKUP(O144,'CRUCE OPORTUNIDADES'!$C$10:$D$17,2,FALSE),"")</f>
        <v/>
      </c>
      <c r="Q144" s="8">
        <v>3.6800000000000201</v>
      </c>
      <c r="R144" s="8" t="str">
        <f>IFERROR(VLOOKUP(Q144,'CRUCE OPORTUNIDADES'!$C$10:$D$17,2,FALSE),"")</f>
        <v/>
      </c>
      <c r="S144" s="8">
        <v>4.6800000000000299</v>
      </c>
      <c r="T144" s="8" t="str">
        <f>IFERROR(VLOOKUP(S144,'CRUCE OPORTUNIDADES'!$C$10:$D$17,2,FALSE),"")</f>
        <v/>
      </c>
      <c r="U144" s="8">
        <v>5.6800000000000397</v>
      </c>
      <c r="V144" s="8" t="str">
        <f>IFERROR(VLOOKUP(U144,'CRUCE OPORTUNIDADES'!$C$10:$D$17,2,FALSE),"")</f>
        <v/>
      </c>
      <c r="W144" s="8">
        <v>6.6800000000000503</v>
      </c>
      <c r="X144" s="8" t="str">
        <f>IFERROR(VLOOKUP(W144,'CRUCE OPORTUNIDADES'!$C$10:$D$17,2,FALSE),"")</f>
        <v/>
      </c>
      <c r="Y144" s="8">
        <v>7.6800000000000601</v>
      </c>
      <c r="Z144" s="8" t="str">
        <f>IFERROR(VLOOKUP(Y144,'CRUCE OPORTUNIDADES'!$C$10:$D$17,2,FALSE),"")</f>
        <v/>
      </c>
      <c r="AA144" s="8">
        <v>8.6800000000000708</v>
      </c>
      <c r="AB144" s="8" t="str">
        <f>IFERROR(VLOOKUP(AA144,'CRUCE OPORTUNIDADES'!$C$10:$D$17,2,FALSE),"")</f>
        <v/>
      </c>
      <c r="AC144" s="8">
        <v>9.6800000000000797</v>
      </c>
      <c r="AD144" s="8" t="str">
        <f>IFERROR(VLOOKUP(AC144,'CRUCE OPORTUNIDADES'!$C$10:$D$17,2,FALSE),"")</f>
        <v/>
      </c>
      <c r="AE144" s="8">
        <v>10.680000000000099</v>
      </c>
      <c r="AF144" s="8" t="str">
        <f>IFERROR(VLOOKUP(AE144,'CRUCE OPORTUNIDADES'!$C$10:$D$17,2,FALSE),"")</f>
        <v/>
      </c>
      <c r="AG144" s="8">
        <v>11.680000000000099</v>
      </c>
      <c r="AH144" s="8" t="str">
        <f>IFERROR(VLOOKUP(AG144,'CRUCE OPORTUNIDADES'!$C$10:$D$17,2,FALSE),"")</f>
        <v/>
      </c>
      <c r="AI144" s="8">
        <v>12.680000000000099</v>
      </c>
      <c r="AJ144" s="8" t="str">
        <f>IFERROR(VLOOKUP(AI144,'CRUCE OPORTUNIDADES'!$C$10:$D$17,2,FALSE),"")</f>
        <v/>
      </c>
      <c r="AK144" s="8">
        <v>13.680000000000099</v>
      </c>
      <c r="AL144" s="8" t="str">
        <f>IFERROR(VLOOKUP(AK144,'CRUCE OPORTUNIDADES'!$C$10:$D$17,2,FALSE),"")</f>
        <v/>
      </c>
      <c r="AM144" s="8">
        <v>14.680000000000099</v>
      </c>
      <c r="AN144" s="8" t="str">
        <f>IFERROR(VLOOKUP(AM144,'CRUCE OPORTUNIDADES'!$C$10:$D$17,2,FALSE),"")</f>
        <v/>
      </c>
      <c r="AO144" s="8">
        <v>15.680000000000099</v>
      </c>
      <c r="AP144" s="8" t="str">
        <f>IFERROR(VLOOKUP(AO144,'CRUCE OPORTUNIDADES'!$C$10:$D$17,2,FALSE),"")</f>
        <v/>
      </c>
      <c r="AQ144" s="8">
        <v>16.680000000000099</v>
      </c>
      <c r="AR144" s="8" t="str">
        <f>IFERROR(VLOOKUP(AQ144,'CRUCE OPORTUNIDADES'!$C$10:$D$17,2,FALSE),"")</f>
        <v/>
      </c>
      <c r="AS144" s="8">
        <v>17.680000000000199</v>
      </c>
      <c r="AT144" s="8" t="str">
        <f>IFERROR(VLOOKUP(AS144,'CRUCE OPORTUNIDADES'!$C$10:$D$17,2,FALSE),"")</f>
        <v/>
      </c>
      <c r="AU144" s="8">
        <v>18.680000000000199</v>
      </c>
      <c r="AV144" s="8" t="str">
        <f>IFERROR(VLOOKUP(AU144,'CRUCE OPORTUNIDADES'!$C$10:$D$17,2,FALSE),"")</f>
        <v/>
      </c>
      <c r="AW144" s="8">
        <v>19.680000000000199</v>
      </c>
      <c r="AX144" s="8" t="str">
        <f>IFERROR(VLOOKUP(AW144,'CRUCE OPORTUNIDADES'!$C$10:$D$17,2,FALSE),"")</f>
        <v/>
      </c>
      <c r="AY144" s="8">
        <v>20.680000000000199</v>
      </c>
      <c r="AZ144" s="8" t="str">
        <f>IFERROR(VLOOKUP(AY144,'CRUCE OPORTUNIDADES'!$C$10:$D$17,2,FALSE),"")</f>
        <v/>
      </c>
      <c r="BA144" s="8">
        <v>21.680000000000199</v>
      </c>
      <c r="BB144" s="8" t="str">
        <f>IFERROR(VLOOKUP(BA144,'CRUCE OPORTUNIDADES'!$C$10:$D$17,2,FALSE),"")</f>
        <v/>
      </c>
      <c r="BC144" s="8">
        <v>22.680000000000199</v>
      </c>
      <c r="BD144" s="8" t="str">
        <f>IFERROR(VLOOKUP(BC144,'CRUCE OPORTUNIDADES'!$C$10:$D$17,2,FALSE),"")</f>
        <v/>
      </c>
      <c r="BE144" s="8">
        <v>23.680000000000199</v>
      </c>
      <c r="BF144" s="8" t="str">
        <f>IFERROR(VLOOKUP(BE144,'CRUCE OPORTUNIDADES'!$C$10:$D$17,2,FALSE),"")</f>
        <v/>
      </c>
      <c r="BG144" s="8">
        <v>24.680000000000199</v>
      </c>
      <c r="BH144" s="8" t="str">
        <f>IFERROR(VLOOKUP(BG144,'CRUCE OPORTUNIDADES'!$C$10:$D$17,2,FALSE),"")</f>
        <v/>
      </c>
      <c r="BI144" s="8">
        <v>25.680000000000199</v>
      </c>
      <c r="BJ144" s="8" t="str">
        <f>IFERROR(VLOOKUP(BI144,'CRUCE OPORTUNIDADES'!$C$10:$D$17,2,FALSE),"")</f>
        <v/>
      </c>
    </row>
    <row r="145" spans="13:62" x14ac:dyDescent="0.25">
      <c r="N145" s="8" t="str">
        <f>IF(N146&lt;&gt;""," -O","")</f>
        <v/>
      </c>
      <c r="P145" s="8" t="str">
        <f>IF(P146&lt;&gt;""," -O","")</f>
        <v/>
      </c>
      <c r="R145" s="8" t="str">
        <f>IF(R146&lt;&gt;""," -O","")</f>
        <v/>
      </c>
      <c r="T145" s="8" t="str">
        <f>IF(T146&lt;&gt;""," -O","")</f>
        <v/>
      </c>
      <c r="V145" s="8" t="str">
        <f>IF(V146&lt;&gt;""," -O","")</f>
        <v/>
      </c>
      <c r="X145" s="8" t="str">
        <f>IF(X146&lt;&gt;""," -O","")</f>
        <v/>
      </c>
      <c r="Z145" s="8" t="str">
        <f>IF(Z146&lt;&gt;""," -O","")</f>
        <v/>
      </c>
      <c r="AB145" s="8" t="str">
        <f>IF(AB146&lt;&gt;""," -O","")</f>
        <v/>
      </c>
      <c r="AD145" s="8" t="str">
        <f>IF(AD146&lt;&gt;""," -O","")</f>
        <v/>
      </c>
      <c r="AF145" s="8" t="str">
        <f>IF(AF146&lt;&gt;""," -O","")</f>
        <v/>
      </c>
      <c r="AH145" s="8" t="str">
        <f>IF(AH146&lt;&gt;""," -O","")</f>
        <v/>
      </c>
      <c r="AJ145" s="8" t="str">
        <f>IF(AJ146&lt;&gt;""," -O","")</f>
        <v/>
      </c>
      <c r="AL145" s="8" t="str">
        <f>IF(AL146&lt;&gt;""," -O","")</f>
        <v/>
      </c>
      <c r="AN145" s="8" t="str">
        <f>IF(AN146&lt;&gt;""," -O","")</f>
        <v/>
      </c>
      <c r="AP145" s="8" t="str">
        <f>IF(AP146&lt;&gt;""," -O","")</f>
        <v/>
      </c>
      <c r="AR145" s="8" t="str">
        <f>IF(AR146&lt;&gt;""," -O","")</f>
        <v/>
      </c>
      <c r="AT145" s="8" t="str">
        <f>IF(AT146&lt;&gt;""," -O","")</f>
        <v/>
      </c>
      <c r="AV145" s="8" t="str">
        <f>IF(AV146&lt;&gt;""," -O","")</f>
        <v/>
      </c>
      <c r="AX145" s="8" t="str">
        <f>IF(AX146&lt;&gt;""," -O","")</f>
        <v/>
      </c>
      <c r="AZ145" s="8" t="str">
        <f>IF(AZ146&lt;&gt;""," -O","")</f>
        <v/>
      </c>
      <c r="BB145" s="8" t="str">
        <f>IF(BB146&lt;&gt;""," -O","")</f>
        <v/>
      </c>
      <c r="BD145" s="8" t="str">
        <f>IF(BD146&lt;&gt;""," -O","")</f>
        <v/>
      </c>
      <c r="BF145" s="8" t="str">
        <f>IF(BF146&lt;&gt;""," -O","")</f>
        <v/>
      </c>
      <c r="BH145" s="8" t="str">
        <f>IF(BH146&lt;&gt;""," -O","")</f>
        <v/>
      </c>
      <c r="BJ145" s="8" t="str">
        <f>IF(BJ146&lt;&gt;""," -O","")</f>
        <v/>
      </c>
    </row>
    <row r="146" spans="13:62" x14ac:dyDescent="0.25">
      <c r="M146" s="8">
        <v>1.69</v>
      </c>
      <c r="N146" s="8" t="str">
        <f>IFERROR(VLOOKUP(M146,'CRUCE OPORTUNIDADES'!$C$10:$D$17,2,FALSE),"")</f>
        <v/>
      </c>
      <c r="O146" s="8">
        <v>2.6900000000000102</v>
      </c>
      <c r="P146" s="8" t="str">
        <f>IFERROR(VLOOKUP(O146,'CRUCE OPORTUNIDADES'!$C$10:$D$17,2,FALSE),"")</f>
        <v/>
      </c>
      <c r="Q146" s="8">
        <v>3.6900000000000199</v>
      </c>
      <c r="R146" s="8" t="str">
        <f>IFERROR(VLOOKUP(Q146,'CRUCE OPORTUNIDADES'!$C$10:$D$17,2,FALSE),"")</f>
        <v/>
      </c>
      <c r="S146" s="8">
        <v>4.6900000000000297</v>
      </c>
      <c r="T146" s="8" t="str">
        <f>IFERROR(VLOOKUP(S146,'CRUCE OPORTUNIDADES'!$C$10:$D$17,2,FALSE),"")</f>
        <v/>
      </c>
      <c r="U146" s="8">
        <v>5.6900000000000404</v>
      </c>
      <c r="V146" s="8" t="str">
        <f>IFERROR(VLOOKUP(U146,'CRUCE OPORTUNIDADES'!$C$10:$D$17,2,FALSE),"")</f>
        <v/>
      </c>
      <c r="W146" s="8">
        <v>6.6900000000000501</v>
      </c>
      <c r="X146" s="8" t="str">
        <f>IFERROR(VLOOKUP(W146,'CRUCE OPORTUNIDADES'!$C$10:$D$17,2,FALSE),"")</f>
        <v/>
      </c>
      <c r="Y146" s="8">
        <v>7.6900000000000599</v>
      </c>
      <c r="Z146" s="8" t="str">
        <f>IFERROR(VLOOKUP(Y146,'CRUCE OPORTUNIDADES'!$C$10:$D$17,2,FALSE),"")</f>
        <v/>
      </c>
      <c r="AA146" s="8">
        <v>8.6900000000000706</v>
      </c>
      <c r="AB146" s="8" t="str">
        <f>IFERROR(VLOOKUP(AA146,'CRUCE OPORTUNIDADES'!$C$10:$D$17,2,FALSE),"")</f>
        <v/>
      </c>
      <c r="AC146" s="8">
        <v>9.6900000000000794</v>
      </c>
      <c r="AD146" s="8" t="str">
        <f>IFERROR(VLOOKUP(AC146,'CRUCE OPORTUNIDADES'!$C$10:$D$17,2,FALSE),"")</f>
        <v/>
      </c>
      <c r="AE146" s="8">
        <v>10.690000000000101</v>
      </c>
      <c r="AF146" s="8" t="str">
        <f>IFERROR(VLOOKUP(AE146,'CRUCE OPORTUNIDADES'!$C$10:$D$17,2,FALSE),"")</f>
        <v/>
      </c>
      <c r="AG146" s="8">
        <v>11.690000000000101</v>
      </c>
      <c r="AH146" s="8" t="str">
        <f>IFERROR(VLOOKUP(AG146,'CRUCE OPORTUNIDADES'!$C$10:$D$17,2,FALSE),"")</f>
        <v/>
      </c>
      <c r="AI146" s="8">
        <v>12.690000000000101</v>
      </c>
      <c r="AJ146" s="8" t="str">
        <f>IFERROR(VLOOKUP(AI146,'CRUCE OPORTUNIDADES'!$C$10:$D$17,2,FALSE),"")</f>
        <v/>
      </c>
      <c r="AK146" s="8">
        <v>13.690000000000101</v>
      </c>
      <c r="AL146" s="8" t="str">
        <f>IFERROR(VLOOKUP(AK146,'CRUCE OPORTUNIDADES'!$C$10:$D$17,2,FALSE),"")</f>
        <v/>
      </c>
      <c r="AM146" s="8">
        <v>14.690000000000101</v>
      </c>
      <c r="AN146" s="8" t="str">
        <f>IFERROR(VLOOKUP(AM146,'CRUCE OPORTUNIDADES'!$C$10:$D$17,2,FALSE),"")</f>
        <v/>
      </c>
      <c r="AO146" s="8">
        <v>15.690000000000101</v>
      </c>
      <c r="AP146" s="8" t="str">
        <f>IFERROR(VLOOKUP(AO146,'CRUCE OPORTUNIDADES'!$C$10:$D$17,2,FALSE),"")</f>
        <v/>
      </c>
      <c r="AQ146" s="8">
        <v>16.6900000000002</v>
      </c>
      <c r="AR146" s="8" t="str">
        <f>IFERROR(VLOOKUP(AQ146,'CRUCE OPORTUNIDADES'!$C$10:$D$17,2,FALSE),"")</f>
        <v/>
      </c>
      <c r="AS146" s="8">
        <v>17.6900000000002</v>
      </c>
      <c r="AT146" s="8" t="str">
        <f>IFERROR(VLOOKUP(AS146,'CRUCE OPORTUNIDADES'!$C$10:$D$17,2,FALSE),"")</f>
        <v/>
      </c>
      <c r="AU146" s="8">
        <v>18.6900000000002</v>
      </c>
      <c r="AV146" s="8" t="str">
        <f>IFERROR(VLOOKUP(AU146,'CRUCE OPORTUNIDADES'!$C$10:$D$17,2,FALSE),"")</f>
        <v/>
      </c>
      <c r="AW146" s="8">
        <v>19.6900000000002</v>
      </c>
      <c r="AX146" s="8" t="str">
        <f>IFERROR(VLOOKUP(AW146,'CRUCE OPORTUNIDADES'!$C$10:$D$17,2,FALSE),"")</f>
        <v/>
      </c>
      <c r="AY146" s="8">
        <v>20.6900000000002</v>
      </c>
      <c r="AZ146" s="8" t="str">
        <f>IFERROR(VLOOKUP(AY146,'CRUCE OPORTUNIDADES'!$C$10:$D$17,2,FALSE),"")</f>
        <v/>
      </c>
      <c r="BA146" s="8">
        <v>21.6900000000002</v>
      </c>
      <c r="BB146" s="8" t="str">
        <f>IFERROR(VLOOKUP(BA146,'CRUCE OPORTUNIDADES'!$C$10:$D$17,2,FALSE),"")</f>
        <v/>
      </c>
      <c r="BC146" s="8">
        <v>22.6900000000002</v>
      </c>
      <c r="BD146" s="8" t="str">
        <f>IFERROR(VLOOKUP(BC146,'CRUCE OPORTUNIDADES'!$C$10:$D$17,2,FALSE),"")</f>
        <v/>
      </c>
      <c r="BE146" s="8">
        <v>23.6900000000002</v>
      </c>
      <c r="BF146" s="8" t="str">
        <f>IFERROR(VLOOKUP(BE146,'CRUCE OPORTUNIDADES'!$C$10:$D$17,2,FALSE),"")</f>
        <v/>
      </c>
      <c r="BG146" s="8">
        <v>24.6900000000002</v>
      </c>
      <c r="BH146" s="8" t="str">
        <f>IFERROR(VLOOKUP(BG146,'CRUCE OPORTUNIDADES'!$C$10:$D$17,2,FALSE),"")</f>
        <v/>
      </c>
      <c r="BI146" s="8">
        <v>25.6900000000002</v>
      </c>
      <c r="BJ146" s="8" t="str">
        <f>IFERROR(VLOOKUP(BI146,'CRUCE OPORTUNIDADES'!$C$10:$D$17,2,FALSE),"")</f>
        <v/>
      </c>
    </row>
    <row r="147" spans="13:62" x14ac:dyDescent="0.25">
      <c r="N147" s="8" t="str">
        <f>IF(N148&lt;&gt;""," -O","")</f>
        <v/>
      </c>
      <c r="P147" s="8" t="str">
        <f>IF(P148&lt;&gt;""," -O","")</f>
        <v/>
      </c>
      <c r="R147" s="8" t="str">
        <f>IF(R148&lt;&gt;""," -O","")</f>
        <v/>
      </c>
      <c r="T147" s="8" t="str">
        <f>IF(T148&lt;&gt;""," -O","")</f>
        <v/>
      </c>
      <c r="V147" s="8" t="str">
        <f>IF(V148&lt;&gt;""," -O","")</f>
        <v/>
      </c>
      <c r="X147" s="8" t="str">
        <f>IF(X148&lt;&gt;""," -O","")</f>
        <v/>
      </c>
      <c r="Z147" s="8" t="str">
        <f>IF(Z148&lt;&gt;""," -O","")</f>
        <v/>
      </c>
      <c r="AB147" s="8" t="str">
        <f>IF(AB148&lt;&gt;""," -O","")</f>
        <v/>
      </c>
      <c r="AD147" s="8" t="str">
        <f>IF(AD148&lt;&gt;""," -O","")</f>
        <v/>
      </c>
      <c r="AF147" s="8" t="str">
        <f>IF(AF148&lt;&gt;""," -O","")</f>
        <v/>
      </c>
      <c r="AH147" s="8" t="str">
        <f>IF(AH148&lt;&gt;""," -O","")</f>
        <v/>
      </c>
      <c r="AJ147" s="8" t="str">
        <f>IF(AJ148&lt;&gt;""," -O","")</f>
        <v/>
      </c>
      <c r="AL147" s="8" t="str">
        <f>IF(AL148&lt;&gt;""," -O","")</f>
        <v/>
      </c>
      <c r="AN147" s="8" t="str">
        <f>IF(AN148&lt;&gt;""," -O","")</f>
        <v/>
      </c>
      <c r="AP147" s="8" t="str">
        <f>IF(AP148&lt;&gt;""," -O","")</f>
        <v/>
      </c>
      <c r="AR147" s="8" t="str">
        <f>IF(AR148&lt;&gt;""," -O","")</f>
        <v/>
      </c>
      <c r="AT147" s="8" t="str">
        <f>IF(AT148&lt;&gt;""," -O","")</f>
        <v/>
      </c>
      <c r="AV147" s="8" t="str">
        <f>IF(AV148&lt;&gt;""," -O","")</f>
        <v/>
      </c>
      <c r="AX147" s="8" t="str">
        <f>IF(AX148&lt;&gt;""," -O","")</f>
        <v/>
      </c>
      <c r="AZ147" s="8" t="str">
        <f>IF(AZ148&lt;&gt;""," -O","")</f>
        <v/>
      </c>
      <c r="BB147" s="8" t="str">
        <f>IF(BB148&lt;&gt;""," -O","")</f>
        <v/>
      </c>
      <c r="BD147" s="8" t="str">
        <f>IF(BD148&lt;&gt;""," -O","")</f>
        <v/>
      </c>
      <c r="BF147" s="8" t="str">
        <f>IF(BF148&lt;&gt;""," -O","")</f>
        <v/>
      </c>
      <c r="BH147" s="8" t="str">
        <f>IF(BH148&lt;&gt;""," -O","")</f>
        <v/>
      </c>
      <c r="BJ147" s="8" t="str">
        <f>IF(BJ148&lt;&gt;""," -O","")</f>
        <v/>
      </c>
    </row>
    <row r="148" spans="13:62" x14ac:dyDescent="0.25">
      <c r="M148" s="8">
        <v>1.7</v>
      </c>
      <c r="N148" s="8" t="str">
        <f>IFERROR(VLOOKUP(M148,'CRUCE OPORTUNIDADES'!$C$10:$D$17,2,FALSE),"")</f>
        <v/>
      </c>
      <c r="O148" s="8">
        <v>2.7000000000000099</v>
      </c>
      <c r="P148" s="8" t="str">
        <f>IFERROR(VLOOKUP(O148,'CRUCE OPORTUNIDADES'!$C$10:$D$17,2,FALSE),"")</f>
        <v/>
      </c>
      <c r="Q148" s="8">
        <v>3.7000000000000202</v>
      </c>
      <c r="R148" s="8" t="str">
        <f>IFERROR(VLOOKUP(Q148,'CRUCE OPORTUNIDADES'!$C$10:$D$17,2,FALSE),"")</f>
        <v/>
      </c>
      <c r="S148" s="8">
        <v>4.7000000000000304</v>
      </c>
      <c r="T148" s="8" t="str">
        <f>IFERROR(VLOOKUP(S148,'CRUCE OPORTUNIDADES'!$C$10:$D$17,2,FALSE),"")</f>
        <v/>
      </c>
      <c r="U148" s="8">
        <v>5.7000000000000401</v>
      </c>
      <c r="V148" s="8" t="str">
        <f>IFERROR(VLOOKUP(U148,'CRUCE OPORTUNIDADES'!$C$10:$D$17,2,FALSE),"")</f>
        <v/>
      </c>
      <c r="W148" s="8">
        <v>6.7000000000000499</v>
      </c>
      <c r="X148" s="8" t="str">
        <f>IFERROR(VLOOKUP(W148,'CRUCE OPORTUNIDADES'!$C$10:$D$17,2,FALSE),"")</f>
        <v/>
      </c>
      <c r="Y148" s="8">
        <v>7.7000000000000597</v>
      </c>
      <c r="Z148" s="8" t="str">
        <f>IFERROR(VLOOKUP(Y148,'CRUCE OPORTUNIDADES'!$C$10:$D$17,2,FALSE),"")</f>
        <v/>
      </c>
      <c r="AA148" s="8">
        <v>8.7000000000000703</v>
      </c>
      <c r="AB148" s="8" t="str">
        <f>IFERROR(VLOOKUP(AA148,'CRUCE OPORTUNIDADES'!$C$10:$D$17,2,FALSE),"")</f>
        <v/>
      </c>
      <c r="AC148" s="8">
        <v>9.7000000000000792</v>
      </c>
      <c r="AD148" s="8" t="str">
        <f>IFERROR(VLOOKUP(AC148,'CRUCE OPORTUNIDADES'!$C$10:$D$17,2,FALSE),"")</f>
        <v/>
      </c>
      <c r="AE148" s="8">
        <v>10.700000000000101</v>
      </c>
      <c r="AF148" s="8" t="str">
        <f>IFERROR(VLOOKUP(AE148,'CRUCE OPORTUNIDADES'!$C$10:$D$17,2,FALSE),"")</f>
        <v/>
      </c>
      <c r="AG148" s="8">
        <v>11.700000000000101</v>
      </c>
      <c r="AH148" s="8" t="str">
        <f>IFERROR(VLOOKUP(AG148,'CRUCE OPORTUNIDADES'!$C$10:$D$17,2,FALSE),"")</f>
        <v/>
      </c>
      <c r="AI148" s="8">
        <v>12.700000000000101</v>
      </c>
      <c r="AJ148" s="8" t="str">
        <f>IFERROR(VLOOKUP(AI148,'CRUCE OPORTUNIDADES'!$C$10:$D$17,2,FALSE),"")</f>
        <v/>
      </c>
      <c r="AK148" s="8">
        <v>13.700000000000101</v>
      </c>
      <c r="AL148" s="8" t="str">
        <f>IFERROR(VLOOKUP(AK148,'CRUCE OPORTUNIDADES'!$C$10:$D$17,2,FALSE),"")</f>
        <v/>
      </c>
      <c r="AM148" s="8">
        <v>14.700000000000101</v>
      </c>
      <c r="AN148" s="8" t="str">
        <f>IFERROR(VLOOKUP(AM148,'CRUCE OPORTUNIDADES'!$C$10:$D$17,2,FALSE),"")</f>
        <v/>
      </c>
      <c r="AO148" s="8">
        <v>15.700000000000101</v>
      </c>
      <c r="AP148" s="8" t="str">
        <f>IFERROR(VLOOKUP(AO148,'CRUCE OPORTUNIDADES'!$C$10:$D$17,2,FALSE),"")</f>
        <v/>
      </c>
      <c r="AQ148" s="8">
        <v>16.700000000000099</v>
      </c>
      <c r="AR148" s="8" t="str">
        <f>IFERROR(VLOOKUP(AQ148,'CRUCE OPORTUNIDADES'!$C$10:$D$17,2,FALSE),"")</f>
        <v/>
      </c>
      <c r="AS148" s="8">
        <v>17.700000000000198</v>
      </c>
      <c r="AT148" s="8" t="str">
        <f>IFERROR(VLOOKUP(AS148,'CRUCE OPORTUNIDADES'!$C$10:$D$17,2,FALSE),"")</f>
        <v/>
      </c>
      <c r="AU148" s="8">
        <v>18.700000000000198</v>
      </c>
      <c r="AV148" s="8" t="str">
        <f>IFERROR(VLOOKUP(AU148,'CRUCE OPORTUNIDADES'!$C$10:$D$17,2,FALSE),"")</f>
        <v/>
      </c>
      <c r="AW148" s="8">
        <v>19.700000000000198</v>
      </c>
      <c r="AX148" s="8" t="str">
        <f>IFERROR(VLOOKUP(AW148,'CRUCE OPORTUNIDADES'!$C$10:$D$17,2,FALSE),"")</f>
        <v/>
      </c>
      <c r="AY148" s="8">
        <v>20.700000000000198</v>
      </c>
      <c r="AZ148" s="8" t="str">
        <f>IFERROR(VLOOKUP(AY148,'CRUCE OPORTUNIDADES'!$C$10:$D$17,2,FALSE),"")</f>
        <v/>
      </c>
      <c r="BA148" s="8">
        <v>21.700000000000198</v>
      </c>
      <c r="BB148" s="8" t="str">
        <f>IFERROR(VLOOKUP(BA148,'CRUCE OPORTUNIDADES'!$C$10:$D$17,2,FALSE),"")</f>
        <v/>
      </c>
      <c r="BC148" s="8">
        <v>22.700000000000198</v>
      </c>
      <c r="BD148" s="8" t="str">
        <f>IFERROR(VLOOKUP(BC148,'CRUCE OPORTUNIDADES'!$C$10:$D$17,2,FALSE),"")</f>
        <v/>
      </c>
      <c r="BE148" s="8">
        <v>23.700000000000198</v>
      </c>
      <c r="BF148" s="8" t="str">
        <f>IFERROR(VLOOKUP(BE148,'CRUCE OPORTUNIDADES'!$C$10:$D$17,2,FALSE),"")</f>
        <v/>
      </c>
      <c r="BG148" s="8">
        <v>24.700000000000198</v>
      </c>
      <c r="BH148" s="8" t="str">
        <f>IFERROR(VLOOKUP(BG148,'CRUCE OPORTUNIDADES'!$C$10:$D$17,2,FALSE),"")</f>
        <v/>
      </c>
      <c r="BI148" s="8">
        <v>25.700000000000198</v>
      </c>
      <c r="BJ148" s="8" t="str">
        <f>IFERROR(VLOOKUP(BI148,'CRUCE OPORTUNIDADES'!$C$10:$D$17,2,FALSE),"")</f>
        <v/>
      </c>
    </row>
    <row r="149" spans="13:62" x14ac:dyDescent="0.25">
      <c r="N149" s="8" t="str">
        <f>IF(N150&lt;&gt;""," -O","")</f>
        <v/>
      </c>
      <c r="P149" s="8" t="str">
        <f>IF(P150&lt;&gt;""," -O","")</f>
        <v/>
      </c>
      <c r="R149" s="8" t="str">
        <f>IF(R150&lt;&gt;""," -O","")</f>
        <v/>
      </c>
      <c r="T149" s="8" t="str">
        <f>IF(T150&lt;&gt;""," -O","")</f>
        <v/>
      </c>
      <c r="V149" s="8" t="str">
        <f>IF(V150&lt;&gt;""," -O","")</f>
        <v/>
      </c>
      <c r="X149" s="8" t="str">
        <f>IF(X150&lt;&gt;""," -O","")</f>
        <v/>
      </c>
      <c r="Z149" s="8" t="str">
        <f>IF(Z150&lt;&gt;""," -O","")</f>
        <v/>
      </c>
      <c r="AB149" s="8" t="str">
        <f>IF(AB150&lt;&gt;""," -O","")</f>
        <v/>
      </c>
      <c r="AD149" s="8" t="str">
        <f>IF(AD150&lt;&gt;""," -O","")</f>
        <v/>
      </c>
      <c r="AF149" s="8" t="str">
        <f>IF(AF150&lt;&gt;""," -O","")</f>
        <v/>
      </c>
      <c r="AH149" s="8" t="str">
        <f>IF(AH150&lt;&gt;""," -O","")</f>
        <v/>
      </c>
      <c r="AJ149" s="8" t="str">
        <f>IF(AJ150&lt;&gt;""," -O","")</f>
        <v/>
      </c>
      <c r="AL149" s="8" t="str">
        <f>IF(AL150&lt;&gt;""," -O","")</f>
        <v/>
      </c>
      <c r="AN149" s="8" t="str">
        <f>IF(AN150&lt;&gt;""," -O","")</f>
        <v/>
      </c>
      <c r="AP149" s="8" t="str">
        <f>IF(AP150&lt;&gt;""," -O","")</f>
        <v/>
      </c>
      <c r="AR149" s="8" t="str">
        <f>IF(AR150&lt;&gt;""," -O","")</f>
        <v/>
      </c>
      <c r="AT149" s="8" t="str">
        <f>IF(AT150&lt;&gt;""," -O","")</f>
        <v/>
      </c>
      <c r="AV149" s="8" t="str">
        <f>IF(AV150&lt;&gt;""," -O","")</f>
        <v/>
      </c>
      <c r="AX149" s="8" t="str">
        <f>IF(AX150&lt;&gt;""," -O","")</f>
        <v/>
      </c>
      <c r="AZ149" s="8" t="str">
        <f>IF(AZ150&lt;&gt;""," -O","")</f>
        <v/>
      </c>
      <c r="BB149" s="8" t="str">
        <f>IF(BB150&lt;&gt;""," -O","")</f>
        <v/>
      </c>
      <c r="BD149" s="8" t="str">
        <f>IF(BD150&lt;&gt;""," -O","")</f>
        <v/>
      </c>
      <c r="BF149" s="8" t="str">
        <f>IF(BF150&lt;&gt;""," -O","")</f>
        <v/>
      </c>
      <c r="BH149" s="8" t="str">
        <f>IF(BH150&lt;&gt;""," -O","")</f>
        <v/>
      </c>
      <c r="BJ149" s="8" t="str">
        <f>IF(BJ150&lt;&gt;""," -O","")</f>
        <v/>
      </c>
    </row>
    <row r="150" spans="13:62" x14ac:dyDescent="0.25">
      <c r="M150" s="8">
        <v>1.71</v>
      </c>
      <c r="N150" s="8" t="str">
        <f>IFERROR(VLOOKUP(M150,'CRUCE OPORTUNIDADES'!$C$10:$D$17,2,FALSE),"")</f>
        <v/>
      </c>
      <c r="O150" s="8">
        <v>2.7100000000000199</v>
      </c>
      <c r="P150" s="8" t="str">
        <f>IFERROR(VLOOKUP(O150,'CRUCE OPORTUNIDADES'!$C$10:$D$17,2,FALSE),"")</f>
        <v/>
      </c>
      <c r="Q150" s="8">
        <v>3.7100000000000399</v>
      </c>
      <c r="R150" s="8" t="str">
        <f>IFERROR(VLOOKUP(Q150,'CRUCE OPORTUNIDADES'!$C$10:$D$17,2,FALSE),"")</f>
        <v/>
      </c>
      <c r="S150" s="8">
        <v>4.7100000000000604</v>
      </c>
      <c r="T150" s="8" t="str">
        <f>IFERROR(VLOOKUP(S150,'CRUCE OPORTUNIDADES'!$C$10:$D$17,2,FALSE),"")</f>
        <v/>
      </c>
      <c r="U150" s="8">
        <v>5.7100000000000799</v>
      </c>
      <c r="V150" s="8" t="str">
        <f>IFERROR(VLOOKUP(U150,'CRUCE OPORTUNIDADES'!$C$10:$D$17,2,FALSE),"")</f>
        <v/>
      </c>
      <c r="W150" s="8">
        <v>6.7100000000001003</v>
      </c>
      <c r="X150" s="8" t="str">
        <f>IFERROR(VLOOKUP(W150,'CRUCE OPORTUNIDADES'!$C$10:$D$17,2,FALSE),"")</f>
        <v/>
      </c>
      <c r="Y150" s="8">
        <v>7.7100000000001199</v>
      </c>
      <c r="Z150" s="8" t="str">
        <f>IFERROR(VLOOKUP(Y150,'CRUCE OPORTUNIDADES'!$C$10:$D$17,2,FALSE),"")</f>
        <v/>
      </c>
      <c r="AA150" s="8">
        <v>8.7100000000001394</v>
      </c>
      <c r="AB150" s="8" t="str">
        <f>IFERROR(VLOOKUP(AA150,'CRUCE OPORTUNIDADES'!$C$10:$D$17,2,FALSE),"")</f>
        <v/>
      </c>
      <c r="AC150" s="8">
        <v>9.7100000000001607</v>
      </c>
      <c r="AD150" s="8" t="str">
        <f>IFERROR(VLOOKUP(AC150,'CRUCE OPORTUNIDADES'!$C$10:$D$17,2,FALSE),"")</f>
        <v/>
      </c>
      <c r="AE150" s="8">
        <v>10.7100000000002</v>
      </c>
      <c r="AF150" s="8" t="str">
        <f>IFERROR(VLOOKUP(AE150,'CRUCE OPORTUNIDADES'!$C$10:$D$17,2,FALSE),"")</f>
        <v/>
      </c>
      <c r="AG150" s="8">
        <v>11.7100000000002</v>
      </c>
      <c r="AH150" s="8" t="str">
        <f>IFERROR(VLOOKUP(AG150,'CRUCE OPORTUNIDADES'!$C$10:$D$17,2,FALSE),"")</f>
        <v/>
      </c>
      <c r="AI150" s="8">
        <v>12.7100000000002</v>
      </c>
      <c r="AJ150" s="8" t="str">
        <f>IFERROR(VLOOKUP(AI150,'CRUCE OPORTUNIDADES'!$C$10:$D$17,2,FALSE),"")</f>
        <v/>
      </c>
      <c r="AK150" s="8">
        <v>13.7100000000002</v>
      </c>
      <c r="AL150" s="8" t="str">
        <f>IFERROR(VLOOKUP(AK150,'CRUCE OPORTUNIDADES'!$C$10:$D$17,2,FALSE),"")</f>
        <v/>
      </c>
      <c r="AM150" s="8">
        <v>14.710000000000299</v>
      </c>
      <c r="AN150" s="8" t="str">
        <f>IFERROR(VLOOKUP(AM150,'CRUCE OPORTUNIDADES'!$C$10:$D$17,2,FALSE),"")</f>
        <v/>
      </c>
      <c r="AO150" s="8">
        <v>15.710000000000299</v>
      </c>
      <c r="AP150" s="8" t="str">
        <f>IFERROR(VLOOKUP(AO150,'CRUCE OPORTUNIDADES'!$C$10:$D$17,2,FALSE),"")</f>
        <v/>
      </c>
      <c r="AQ150" s="8">
        <v>16.710000000000299</v>
      </c>
      <c r="AR150" s="8" t="str">
        <f>IFERROR(VLOOKUP(AQ150,'CRUCE OPORTUNIDADES'!$C$10:$D$17,2,FALSE),"")</f>
        <v/>
      </c>
      <c r="AS150" s="8">
        <v>17.710000000000299</v>
      </c>
      <c r="AT150" s="8" t="str">
        <f>IFERROR(VLOOKUP(AS150,'CRUCE OPORTUNIDADES'!$C$10:$D$17,2,FALSE),"")</f>
        <v/>
      </c>
      <c r="AU150" s="8">
        <v>18.710000000000299</v>
      </c>
      <c r="AV150" s="8" t="str">
        <f>IFERROR(VLOOKUP(AU150,'CRUCE OPORTUNIDADES'!$C$10:$D$17,2,FALSE),"")</f>
        <v/>
      </c>
      <c r="AW150" s="8">
        <v>19.710000000000399</v>
      </c>
      <c r="AX150" s="8" t="str">
        <f>IFERROR(VLOOKUP(AW150,'CRUCE OPORTUNIDADES'!$C$10:$D$17,2,FALSE),"")</f>
        <v/>
      </c>
      <c r="AY150" s="8">
        <v>20.710000000000399</v>
      </c>
      <c r="AZ150" s="8" t="str">
        <f>IFERROR(VLOOKUP(AY150,'CRUCE OPORTUNIDADES'!$C$10:$D$17,2,FALSE),"")</f>
        <v/>
      </c>
      <c r="BA150" s="8">
        <v>21.710000000000399</v>
      </c>
      <c r="BB150" s="8" t="str">
        <f>IFERROR(VLOOKUP(BA150,'CRUCE OPORTUNIDADES'!$C$10:$D$17,2,FALSE),"")</f>
        <v/>
      </c>
      <c r="BC150" s="8">
        <v>22.710000000000399</v>
      </c>
      <c r="BD150" s="8" t="str">
        <f>IFERROR(VLOOKUP(BC150,'CRUCE OPORTUNIDADES'!$C$10:$D$17,2,FALSE),"")</f>
        <v/>
      </c>
      <c r="BE150" s="8">
        <v>23.710000000000399</v>
      </c>
      <c r="BF150" s="8" t="str">
        <f>IFERROR(VLOOKUP(BE150,'CRUCE OPORTUNIDADES'!$C$10:$D$17,2,FALSE),"")</f>
        <v/>
      </c>
      <c r="BG150" s="8">
        <v>24.710000000000498</v>
      </c>
      <c r="BH150" s="8" t="str">
        <f>IFERROR(VLOOKUP(BG150,'CRUCE OPORTUNIDADES'!$C$10:$D$17,2,FALSE),"")</f>
        <v/>
      </c>
      <c r="BI150" s="8">
        <v>25.710000000000498</v>
      </c>
      <c r="BJ150" s="8" t="str">
        <f>IFERROR(VLOOKUP(BI150,'CRUCE OPORTUNIDADES'!$C$10:$D$17,2,FALSE),"")</f>
        <v/>
      </c>
    </row>
    <row r="151" spans="13:62" x14ac:dyDescent="0.25">
      <c r="N151" s="8" t="str">
        <f>IF(N152&lt;&gt;""," -O","")</f>
        <v/>
      </c>
      <c r="P151" s="8" t="str">
        <f>IF(P152&lt;&gt;""," -O","")</f>
        <v/>
      </c>
      <c r="R151" s="8" t="str">
        <f>IF(R152&lt;&gt;""," -O","")</f>
        <v/>
      </c>
      <c r="T151" s="8" t="str">
        <f>IF(T152&lt;&gt;""," -O","")</f>
        <v/>
      </c>
      <c r="V151" s="8" t="str">
        <f>IF(V152&lt;&gt;""," -O","")</f>
        <v/>
      </c>
      <c r="X151" s="8" t="str">
        <f>IF(X152&lt;&gt;""," -O","")</f>
        <v/>
      </c>
      <c r="Z151" s="8" t="str">
        <f>IF(Z152&lt;&gt;""," -O","")</f>
        <v/>
      </c>
      <c r="AB151" s="8" t="str">
        <f>IF(AB152&lt;&gt;""," -O","")</f>
        <v/>
      </c>
      <c r="AD151" s="8" t="str">
        <f>IF(AD152&lt;&gt;""," -O","")</f>
        <v/>
      </c>
      <c r="AF151" s="8" t="str">
        <f>IF(AF152&lt;&gt;""," -O","")</f>
        <v/>
      </c>
      <c r="AH151" s="8" t="str">
        <f>IF(AH152&lt;&gt;""," -O","")</f>
        <v/>
      </c>
      <c r="AJ151" s="8" t="str">
        <f>IF(AJ152&lt;&gt;""," -O","")</f>
        <v/>
      </c>
      <c r="AL151" s="8" t="str">
        <f>IF(AL152&lt;&gt;""," -O","")</f>
        <v/>
      </c>
      <c r="AN151" s="8" t="str">
        <f>IF(AN152&lt;&gt;""," -O","")</f>
        <v/>
      </c>
      <c r="AP151" s="8" t="str">
        <f>IF(AP152&lt;&gt;""," -O","")</f>
        <v/>
      </c>
      <c r="AR151" s="8" t="str">
        <f>IF(AR152&lt;&gt;""," -O","")</f>
        <v/>
      </c>
      <c r="AT151" s="8" t="str">
        <f>IF(AT152&lt;&gt;""," -O","")</f>
        <v/>
      </c>
      <c r="AV151" s="8" t="str">
        <f>IF(AV152&lt;&gt;""," -O","")</f>
        <v/>
      </c>
      <c r="AX151" s="8" t="str">
        <f>IF(AX152&lt;&gt;""," -O","")</f>
        <v/>
      </c>
      <c r="AZ151" s="8" t="str">
        <f>IF(AZ152&lt;&gt;""," -O","")</f>
        <v/>
      </c>
      <c r="BB151" s="8" t="str">
        <f>IF(BB152&lt;&gt;""," -O","")</f>
        <v/>
      </c>
      <c r="BD151" s="8" t="str">
        <f>IF(BD152&lt;&gt;""," -O","")</f>
        <v/>
      </c>
      <c r="BF151" s="8" t="str">
        <f>IF(BF152&lt;&gt;""," -O","")</f>
        <v/>
      </c>
      <c r="BH151" s="8" t="str">
        <f>IF(BH152&lt;&gt;""," -O","")</f>
        <v/>
      </c>
      <c r="BJ151" s="8" t="str">
        <f>IF(BJ152&lt;&gt;""," -O","")</f>
        <v/>
      </c>
    </row>
    <row r="152" spans="13:62" x14ac:dyDescent="0.25">
      <c r="M152" s="8">
        <v>1.72</v>
      </c>
      <c r="N152" s="8" t="str">
        <f>IFERROR(VLOOKUP(M152,'CRUCE OPORTUNIDADES'!$C$10:$D$17,2,FALSE),"")</f>
        <v/>
      </c>
      <c r="O152" s="8">
        <v>2.7200000000000202</v>
      </c>
      <c r="P152" s="8" t="str">
        <f>IFERROR(VLOOKUP(O152,'CRUCE OPORTUNIDADES'!$C$10:$D$17,2,FALSE),"")</f>
        <v/>
      </c>
      <c r="Q152" s="8">
        <v>3.7200000000000402</v>
      </c>
      <c r="R152" s="8" t="str">
        <f>IFERROR(VLOOKUP(Q152,'CRUCE OPORTUNIDADES'!$C$10:$D$17,2,FALSE),"")</f>
        <v/>
      </c>
      <c r="S152" s="8">
        <v>4.7200000000000601</v>
      </c>
      <c r="T152" s="8" t="str">
        <f>IFERROR(VLOOKUP(S152,'CRUCE OPORTUNIDADES'!$C$10:$D$17,2,FALSE),"")</f>
        <v/>
      </c>
      <c r="U152" s="8">
        <v>5.7200000000000797</v>
      </c>
      <c r="V152" s="8" t="str">
        <f>IFERROR(VLOOKUP(U152,'CRUCE OPORTUNIDADES'!$C$10:$D$17,2,FALSE),"")</f>
        <v/>
      </c>
      <c r="W152" s="8">
        <v>6.7200000000001001</v>
      </c>
      <c r="X152" s="8" t="str">
        <f>IFERROR(VLOOKUP(W152,'CRUCE OPORTUNIDADES'!$C$10:$D$17,2,FALSE),"")</f>
        <v/>
      </c>
      <c r="Y152" s="8">
        <v>7.7200000000001197</v>
      </c>
      <c r="Z152" s="8" t="str">
        <f>IFERROR(VLOOKUP(Y152,'CRUCE OPORTUNIDADES'!$C$10:$D$17,2,FALSE),"")</f>
        <v/>
      </c>
      <c r="AA152" s="8">
        <v>8.7200000000001392</v>
      </c>
      <c r="AB152" s="8" t="str">
        <f>IFERROR(VLOOKUP(AA152,'CRUCE OPORTUNIDADES'!$C$10:$D$17,2,FALSE),"")</f>
        <v/>
      </c>
      <c r="AC152" s="8">
        <v>9.7200000000001605</v>
      </c>
      <c r="AD152" s="8" t="str">
        <f>IFERROR(VLOOKUP(AC152,'CRUCE OPORTUNIDADES'!$C$10:$D$17,2,FALSE),"")</f>
        <v/>
      </c>
      <c r="AE152" s="8">
        <v>10.7200000000002</v>
      </c>
      <c r="AF152" s="8" t="str">
        <f>IFERROR(VLOOKUP(AE152,'CRUCE OPORTUNIDADES'!$C$10:$D$17,2,FALSE),"")</f>
        <v/>
      </c>
      <c r="AG152" s="8">
        <v>11.7200000000002</v>
      </c>
      <c r="AH152" s="8" t="str">
        <f>IFERROR(VLOOKUP(AG152,'CRUCE OPORTUNIDADES'!$C$10:$D$17,2,FALSE),"")</f>
        <v/>
      </c>
      <c r="AI152" s="8">
        <v>12.7200000000002</v>
      </c>
      <c r="AJ152" s="8" t="str">
        <f>IFERROR(VLOOKUP(AI152,'CRUCE OPORTUNIDADES'!$C$10:$D$17,2,FALSE),"")</f>
        <v/>
      </c>
      <c r="AK152" s="8">
        <v>13.7200000000002</v>
      </c>
      <c r="AL152" s="8" t="str">
        <f>IFERROR(VLOOKUP(AK152,'CRUCE OPORTUNIDADES'!$C$10:$D$17,2,FALSE),"")</f>
        <v/>
      </c>
      <c r="AM152" s="8">
        <v>14.720000000000301</v>
      </c>
      <c r="AN152" s="8" t="str">
        <f>IFERROR(VLOOKUP(AM152,'CRUCE OPORTUNIDADES'!$C$10:$D$17,2,FALSE),"")</f>
        <v/>
      </c>
      <c r="AO152" s="8">
        <v>15.720000000000301</v>
      </c>
      <c r="AP152" s="8" t="str">
        <f>IFERROR(VLOOKUP(AO152,'CRUCE OPORTUNIDADES'!$C$10:$D$17,2,FALSE),"")</f>
        <v/>
      </c>
      <c r="AQ152" s="8">
        <v>16.720000000000301</v>
      </c>
      <c r="AR152" s="8" t="str">
        <f>IFERROR(VLOOKUP(AQ152,'CRUCE OPORTUNIDADES'!$C$10:$D$17,2,FALSE),"")</f>
        <v/>
      </c>
      <c r="AS152" s="8">
        <v>17.720000000000301</v>
      </c>
      <c r="AT152" s="8" t="str">
        <f>IFERROR(VLOOKUP(AS152,'CRUCE OPORTUNIDADES'!$C$10:$D$17,2,FALSE),"")</f>
        <v/>
      </c>
      <c r="AU152" s="8">
        <v>18.720000000000301</v>
      </c>
      <c r="AV152" s="8" t="str">
        <f>IFERROR(VLOOKUP(AU152,'CRUCE OPORTUNIDADES'!$C$10:$D$17,2,FALSE),"")</f>
        <v/>
      </c>
      <c r="AW152" s="8">
        <v>19.7200000000004</v>
      </c>
      <c r="AX152" s="8" t="str">
        <f>IFERROR(VLOOKUP(AW152,'CRUCE OPORTUNIDADES'!$C$10:$D$17,2,FALSE),"")</f>
        <v/>
      </c>
      <c r="AY152" s="8">
        <v>20.7200000000004</v>
      </c>
      <c r="AZ152" s="8" t="str">
        <f>IFERROR(VLOOKUP(AY152,'CRUCE OPORTUNIDADES'!$C$10:$D$17,2,FALSE),"")</f>
        <v/>
      </c>
      <c r="BA152" s="8">
        <v>21.7200000000004</v>
      </c>
      <c r="BB152" s="8" t="str">
        <f>IFERROR(VLOOKUP(BA152,'CRUCE OPORTUNIDADES'!$C$10:$D$17,2,FALSE),"")</f>
        <v/>
      </c>
      <c r="BC152" s="8">
        <v>22.7200000000004</v>
      </c>
      <c r="BD152" s="8" t="str">
        <f>IFERROR(VLOOKUP(BC152,'CRUCE OPORTUNIDADES'!$C$10:$D$17,2,FALSE),"")</f>
        <v/>
      </c>
      <c r="BE152" s="8">
        <v>23.7200000000004</v>
      </c>
      <c r="BF152" s="8" t="str">
        <f>IFERROR(VLOOKUP(BE152,'CRUCE OPORTUNIDADES'!$C$10:$D$17,2,FALSE),"")</f>
        <v/>
      </c>
      <c r="BG152" s="8">
        <v>24.7200000000005</v>
      </c>
      <c r="BH152" s="8" t="str">
        <f>IFERROR(VLOOKUP(BG152,'CRUCE OPORTUNIDADES'!$C$10:$D$17,2,FALSE),"")</f>
        <v/>
      </c>
      <c r="BI152" s="8">
        <v>25.7200000000005</v>
      </c>
      <c r="BJ152" s="8" t="str">
        <f>IFERROR(VLOOKUP(BI152,'CRUCE OPORTUNIDADES'!$C$10:$D$17,2,FALSE),"")</f>
        <v/>
      </c>
    </row>
    <row r="153" spans="13:62" x14ac:dyDescent="0.25">
      <c r="N153" s="8" t="str">
        <f>IF(N154&lt;&gt;""," -O","")</f>
        <v/>
      </c>
      <c r="P153" s="8" t="str">
        <f>IF(P154&lt;&gt;""," -O","")</f>
        <v/>
      </c>
      <c r="R153" s="8" t="str">
        <f>IF(R154&lt;&gt;""," -O","")</f>
        <v/>
      </c>
      <c r="T153" s="8" t="str">
        <f>IF(T154&lt;&gt;""," -O","")</f>
        <v/>
      </c>
      <c r="V153" s="8" t="str">
        <f>IF(V154&lt;&gt;""," -O","")</f>
        <v/>
      </c>
      <c r="X153" s="8" t="str">
        <f>IF(X154&lt;&gt;""," -O","")</f>
        <v/>
      </c>
      <c r="Z153" s="8" t="str">
        <f>IF(Z154&lt;&gt;""," -O","")</f>
        <v/>
      </c>
      <c r="AB153" s="8" t="str">
        <f>IF(AB154&lt;&gt;""," -O","")</f>
        <v/>
      </c>
      <c r="AD153" s="8" t="str">
        <f>IF(AD154&lt;&gt;""," -O","")</f>
        <v/>
      </c>
      <c r="AF153" s="8" t="str">
        <f>IF(AF154&lt;&gt;""," -O","")</f>
        <v/>
      </c>
      <c r="AH153" s="8" t="str">
        <f>IF(AH154&lt;&gt;""," -O","")</f>
        <v/>
      </c>
      <c r="AJ153" s="8" t="str">
        <f>IF(AJ154&lt;&gt;""," -O","")</f>
        <v/>
      </c>
      <c r="AL153" s="8" t="str">
        <f>IF(AL154&lt;&gt;""," -O","")</f>
        <v/>
      </c>
      <c r="AN153" s="8" t="str">
        <f>IF(AN154&lt;&gt;""," -O","")</f>
        <v/>
      </c>
      <c r="AP153" s="8" t="str">
        <f>IF(AP154&lt;&gt;""," -O","")</f>
        <v/>
      </c>
      <c r="AR153" s="8" t="str">
        <f>IF(AR154&lt;&gt;""," -O","")</f>
        <v/>
      </c>
      <c r="AT153" s="8" t="str">
        <f>IF(AT154&lt;&gt;""," -O","")</f>
        <v/>
      </c>
      <c r="AV153" s="8" t="str">
        <f>IF(AV154&lt;&gt;""," -O","")</f>
        <v/>
      </c>
      <c r="AX153" s="8" t="str">
        <f>IF(AX154&lt;&gt;""," -O","")</f>
        <v/>
      </c>
      <c r="AZ153" s="8" t="str">
        <f>IF(AZ154&lt;&gt;""," -O","")</f>
        <v/>
      </c>
      <c r="BB153" s="8" t="str">
        <f>IF(BB154&lt;&gt;""," -O","")</f>
        <v/>
      </c>
      <c r="BD153" s="8" t="str">
        <f>IF(BD154&lt;&gt;""," -O","")</f>
        <v/>
      </c>
      <c r="BF153" s="8" t="str">
        <f>IF(BF154&lt;&gt;""," -O","")</f>
        <v/>
      </c>
      <c r="BH153" s="8" t="str">
        <f>IF(BH154&lt;&gt;""," -O","")</f>
        <v/>
      </c>
      <c r="BJ153" s="8" t="str">
        <f>IF(BJ154&lt;&gt;""," -O","")</f>
        <v/>
      </c>
    </row>
    <row r="154" spans="13:62" x14ac:dyDescent="0.25">
      <c r="M154" s="8">
        <v>1.73</v>
      </c>
      <c r="N154" s="8" t="str">
        <f>IFERROR(VLOOKUP(M154,'CRUCE OPORTUNIDADES'!$C$10:$D$17,2,FALSE),"")</f>
        <v/>
      </c>
      <c r="O154" s="8">
        <v>2.73000000000002</v>
      </c>
      <c r="P154" s="8" t="str">
        <f>IFERROR(VLOOKUP(O154,'CRUCE OPORTUNIDADES'!$C$10:$D$17,2,FALSE),"")</f>
        <v/>
      </c>
      <c r="Q154" s="8">
        <v>3.73000000000004</v>
      </c>
      <c r="R154" s="8" t="str">
        <f>IFERROR(VLOOKUP(Q154,'CRUCE OPORTUNIDADES'!$C$10:$D$17,2,FALSE),"")</f>
        <v/>
      </c>
      <c r="S154" s="8">
        <v>4.7300000000000599</v>
      </c>
      <c r="T154" s="8" t="str">
        <f>IFERROR(VLOOKUP(S154,'CRUCE OPORTUNIDADES'!$C$10:$D$17,2,FALSE),"")</f>
        <v/>
      </c>
      <c r="U154" s="8">
        <v>5.7300000000000804</v>
      </c>
      <c r="V154" s="8" t="str">
        <f>IFERROR(VLOOKUP(U154,'CRUCE OPORTUNIDADES'!$C$10:$D$17,2,FALSE),"")</f>
        <v/>
      </c>
      <c r="W154" s="8">
        <v>6.7300000000000999</v>
      </c>
      <c r="X154" s="8" t="str">
        <f>IFERROR(VLOOKUP(W154,'CRUCE OPORTUNIDADES'!$C$10:$D$17,2,FALSE),"")</f>
        <v/>
      </c>
      <c r="Y154" s="8">
        <v>7.7300000000001203</v>
      </c>
      <c r="Z154" s="8" t="str">
        <f>IFERROR(VLOOKUP(Y154,'CRUCE OPORTUNIDADES'!$C$10:$D$17,2,FALSE),"")</f>
        <v/>
      </c>
      <c r="AA154" s="8">
        <v>8.7300000000001408</v>
      </c>
      <c r="AB154" s="8" t="str">
        <f>IFERROR(VLOOKUP(AA154,'CRUCE OPORTUNIDADES'!$C$10:$D$17,2,FALSE),"")</f>
        <v/>
      </c>
      <c r="AC154" s="8">
        <v>9.7300000000001603</v>
      </c>
      <c r="AD154" s="8" t="str">
        <f>IFERROR(VLOOKUP(AC154,'CRUCE OPORTUNIDADES'!$C$10:$D$17,2,FALSE),"")</f>
        <v/>
      </c>
      <c r="AE154" s="8">
        <v>10.730000000000199</v>
      </c>
      <c r="AF154" s="8" t="str">
        <f>IFERROR(VLOOKUP(AE154,'CRUCE OPORTUNIDADES'!$C$10:$D$17,2,FALSE),"")</f>
        <v/>
      </c>
      <c r="AG154" s="8">
        <v>11.730000000000199</v>
      </c>
      <c r="AH154" s="8" t="str">
        <f>IFERROR(VLOOKUP(AG154,'CRUCE OPORTUNIDADES'!$C$10:$D$17,2,FALSE),"")</f>
        <v/>
      </c>
      <c r="AI154" s="8">
        <v>12.730000000000199</v>
      </c>
      <c r="AJ154" s="8" t="str">
        <f>IFERROR(VLOOKUP(AI154,'CRUCE OPORTUNIDADES'!$C$10:$D$17,2,FALSE),"")</f>
        <v/>
      </c>
      <c r="AK154" s="8">
        <v>13.730000000000199</v>
      </c>
      <c r="AL154" s="8" t="str">
        <f>IFERROR(VLOOKUP(AK154,'CRUCE OPORTUNIDADES'!$C$10:$D$17,2,FALSE),"")</f>
        <v/>
      </c>
      <c r="AM154" s="8">
        <v>14.730000000000301</v>
      </c>
      <c r="AN154" s="8" t="str">
        <f>IFERROR(VLOOKUP(AM154,'CRUCE OPORTUNIDADES'!$C$10:$D$17,2,FALSE),"")</f>
        <v/>
      </c>
      <c r="AO154" s="8">
        <v>15.730000000000301</v>
      </c>
      <c r="AP154" s="8" t="str">
        <f>IFERROR(VLOOKUP(AO154,'CRUCE OPORTUNIDADES'!$C$10:$D$17,2,FALSE),"")</f>
        <v/>
      </c>
      <c r="AQ154" s="8">
        <v>16.730000000000299</v>
      </c>
      <c r="AR154" s="8" t="str">
        <f>IFERROR(VLOOKUP(AQ154,'CRUCE OPORTUNIDADES'!$C$10:$D$17,2,FALSE),"")</f>
        <v/>
      </c>
      <c r="AS154" s="8">
        <v>17.730000000000299</v>
      </c>
      <c r="AT154" s="8" t="str">
        <f>IFERROR(VLOOKUP(AS154,'CRUCE OPORTUNIDADES'!$C$10:$D$17,2,FALSE),"")</f>
        <v/>
      </c>
      <c r="AU154" s="8">
        <v>18.730000000000299</v>
      </c>
      <c r="AV154" s="8" t="str">
        <f>IFERROR(VLOOKUP(AU154,'CRUCE OPORTUNIDADES'!$C$10:$D$17,2,FALSE),"")</f>
        <v/>
      </c>
      <c r="AW154" s="8">
        <v>19.730000000000398</v>
      </c>
      <c r="AX154" s="8" t="str">
        <f>IFERROR(VLOOKUP(AW154,'CRUCE OPORTUNIDADES'!$C$10:$D$17,2,FALSE),"")</f>
        <v/>
      </c>
      <c r="AY154" s="8">
        <v>20.730000000000398</v>
      </c>
      <c r="AZ154" s="8" t="str">
        <f>IFERROR(VLOOKUP(AY154,'CRUCE OPORTUNIDADES'!$C$10:$D$17,2,FALSE),"")</f>
        <v/>
      </c>
      <c r="BA154" s="8">
        <v>21.730000000000398</v>
      </c>
      <c r="BB154" s="8" t="str">
        <f>IFERROR(VLOOKUP(BA154,'CRUCE OPORTUNIDADES'!$C$10:$D$17,2,FALSE),"")</f>
        <v/>
      </c>
      <c r="BC154" s="8">
        <v>22.730000000000398</v>
      </c>
      <c r="BD154" s="8" t="str">
        <f>IFERROR(VLOOKUP(BC154,'CRUCE OPORTUNIDADES'!$C$10:$D$17,2,FALSE),"")</f>
        <v/>
      </c>
      <c r="BE154" s="8">
        <v>23.730000000000398</v>
      </c>
      <c r="BF154" s="8" t="str">
        <f>IFERROR(VLOOKUP(BE154,'CRUCE OPORTUNIDADES'!$C$10:$D$17,2,FALSE),"")</f>
        <v/>
      </c>
      <c r="BG154" s="8">
        <v>24.730000000000501</v>
      </c>
      <c r="BH154" s="8" t="str">
        <f>IFERROR(VLOOKUP(BG154,'CRUCE OPORTUNIDADES'!$C$10:$D$17,2,FALSE),"")</f>
        <v/>
      </c>
      <c r="BI154" s="8">
        <v>25.730000000000501</v>
      </c>
      <c r="BJ154" s="8" t="str">
        <f>IFERROR(VLOOKUP(BI154,'CRUCE OPORTUNIDADES'!$C$10:$D$17,2,FALSE),"")</f>
        <v/>
      </c>
    </row>
    <row r="155" spans="13:62" x14ac:dyDescent="0.25">
      <c r="N155" s="8" t="str">
        <f>IF(N156&lt;&gt;""," -O","")</f>
        <v/>
      </c>
      <c r="P155" s="8" t="str">
        <f>IF(P156&lt;&gt;""," -O","")</f>
        <v/>
      </c>
      <c r="R155" s="8" t="str">
        <f>IF(R156&lt;&gt;""," -O","")</f>
        <v/>
      </c>
      <c r="T155" s="8" t="str">
        <f>IF(T156&lt;&gt;""," -O","")</f>
        <v/>
      </c>
      <c r="V155" s="8" t="str">
        <f>IF(V156&lt;&gt;""," -O","")</f>
        <v/>
      </c>
      <c r="X155" s="8" t="str">
        <f>IF(X156&lt;&gt;""," -O","")</f>
        <v/>
      </c>
      <c r="Z155" s="8" t="str">
        <f>IF(Z156&lt;&gt;""," -O","")</f>
        <v/>
      </c>
      <c r="AB155" s="8" t="str">
        <f>IF(AB156&lt;&gt;""," -O","")</f>
        <v/>
      </c>
      <c r="AD155" s="8" t="str">
        <f>IF(AD156&lt;&gt;""," -O","")</f>
        <v/>
      </c>
      <c r="AF155" s="8" t="str">
        <f>IF(AF156&lt;&gt;""," -O","")</f>
        <v/>
      </c>
      <c r="AH155" s="8" t="str">
        <f>IF(AH156&lt;&gt;""," -O","")</f>
        <v/>
      </c>
      <c r="AJ155" s="8" t="str">
        <f>IF(AJ156&lt;&gt;""," -O","")</f>
        <v/>
      </c>
      <c r="AL155" s="8" t="str">
        <f>IF(AL156&lt;&gt;""," -O","")</f>
        <v/>
      </c>
      <c r="AN155" s="8" t="str">
        <f>IF(AN156&lt;&gt;""," -O","")</f>
        <v/>
      </c>
      <c r="AP155" s="8" t="str">
        <f>IF(AP156&lt;&gt;""," -O","")</f>
        <v/>
      </c>
      <c r="AR155" s="8" t="str">
        <f>IF(AR156&lt;&gt;""," -O","")</f>
        <v/>
      </c>
      <c r="AT155" s="8" t="str">
        <f>IF(AT156&lt;&gt;""," -O","")</f>
        <v/>
      </c>
      <c r="AV155" s="8" t="str">
        <f>IF(AV156&lt;&gt;""," -O","")</f>
        <v/>
      </c>
      <c r="AX155" s="8" t="str">
        <f>IF(AX156&lt;&gt;""," -O","")</f>
        <v/>
      </c>
      <c r="AZ155" s="8" t="str">
        <f>IF(AZ156&lt;&gt;""," -O","")</f>
        <v/>
      </c>
      <c r="BB155" s="8" t="str">
        <f>IF(BB156&lt;&gt;""," -O","")</f>
        <v/>
      </c>
      <c r="BD155" s="8" t="str">
        <f>IF(BD156&lt;&gt;""," -O","")</f>
        <v/>
      </c>
      <c r="BF155" s="8" t="str">
        <f>IF(BF156&lt;&gt;""," -O","")</f>
        <v/>
      </c>
      <c r="BH155" s="8" t="str">
        <f>IF(BH156&lt;&gt;""," -O","")</f>
        <v/>
      </c>
      <c r="BJ155" s="8" t="str">
        <f>IF(BJ156&lt;&gt;""," -O","")</f>
        <v/>
      </c>
    </row>
    <row r="156" spans="13:62" x14ac:dyDescent="0.25">
      <c r="M156" s="8">
        <v>1.74</v>
      </c>
      <c r="N156" s="8" t="str">
        <f>IFERROR(VLOOKUP(M156,'CRUCE OPORTUNIDADES'!$C$10:$D$17,2,FALSE),"")</f>
        <v/>
      </c>
      <c r="O156" s="8">
        <v>2.7400000000000202</v>
      </c>
      <c r="P156" s="8" t="str">
        <f>IFERROR(VLOOKUP(O156,'CRUCE OPORTUNIDADES'!$C$10:$D$17,2,FALSE),"")</f>
        <v/>
      </c>
      <c r="Q156" s="8">
        <v>3.7400000000000402</v>
      </c>
      <c r="R156" s="8" t="str">
        <f>IFERROR(VLOOKUP(Q156,'CRUCE OPORTUNIDADES'!$C$10:$D$17,2,FALSE),"")</f>
        <v/>
      </c>
      <c r="S156" s="8">
        <v>4.7400000000000597</v>
      </c>
      <c r="T156" s="8" t="str">
        <f>IFERROR(VLOOKUP(S156,'CRUCE OPORTUNIDADES'!$C$10:$D$17,2,FALSE),"")</f>
        <v/>
      </c>
      <c r="U156" s="8">
        <v>5.7400000000000801</v>
      </c>
      <c r="V156" s="8" t="str">
        <f>IFERROR(VLOOKUP(U156,'CRUCE OPORTUNIDADES'!$C$10:$D$17,2,FALSE),"")</f>
        <v/>
      </c>
      <c r="W156" s="8">
        <v>6.7400000000000997</v>
      </c>
      <c r="X156" s="8" t="str">
        <f>IFERROR(VLOOKUP(W156,'CRUCE OPORTUNIDADES'!$C$10:$D$17,2,FALSE),"")</f>
        <v/>
      </c>
      <c r="Y156" s="8">
        <v>7.7400000000001201</v>
      </c>
      <c r="Z156" s="8" t="str">
        <f>IFERROR(VLOOKUP(Y156,'CRUCE OPORTUNIDADES'!$C$10:$D$17,2,FALSE),"")</f>
        <v/>
      </c>
      <c r="AA156" s="8">
        <v>8.7400000000001405</v>
      </c>
      <c r="AB156" s="8" t="str">
        <f>IFERROR(VLOOKUP(AA156,'CRUCE OPORTUNIDADES'!$C$10:$D$17,2,FALSE),"")</f>
        <v/>
      </c>
      <c r="AC156" s="8">
        <v>9.7400000000001601</v>
      </c>
      <c r="AD156" s="8" t="str">
        <f>IFERROR(VLOOKUP(AC156,'CRUCE OPORTUNIDADES'!$C$10:$D$17,2,FALSE),"")</f>
        <v/>
      </c>
      <c r="AE156" s="8">
        <v>10.740000000000199</v>
      </c>
      <c r="AF156" s="8" t="str">
        <f>IFERROR(VLOOKUP(AE156,'CRUCE OPORTUNIDADES'!$C$10:$D$17,2,FALSE),"")</f>
        <v/>
      </c>
      <c r="AG156" s="8">
        <v>11.740000000000199</v>
      </c>
      <c r="AH156" s="8" t="str">
        <f>IFERROR(VLOOKUP(AG156,'CRUCE OPORTUNIDADES'!$C$10:$D$17,2,FALSE),"")</f>
        <v/>
      </c>
      <c r="AI156" s="8">
        <v>12.740000000000199</v>
      </c>
      <c r="AJ156" s="8" t="str">
        <f>IFERROR(VLOOKUP(AI156,'CRUCE OPORTUNIDADES'!$C$10:$D$17,2,FALSE),"")</f>
        <v/>
      </c>
      <c r="AK156" s="8">
        <v>13.740000000000199</v>
      </c>
      <c r="AL156" s="8" t="str">
        <f>IFERROR(VLOOKUP(AK156,'CRUCE OPORTUNIDADES'!$C$10:$D$17,2,FALSE),"")</f>
        <v/>
      </c>
      <c r="AM156" s="8">
        <v>14.7400000000003</v>
      </c>
      <c r="AN156" s="8" t="str">
        <f>IFERROR(VLOOKUP(AM156,'CRUCE OPORTUNIDADES'!$C$10:$D$17,2,FALSE),"")</f>
        <v/>
      </c>
      <c r="AO156" s="8">
        <v>15.7400000000003</v>
      </c>
      <c r="AP156" s="8" t="str">
        <f>IFERROR(VLOOKUP(AO156,'CRUCE OPORTUNIDADES'!$C$10:$D$17,2,FALSE),"")</f>
        <v/>
      </c>
      <c r="AQ156" s="8">
        <v>16.7400000000003</v>
      </c>
      <c r="AR156" s="8" t="str">
        <f>IFERROR(VLOOKUP(AQ156,'CRUCE OPORTUNIDADES'!$C$10:$D$17,2,FALSE),"")</f>
        <v/>
      </c>
      <c r="AS156" s="8">
        <v>17.7400000000003</v>
      </c>
      <c r="AT156" s="8" t="str">
        <f>IFERROR(VLOOKUP(AS156,'CRUCE OPORTUNIDADES'!$C$10:$D$17,2,FALSE),"")</f>
        <v/>
      </c>
      <c r="AU156" s="8">
        <v>18.7400000000003</v>
      </c>
      <c r="AV156" s="8" t="str">
        <f>IFERROR(VLOOKUP(AU156,'CRUCE OPORTUNIDADES'!$C$10:$D$17,2,FALSE),"")</f>
        <v/>
      </c>
      <c r="AW156" s="8">
        <v>19.7400000000004</v>
      </c>
      <c r="AX156" s="8" t="str">
        <f>IFERROR(VLOOKUP(AW156,'CRUCE OPORTUNIDADES'!$C$10:$D$17,2,FALSE),"")</f>
        <v/>
      </c>
      <c r="AY156" s="8">
        <v>20.7400000000004</v>
      </c>
      <c r="AZ156" s="8" t="str">
        <f>IFERROR(VLOOKUP(AY156,'CRUCE OPORTUNIDADES'!$C$10:$D$17,2,FALSE),"")</f>
        <v/>
      </c>
      <c r="BA156" s="8">
        <v>21.7400000000004</v>
      </c>
      <c r="BB156" s="8" t="str">
        <f>IFERROR(VLOOKUP(BA156,'CRUCE OPORTUNIDADES'!$C$10:$D$17,2,FALSE),"")</f>
        <v/>
      </c>
      <c r="BC156" s="8">
        <v>22.7400000000004</v>
      </c>
      <c r="BD156" s="8" t="str">
        <f>IFERROR(VLOOKUP(BC156,'CRUCE OPORTUNIDADES'!$C$10:$D$17,2,FALSE),"")</f>
        <v/>
      </c>
      <c r="BE156" s="8">
        <v>23.7400000000004</v>
      </c>
      <c r="BF156" s="8" t="str">
        <f>IFERROR(VLOOKUP(BE156,'CRUCE OPORTUNIDADES'!$C$10:$D$17,2,FALSE),"")</f>
        <v/>
      </c>
      <c r="BG156" s="8">
        <v>24.740000000000499</v>
      </c>
      <c r="BH156" s="8" t="str">
        <f>IFERROR(VLOOKUP(BG156,'CRUCE OPORTUNIDADES'!$C$10:$D$17,2,FALSE),"")</f>
        <v/>
      </c>
      <c r="BI156" s="8">
        <v>25.740000000000499</v>
      </c>
      <c r="BJ156" s="8" t="str">
        <f>IFERROR(VLOOKUP(BI156,'CRUCE OPORTUNIDADES'!$C$10:$D$17,2,FALSE),"")</f>
        <v/>
      </c>
    </row>
    <row r="157" spans="13:62" x14ac:dyDescent="0.25">
      <c r="N157" s="8" t="str">
        <f>IF(N158&lt;&gt;""," -O","")</f>
        <v/>
      </c>
      <c r="P157" s="8" t="str">
        <f>IF(P158&lt;&gt;""," -O","")</f>
        <v/>
      </c>
      <c r="R157" s="8" t="str">
        <f>IF(R158&lt;&gt;""," -O","")</f>
        <v/>
      </c>
      <c r="T157" s="8" t="str">
        <f>IF(T158&lt;&gt;""," -O","")</f>
        <v/>
      </c>
      <c r="V157" s="8" t="str">
        <f>IF(V158&lt;&gt;""," -O","")</f>
        <v/>
      </c>
      <c r="X157" s="8" t="str">
        <f>IF(X158&lt;&gt;""," -O","")</f>
        <v/>
      </c>
      <c r="Z157" s="8" t="str">
        <f>IF(Z158&lt;&gt;""," -O","")</f>
        <v/>
      </c>
      <c r="AB157" s="8" t="str">
        <f>IF(AB158&lt;&gt;""," -O","")</f>
        <v/>
      </c>
      <c r="AD157" s="8" t="str">
        <f>IF(AD158&lt;&gt;""," -O","")</f>
        <v/>
      </c>
      <c r="AF157" s="8" t="str">
        <f>IF(AF158&lt;&gt;""," -O","")</f>
        <v/>
      </c>
      <c r="AH157" s="8" t="str">
        <f>IF(AH158&lt;&gt;""," -O","")</f>
        <v/>
      </c>
      <c r="AJ157" s="8" t="str">
        <f>IF(AJ158&lt;&gt;""," -O","")</f>
        <v/>
      </c>
      <c r="AL157" s="8" t="str">
        <f>IF(AL158&lt;&gt;""," -O","")</f>
        <v/>
      </c>
      <c r="AN157" s="8" t="str">
        <f>IF(AN158&lt;&gt;""," -O","")</f>
        <v/>
      </c>
      <c r="AP157" s="8" t="str">
        <f>IF(AP158&lt;&gt;""," -O","")</f>
        <v/>
      </c>
      <c r="AR157" s="8" t="str">
        <f>IF(AR158&lt;&gt;""," -O","")</f>
        <v/>
      </c>
      <c r="AT157" s="8" t="str">
        <f>IF(AT158&lt;&gt;""," -O","")</f>
        <v/>
      </c>
      <c r="AV157" s="8" t="str">
        <f>IF(AV158&lt;&gt;""," -O","")</f>
        <v/>
      </c>
      <c r="AX157" s="8" t="str">
        <f>IF(AX158&lt;&gt;""," -O","")</f>
        <v/>
      </c>
      <c r="AZ157" s="8" t="str">
        <f>IF(AZ158&lt;&gt;""," -O","")</f>
        <v/>
      </c>
      <c r="BB157" s="8" t="str">
        <f>IF(BB158&lt;&gt;""," -O","")</f>
        <v/>
      </c>
      <c r="BD157" s="8" t="str">
        <f>IF(BD158&lt;&gt;""," -O","")</f>
        <v/>
      </c>
      <c r="BF157" s="8" t="str">
        <f>IF(BF158&lt;&gt;""," -O","")</f>
        <v/>
      </c>
      <c r="BH157" s="8" t="str">
        <f>IF(BH158&lt;&gt;""," -O","")</f>
        <v/>
      </c>
      <c r="BJ157" s="8" t="str">
        <f>IF(BJ158&lt;&gt;""," -O","")</f>
        <v/>
      </c>
    </row>
    <row r="158" spans="13:62" x14ac:dyDescent="0.25">
      <c r="M158" s="8">
        <v>1.75</v>
      </c>
      <c r="N158" s="8" t="str">
        <f>IFERROR(VLOOKUP(M158,'CRUCE OPORTUNIDADES'!$C$10:$D$17,2,FALSE),"")</f>
        <v/>
      </c>
      <c r="O158" s="8">
        <v>2.75000000000002</v>
      </c>
      <c r="P158" s="8" t="str">
        <f>IFERROR(VLOOKUP(O158,'CRUCE OPORTUNIDADES'!$C$10:$D$17,2,FALSE),"")</f>
        <v/>
      </c>
      <c r="Q158" s="8">
        <v>3.75000000000004</v>
      </c>
      <c r="R158" s="8" t="str">
        <f>IFERROR(VLOOKUP(Q158,'CRUCE OPORTUNIDADES'!$C$10:$D$17,2,FALSE),"")</f>
        <v/>
      </c>
      <c r="S158" s="8">
        <v>4.7500000000000604</v>
      </c>
      <c r="T158" s="8" t="str">
        <f>IFERROR(VLOOKUP(S158,'CRUCE OPORTUNIDADES'!$C$10:$D$17,2,FALSE),"")</f>
        <v/>
      </c>
      <c r="U158" s="8">
        <v>5.7500000000000799</v>
      </c>
      <c r="V158" s="8" t="str">
        <f>IFERROR(VLOOKUP(U158,'CRUCE OPORTUNIDADES'!$C$10:$D$17,2,FALSE),"")</f>
        <v/>
      </c>
      <c r="W158" s="8">
        <v>6.7500000000001004</v>
      </c>
      <c r="X158" s="8" t="str">
        <f>IFERROR(VLOOKUP(W158,'CRUCE OPORTUNIDADES'!$C$10:$D$17,2,FALSE),"")</f>
        <v/>
      </c>
      <c r="Y158" s="8">
        <v>7.7500000000001199</v>
      </c>
      <c r="Z158" s="8" t="str">
        <f>IFERROR(VLOOKUP(Y158,'CRUCE OPORTUNIDADES'!$C$10:$D$17,2,FALSE),"")</f>
        <v/>
      </c>
      <c r="AA158" s="8">
        <v>8.7500000000001403</v>
      </c>
      <c r="AB158" s="8" t="str">
        <f>IFERROR(VLOOKUP(AA158,'CRUCE OPORTUNIDADES'!$C$10:$D$17,2,FALSE),"")</f>
        <v/>
      </c>
      <c r="AC158" s="8">
        <v>9.7500000000001599</v>
      </c>
      <c r="AD158" s="8" t="str">
        <f>IFERROR(VLOOKUP(AC158,'CRUCE OPORTUNIDADES'!$C$10:$D$17,2,FALSE),"")</f>
        <v/>
      </c>
      <c r="AE158" s="8">
        <v>10.750000000000201</v>
      </c>
      <c r="AF158" s="8" t="str">
        <f>IFERROR(VLOOKUP(AE158,'CRUCE OPORTUNIDADES'!$C$10:$D$17,2,FALSE),"")</f>
        <v/>
      </c>
      <c r="AG158" s="8">
        <v>11.750000000000201</v>
      </c>
      <c r="AH158" s="8" t="str">
        <f>IFERROR(VLOOKUP(AG158,'CRUCE OPORTUNIDADES'!$C$10:$D$17,2,FALSE),"")</f>
        <v/>
      </c>
      <c r="AI158" s="8">
        <v>12.750000000000201</v>
      </c>
      <c r="AJ158" s="8" t="str">
        <f>IFERROR(VLOOKUP(AI158,'CRUCE OPORTUNIDADES'!$C$10:$D$17,2,FALSE),"")</f>
        <v/>
      </c>
      <c r="AK158" s="8">
        <v>13.750000000000201</v>
      </c>
      <c r="AL158" s="8" t="str">
        <f>IFERROR(VLOOKUP(AK158,'CRUCE OPORTUNIDADES'!$C$10:$D$17,2,FALSE),"")</f>
        <v/>
      </c>
      <c r="AM158" s="8">
        <v>14.7500000000003</v>
      </c>
      <c r="AN158" s="8" t="str">
        <f>IFERROR(VLOOKUP(AM158,'CRUCE OPORTUNIDADES'!$C$10:$D$17,2,FALSE),"")</f>
        <v/>
      </c>
      <c r="AO158" s="8">
        <v>15.7500000000003</v>
      </c>
      <c r="AP158" s="8" t="str">
        <f>IFERROR(VLOOKUP(AO158,'CRUCE OPORTUNIDADES'!$C$10:$D$17,2,FALSE),"")</f>
        <v/>
      </c>
      <c r="AQ158" s="8">
        <v>16.750000000000298</v>
      </c>
      <c r="AR158" s="8" t="str">
        <f>IFERROR(VLOOKUP(AQ158,'CRUCE OPORTUNIDADES'!$C$10:$D$17,2,FALSE),"")</f>
        <v/>
      </c>
      <c r="AS158" s="8">
        <v>17.750000000000298</v>
      </c>
      <c r="AT158" s="8" t="str">
        <f>IFERROR(VLOOKUP(AS158,'CRUCE OPORTUNIDADES'!$C$10:$D$17,2,FALSE),"")</f>
        <v/>
      </c>
      <c r="AU158" s="8">
        <v>18.750000000000298</v>
      </c>
      <c r="AV158" s="8" t="str">
        <f>IFERROR(VLOOKUP(AU158,'CRUCE OPORTUNIDADES'!$C$10:$D$17,2,FALSE),"")</f>
        <v/>
      </c>
      <c r="AW158" s="8">
        <v>19.750000000000401</v>
      </c>
      <c r="AX158" s="8" t="str">
        <f>IFERROR(VLOOKUP(AW158,'CRUCE OPORTUNIDADES'!$C$10:$D$17,2,FALSE),"")</f>
        <v/>
      </c>
      <c r="AY158" s="8">
        <v>20.750000000000401</v>
      </c>
      <c r="AZ158" s="8" t="str">
        <f>IFERROR(VLOOKUP(AY158,'CRUCE OPORTUNIDADES'!$C$10:$D$17,2,FALSE),"")</f>
        <v/>
      </c>
      <c r="BA158" s="8">
        <v>21.750000000000401</v>
      </c>
      <c r="BB158" s="8" t="str">
        <f>IFERROR(VLOOKUP(BA158,'CRUCE OPORTUNIDADES'!$C$10:$D$17,2,FALSE),"")</f>
        <v/>
      </c>
      <c r="BC158" s="8">
        <v>22.750000000000401</v>
      </c>
      <c r="BD158" s="8" t="str">
        <f>IFERROR(VLOOKUP(BC158,'CRUCE OPORTUNIDADES'!$C$10:$D$17,2,FALSE),"")</f>
        <v/>
      </c>
      <c r="BE158" s="8">
        <v>23.750000000000401</v>
      </c>
      <c r="BF158" s="8" t="str">
        <f>IFERROR(VLOOKUP(BE158,'CRUCE OPORTUNIDADES'!$C$10:$D$17,2,FALSE),"")</f>
        <v/>
      </c>
      <c r="BG158" s="8">
        <v>24.750000000000501</v>
      </c>
      <c r="BH158" s="8" t="str">
        <f>IFERROR(VLOOKUP(BG158,'CRUCE OPORTUNIDADES'!$C$10:$D$17,2,FALSE),"")</f>
        <v/>
      </c>
      <c r="BI158" s="8">
        <v>25.750000000000501</v>
      </c>
      <c r="BJ158" s="8" t="str">
        <f>IFERROR(VLOOKUP(BI158,'CRUCE OPORTUNIDADES'!$C$10:$D$17,2,FALSE),"")</f>
        <v/>
      </c>
    </row>
    <row r="159" spans="13:62" x14ac:dyDescent="0.25">
      <c r="N159" s="8" t="str">
        <f>IF(N160&lt;&gt;""," -O","")</f>
        <v/>
      </c>
      <c r="P159" s="8" t="str">
        <f>IF(P160&lt;&gt;""," -O","")</f>
        <v/>
      </c>
      <c r="R159" s="8" t="str">
        <f>IF(R160&lt;&gt;""," -O","")</f>
        <v/>
      </c>
      <c r="T159" s="8" t="str">
        <f>IF(T160&lt;&gt;""," -O","")</f>
        <v/>
      </c>
      <c r="V159" s="8" t="str">
        <f>IF(V160&lt;&gt;""," -O","")</f>
        <v/>
      </c>
      <c r="X159" s="8" t="str">
        <f>IF(X160&lt;&gt;""," -O","")</f>
        <v/>
      </c>
      <c r="Z159" s="8" t="str">
        <f>IF(Z160&lt;&gt;""," -O","")</f>
        <v/>
      </c>
      <c r="AB159" s="8" t="str">
        <f>IF(AB160&lt;&gt;""," -O","")</f>
        <v/>
      </c>
      <c r="AD159" s="8" t="str">
        <f>IF(AD160&lt;&gt;""," -O","")</f>
        <v/>
      </c>
      <c r="AF159" s="8" t="str">
        <f>IF(AF160&lt;&gt;""," -O","")</f>
        <v/>
      </c>
      <c r="AH159" s="8" t="str">
        <f>IF(AH160&lt;&gt;""," -O","")</f>
        <v/>
      </c>
      <c r="AJ159" s="8" t="str">
        <f>IF(AJ160&lt;&gt;""," -O","")</f>
        <v/>
      </c>
      <c r="AL159" s="8" t="str">
        <f>IF(AL160&lt;&gt;""," -O","")</f>
        <v/>
      </c>
      <c r="AN159" s="8" t="str">
        <f>IF(AN160&lt;&gt;""," -O","")</f>
        <v/>
      </c>
      <c r="AP159" s="8" t="str">
        <f>IF(AP160&lt;&gt;""," -O","")</f>
        <v/>
      </c>
      <c r="AR159" s="8" t="str">
        <f>IF(AR160&lt;&gt;""," -O","")</f>
        <v/>
      </c>
      <c r="AT159" s="8" t="str">
        <f>IF(AT160&lt;&gt;""," -O","")</f>
        <v/>
      </c>
      <c r="AV159" s="8" t="str">
        <f>IF(AV160&lt;&gt;""," -O","")</f>
        <v/>
      </c>
      <c r="AX159" s="8" t="str">
        <f>IF(AX160&lt;&gt;""," -O","")</f>
        <v/>
      </c>
      <c r="AZ159" s="8" t="str">
        <f>IF(AZ160&lt;&gt;""," -O","")</f>
        <v/>
      </c>
      <c r="BB159" s="8" t="str">
        <f>IF(BB160&lt;&gt;""," -O","")</f>
        <v/>
      </c>
      <c r="BD159" s="8" t="str">
        <f>IF(BD160&lt;&gt;""," -O","")</f>
        <v/>
      </c>
      <c r="BF159" s="8" t="str">
        <f>IF(BF160&lt;&gt;""," -O","")</f>
        <v/>
      </c>
      <c r="BH159" s="8" t="str">
        <f>IF(BH160&lt;&gt;""," -O","")</f>
        <v/>
      </c>
      <c r="BJ159" s="8" t="str">
        <f>IF(BJ160&lt;&gt;""," -O","")</f>
        <v/>
      </c>
    </row>
    <row r="160" spans="13:62" x14ac:dyDescent="0.25">
      <c r="M160" s="8">
        <v>1.76</v>
      </c>
      <c r="N160" s="8" t="str">
        <f>IFERROR(VLOOKUP(M160,'CRUCE OPORTUNIDADES'!$C$10:$D$17,2,FALSE),"")</f>
        <v/>
      </c>
      <c r="O160" s="8">
        <v>2.7600000000000202</v>
      </c>
      <c r="P160" s="8" t="str">
        <f>IFERROR(VLOOKUP(O160,'CRUCE OPORTUNIDADES'!$C$10:$D$17,2,FALSE),"")</f>
        <v/>
      </c>
      <c r="Q160" s="8">
        <v>3.7600000000000402</v>
      </c>
      <c r="R160" s="8" t="str">
        <f>IFERROR(VLOOKUP(Q160,'CRUCE OPORTUNIDADES'!$C$10:$D$17,2,FALSE),"")</f>
        <v/>
      </c>
      <c r="S160" s="8">
        <v>4.7600000000000602</v>
      </c>
      <c r="T160" s="8" t="str">
        <f>IFERROR(VLOOKUP(S160,'CRUCE OPORTUNIDADES'!$C$10:$D$17,2,FALSE),"")</f>
        <v/>
      </c>
      <c r="U160" s="8">
        <v>5.7600000000000797</v>
      </c>
      <c r="V160" s="8" t="str">
        <f>IFERROR(VLOOKUP(U160,'CRUCE OPORTUNIDADES'!$C$10:$D$17,2,FALSE),"")</f>
        <v/>
      </c>
      <c r="W160" s="8">
        <v>6.7600000000001002</v>
      </c>
      <c r="X160" s="8" t="str">
        <f>IFERROR(VLOOKUP(W160,'CRUCE OPORTUNIDADES'!$C$10:$D$17,2,FALSE),"")</f>
        <v/>
      </c>
      <c r="Y160" s="8">
        <v>7.7600000000001197</v>
      </c>
      <c r="Z160" s="8" t="str">
        <f>IFERROR(VLOOKUP(Y160,'CRUCE OPORTUNIDADES'!$C$10:$D$17,2,FALSE),"")</f>
        <v/>
      </c>
      <c r="AA160" s="8">
        <v>8.7600000000001401</v>
      </c>
      <c r="AB160" s="8" t="str">
        <f>IFERROR(VLOOKUP(AA160,'CRUCE OPORTUNIDADES'!$C$10:$D$17,2,FALSE),"")</f>
        <v/>
      </c>
      <c r="AC160" s="8">
        <v>9.7600000000001597</v>
      </c>
      <c r="AD160" s="8" t="str">
        <f>IFERROR(VLOOKUP(AC160,'CRUCE OPORTUNIDADES'!$C$10:$D$17,2,FALSE),"")</f>
        <v/>
      </c>
      <c r="AE160" s="8">
        <v>10.760000000000201</v>
      </c>
      <c r="AF160" s="8" t="str">
        <f>IFERROR(VLOOKUP(AE160,'CRUCE OPORTUNIDADES'!$C$10:$D$17,2,FALSE),"")</f>
        <v/>
      </c>
      <c r="AG160" s="8">
        <v>11.760000000000201</v>
      </c>
      <c r="AH160" s="8" t="str">
        <f>IFERROR(VLOOKUP(AG160,'CRUCE OPORTUNIDADES'!$C$10:$D$17,2,FALSE),"")</f>
        <v/>
      </c>
      <c r="AI160" s="8">
        <v>12.760000000000201</v>
      </c>
      <c r="AJ160" s="8" t="str">
        <f>IFERROR(VLOOKUP(AI160,'CRUCE OPORTUNIDADES'!$C$10:$D$17,2,FALSE),"")</f>
        <v/>
      </c>
      <c r="AK160" s="8">
        <v>13.760000000000201</v>
      </c>
      <c r="AL160" s="8" t="str">
        <f>IFERROR(VLOOKUP(AK160,'CRUCE OPORTUNIDADES'!$C$10:$D$17,2,FALSE),"")</f>
        <v/>
      </c>
      <c r="AM160" s="8">
        <v>14.7600000000003</v>
      </c>
      <c r="AN160" s="8" t="str">
        <f>IFERROR(VLOOKUP(AM160,'CRUCE OPORTUNIDADES'!$C$10:$D$17,2,FALSE),"")</f>
        <v/>
      </c>
      <c r="AO160" s="8">
        <v>15.7600000000003</v>
      </c>
      <c r="AP160" s="8" t="str">
        <f>IFERROR(VLOOKUP(AO160,'CRUCE OPORTUNIDADES'!$C$10:$D$17,2,FALSE),"")</f>
        <v/>
      </c>
      <c r="AQ160" s="8">
        <v>16.7600000000003</v>
      </c>
      <c r="AR160" s="8" t="str">
        <f>IFERROR(VLOOKUP(AQ160,'CRUCE OPORTUNIDADES'!$C$10:$D$17,2,FALSE),"")</f>
        <v/>
      </c>
      <c r="AS160" s="8">
        <v>17.7600000000003</v>
      </c>
      <c r="AT160" s="8" t="str">
        <f>IFERROR(VLOOKUP(AS160,'CRUCE OPORTUNIDADES'!$C$10:$D$17,2,FALSE),"")</f>
        <v/>
      </c>
      <c r="AU160" s="8">
        <v>18.7600000000003</v>
      </c>
      <c r="AV160" s="8" t="str">
        <f>IFERROR(VLOOKUP(AU160,'CRUCE OPORTUNIDADES'!$C$10:$D$17,2,FALSE),"")</f>
        <v/>
      </c>
      <c r="AW160" s="8">
        <v>19.760000000000399</v>
      </c>
      <c r="AX160" s="8" t="str">
        <f>IFERROR(VLOOKUP(AW160,'CRUCE OPORTUNIDADES'!$C$10:$D$17,2,FALSE),"")</f>
        <v/>
      </c>
      <c r="AY160" s="8">
        <v>20.760000000000399</v>
      </c>
      <c r="AZ160" s="8" t="str">
        <f>IFERROR(VLOOKUP(AY160,'CRUCE OPORTUNIDADES'!$C$10:$D$17,2,FALSE),"")</f>
        <v/>
      </c>
      <c r="BA160" s="8">
        <v>21.760000000000399</v>
      </c>
      <c r="BB160" s="8" t="str">
        <f>IFERROR(VLOOKUP(BA160,'CRUCE OPORTUNIDADES'!$C$10:$D$17,2,FALSE),"")</f>
        <v/>
      </c>
      <c r="BC160" s="8">
        <v>22.760000000000399</v>
      </c>
      <c r="BD160" s="8" t="str">
        <f>IFERROR(VLOOKUP(BC160,'CRUCE OPORTUNIDADES'!$C$10:$D$17,2,FALSE),"")</f>
        <v/>
      </c>
      <c r="BE160" s="8">
        <v>23.760000000000399</v>
      </c>
      <c r="BF160" s="8" t="str">
        <f>IFERROR(VLOOKUP(BE160,'CRUCE OPORTUNIDADES'!$C$10:$D$17,2,FALSE),"")</f>
        <v/>
      </c>
      <c r="BG160" s="8">
        <v>24.760000000000499</v>
      </c>
      <c r="BH160" s="8" t="str">
        <f>IFERROR(VLOOKUP(BG160,'CRUCE OPORTUNIDADES'!$C$10:$D$17,2,FALSE),"")</f>
        <v/>
      </c>
      <c r="BI160" s="8">
        <v>25.760000000000499</v>
      </c>
      <c r="BJ160" s="8" t="str">
        <f>IFERROR(VLOOKUP(BI160,'CRUCE OPORTUNIDADES'!$C$10:$D$17,2,FALSE),"")</f>
        <v/>
      </c>
    </row>
    <row r="161" spans="13:62" x14ac:dyDescent="0.25">
      <c r="N161" s="8" t="str">
        <f>IF(N162&lt;&gt;""," -O","")</f>
        <v/>
      </c>
      <c r="P161" s="8" t="str">
        <f>IF(P162&lt;&gt;""," -O","")</f>
        <v/>
      </c>
      <c r="R161" s="8" t="str">
        <f>IF(R162&lt;&gt;""," -O","")</f>
        <v/>
      </c>
      <c r="T161" s="8" t="str">
        <f>IF(T162&lt;&gt;""," -O","")</f>
        <v/>
      </c>
      <c r="V161" s="8" t="str">
        <f>IF(V162&lt;&gt;""," -O","")</f>
        <v/>
      </c>
      <c r="X161" s="8" t="str">
        <f>IF(X162&lt;&gt;""," -O","")</f>
        <v/>
      </c>
      <c r="Z161" s="8" t="str">
        <f>IF(Z162&lt;&gt;""," -O","")</f>
        <v/>
      </c>
      <c r="AB161" s="8" t="str">
        <f>IF(AB162&lt;&gt;""," -O","")</f>
        <v/>
      </c>
      <c r="AD161" s="8" t="str">
        <f>IF(AD162&lt;&gt;""," -O","")</f>
        <v/>
      </c>
      <c r="AF161" s="8" t="str">
        <f>IF(AF162&lt;&gt;""," -O","")</f>
        <v/>
      </c>
      <c r="AH161" s="8" t="str">
        <f>IF(AH162&lt;&gt;""," -O","")</f>
        <v/>
      </c>
      <c r="AJ161" s="8" t="str">
        <f>IF(AJ162&lt;&gt;""," -O","")</f>
        <v/>
      </c>
      <c r="AL161" s="8" t="str">
        <f>IF(AL162&lt;&gt;""," -O","")</f>
        <v/>
      </c>
      <c r="AN161" s="8" t="str">
        <f>IF(AN162&lt;&gt;""," -O","")</f>
        <v/>
      </c>
      <c r="AP161" s="8" t="str">
        <f>IF(AP162&lt;&gt;""," -O","")</f>
        <v/>
      </c>
      <c r="AR161" s="8" t="str">
        <f>IF(AR162&lt;&gt;""," -O","")</f>
        <v/>
      </c>
      <c r="AT161" s="8" t="str">
        <f>IF(AT162&lt;&gt;""," -O","")</f>
        <v/>
      </c>
      <c r="AV161" s="8" t="str">
        <f>IF(AV162&lt;&gt;""," -O","")</f>
        <v/>
      </c>
      <c r="AX161" s="8" t="str">
        <f>IF(AX162&lt;&gt;""," -O","")</f>
        <v/>
      </c>
      <c r="AZ161" s="8" t="str">
        <f>IF(AZ162&lt;&gt;""," -O","")</f>
        <v/>
      </c>
      <c r="BB161" s="8" t="str">
        <f>IF(BB162&lt;&gt;""," -O","")</f>
        <v/>
      </c>
      <c r="BD161" s="8" t="str">
        <f>IF(BD162&lt;&gt;""," -O","")</f>
        <v/>
      </c>
      <c r="BF161" s="8" t="str">
        <f>IF(BF162&lt;&gt;""," -O","")</f>
        <v/>
      </c>
      <c r="BH161" s="8" t="str">
        <f>IF(BH162&lt;&gt;""," -O","")</f>
        <v/>
      </c>
      <c r="BJ161" s="8" t="str">
        <f>IF(BJ162&lt;&gt;""," -O","")</f>
        <v/>
      </c>
    </row>
    <row r="162" spans="13:62" x14ac:dyDescent="0.25">
      <c r="M162" s="8">
        <v>1.77</v>
      </c>
      <c r="N162" s="8" t="str">
        <f>IFERROR(VLOOKUP(M162,'CRUCE OPORTUNIDADES'!$C$10:$D$17,2,FALSE),"")</f>
        <v/>
      </c>
      <c r="O162" s="8">
        <v>2.77000000000002</v>
      </c>
      <c r="P162" s="8" t="str">
        <f>IFERROR(VLOOKUP(O162,'CRUCE OPORTUNIDADES'!$C$10:$D$17,2,FALSE),"")</f>
        <v/>
      </c>
      <c r="Q162" s="8">
        <v>3.77000000000004</v>
      </c>
      <c r="R162" s="8" t="str">
        <f>IFERROR(VLOOKUP(Q162,'CRUCE OPORTUNIDADES'!$C$10:$D$17,2,FALSE),"")</f>
        <v/>
      </c>
      <c r="S162" s="8">
        <v>4.77000000000006</v>
      </c>
      <c r="T162" s="8" t="str">
        <f>IFERROR(VLOOKUP(S162,'CRUCE OPORTUNIDADES'!$C$10:$D$17,2,FALSE),"")</f>
        <v/>
      </c>
      <c r="U162" s="8">
        <v>5.7700000000000804</v>
      </c>
      <c r="V162" s="8" t="str">
        <f>IFERROR(VLOOKUP(U162,'CRUCE OPORTUNIDADES'!$C$10:$D$17,2,FALSE),"")</f>
        <v/>
      </c>
      <c r="W162" s="8">
        <v>6.7700000000000999</v>
      </c>
      <c r="X162" s="8" t="str">
        <f>IFERROR(VLOOKUP(W162,'CRUCE OPORTUNIDADES'!$C$10:$D$17,2,FALSE),"")</f>
        <v/>
      </c>
      <c r="Y162" s="8">
        <v>7.7700000000001204</v>
      </c>
      <c r="Z162" s="8" t="str">
        <f>IFERROR(VLOOKUP(Y162,'CRUCE OPORTUNIDADES'!$C$10:$D$17,2,FALSE),"")</f>
        <v/>
      </c>
      <c r="AA162" s="8">
        <v>8.7700000000001399</v>
      </c>
      <c r="AB162" s="8" t="str">
        <f>IFERROR(VLOOKUP(AA162,'CRUCE OPORTUNIDADES'!$C$10:$D$17,2,FALSE),"")</f>
        <v/>
      </c>
      <c r="AC162" s="8">
        <v>9.7700000000001594</v>
      </c>
      <c r="AD162" s="8" t="str">
        <f>IFERROR(VLOOKUP(AC162,'CRUCE OPORTUNIDADES'!$C$10:$D$17,2,FALSE),"")</f>
        <v/>
      </c>
      <c r="AE162" s="8">
        <v>10.7700000000002</v>
      </c>
      <c r="AF162" s="8" t="str">
        <f>IFERROR(VLOOKUP(AE162,'CRUCE OPORTUNIDADES'!$C$10:$D$17,2,FALSE),"")</f>
        <v/>
      </c>
      <c r="AG162" s="8">
        <v>11.7700000000002</v>
      </c>
      <c r="AH162" s="8" t="str">
        <f>IFERROR(VLOOKUP(AG162,'CRUCE OPORTUNIDADES'!$C$10:$D$17,2,FALSE),"")</f>
        <v/>
      </c>
      <c r="AI162" s="8">
        <v>12.7700000000002</v>
      </c>
      <c r="AJ162" s="8" t="str">
        <f>IFERROR(VLOOKUP(AI162,'CRUCE OPORTUNIDADES'!$C$10:$D$17,2,FALSE),"")</f>
        <v/>
      </c>
      <c r="AK162" s="8">
        <v>13.7700000000002</v>
      </c>
      <c r="AL162" s="8" t="str">
        <f>IFERROR(VLOOKUP(AK162,'CRUCE OPORTUNIDADES'!$C$10:$D$17,2,FALSE),"")</f>
        <v/>
      </c>
      <c r="AM162" s="8">
        <v>14.7700000000003</v>
      </c>
      <c r="AN162" s="8" t="str">
        <f>IFERROR(VLOOKUP(AM162,'CRUCE OPORTUNIDADES'!$C$10:$D$17,2,FALSE),"")</f>
        <v/>
      </c>
      <c r="AO162" s="8">
        <v>15.7700000000003</v>
      </c>
      <c r="AP162" s="8" t="str">
        <f>IFERROR(VLOOKUP(AO162,'CRUCE OPORTUNIDADES'!$C$10:$D$17,2,FALSE),"")</f>
        <v/>
      </c>
      <c r="AQ162" s="8">
        <v>16.770000000000302</v>
      </c>
      <c r="AR162" s="8" t="str">
        <f>IFERROR(VLOOKUP(AQ162,'CRUCE OPORTUNIDADES'!$C$10:$D$17,2,FALSE),"")</f>
        <v/>
      </c>
      <c r="AS162" s="8">
        <v>17.770000000000302</v>
      </c>
      <c r="AT162" s="8" t="str">
        <f>IFERROR(VLOOKUP(AS162,'CRUCE OPORTUNIDADES'!$C$10:$D$17,2,FALSE),"")</f>
        <v/>
      </c>
      <c r="AU162" s="8">
        <v>18.770000000000302</v>
      </c>
      <c r="AV162" s="8" t="str">
        <f>IFERROR(VLOOKUP(AU162,'CRUCE OPORTUNIDADES'!$C$10:$D$17,2,FALSE),"")</f>
        <v/>
      </c>
      <c r="AW162" s="8">
        <v>19.770000000000401</v>
      </c>
      <c r="AX162" s="8" t="str">
        <f>IFERROR(VLOOKUP(AW162,'CRUCE OPORTUNIDADES'!$C$10:$D$17,2,FALSE),"")</f>
        <v/>
      </c>
      <c r="AY162" s="8">
        <v>20.770000000000401</v>
      </c>
      <c r="AZ162" s="8" t="str">
        <f>IFERROR(VLOOKUP(AY162,'CRUCE OPORTUNIDADES'!$C$10:$D$17,2,FALSE),"")</f>
        <v/>
      </c>
      <c r="BA162" s="8">
        <v>21.770000000000401</v>
      </c>
      <c r="BB162" s="8" t="str">
        <f>IFERROR(VLOOKUP(BA162,'CRUCE OPORTUNIDADES'!$C$10:$D$17,2,FALSE),"")</f>
        <v/>
      </c>
      <c r="BC162" s="8">
        <v>22.770000000000401</v>
      </c>
      <c r="BD162" s="8" t="str">
        <f>IFERROR(VLOOKUP(BC162,'CRUCE OPORTUNIDADES'!$C$10:$D$17,2,FALSE),"")</f>
        <v/>
      </c>
      <c r="BE162" s="8">
        <v>23.770000000000401</v>
      </c>
      <c r="BF162" s="8" t="str">
        <f>IFERROR(VLOOKUP(BE162,'CRUCE OPORTUNIDADES'!$C$10:$D$17,2,FALSE),"")</f>
        <v/>
      </c>
      <c r="BG162" s="8">
        <v>24.770000000000501</v>
      </c>
      <c r="BH162" s="8" t="str">
        <f>IFERROR(VLOOKUP(BG162,'CRUCE OPORTUNIDADES'!$C$10:$D$17,2,FALSE),"")</f>
        <v/>
      </c>
      <c r="BI162" s="8">
        <v>25.770000000000501</v>
      </c>
      <c r="BJ162" s="8" t="str">
        <f>IFERROR(VLOOKUP(BI162,'CRUCE OPORTUNIDADES'!$C$10:$D$17,2,FALSE),"")</f>
        <v/>
      </c>
    </row>
    <row r="163" spans="13:62" x14ac:dyDescent="0.25">
      <c r="N163" s="8" t="str">
        <f>IF(N164&lt;&gt;""," -O","")</f>
        <v/>
      </c>
      <c r="P163" s="8" t="str">
        <f>IF(P164&lt;&gt;""," -O","")</f>
        <v/>
      </c>
      <c r="R163" s="8" t="str">
        <f>IF(R164&lt;&gt;""," -O","")</f>
        <v/>
      </c>
      <c r="T163" s="8" t="str">
        <f>IF(T164&lt;&gt;""," -O","")</f>
        <v/>
      </c>
      <c r="V163" s="8" t="str">
        <f>IF(V164&lt;&gt;""," -O","")</f>
        <v/>
      </c>
      <c r="X163" s="8" t="str">
        <f>IF(X164&lt;&gt;""," -O","")</f>
        <v/>
      </c>
      <c r="Z163" s="8" t="str">
        <f>IF(Z164&lt;&gt;""," -O","")</f>
        <v/>
      </c>
      <c r="AB163" s="8" t="str">
        <f>IF(AB164&lt;&gt;""," -O","")</f>
        <v/>
      </c>
      <c r="AD163" s="8" t="str">
        <f>IF(AD164&lt;&gt;""," -O","")</f>
        <v/>
      </c>
      <c r="AF163" s="8" t="str">
        <f>IF(AF164&lt;&gt;""," -O","")</f>
        <v/>
      </c>
      <c r="AH163" s="8" t="str">
        <f>IF(AH164&lt;&gt;""," -O","")</f>
        <v/>
      </c>
      <c r="AJ163" s="8" t="str">
        <f>IF(AJ164&lt;&gt;""," -O","")</f>
        <v/>
      </c>
      <c r="AL163" s="8" t="str">
        <f>IF(AL164&lt;&gt;""," -O","")</f>
        <v/>
      </c>
      <c r="AN163" s="8" t="str">
        <f>IF(AN164&lt;&gt;""," -O","")</f>
        <v/>
      </c>
      <c r="AP163" s="8" t="str">
        <f>IF(AP164&lt;&gt;""," -O","")</f>
        <v/>
      </c>
      <c r="AR163" s="8" t="str">
        <f>IF(AR164&lt;&gt;""," -O","")</f>
        <v/>
      </c>
      <c r="AT163" s="8" t="str">
        <f>IF(AT164&lt;&gt;""," -O","")</f>
        <v/>
      </c>
      <c r="AV163" s="8" t="str">
        <f>IF(AV164&lt;&gt;""," -O","")</f>
        <v/>
      </c>
      <c r="AX163" s="8" t="str">
        <f>IF(AX164&lt;&gt;""," -O","")</f>
        <v/>
      </c>
      <c r="AZ163" s="8" t="str">
        <f>IF(AZ164&lt;&gt;""," -O","")</f>
        <v/>
      </c>
      <c r="BB163" s="8" t="str">
        <f>IF(BB164&lt;&gt;""," -O","")</f>
        <v/>
      </c>
      <c r="BD163" s="8" t="str">
        <f>IF(BD164&lt;&gt;""," -O","")</f>
        <v/>
      </c>
      <c r="BF163" s="8" t="str">
        <f>IF(BF164&lt;&gt;""," -O","")</f>
        <v/>
      </c>
      <c r="BH163" s="8" t="str">
        <f>IF(BH164&lt;&gt;""," -O","")</f>
        <v/>
      </c>
      <c r="BJ163" s="8" t="str">
        <f>IF(BJ164&lt;&gt;""," -O","")</f>
        <v/>
      </c>
    </row>
    <row r="164" spans="13:62" x14ac:dyDescent="0.25">
      <c r="M164" s="8">
        <v>1.78</v>
      </c>
      <c r="N164" s="8" t="str">
        <f>IFERROR(VLOOKUP(M164,'CRUCE OPORTUNIDADES'!$C$10:$D$17,2,FALSE),"")</f>
        <v/>
      </c>
      <c r="O164" s="8">
        <v>2.7800000000000198</v>
      </c>
      <c r="P164" s="8" t="str">
        <f>IFERROR(VLOOKUP(O164,'CRUCE OPORTUNIDADES'!$C$10:$D$17,2,FALSE),"")</f>
        <v/>
      </c>
      <c r="Q164" s="8">
        <v>3.7800000000000402</v>
      </c>
      <c r="R164" s="8" t="str">
        <f>IFERROR(VLOOKUP(Q164,'CRUCE OPORTUNIDADES'!$C$10:$D$17,2,FALSE),"")</f>
        <v/>
      </c>
      <c r="S164" s="8">
        <v>4.7800000000000598</v>
      </c>
      <c r="T164" s="8" t="str">
        <f>IFERROR(VLOOKUP(S164,'CRUCE OPORTUNIDADES'!$C$10:$D$17,2,FALSE),"")</f>
        <v/>
      </c>
      <c r="U164" s="8">
        <v>5.7800000000000802</v>
      </c>
      <c r="V164" s="8" t="str">
        <f>IFERROR(VLOOKUP(U164,'CRUCE OPORTUNIDADES'!$C$10:$D$17,2,FALSE),"")</f>
        <v/>
      </c>
      <c r="W164" s="8">
        <v>6.7800000000000997</v>
      </c>
      <c r="X164" s="8" t="str">
        <f>IFERROR(VLOOKUP(W164,'CRUCE OPORTUNIDADES'!$C$10:$D$17,2,FALSE),"")</f>
        <v/>
      </c>
      <c r="Y164" s="8">
        <v>7.7800000000001202</v>
      </c>
      <c r="Z164" s="8" t="str">
        <f>IFERROR(VLOOKUP(Y164,'CRUCE OPORTUNIDADES'!$C$10:$D$17,2,FALSE),"")</f>
        <v/>
      </c>
      <c r="AA164" s="8">
        <v>8.7800000000001397</v>
      </c>
      <c r="AB164" s="8" t="str">
        <f>IFERROR(VLOOKUP(AA164,'CRUCE OPORTUNIDADES'!$C$10:$D$17,2,FALSE),"")</f>
        <v/>
      </c>
      <c r="AC164" s="8">
        <v>9.7800000000001592</v>
      </c>
      <c r="AD164" s="8" t="str">
        <f>IFERROR(VLOOKUP(AC164,'CRUCE OPORTUNIDADES'!$C$10:$D$17,2,FALSE),"")</f>
        <v/>
      </c>
      <c r="AE164" s="8">
        <v>10.7800000000002</v>
      </c>
      <c r="AF164" s="8" t="str">
        <f>IFERROR(VLOOKUP(AE164,'CRUCE OPORTUNIDADES'!$C$10:$D$17,2,FALSE),"")</f>
        <v/>
      </c>
      <c r="AG164" s="8">
        <v>11.7800000000002</v>
      </c>
      <c r="AH164" s="8" t="str">
        <f>IFERROR(VLOOKUP(AG164,'CRUCE OPORTUNIDADES'!$C$10:$D$17,2,FALSE),"")</f>
        <v/>
      </c>
      <c r="AI164" s="8">
        <v>12.7800000000002</v>
      </c>
      <c r="AJ164" s="8" t="str">
        <f>IFERROR(VLOOKUP(AI164,'CRUCE OPORTUNIDADES'!$C$10:$D$17,2,FALSE),"")</f>
        <v/>
      </c>
      <c r="AK164" s="8">
        <v>13.7800000000002</v>
      </c>
      <c r="AL164" s="8" t="str">
        <f>IFERROR(VLOOKUP(AK164,'CRUCE OPORTUNIDADES'!$C$10:$D$17,2,FALSE),"")</f>
        <v/>
      </c>
      <c r="AM164" s="8">
        <v>14.7800000000003</v>
      </c>
      <c r="AN164" s="8" t="str">
        <f>IFERROR(VLOOKUP(AM164,'CRUCE OPORTUNIDADES'!$C$10:$D$17,2,FALSE),"")</f>
        <v/>
      </c>
      <c r="AO164" s="8">
        <v>15.7800000000003</v>
      </c>
      <c r="AP164" s="8" t="str">
        <f>IFERROR(VLOOKUP(AO164,'CRUCE OPORTUNIDADES'!$C$10:$D$17,2,FALSE),"")</f>
        <v/>
      </c>
      <c r="AQ164" s="8">
        <v>16.7800000000003</v>
      </c>
      <c r="AR164" s="8" t="str">
        <f>IFERROR(VLOOKUP(AQ164,'CRUCE OPORTUNIDADES'!$C$10:$D$17,2,FALSE),"")</f>
        <v/>
      </c>
      <c r="AS164" s="8">
        <v>17.7800000000003</v>
      </c>
      <c r="AT164" s="8" t="str">
        <f>IFERROR(VLOOKUP(AS164,'CRUCE OPORTUNIDADES'!$C$10:$D$17,2,FALSE),"")</f>
        <v/>
      </c>
      <c r="AU164" s="8">
        <v>18.7800000000003</v>
      </c>
      <c r="AV164" s="8" t="str">
        <f>IFERROR(VLOOKUP(AU164,'CRUCE OPORTUNIDADES'!$C$10:$D$17,2,FALSE),"")</f>
        <v/>
      </c>
      <c r="AW164" s="8">
        <v>19.780000000000399</v>
      </c>
      <c r="AX164" s="8" t="str">
        <f>IFERROR(VLOOKUP(AW164,'CRUCE OPORTUNIDADES'!$C$10:$D$17,2,FALSE),"")</f>
        <v/>
      </c>
      <c r="AY164" s="8">
        <v>20.780000000000399</v>
      </c>
      <c r="AZ164" s="8" t="str">
        <f>IFERROR(VLOOKUP(AY164,'CRUCE OPORTUNIDADES'!$C$10:$D$17,2,FALSE),"")</f>
        <v/>
      </c>
      <c r="BA164" s="8">
        <v>21.780000000000399</v>
      </c>
      <c r="BB164" s="8" t="str">
        <f>IFERROR(VLOOKUP(BA164,'CRUCE OPORTUNIDADES'!$C$10:$D$17,2,FALSE),"")</f>
        <v/>
      </c>
      <c r="BC164" s="8">
        <v>22.780000000000399</v>
      </c>
      <c r="BD164" s="8" t="str">
        <f>IFERROR(VLOOKUP(BC164,'CRUCE OPORTUNIDADES'!$C$10:$D$17,2,FALSE),"")</f>
        <v/>
      </c>
      <c r="BE164" s="8">
        <v>23.780000000000399</v>
      </c>
      <c r="BF164" s="8" t="str">
        <f>IFERROR(VLOOKUP(BE164,'CRUCE OPORTUNIDADES'!$C$10:$D$17,2,FALSE),"")</f>
        <v/>
      </c>
      <c r="BG164" s="8">
        <v>24.780000000000499</v>
      </c>
      <c r="BH164" s="8" t="str">
        <f>IFERROR(VLOOKUP(BG164,'CRUCE OPORTUNIDADES'!$C$10:$D$17,2,FALSE),"")</f>
        <v/>
      </c>
      <c r="BI164" s="8">
        <v>25.780000000000499</v>
      </c>
      <c r="BJ164" s="8" t="str">
        <f>IFERROR(VLOOKUP(BI164,'CRUCE OPORTUNIDADES'!$C$10:$D$17,2,FALSE),"")</f>
        <v/>
      </c>
    </row>
    <row r="165" spans="13:62" x14ac:dyDescent="0.25">
      <c r="N165" s="8" t="str">
        <f>IF(N166&lt;&gt;""," -O","")</f>
        <v/>
      </c>
      <c r="P165" s="8" t="str">
        <f>IF(P166&lt;&gt;""," -O","")</f>
        <v/>
      </c>
      <c r="R165" s="8" t="str">
        <f>IF(R166&lt;&gt;""," -O","")</f>
        <v/>
      </c>
      <c r="T165" s="8" t="str">
        <f>IF(T166&lt;&gt;""," -O","")</f>
        <v/>
      </c>
      <c r="V165" s="8" t="str">
        <f>IF(V166&lt;&gt;""," -O","")</f>
        <v/>
      </c>
      <c r="X165" s="8" t="str">
        <f>IF(X166&lt;&gt;""," -O","")</f>
        <v/>
      </c>
      <c r="Z165" s="8" t="str">
        <f>IF(Z166&lt;&gt;""," -O","")</f>
        <v/>
      </c>
      <c r="AB165" s="8" t="str">
        <f>IF(AB166&lt;&gt;""," -O","")</f>
        <v/>
      </c>
      <c r="AD165" s="8" t="str">
        <f>IF(AD166&lt;&gt;""," -O","")</f>
        <v/>
      </c>
      <c r="AF165" s="8" t="str">
        <f>IF(AF166&lt;&gt;""," -O","")</f>
        <v/>
      </c>
      <c r="AH165" s="8" t="str">
        <f>IF(AH166&lt;&gt;""," -O","")</f>
        <v/>
      </c>
      <c r="AJ165" s="8" t="str">
        <f>IF(AJ166&lt;&gt;""," -O","")</f>
        <v/>
      </c>
      <c r="AL165" s="8" t="str">
        <f>IF(AL166&lt;&gt;""," -O","")</f>
        <v/>
      </c>
      <c r="AN165" s="8" t="str">
        <f>IF(AN166&lt;&gt;""," -O","")</f>
        <v/>
      </c>
      <c r="AP165" s="8" t="str">
        <f>IF(AP166&lt;&gt;""," -O","")</f>
        <v/>
      </c>
      <c r="AR165" s="8" t="str">
        <f>IF(AR166&lt;&gt;""," -O","")</f>
        <v/>
      </c>
      <c r="AT165" s="8" t="str">
        <f>IF(AT166&lt;&gt;""," -O","")</f>
        <v/>
      </c>
      <c r="AV165" s="8" t="str">
        <f>IF(AV166&lt;&gt;""," -O","")</f>
        <v/>
      </c>
      <c r="AX165" s="8" t="str">
        <f>IF(AX166&lt;&gt;""," -O","")</f>
        <v/>
      </c>
      <c r="AZ165" s="8" t="str">
        <f>IF(AZ166&lt;&gt;""," -O","")</f>
        <v/>
      </c>
      <c r="BB165" s="8" t="str">
        <f>IF(BB166&lt;&gt;""," -O","")</f>
        <v/>
      </c>
      <c r="BD165" s="8" t="str">
        <f>IF(BD166&lt;&gt;""," -O","")</f>
        <v/>
      </c>
      <c r="BF165" s="8" t="str">
        <f>IF(BF166&lt;&gt;""," -O","")</f>
        <v/>
      </c>
      <c r="BH165" s="8" t="str">
        <f>IF(BH166&lt;&gt;""," -O","")</f>
        <v/>
      </c>
      <c r="BJ165" s="8" t="str">
        <f>IF(BJ166&lt;&gt;""," -O","")</f>
        <v/>
      </c>
    </row>
    <row r="166" spans="13:62" x14ac:dyDescent="0.25">
      <c r="M166" s="8">
        <v>1.79</v>
      </c>
      <c r="N166" s="8" t="str">
        <f>IFERROR(VLOOKUP(M166,'CRUCE OPORTUNIDADES'!$C$10:$D$17,2,FALSE),"")</f>
        <v/>
      </c>
      <c r="O166" s="8">
        <v>2.79000000000002</v>
      </c>
      <c r="P166" s="8" t="str">
        <f>IFERROR(VLOOKUP(O166,'CRUCE OPORTUNIDADES'!$C$10:$D$17,2,FALSE),"")</f>
        <v/>
      </c>
      <c r="Q166" s="8">
        <v>3.79000000000004</v>
      </c>
      <c r="R166" s="8" t="str">
        <f>IFERROR(VLOOKUP(Q166,'CRUCE OPORTUNIDADES'!$C$10:$D$17,2,FALSE),"")</f>
        <v/>
      </c>
      <c r="S166" s="8">
        <v>4.7900000000000604</v>
      </c>
      <c r="T166" s="8" t="str">
        <f>IFERROR(VLOOKUP(S166,'CRUCE OPORTUNIDADES'!$C$10:$D$17,2,FALSE),"")</f>
        <v/>
      </c>
      <c r="U166" s="8">
        <v>5.79000000000008</v>
      </c>
      <c r="V166" s="8" t="str">
        <f>IFERROR(VLOOKUP(U166,'CRUCE OPORTUNIDADES'!$C$10:$D$17,2,FALSE),"")</f>
        <v/>
      </c>
      <c r="W166" s="8">
        <v>6.7900000000001004</v>
      </c>
      <c r="X166" s="8" t="str">
        <f>IFERROR(VLOOKUP(W166,'CRUCE OPORTUNIDADES'!$C$10:$D$17,2,FALSE),"")</f>
        <v/>
      </c>
      <c r="Y166" s="8">
        <v>7.7900000000001199</v>
      </c>
      <c r="Z166" s="8" t="str">
        <f>IFERROR(VLOOKUP(Y166,'CRUCE OPORTUNIDADES'!$C$10:$D$17,2,FALSE),"")</f>
        <v/>
      </c>
      <c r="AA166" s="8">
        <v>8.7900000000001395</v>
      </c>
      <c r="AB166" s="8" t="str">
        <f>IFERROR(VLOOKUP(AA166,'CRUCE OPORTUNIDADES'!$C$10:$D$17,2,FALSE),"")</f>
        <v/>
      </c>
      <c r="AC166" s="8">
        <v>9.7900000000001608</v>
      </c>
      <c r="AD166" s="8" t="str">
        <f>IFERROR(VLOOKUP(AC166,'CRUCE OPORTUNIDADES'!$C$10:$D$17,2,FALSE),"")</f>
        <v/>
      </c>
      <c r="AE166" s="8">
        <v>10.7900000000002</v>
      </c>
      <c r="AF166" s="8" t="str">
        <f>IFERROR(VLOOKUP(AE166,'CRUCE OPORTUNIDADES'!$C$10:$D$17,2,FALSE),"")</f>
        <v/>
      </c>
      <c r="AG166" s="8">
        <v>11.7900000000002</v>
      </c>
      <c r="AH166" s="8" t="str">
        <f>IFERROR(VLOOKUP(AG166,'CRUCE OPORTUNIDADES'!$C$10:$D$17,2,FALSE),"")</f>
        <v/>
      </c>
      <c r="AI166" s="8">
        <v>12.7900000000002</v>
      </c>
      <c r="AJ166" s="8" t="str">
        <f>IFERROR(VLOOKUP(AI166,'CRUCE OPORTUNIDADES'!$C$10:$D$17,2,FALSE),"")</f>
        <v/>
      </c>
      <c r="AK166" s="8">
        <v>13.7900000000002</v>
      </c>
      <c r="AL166" s="8" t="str">
        <f>IFERROR(VLOOKUP(AK166,'CRUCE OPORTUNIDADES'!$C$10:$D$17,2,FALSE),"")</f>
        <v/>
      </c>
      <c r="AM166" s="8">
        <v>14.790000000000299</v>
      </c>
      <c r="AN166" s="8" t="str">
        <f>IFERROR(VLOOKUP(AM166,'CRUCE OPORTUNIDADES'!$C$10:$D$17,2,FALSE),"")</f>
        <v/>
      </c>
      <c r="AO166" s="8">
        <v>15.790000000000299</v>
      </c>
      <c r="AP166" s="8" t="str">
        <f>IFERROR(VLOOKUP(AO166,'CRUCE OPORTUNIDADES'!$C$10:$D$17,2,FALSE),"")</f>
        <v/>
      </c>
      <c r="AQ166" s="8">
        <v>16.790000000000301</v>
      </c>
      <c r="AR166" s="8" t="str">
        <f>IFERROR(VLOOKUP(AQ166,'CRUCE OPORTUNIDADES'!$C$10:$D$17,2,FALSE),"")</f>
        <v/>
      </c>
      <c r="AS166" s="8">
        <v>17.790000000000301</v>
      </c>
      <c r="AT166" s="8" t="str">
        <f>IFERROR(VLOOKUP(AS166,'CRUCE OPORTUNIDADES'!$C$10:$D$17,2,FALSE),"")</f>
        <v/>
      </c>
      <c r="AU166" s="8">
        <v>18.790000000000301</v>
      </c>
      <c r="AV166" s="8" t="str">
        <f>IFERROR(VLOOKUP(AU166,'CRUCE OPORTUNIDADES'!$C$10:$D$17,2,FALSE),"")</f>
        <v/>
      </c>
      <c r="AW166" s="8">
        <v>19.790000000000401</v>
      </c>
      <c r="AX166" s="8" t="str">
        <f>IFERROR(VLOOKUP(AW166,'CRUCE OPORTUNIDADES'!$C$10:$D$17,2,FALSE),"")</f>
        <v/>
      </c>
      <c r="AY166" s="8">
        <v>20.790000000000401</v>
      </c>
      <c r="AZ166" s="8" t="str">
        <f>IFERROR(VLOOKUP(AY166,'CRUCE OPORTUNIDADES'!$C$10:$D$17,2,FALSE),"")</f>
        <v/>
      </c>
      <c r="BA166" s="8">
        <v>21.790000000000401</v>
      </c>
      <c r="BB166" s="8" t="str">
        <f>IFERROR(VLOOKUP(BA166,'CRUCE OPORTUNIDADES'!$C$10:$D$17,2,FALSE),"")</f>
        <v/>
      </c>
      <c r="BC166" s="8">
        <v>22.790000000000401</v>
      </c>
      <c r="BD166" s="8" t="str">
        <f>IFERROR(VLOOKUP(BC166,'CRUCE OPORTUNIDADES'!$C$10:$D$17,2,FALSE),"")</f>
        <v/>
      </c>
      <c r="BE166" s="8">
        <v>23.790000000000401</v>
      </c>
      <c r="BF166" s="8" t="str">
        <f>IFERROR(VLOOKUP(BE166,'CRUCE OPORTUNIDADES'!$C$10:$D$17,2,FALSE),"")</f>
        <v/>
      </c>
      <c r="BG166" s="8">
        <v>24.7900000000005</v>
      </c>
      <c r="BH166" s="8" t="str">
        <f>IFERROR(VLOOKUP(BG166,'CRUCE OPORTUNIDADES'!$C$10:$D$17,2,FALSE),"")</f>
        <v/>
      </c>
      <c r="BI166" s="8">
        <v>25.7900000000005</v>
      </c>
      <c r="BJ166" s="8" t="str">
        <f>IFERROR(VLOOKUP(BI166,'CRUCE OPORTUNIDADES'!$C$10:$D$17,2,FALSE),"")</f>
        <v/>
      </c>
    </row>
    <row r="167" spans="13:62" x14ac:dyDescent="0.25">
      <c r="N167" s="8" t="str">
        <f>IF(N168&lt;&gt;""," -O","")</f>
        <v/>
      </c>
      <c r="P167" s="8" t="str">
        <f>IF(P168&lt;&gt;""," -O","")</f>
        <v/>
      </c>
      <c r="R167" s="8" t="str">
        <f>IF(R168&lt;&gt;""," -O","")</f>
        <v/>
      </c>
      <c r="T167" s="8" t="str">
        <f>IF(T168&lt;&gt;""," -O","")</f>
        <v/>
      </c>
      <c r="V167" s="8" t="str">
        <f>IF(V168&lt;&gt;""," -O","")</f>
        <v/>
      </c>
      <c r="X167" s="8" t="str">
        <f>IF(X168&lt;&gt;""," -O","")</f>
        <v/>
      </c>
      <c r="Z167" s="8" t="str">
        <f>IF(Z168&lt;&gt;""," -O","")</f>
        <v/>
      </c>
      <c r="AB167" s="8" t="str">
        <f>IF(AB168&lt;&gt;""," -O","")</f>
        <v/>
      </c>
      <c r="AD167" s="8" t="str">
        <f>IF(AD168&lt;&gt;""," -O","")</f>
        <v/>
      </c>
      <c r="AF167" s="8" t="str">
        <f>IF(AF168&lt;&gt;""," -O","")</f>
        <v/>
      </c>
      <c r="AH167" s="8" t="str">
        <f>IF(AH168&lt;&gt;""," -O","")</f>
        <v/>
      </c>
      <c r="AJ167" s="8" t="str">
        <f>IF(AJ168&lt;&gt;""," -O","")</f>
        <v/>
      </c>
      <c r="AL167" s="8" t="str">
        <f>IF(AL168&lt;&gt;""," -O","")</f>
        <v/>
      </c>
      <c r="AN167" s="8" t="str">
        <f>IF(AN168&lt;&gt;""," -O","")</f>
        <v/>
      </c>
      <c r="AP167" s="8" t="str">
        <f>IF(AP168&lt;&gt;""," -O","")</f>
        <v/>
      </c>
      <c r="AR167" s="8" t="str">
        <f>IF(AR168&lt;&gt;""," -O","")</f>
        <v/>
      </c>
      <c r="AT167" s="8" t="str">
        <f>IF(AT168&lt;&gt;""," -O","")</f>
        <v/>
      </c>
      <c r="AV167" s="8" t="str">
        <f>IF(AV168&lt;&gt;""," -O","")</f>
        <v/>
      </c>
      <c r="AX167" s="8" t="str">
        <f>IF(AX168&lt;&gt;""," -O","")</f>
        <v/>
      </c>
      <c r="AZ167" s="8" t="str">
        <f>IF(AZ168&lt;&gt;""," -O","")</f>
        <v/>
      </c>
      <c r="BB167" s="8" t="str">
        <f>IF(BB168&lt;&gt;""," -O","")</f>
        <v/>
      </c>
      <c r="BD167" s="8" t="str">
        <f>IF(BD168&lt;&gt;""," -O","")</f>
        <v/>
      </c>
      <c r="BF167" s="8" t="str">
        <f>IF(BF168&lt;&gt;""," -O","")</f>
        <v/>
      </c>
      <c r="BH167" s="8" t="str">
        <f>IF(BH168&lt;&gt;""," -O","")</f>
        <v/>
      </c>
      <c r="BJ167" s="8" t="str">
        <f>IF(BJ168&lt;&gt;""," -O","")</f>
        <v/>
      </c>
    </row>
    <row r="168" spans="13:62" x14ac:dyDescent="0.25">
      <c r="M168" s="8">
        <v>1.8</v>
      </c>
      <c r="N168" s="8" t="str">
        <f>IFERROR(VLOOKUP(M168,'CRUCE OPORTUNIDADES'!$C$10:$D$17,2,FALSE),"")</f>
        <v/>
      </c>
      <c r="O168" s="8">
        <v>2.8000000000000198</v>
      </c>
      <c r="P168" s="8" t="str">
        <f>IFERROR(VLOOKUP(O168,'CRUCE OPORTUNIDADES'!$C$10:$D$17,2,FALSE),"")</f>
        <v/>
      </c>
      <c r="Q168" s="8">
        <v>3.8000000000000398</v>
      </c>
      <c r="R168" s="8" t="str">
        <f>IFERROR(VLOOKUP(Q168,'CRUCE OPORTUNIDADES'!$C$10:$D$17,2,FALSE),"")</f>
        <v/>
      </c>
      <c r="S168" s="8">
        <v>4.8000000000000602</v>
      </c>
      <c r="T168" s="8" t="str">
        <f>IFERROR(VLOOKUP(S168,'CRUCE OPORTUNIDADES'!$C$10:$D$17,2,FALSE),"")</f>
        <v/>
      </c>
      <c r="U168" s="8">
        <v>5.8000000000000798</v>
      </c>
      <c r="V168" s="8" t="str">
        <f>IFERROR(VLOOKUP(U168,'CRUCE OPORTUNIDADES'!$C$10:$D$17,2,FALSE),"")</f>
        <v/>
      </c>
      <c r="W168" s="8">
        <v>6.8000000000001002</v>
      </c>
      <c r="X168" s="8" t="str">
        <f>IFERROR(VLOOKUP(W168,'CRUCE OPORTUNIDADES'!$C$10:$D$17,2,FALSE),"")</f>
        <v/>
      </c>
      <c r="Y168" s="8">
        <v>7.8000000000001197</v>
      </c>
      <c r="Z168" s="8" t="str">
        <f>IFERROR(VLOOKUP(Y168,'CRUCE OPORTUNIDADES'!$C$10:$D$17,2,FALSE),"")</f>
        <v/>
      </c>
      <c r="AA168" s="8">
        <v>8.8000000000001393</v>
      </c>
      <c r="AB168" s="8" t="str">
        <f>IFERROR(VLOOKUP(AA168,'CRUCE OPORTUNIDADES'!$C$10:$D$17,2,FALSE),"")</f>
        <v/>
      </c>
      <c r="AC168" s="8">
        <v>9.8000000000001606</v>
      </c>
      <c r="AD168" s="8" t="str">
        <f>IFERROR(VLOOKUP(AC168,'CRUCE OPORTUNIDADES'!$C$10:$D$17,2,FALSE),"")</f>
        <v/>
      </c>
      <c r="AE168" s="8">
        <v>10.8000000000002</v>
      </c>
      <c r="AF168" s="8" t="str">
        <f>IFERROR(VLOOKUP(AE168,'CRUCE OPORTUNIDADES'!$C$10:$D$17,2,FALSE),"")</f>
        <v/>
      </c>
      <c r="AG168" s="8">
        <v>11.8000000000002</v>
      </c>
      <c r="AH168" s="8" t="str">
        <f>IFERROR(VLOOKUP(AG168,'CRUCE OPORTUNIDADES'!$C$10:$D$17,2,FALSE),"")</f>
        <v/>
      </c>
      <c r="AI168" s="8">
        <v>12.8000000000002</v>
      </c>
      <c r="AJ168" s="8" t="str">
        <f>IFERROR(VLOOKUP(AI168,'CRUCE OPORTUNIDADES'!$C$10:$D$17,2,FALSE),"")</f>
        <v/>
      </c>
      <c r="AK168" s="8">
        <v>13.8000000000002</v>
      </c>
      <c r="AL168" s="8" t="str">
        <f>IFERROR(VLOOKUP(AK168,'CRUCE OPORTUNIDADES'!$C$10:$D$17,2,FALSE),"")</f>
        <v/>
      </c>
      <c r="AM168" s="8">
        <v>14.800000000000299</v>
      </c>
      <c r="AN168" s="8" t="str">
        <f>IFERROR(VLOOKUP(AM168,'CRUCE OPORTUNIDADES'!$C$10:$D$17,2,FALSE),"")</f>
        <v/>
      </c>
      <c r="AO168" s="8">
        <v>15.800000000000299</v>
      </c>
      <c r="AP168" s="8" t="str">
        <f>IFERROR(VLOOKUP(AO168,'CRUCE OPORTUNIDADES'!$C$10:$D$17,2,FALSE),"")</f>
        <v/>
      </c>
      <c r="AQ168" s="8">
        <v>16.800000000000299</v>
      </c>
      <c r="AR168" s="8" t="str">
        <f>IFERROR(VLOOKUP(AQ168,'CRUCE OPORTUNIDADES'!$C$10:$D$17,2,FALSE),"")</f>
        <v/>
      </c>
      <c r="AS168" s="8">
        <v>17.800000000000299</v>
      </c>
      <c r="AT168" s="8" t="str">
        <f>IFERROR(VLOOKUP(AS168,'CRUCE OPORTUNIDADES'!$C$10:$D$17,2,FALSE),"")</f>
        <v/>
      </c>
      <c r="AU168" s="8">
        <v>18.800000000000299</v>
      </c>
      <c r="AV168" s="8" t="str">
        <f>IFERROR(VLOOKUP(AU168,'CRUCE OPORTUNIDADES'!$C$10:$D$17,2,FALSE),"")</f>
        <v/>
      </c>
      <c r="AW168" s="8">
        <v>19.800000000000399</v>
      </c>
      <c r="AX168" s="8" t="str">
        <f>IFERROR(VLOOKUP(AW168,'CRUCE OPORTUNIDADES'!$C$10:$D$17,2,FALSE),"")</f>
        <v/>
      </c>
      <c r="AY168" s="8">
        <v>20.800000000000399</v>
      </c>
      <c r="AZ168" s="8" t="str">
        <f>IFERROR(VLOOKUP(AY168,'CRUCE OPORTUNIDADES'!$C$10:$D$17,2,FALSE),"")</f>
        <v/>
      </c>
      <c r="BA168" s="8">
        <v>21.800000000000399</v>
      </c>
      <c r="BB168" s="8" t="str">
        <f>IFERROR(VLOOKUP(BA168,'CRUCE OPORTUNIDADES'!$C$10:$D$17,2,FALSE),"")</f>
        <v/>
      </c>
      <c r="BC168" s="8">
        <v>22.800000000000399</v>
      </c>
      <c r="BD168" s="8" t="str">
        <f>IFERROR(VLOOKUP(BC168,'CRUCE OPORTUNIDADES'!$C$10:$D$17,2,FALSE),"")</f>
        <v/>
      </c>
      <c r="BE168" s="8">
        <v>23.800000000000399</v>
      </c>
      <c r="BF168" s="8" t="str">
        <f>IFERROR(VLOOKUP(BE168,'CRUCE OPORTUNIDADES'!$C$10:$D$17,2,FALSE),"")</f>
        <v/>
      </c>
      <c r="BG168" s="8">
        <v>24.800000000000502</v>
      </c>
      <c r="BH168" s="8" t="str">
        <f>IFERROR(VLOOKUP(BG168,'CRUCE OPORTUNIDADES'!$C$10:$D$17,2,FALSE),"")</f>
        <v/>
      </c>
      <c r="BI168" s="8">
        <v>25.800000000000502</v>
      </c>
      <c r="BJ168" s="8" t="str">
        <f>IFERROR(VLOOKUP(BI168,'CRUCE OPORTUNIDADES'!$C$10:$D$17,2,FALSE),"")</f>
        <v/>
      </c>
    </row>
    <row r="169" spans="13:62" x14ac:dyDescent="0.25">
      <c r="N169" s="8" t="str">
        <f>IF(N170&lt;&gt;""," -O","")</f>
        <v/>
      </c>
      <c r="P169" s="8" t="str">
        <f>IF(P170&lt;&gt;""," -O","")</f>
        <v/>
      </c>
      <c r="R169" s="8" t="str">
        <f>IF(R170&lt;&gt;""," -O","")</f>
        <v/>
      </c>
      <c r="T169" s="8" t="str">
        <f>IF(T170&lt;&gt;""," -O","")</f>
        <v/>
      </c>
      <c r="V169" s="8" t="str">
        <f>IF(V170&lt;&gt;""," -O","")</f>
        <v/>
      </c>
      <c r="X169" s="8" t="str">
        <f>IF(X170&lt;&gt;""," -O","")</f>
        <v/>
      </c>
      <c r="Z169" s="8" t="str">
        <f>IF(Z170&lt;&gt;""," -O","")</f>
        <v/>
      </c>
      <c r="AB169" s="8" t="str">
        <f>IF(AB170&lt;&gt;""," -O","")</f>
        <v/>
      </c>
      <c r="AD169" s="8" t="str">
        <f>IF(AD170&lt;&gt;""," -O","")</f>
        <v/>
      </c>
      <c r="AF169" s="8" t="str">
        <f>IF(AF170&lt;&gt;""," -O","")</f>
        <v/>
      </c>
      <c r="AH169" s="8" t="str">
        <f>IF(AH170&lt;&gt;""," -O","")</f>
        <v/>
      </c>
      <c r="AJ169" s="8" t="str">
        <f>IF(AJ170&lt;&gt;""," -O","")</f>
        <v/>
      </c>
      <c r="AL169" s="8" t="str">
        <f>IF(AL170&lt;&gt;""," -O","")</f>
        <v/>
      </c>
      <c r="AN169" s="8" t="str">
        <f>IF(AN170&lt;&gt;""," -O","")</f>
        <v/>
      </c>
      <c r="AP169" s="8" t="str">
        <f>IF(AP170&lt;&gt;""," -O","")</f>
        <v/>
      </c>
      <c r="AR169" s="8" t="str">
        <f>IF(AR170&lt;&gt;""," -O","")</f>
        <v/>
      </c>
      <c r="AT169" s="8" t="str">
        <f>IF(AT170&lt;&gt;""," -O","")</f>
        <v/>
      </c>
      <c r="AV169" s="8" t="str">
        <f>IF(AV170&lt;&gt;""," -O","")</f>
        <v/>
      </c>
      <c r="AX169" s="8" t="str">
        <f>IF(AX170&lt;&gt;""," -O","")</f>
        <v/>
      </c>
      <c r="AZ169" s="8" t="str">
        <f>IF(AZ170&lt;&gt;""," -O","")</f>
        <v/>
      </c>
      <c r="BB169" s="8" t="str">
        <f>IF(BB170&lt;&gt;""," -O","")</f>
        <v/>
      </c>
      <c r="BD169" s="8" t="str">
        <f>IF(BD170&lt;&gt;""," -O","")</f>
        <v/>
      </c>
      <c r="BF169" s="8" t="str">
        <f>IF(BF170&lt;&gt;""," -O","")</f>
        <v/>
      </c>
      <c r="BH169" s="8" t="str">
        <f>IF(BH170&lt;&gt;""," -O","")</f>
        <v/>
      </c>
      <c r="BJ169" s="8" t="str">
        <f>IF(BJ170&lt;&gt;""," -O","")</f>
        <v/>
      </c>
    </row>
    <row r="170" spans="13:62" x14ac:dyDescent="0.25">
      <c r="M170" s="8">
        <v>1.81</v>
      </c>
      <c r="N170" s="8" t="str">
        <f>IFERROR(VLOOKUP(M170,'CRUCE OPORTUNIDADES'!$C$10:$D$17,2,FALSE),"")</f>
        <v/>
      </c>
      <c r="O170" s="8">
        <v>2.81000000000002</v>
      </c>
      <c r="P170" s="8" t="str">
        <f>IFERROR(VLOOKUP(O170,'CRUCE OPORTUNIDADES'!$C$10:$D$17,2,FALSE),"")</f>
        <v/>
      </c>
      <c r="Q170" s="8">
        <v>3.81000000000004</v>
      </c>
      <c r="R170" s="8" t="str">
        <f>IFERROR(VLOOKUP(Q170,'CRUCE OPORTUNIDADES'!$C$10:$D$17,2,FALSE),"")</f>
        <v/>
      </c>
      <c r="S170" s="8">
        <v>4.81000000000006</v>
      </c>
      <c r="T170" s="8" t="str">
        <f>IFERROR(VLOOKUP(S170,'CRUCE OPORTUNIDADES'!$C$10:$D$17,2,FALSE),"")</f>
        <v/>
      </c>
      <c r="U170" s="8">
        <v>5.8100000000000804</v>
      </c>
      <c r="V170" s="8" t="str">
        <f>IFERROR(VLOOKUP(U170,'CRUCE OPORTUNIDADES'!$C$10:$D$17,2,FALSE),"")</f>
        <v/>
      </c>
      <c r="W170" s="8">
        <v>6.8100000000001</v>
      </c>
      <c r="X170" s="8" t="str">
        <f>IFERROR(VLOOKUP(W170,'CRUCE OPORTUNIDADES'!$C$10:$D$17,2,FALSE),"")</f>
        <v/>
      </c>
      <c r="Y170" s="8">
        <v>7.8100000000001204</v>
      </c>
      <c r="Z170" s="8" t="str">
        <f>IFERROR(VLOOKUP(Y170,'CRUCE OPORTUNIDADES'!$C$10:$D$17,2,FALSE),"")</f>
        <v/>
      </c>
      <c r="AA170" s="8">
        <v>8.8100000000001408</v>
      </c>
      <c r="AB170" s="8" t="str">
        <f>IFERROR(VLOOKUP(AA170,'CRUCE OPORTUNIDADES'!$C$10:$D$17,2,FALSE),"")</f>
        <v/>
      </c>
      <c r="AC170" s="8">
        <v>9.8100000000001604</v>
      </c>
      <c r="AD170" s="8" t="str">
        <f>IFERROR(VLOOKUP(AC170,'CRUCE OPORTUNIDADES'!$C$10:$D$17,2,FALSE),"")</f>
        <v/>
      </c>
      <c r="AE170" s="8">
        <v>10.810000000000199</v>
      </c>
      <c r="AF170" s="8" t="str">
        <f>IFERROR(VLOOKUP(AE170,'CRUCE OPORTUNIDADES'!$C$10:$D$17,2,FALSE),"")</f>
        <v/>
      </c>
      <c r="AG170" s="8">
        <v>11.810000000000199</v>
      </c>
      <c r="AH170" s="8" t="str">
        <f>IFERROR(VLOOKUP(AG170,'CRUCE OPORTUNIDADES'!$C$10:$D$17,2,FALSE),"")</f>
        <v/>
      </c>
      <c r="AI170" s="8">
        <v>12.810000000000199</v>
      </c>
      <c r="AJ170" s="8" t="str">
        <f>IFERROR(VLOOKUP(AI170,'CRUCE OPORTUNIDADES'!$C$10:$D$17,2,FALSE),"")</f>
        <v/>
      </c>
      <c r="AK170" s="8">
        <v>13.810000000000199</v>
      </c>
      <c r="AL170" s="8" t="str">
        <f>IFERROR(VLOOKUP(AK170,'CRUCE OPORTUNIDADES'!$C$10:$D$17,2,FALSE),"")</f>
        <v/>
      </c>
      <c r="AM170" s="8">
        <v>14.810000000000301</v>
      </c>
      <c r="AN170" s="8" t="str">
        <f>IFERROR(VLOOKUP(AM170,'CRUCE OPORTUNIDADES'!$C$10:$D$17,2,FALSE),"")</f>
        <v/>
      </c>
      <c r="AO170" s="8">
        <v>15.810000000000301</v>
      </c>
      <c r="AP170" s="8" t="str">
        <f>IFERROR(VLOOKUP(AO170,'CRUCE OPORTUNIDADES'!$C$10:$D$17,2,FALSE),"")</f>
        <v/>
      </c>
      <c r="AQ170" s="8">
        <v>16.810000000000301</v>
      </c>
      <c r="AR170" s="8" t="str">
        <f>IFERROR(VLOOKUP(AQ170,'CRUCE OPORTUNIDADES'!$C$10:$D$17,2,FALSE),"")</f>
        <v/>
      </c>
      <c r="AS170" s="8">
        <v>17.810000000000301</v>
      </c>
      <c r="AT170" s="8" t="str">
        <f>IFERROR(VLOOKUP(AS170,'CRUCE OPORTUNIDADES'!$C$10:$D$17,2,FALSE),"")</f>
        <v/>
      </c>
      <c r="AU170" s="8">
        <v>18.810000000000301</v>
      </c>
      <c r="AV170" s="8" t="str">
        <f>IFERROR(VLOOKUP(AU170,'CRUCE OPORTUNIDADES'!$C$10:$D$17,2,FALSE),"")</f>
        <v/>
      </c>
      <c r="AW170" s="8">
        <v>19.8100000000004</v>
      </c>
      <c r="AX170" s="8" t="str">
        <f>IFERROR(VLOOKUP(AW170,'CRUCE OPORTUNIDADES'!$C$10:$D$17,2,FALSE),"")</f>
        <v/>
      </c>
      <c r="AY170" s="8">
        <v>20.8100000000004</v>
      </c>
      <c r="AZ170" s="8" t="str">
        <f>IFERROR(VLOOKUP(AY170,'CRUCE OPORTUNIDADES'!$C$10:$D$17,2,FALSE),"")</f>
        <v/>
      </c>
      <c r="BA170" s="8">
        <v>21.8100000000004</v>
      </c>
      <c r="BB170" s="8" t="str">
        <f>IFERROR(VLOOKUP(BA170,'CRUCE OPORTUNIDADES'!$C$10:$D$17,2,FALSE),"")</f>
        <v/>
      </c>
      <c r="BC170" s="8">
        <v>22.8100000000004</v>
      </c>
      <c r="BD170" s="8" t="str">
        <f>IFERROR(VLOOKUP(BC170,'CRUCE OPORTUNIDADES'!$C$10:$D$17,2,FALSE),"")</f>
        <v/>
      </c>
      <c r="BE170" s="8">
        <v>23.8100000000004</v>
      </c>
      <c r="BF170" s="8" t="str">
        <f>IFERROR(VLOOKUP(BE170,'CRUCE OPORTUNIDADES'!$C$10:$D$17,2,FALSE),"")</f>
        <v/>
      </c>
      <c r="BG170" s="8">
        <v>24.8100000000005</v>
      </c>
      <c r="BH170" s="8" t="str">
        <f>IFERROR(VLOOKUP(BG170,'CRUCE OPORTUNIDADES'!$C$10:$D$17,2,FALSE),"")</f>
        <v/>
      </c>
      <c r="BI170" s="8">
        <v>25.8100000000005</v>
      </c>
      <c r="BJ170" s="8" t="str">
        <f>IFERROR(VLOOKUP(BI170,'CRUCE OPORTUNIDADES'!$C$10:$D$17,2,FALSE),"")</f>
        <v/>
      </c>
    </row>
    <row r="171" spans="13:62" x14ac:dyDescent="0.25">
      <c r="N171" s="8" t="str">
        <f>IF(N172&lt;&gt;""," -O","")</f>
        <v/>
      </c>
      <c r="P171" s="8" t="str">
        <f>IF(P172&lt;&gt;""," -O","")</f>
        <v/>
      </c>
      <c r="R171" s="8" t="str">
        <f>IF(R172&lt;&gt;""," -O","")</f>
        <v/>
      </c>
      <c r="T171" s="8" t="str">
        <f>IF(T172&lt;&gt;""," -O","")</f>
        <v/>
      </c>
      <c r="V171" s="8" t="str">
        <f>IF(V172&lt;&gt;""," -O","")</f>
        <v/>
      </c>
      <c r="X171" s="8" t="str">
        <f>IF(X172&lt;&gt;""," -O","")</f>
        <v/>
      </c>
      <c r="Z171" s="8" t="str">
        <f>IF(Z172&lt;&gt;""," -O","")</f>
        <v/>
      </c>
      <c r="AB171" s="8" t="str">
        <f>IF(AB172&lt;&gt;""," -O","")</f>
        <v/>
      </c>
      <c r="AD171" s="8" t="str">
        <f>IF(AD172&lt;&gt;""," -O","")</f>
        <v/>
      </c>
      <c r="AF171" s="8" t="str">
        <f>IF(AF172&lt;&gt;""," -O","")</f>
        <v/>
      </c>
      <c r="AH171" s="8" t="str">
        <f>IF(AH172&lt;&gt;""," -O","")</f>
        <v/>
      </c>
      <c r="AJ171" s="8" t="str">
        <f>IF(AJ172&lt;&gt;""," -O","")</f>
        <v/>
      </c>
      <c r="AL171" s="8" t="str">
        <f>IF(AL172&lt;&gt;""," -O","")</f>
        <v/>
      </c>
      <c r="AN171" s="8" t="str">
        <f>IF(AN172&lt;&gt;""," -O","")</f>
        <v/>
      </c>
      <c r="AP171" s="8" t="str">
        <f>IF(AP172&lt;&gt;""," -O","")</f>
        <v/>
      </c>
      <c r="AR171" s="8" t="str">
        <f>IF(AR172&lt;&gt;""," -O","")</f>
        <v/>
      </c>
      <c r="AT171" s="8" t="str">
        <f>IF(AT172&lt;&gt;""," -O","")</f>
        <v/>
      </c>
      <c r="AV171" s="8" t="str">
        <f>IF(AV172&lt;&gt;""," -O","")</f>
        <v/>
      </c>
      <c r="AX171" s="8" t="str">
        <f>IF(AX172&lt;&gt;""," -O","")</f>
        <v/>
      </c>
      <c r="AZ171" s="8" t="str">
        <f>IF(AZ172&lt;&gt;""," -O","")</f>
        <v/>
      </c>
      <c r="BB171" s="8" t="str">
        <f>IF(BB172&lt;&gt;""," -O","")</f>
        <v/>
      </c>
      <c r="BD171" s="8" t="str">
        <f>IF(BD172&lt;&gt;""," -O","")</f>
        <v/>
      </c>
      <c r="BF171" s="8" t="str">
        <f>IF(BF172&lt;&gt;""," -O","")</f>
        <v/>
      </c>
      <c r="BH171" s="8" t="str">
        <f>IF(BH172&lt;&gt;""," -O","")</f>
        <v/>
      </c>
      <c r="BJ171" s="8" t="str">
        <f>IF(BJ172&lt;&gt;""," -O","")</f>
        <v/>
      </c>
    </row>
    <row r="172" spans="13:62" x14ac:dyDescent="0.25">
      <c r="M172" s="8">
        <v>1.82</v>
      </c>
      <c r="N172" s="8" t="str">
        <f>IFERROR(VLOOKUP(M172,'CRUCE OPORTUNIDADES'!$C$10:$D$17,2,FALSE),"")</f>
        <v/>
      </c>
      <c r="O172" s="8">
        <v>2.8200000000000198</v>
      </c>
      <c r="P172" s="8" t="str">
        <f>IFERROR(VLOOKUP(O172,'CRUCE OPORTUNIDADES'!$C$10:$D$17,2,FALSE),"")</f>
        <v/>
      </c>
      <c r="Q172" s="8">
        <v>3.8200000000000398</v>
      </c>
      <c r="R172" s="8" t="str">
        <f>IFERROR(VLOOKUP(Q172,'CRUCE OPORTUNIDADES'!$C$10:$D$17,2,FALSE),"")</f>
        <v/>
      </c>
      <c r="S172" s="8">
        <v>4.8200000000000598</v>
      </c>
      <c r="T172" s="8" t="str">
        <f>IFERROR(VLOOKUP(S172,'CRUCE OPORTUNIDADES'!$C$10:$D$17,2,FALSE),"")</f>
        <v/>
      </c>
      <c r="U172" s="8">
        <v>5.8200000000000802</v>
      </c>
      <c r="V172" s="8" t="str">
        <f>IFERROR(VLOOKUP(U172,'CRUCE OPORTUNIDADES'!$C$10:$D$17,2,FALSE),"")</f>
        <v/>
      </c>
      <c r="W172" s="8">
        <v>6.8200000000000998</v>
      </c>
      <c r="X172" s="8" t="str">
        <f>IFERROR(VLOOKUP(W172,'CRUCE OPORTUNIDADES'!$C$10:$D$17,2,FALSE),"")</f>
        <v/>
      </c>
      <c r="Y172" s="8">
        <v>7.8200000000001202</v>
      </c>
      <c r="Z172" s="8" t="str">
        <f>IFERROR(VLOOKUP(Y172,'CRUCE OPORTUNIDADES'!$C$10:$D$17,2,FALSE),"")</f>
        <v/>
      </c>
      <c r="AA172" s="8">
        <v>8.8200000000001406</v>
      </c>
      <c r="AB172" s="8" t="str">
        <f>IFERROR(VLOOKUP(AA172,'CRUCE OPORTUNIDADES'!$C$10:$D$17,2,FALSE),"")</f>
        <v/>
      </c>
      <c r="AC172" s="8">
        <v>9.8200000000001602</v>
      </c>
      <c r="AD172" s="8" t="str">
        <f>IFERROR(VLOOKUP(AC172,'CRUCE OPORTUNIDADES'!$C$10:$D$17,2,FALSE),"")</f>
        <v/>
      </c>
      <c r="AE172" s="8">
        <v>10.820000000000199</v>
      </c>
      <c r="AF172" s="8" t="str">
        <f>IFERROR(VLOOKUP(AE172,'CRUCE OPORTUNIDADES'!$C$10:$D$17,2,FALSE),"")</f>
        <v/>
      </c>
      <c r="AG172" s="8">
        <v>11.820000000000199</v>
      </c>
      <c r="AH172" s="8" t="str">
        <f>IFERROR(VLOOKUP(AG172,'CRUCE OPORTUNIDADES'!$C$10:$D$17,2,FALSE),"")</f>
        <v/>
      </c>
      <c r="AI172" s="8">
        <v>12.820000000000199</v>
      </c>
      <c r="AJ172" s="8" t="str">
        <f>IFERROR(VLOOKUP(AI172,'CRUCE OPORTUNIDADES'!$C$10:$D$17,2,FALSE),"")</f>
        <v/>
      </c>
      <c r="AK172" s="8">
        <v>13.820000000000199</v>
      </c>
      <c r="AL172" s="8" t="str">
        <f>IFERROR(VLOOKUP(AK172,'CRUCE OPORTUNIDADES'!$C$10:$D$17,2,FALSE),"")</f>
        <v/>
      </c>
      <c r="AM172" s="8">
        <v>14.8200000000003</v>
      </c>
      <c r="AN172" s="8" t="str">
        <f>IFERROR(VLOOKUP(AM172,'CRUCE OPORTUNIDADES'!$C$10:$D$17,2,FALSE),"")</f>
        <v/>
      </c>
      <c r="AO172" s="8">
        <v>15.8200000000003</v>
      </c>
      <c r="AP172" s="8" t="str">
        <f>IFERROR(VLOOKUP(AO172,'CRUCE OPORTUNIDADES'!$C$10:$D$17,2,FALSE),"")</f>
        <v/>
      </c>
      <c r="AQ172" s="8">
        <v>16.820000000000299</v>
      </c>
      <c r="AR172" s="8" t="str">
        <f>IFERROR(VLOOKUP(AQ172,'CRUCE OPORTUNIDADES'!$C$10:$D$17,2,FALSE),"")</f>
        <v/>
      </c>
      <c r="AS172" s="8">
        <v>17.820000000000299</v>
      </c>
      <c r="AT172" s="8" t="str">
        <f>IFERROR(VLOOKUP(AS172,'CRUCE OPORTUNIDADES'!$C$10:$D$17,2,FALSE),"")</f>
        <v/>
      </c>
      <c r="AU172" s="8">
        <v>18.820000000000299</v>
      </c>
      <c r="AV172" s="8" t="str">
        <f>IFERROR(VLOOKUP(AU172,'CRUCE OPORTUNIDADES'!$C$10:$D$17,2,FALSE),"")</f>
        <v/>
      </c>
      <c r="AW172" s="8">
        <v>19.820000000000402</v>
      </c>
      <c r="AX172" s="8" t="str">
        <f>IFERROR(VLOOKUP(AW172,'CRUCE OPORTUNIDADES'!$C$10:$D$17,2,FALSE),"")</f>
        <v/>
      </c>
      <c r="AY172" s="8">
        <v>20.820000000000402</v>
      </c>
      <c r="AZ172" s="8" t="str">
        <f>IFERROR(VLOOKUP(AY172,'CRUCE OPORTUNIDADES'!$C$10:$D$17,2,FALSE),"")</f>
        <v/>
      </c>
      <c r="BA172" s="8">
        <v>21.820000000000402</v>
      </c>
      <c r="BB172" s="8" t="str">
        <f>IFERROR(VLOOKUP(BA172,'CRUCE OPORTUNIDADES'!$C$10:$D$17,2,FALSE),"")</f>
        <v/>
      </c>
      <c r="BC172" s="8">
        <v>22.820000000000402</v>
      </c>
      <c r="BD172" s="8" t="str">
        <f>IFERROR(VLOOKUP(BC172,'CRUCE OPORTUNIDADES'!$C$10:$D$17,2,FALSE),"")</f>
        <v/>
      </c>
      <c r="BE172" s="8">
        <v>23.820000000000402</v>
      </c>
      <c r="BF172" s="8" t="str">
        <f>IFERROR(VLOOKUP(BE172,'CRUCE OPORTUNIDADES'!$C$10:$D$17,2,FALSE),"")</f>
        <v/>
      </c>
      <c r="BG172" s="8">
        <v>24.820000000000501</v>
      </c>
      <c r="BH172" s="8" t="str">
        <f>IFERROR(VLOOKUP(BG172,'CRUCE OPORTUNIDADES'!$C$10:$D$17,2,FALSE),"")</f>
        <v/>
      </c>
      <c r="BI172" s="8">
        <v>25.820000000000501</v>
      </c>
      <c r="BJ172" s="8" t="str">
        <f>IFERROR(VLOOKUP(BI172,'CRUCE OPORTUNIDADES'!$C$10:$D$17,2,FALSE),"")</f>
        <v/>
      </c>
    </row>
    <row r="173" spans="13:62" x14ac:dyDescent="0.25">
      <c r="N173" s="8" t="str">
        <f>IF(N174&lt;&gt;""," -O","")</f>
        <v/>
      </c>
      <c r="P173" s="8" t="str">
        <f>IF(P174&lt;&gt;""," -O","")</f>
        <v/>
      </c>
      <c r="R173" s="8" t="str">
        <f>IF(R174&lt;&gt;""," -O","")</f>
        <v/>
      </c>
      <c r="T173" s="8" t="str">
        <f>IF(T174&lt;&gt;""," -O","")</f>
        <v/>
      </c>
      <c r="V173" s="8" t="str">
        <f>IF(V174&lt;&gt;""," -O","")</f>
        <v/>
      </c>
      <c r="X173" s="8" t="str">
        <f>IF(X174&lt;&gt;""," -O","")</f>
        <v/>
      </c>
      <c r="Z173" s="8" t="str">
        <f>IF(Z174&lt;&gt;""," -O","")</f>
        <v/>
      </c>
      <c r="AB173" s="8" t="str">
        <f>IF(AB174&lt;&gt;""," -O","")</f>
        <v/>
      </c>
      <c r="AD173" s="8" t="str">
        <f>IF(AD174&lt;&gt;""," -O","")</f>
        <v/>
      </c>
      <c r="AF173" s="8" t="str">
        <f>IF(AF174&lt;&gt;""," -O","")</f>
        <v/>
      </c>
      <c r="AH173" s="8" t="str">
        <f>IF(AH174&lt;&gt;""," -O","")</f>
        <v/>
      </c>
      <c r="AJ173" s="8" t="str">
        <f>IF(AJ174&lt;&gt;""," -O","")</f>
        <v/>
      </c>
      <c r="AL173" s="8" t="str">
        <f>IF(AL174&lt;&gt;""," -O","")</f>
        <v/>
      </c>
      <c r="AN173" s="8" t="str">
        <f>IF(AN174&lt;&gt;""," -O","")</f>
        <v/>
      </c>
      <c r="AP173" s="8" t="str">
        <f>IF(AP174&lt;&gt;""," -O","")</f>
        <v/>
      </c>
      <c r="AR173" s="8" t="str">
        <f>IF(AR174&lt;&gt;""," -O","")</f>
        <v/>
      </c>
      <c r="AT173" s="8" t="str">
        <f>IF(AT174&lt;&gt;""," -O","")</f>
        <v/>
      </c>
      <c r="AV173" s="8" t="str">
        <f>IF(AV174&lt;&gt;""," -O","")</f>
        <v/>
      </c>
      <c r="AX173" s="8" t="str">
        <f>IF(AX174&lt;&gt;""," -O","")</f>
        <v/>
      </c>
      <c r="AZ173" s="8" t="str">
        <f>IF(AZ174&lt;&gt;""," -O","")</f>
        <v/>
      </c>
      <c r="BB173" s="8" t="str">
        <f>IF(BB174&lt;&gt;""," -O","")</f>
        <v/>
      </c>
      <c r="BD173" s="8" t="str">
        <f>IF(BD174&lt;&gt;""," -O","")</f>
        <v/>
      </c>
      <c r="BF173" s="8" t="str">
        <f>IF(BF174&lt;&gt;""," -O","")</f>
        <v/>
      </c>
      <c r="BH173" s="8" t="str">
        <f>IF(BH174&lt;&gt;""," -O","")</f>
        <v/>
      </c>
      <c r="BJ173" s="8" t="str">
        <f>IF(BJ174&lt;&gt;""," -O","")</f>
        <v/>
      </c>
    </row>
    <row r="174" spans="13:62" x14ac:dyDescent="0.25">
      <c r="M174" s="8">
        <v>1.83</v>
      </c>
      <c r="N174" s="8" t="str">
        <f>IFERROR(VLOOKUP(M174,'CRUCE OPORTUNIDADES'!$C$10:$D$17,2,FALSE),"")</f>
        <v/>
      </c>
      <c r="O174" s="8">
        <v>2.8300000000000201</v>
      </c>
      <c r="P174" s="8" t="str">
        <f>IFERROR(VLOOKUP(O174,'CRUCE OPORTUNIDADES'!$C$10:$D$17,2,FALSE),"")</f>
        <v/>
      </c>
      <c r="Q174" s="8">
        <v>3.83000000000004</v>
      </c>
      <c r="R174" s="8" t="str">
        <f>IFERROR(VLOOKUP(Q174,'CRUCE OPORTUNIDADES'!$C$10:$D$17,2,FALSE),"")</f>
        <v/>
      </c>
      <c r="S174" s="8">
        <v>4.8300000000000596</v>
      </c>
      <c r="T174" s="8" t="str">
        <f>IFERROR(VLOOKUP(S174,'CRUCE OPORTUNIDADES'!$C$10:$D$17,2,FALSE),"")</f>
        <v/>
      </c>
      <c r="U174" s="8">
        <v>5.83000000000008</v>
      </c>
      <c r="V174" s="8" t="str">
        <f>IFERROR(VLOOKUP(U174,'CRUCE OPORTUNIDADES'!$C$10:$D$17,2,FALSE),"")</f>
        <v/>
      </c>
      <c r="W174" s="8">
        <v>6.8300000000001004</v>
      </c>
      <c r="X174" s="8" t="str">
        <f>IFERROR(VLOOKUP(W174,'CRUCE OPORTUNIDADES'!$C$10:$D$17,2,FALSE),"")</f>
        <v/>
      </c>
      <c r="Y174" s="8">
        <v>7.83000000000012</v>
      </c>
      <c r="Z174" s="8" t="str">
        <f>IFERROR(VLOOKUP(Y174,'CRUCE OPORTUNIDADES'!$C$10:$D$17,2,FALSE),"")</f>
        <v/>
      </c>
      <c r="AA174" s="8">
        <v>8.8300000000001404</v>
      </c>
      <c r="AB174" s="8" t="str">
        <f>IFERROR(VLOOKUP(AA174,'CRUCE OPORTUNIDADES'!$C$10:$D$17,2,FALSE),"")</f>
        <v/>
      </c>
      <c r="AC174" s="8">
        <v>9.8300000000001599</v>
      </c>
      <c r="AD174" s="8" t="str">
        <f>IFERROR(VLOOKUP(AC174,'CRUCE OPORTUNIDADES'!$C$10:$D$17,2,FALSE),"")</f>
        <v/>
      </c>
      <c r="AE174" s="8">
        <v>10.830000000000201</v>
      </c>
      <c r="AF174" s="8" t="str">
        <f>IFERROR(VLOOKUP(AE174,'CRUCE OPORTUNIDADES'!$C$10:$D$17,2,FALSE),"")</f>
        <v/>
      </c>
      <c r="AG174" s="8">
        <v>11.830000000000201</v>
      </c>
      <c r="AH174" s="8" t="str">
        <f>IFERROR(VLOOKUP(AG174,'CRUCE OPORTUNIDADES'!$C$10:$D$17,2,FALSE),"")</f>
        <v/>
      </c>
      <c r="AI174" s="8">
        <v>12.830000000000201</v>
      </c>
      <c r="AJ174" s="8" t="str">
        <f>IFERROR(VLOOKUP(AI174,'CRUCE OPORTUNIDADES'!$C$10:$D$17,2,FALSE),"")</f>
        <v/>
      </c>
      <c r="AK174" s="8">
        <v>13.830000000000201</v>
      </c>
      <c r="AL174" s="8" t="str">
        <f>IFERROR(VLOOKUP(AK174,'CRUCE OPORTUNIDADES'!$C$10:$D$17,2,FALSE),"")</f>
        <v/>
      </c>
      <c r="AM174" s="8">
        <v>14.8300000000003</v>
      </c>
      <c r="AN174" s="8" t="str">
        <f>IFERROR(VLOOKUP(AM174,'CRUCE OPORTUNIDADES'!$C$10:$D$17,2,FALSE),"")</f>
        <v/>
      </c>
      <c r="AO174" s="8">
        <v>15.8300000000003</v>
      </c>
      <c r="AP174" s="8" t="str">
        <f>IFERROR(VLOOKUP(AO174,'CRUCE OPORTUNIDADES'!$C$10:$D$17,2,FALSE),"")</f>
        <v/>
      </c>
      <c r="AQ174" s="8">
        <v>16.8300000000003</v>
      </c>
      <c r="AR174" s="8" t="str">
        <f>IFERROR(VLOOKUP(AQ174,'CRUCE OPORTUNIDADES'!$C$10:$D$17,2,FALSE),"")</f>
        <v/>
      </c>
      <c r="AS174" s="8">
        <v>17.8300000000003</v>
      </c>
      <c r="AT174" s="8" t="str">
        <f>IFERROR(VLOOKUP(AS174,'CRUCE OPORTUNIDADES'!$C$10:$D$17,2,FALSE),"")</f>
        <v/>
      </c>
      <c r="AU174" s="8">
        <v>18.8300000000003</v>
      </c>
      <c r="AV174" s="8" t="str">
        <f>IFERROR(VLOOKUP(AU174,'CRUCE OPORTUNIDADES'!$C$10:$D$17,2,FALSE),"")</f>
        <v/>
      </c>
      <c r="AW174" s="8">
        <v>19.8300000000004</v>
      </c>
      <c r="AX174" s="8" t="str">
        <f>IFERROR(VLOOKUP(AW174,'CRUCE OPORTUNIDADES'!$C$10:$D$17,2,FALSE),"")</f>
        <v/>
      </c>
      <c r="AY174" s="8">
        <v>20.8300000000004</v>
      </c>
      <c r="AZ174" s="8" t="str">
        <f>IFERROR(VLOOKUP(AY174,'CRUCE OPORTUNIDADES'!$C$10:$D$17,2,FALSE),"")</f>
        <v/>
      </c>
      <c r="BA174" s="8">
        <v>21.8300000000004</v>
      </c>
      <c r="BB174" s="8" t="str">
        <f>IFERROR(VLOOKUP(BA174,'CRUCE OPORTUNIDADES'!$C$10:$D$17,2,FALSE),"")</f>
        <v/>
      </c>
      <c r="BC174" s="8">
        <v>22.8300000000004</v>
      </c>
      <c r="BD174" s="8" t="str">
        <f>IFERROR(VLOOKUP(BC174,'CRUCE OPORTUNIDADES'!$C$10:$D$17,2,FALSE),"")</f>
        <v/>
      </c>
      <c r="BE174" s="8">
        <v>23.8300000000004</v>
      </c>
      <c r="BF174" s="8" t="str">
        <f>IFERROR(VLOOKUP(BE174,'CRUCE OPORTUNIDADES'!$C$10:$D$17,2,FALSE),"")</f>
        <v/>
      </c>
      <c r="BG174" s="8">
        <v>24.830000000000499</v>
      </c>
      <c r="BH174" s="8" t="str">
        <f>IFERROR(VLOOKUP(BG174,'CRUCE OPORTUNIDADES'!$C$10:$D$17,2,FALSE),"")</f>
        <v/>
      </c>
      <c r="BI174" s="8">
        <v>25.830000000000499</v>
      </c>
      <c r="BJ174" s="8" t="str">
        <f>IFERROR(VLOOKUP(BI174,'CRUCE OPORTUNIDADES'!$C$10:$D$17,2,FALSE),"")</f>
        <v/>
      </c>
    </row>
    <row r="175" spans="13:62" x14ac:dyDescent="0.25">
      <c r="N175" s="8" t="str">
        <f>IF(N176&lt;&gt;""," -O","")</f>
        <v/>
      </c>
      <c r="P175" s="8" t="str">
        <f>IF(P176&lt;&gt;""," -O","")</f>
        <v/>
      </c>
      <c r="R175" s="8" t="str">
        <f>IF(R176&lt;&gt;""," -O","")</f>
        <v/>
      </c>
      <c r="T175" s="8" t="str">
        <f>IF(T176&lt;&gt;""," -O","")</f>
        <v/>
      </c>
      <c r="V175" s="8" t="str">
        <f>IF(V176&lt;&gt;""," -O","")</f>
        <v/>
      </c>
      <c r="X175" s="8" t="str">
        <f>IF(X176&lt;&gt;""," -O","")</f>
        <v/>
      </c>
      <c r="Z175" s="8" t="str">
        <f>IF(Z176&lt;&gt;""," -O","")</f>
        <v/>
      </c>
      <c r="AB175" s="8" t="str">
        <f>IF(AB176&lt;&gt;""," -O","")</f>
        <v/>
      </c>
      <c r="AD175" s="8" t="str">
        <f>IF(AD176&lt;&gt;""," -O","")</f>
        <v/>
      </c>
      <c r="AF175" s="8" t="str">
        <f>IF(AF176&lt;&gt;""," -O","")</f>
        <v/>
      </c>
      <c r="AH175" s="8" t="str">
        <f>IF(AH176&lt;&gt;""," -O","")</f>
        <v/>
      </c>
      <c r="AJ175" s="8" t="str">
        <f>IF(AJ176&lt;&gt;""," -O","")</f>
        <v/>
      </c>
      <c r="AL175" s="8" t="str">
        <f>IF(AL176&lt;&gt;""," -O","")</f>
        <v/>
      </c>
      <c r="AN175" s="8" t="str">
        <f>IF(AN176&lt;&gt;""," -O","")</f>
        <v/>
      </c>
      <c r="AP175" s="8" t="str">
        <f>IF(AP176&lt;&gt;""," -O","")</f>
        <v/>
      </c>
      <c r="AR175" s="8" t="str">
        <f>IF(AR176&lt;&gt;""," -O","")</f>
        <v/>
      </c>
      <c r="AT175" s="8" t="str">
        <f>IF(AT176&lt;&gt;""," -O","")</f>
        <v/>
      </c>
      <c r="AV175" s="8" t="str">
        <f>IF(AV176&lt;&gt;""," -O","")</f>
        <v/>
      </c>
      <c r="AX175" s="8" t="str">
        <f>IF(AX176&lt;&gt;""," -O","")</f>
        <v/>
      </c>
      <c r="AZ175" s="8" t="str">
        <f>IF(AZ176&lt;&gt;""," -O","")</f>
        <v/>
      </c>
      <c r="BB175" s="8" t="str">
        <f>IF(BB176&lt;&gt;""," -O","")</f>
        <v/>
      </c>
      <c r="BD175" s="8" t="str">
        <f>IF(BD176&lt;&gt;""," -O","")</f>
        <v/>
      </c>
      <c r="BF175" s="8" t="str">
        <f>IF(BF176&lt;&gt;""," -O","")</f>
        <v/>
      </c>
      <c r="BH175" s="8" t="str">
        <f>IF(BH176&lt;&gt;""," -O","")</f>
        <v/>
      </c>
      <c r="BJ175" s="8" t="str">
        <f>IF(BJ176&lt;&gt;""," -O","")</f>
        <v/>
      </c>
    </row>
    <row r="176" spans="13:62" x14ac:dyDescent="0.25">
      <c r="M176" s="8">
        <v>1.84</v>
      </c>
      <c r="N176" s="8" t="str">
        <f>IFERROR(VLOOKUP(M176,'CRUCE OPORTUNIDADES'!$C$10:$D$17,2,FALSE),"")</f>
        <v/>
      </c>
      <c r="O176" s="8">
        <v>2.8400000000000198</v>
      </c>
      <c r="P176" s="8" t="str">
        <f>IFERROR(VLOOKUP(O176,'CRUCE OPORTUNIDADES'!$C$10:$D$17,2,FALSE),"")</f>
        <v/>
      </c>
      <c r="Q176" s="8">
        <v>3.8400000000000398</v>
      </c>
      <c r="R176" s="8" t="str">
        <f>IFERROR(VLOOKUP(Q176,'CRUCE OPORTUNIDADES'!$C$10:$D$17,2,FALSE),"")</f>
        <v/>
      </c>
      <c r="S176" s="8">
        <v>4.8400000000000603</v>
      </c>
      <c r="T176" s="8" t="str">
        <f>IFERROR(VLOOKUP(S176,'CRUCE OPORTUNIDADES'!$C$10:$D$17,2,FALSE),"")</f>
        <v/>
      </c>
      <c r="U176" s="8">
        <v>5.8400000000000798</v>
      </c>
      <c r="V176" s="8" t="str">
        <f>IFERROR(VLOOKUP(U176,'CRUCE OPORTUNIDADES'!$C$10:$D$17,2,FALSE),"")</f>
        <v/>
      </c>
      <c r="W176" s="8">
        <v>6.8400000000001002</v>
      </c>
      <c r="X176" s="8" t="str">
        <f>IFERROR(VLOOKUP(W176,'CRUCE OPORTUNIDADES'!$C$10:$D$17,2,FALSE),"")</f>
        <v/>
      </c>
      <c r="Y176" s="8">
        <v>7.8400000000001198</v>
      </c>
      <c r="Z176" s="8" t="str">
        <f>IFERROR(VLOOKUP(Y176,'CRUCE OPORTUNIDADES'!$C$10:$D$17,2,FALSE),"")</f>
        <v/>
      </c>
      <c r="AA176" s="8">
        <v>8.8400000000001402</v>
      </c>
      <c r="AB176" s="8" t="str">
        <f>IFERROR(VLOOKUP(AA176,'CRUCE OPORTUNIDADES'!$C$10:$D$17,2,FALSE),"")</f>
        <v/>
      </c>
      <c r="AC176" s="8">
        <v>9.8400000000001597</v>
      </c>
      <c r="AD176" s="8" t="str">
        <f>IFERROR(VLOOKUP(AC176,'CRUCE OPORTUNIDADES'!$C$10:$D$17,2,FALSE),"")</f>
        <v/>
      </c>
      <c r="AE176" s="8">
        <v>10.840000000000201</v>
      </c>
      <c r="AF176" s="8" t="str">
        <f>IFERROR(VLOOKUP(AE176,'CRUCE OPORTUNIDADES'!$C$10:$D$17,2,FALSE),"")</f>
        <v/>
      </c>
      <c r="AG176" s="8">
        <v>11.840000000000201</v>
      </c>
      <c r="AH176" s="8" t="str">
        <f>IFERROR(VLOOKUP(AG176,'CRUCE OPORTUNIDADES'!$C$10:$D$17,2,FALSE),"")</f>
        <v/>
      </c>
      <c r="AI176" s="8">
        <v>12.840000000000201</v>
      </c>
      <c r="AJ176" s="8" t="str">
        <f>IFERROR(VLOOKUP(AI176,'CRUCE OPORTUNIDADES'!$C$10:$D$17,2,FALSE),"")</f>
        <v/>
      </c>
      <c r="AK176" s="8">
        <v>13.840000000000201</v>
      </c>
      <c r="AL176" s="8" t="str">
        <f>IFERROR(VLOOKUP(AK176,'CRUCE OPORTUNIDADES'!$C$10:$D$17,2,FALSE),"")</f>
        <v/>
      </c>
      <c r="AM176" s="8">
        <v>14.8400000000003</v>
      </c>
      <c r="AN176" s="8" t="str">
        <f>IFERROR(VLOOKUP(AM176,'CRUCE OPORTUNIDADES'!$C$10:$D$17,2,FALSE),"")</f>
        <v/>
      </c>
      <c r="AO176" s="8">
        <v>15.8400000000003</v>
      </c>
      <c r="AP176" s="8" t="str">
        <f>IFERROR(VLOOKUP(AO176,'CRUCE OPORTUNIDADES'!$C$10:$D$17,2,FALSE),"")</f>
        <v/>
      </c>
      <c r="AQ176" s="8">
        <v>16.840000000000298</v>
      </c>
      <c r="AR176" s="8" t="str">
        <f>IFERROR(VLOOKUP(AQ176,'CRUCE OPORTUNIDADES'!$C$10:$D$17,2,FALSE),"")</f>
        <v/>
      </c>
      <c r="AS176" s="8">
        <v>17.840000000000298</v>
      </c>
      <c r="AT176" s="8" t="str">
        <f>IFERROR(VLOOKUP(AS176,'CRUCE OPORTUNIDADES'!$C$10:$D$17,2,FALSE),"")</f>
        <v/>
      </c>
      <c r="AU176" s="8">
        <v>18.840000000000298</v>
      </c>
      <c r="AV176" s="8" t="str">
        <f>IFERROR(VLOOKUP(AU176,'CRUCE OPORTUNIDADES'!$C$10:$D$17,2,FALSE),"")</f>
        <v/>
      </c>
      <c r="AW176" s="8">
        <v>19.840000000000401</v>
      </c>
      <c r="AX176" s="8" t="str">
        <f>IFERROR(VLOOKUP(AW176,'CRUCE OPORTUNIDADES'!$C$10:$D$17,2,FALSE),"")</f>
        <v/>
      </c>
      <c r="AY176" s="8">
        <v>20.840000000000401</v>
      </c>
      <c r="AZ176" s="8" t="str">
        <f>IFERROR(VLOOKUP(AY176,'CRUCE OPORTUNIDADES'!$C$10:$D$17,2,FALSE),"")</f>
        <v/>
      </c>
      <c r="BA176" s="8">
        <v>21.840000000000401</v>
      </c>
      <c r="BB176" s="8" t="str">
        <f>IFERROR(VLOOKUP(BA176,'CRUCE OPORTUNIDADES'!$C$10:$D$17,2,FALSE),"")</f>
        <v/>
      </c>
      <c r="BC176" s="8">
        <v>22.840000000000401</v>
      </c>
      <c r="BD176" s="8" t="str">
        <f>IFERROR(VLOOKUP(BC176,'CRUCE OPORTUNIDADES'!$C$10:$D$17,2,FALSE),"")</f>
        <v/>
      </c>
      <c r="BE176" s="8">
        <v>23.840000000000401</v>
      </c>
      <c r="BF176" s="8" t="str">
        <f>IFERROR(VLOOKUP(BE176,'CRUCE OPORTUNIDADES'!$C$10:$D$17,2,FALSE),"")</f>
        <v/>
      </c>
      <c r="BG176" s="8">
        <v>24.840000000000501</v>
      </c>
      <c r="BH176" s="8" t="str">
        <f>IFERROR(VLOOKUP(BG176,'CRUCE OPORTUNIDADES'!$C$10:$D$17,2,FALSE),"")</f>
        <v/>
      </c>
      <c r="BI176" s="8">
        <v>25.840000000000501</v>
      </c>
      <c r="BJ176" s="8" t="str">
        <f>IFERROR(VLOOKUP(BI176,'CRUCE OPORTUNIDADES'!$C$10:$D$17,2,FALSE),"")</f>
        <v/>
      </c>
    </row>
    <row r="177" spans="13:62" x14ac:dyDescent="0.25">
      <c r="N177" s="8" t="str">
        <f>IF(N178&lt;&gt;""," -O","")</f>
        <v/>
      </c>
      <c r="P177" s="8" t="str">
        <f>IF(P178&lt;&gt;""," -O","")</f>
        <v/>
      </c>
      <c r="R177" s="8" t="str">
        <f>IF(R178&lt;&gt;""," -O","")</f>
        <v/>
      </c>
      <c r="T177" s="8" t="str">
        <f>IF(T178&lt;&gt;""," -O","")</f>
        <v/>
      </c>
      <c r="V177" s="8" t="str">
        <f>IF(V178&lt;&gt;""," -O","")</f>
        <v/>
      </c>
      <c r="X177" s="8" t="str">
        <f>IF(X178&lt;&gt;""," -O","")</f>
        <v/>
      </c>
      <c r="Z177" s="8" t="str">
        <f>IF(Z178&lt;&gt;""," -O","")</f>
        <v/>
      </c>
      <c r="AB177" s="8" t="str">
        <f>IF(AB178&lt;&gt;""," -O","")</f>
        <v/>
      </c>
      <c r="AD177" s="8" t="str">
        <f>IF(AD178&lt;&gt;""," -O","")</f>
        <v/>
      </c>
      <c r="AF177" s="8" t="str">
        <f>IF(AF178&lt;&gt;""," -O","")</f>
        <v/>
      </c>
      <c r="AH177" s="8" t="str">
        <f>IF(AH178&lt;&gt;""," -O","")</f>
        <v/>
      </c>
      <c r="AJ177" s="8" t="str">
        <f>IF(AJ178&lt;&gt;""," -O","")</f>
        <v/>
      </c>
      <c r="AL177" s="8" t="str">
        <f>IF(AL178&lt;&gt;""," -O","")</f>
        <v/>
      </c>
      <c r="AN177" s="8" t="str">
        <f>IF(AN178&lt;&gt;""," -O","")</f>
        <v/>
      </c>
      <c r="AP177" s="8" t="str">
        <f>IF(AP178&lt;&gt;""," -O","")</f>
        <v/>
      </c>
      <c r="AR177" s="8" t="str">
        <f>IF(AR178&lt;&gt;""," -O","")</f>
        <v/>
      </c>
      <c r="AT177" s="8" t="str">
        <f>IF(AT178&lt;&gt;""," -O","")</f>
        <v/>
      </c>
      <c r="AV177" s="8" t="str">
        <f>IF(AV178&lt;&gt;""," -O","")</f>
        <v/>
      </c>
      <c r="AX177" s="8" t="str">
        <f>IF(AX178&lt;&gt;""," -O","")</f>
        <v/>
      </c>
      <c r="AZ177" s="8" t="str">
        <f>IF(AZ178&lt;&gt;""," -O","")</f>
        <v/>
      </c>
      <c r="BB177" s="8" t="str">
        <f>IF(BB178&lt;&gt;""," -O","")</f>
        <v/>
      </c>
      <c r="BD177" s="8" t="str">
        <f>IF(BD178&lt;&gt;""," -O","")</f>
        <v/>
      </c>
      <c r="BF177" s="8" t="str">
        <f>IF(BF178&lt;&gt;""," -O","")</f>
        <v/>
      </c>
      <c r="BH177" s="8" t="str">
        <f>IF(BH178&lt;&gt;""," -O","")</f>
        <v/>
      </c>
      <c r="BJ177" s="8" t="str">
        <f>IF(BJ178&lt;&gt;""," -O","")</f>
        <v/>
      </c>
    </row>
    <row r="178" spans="13:62" x14ac:dyDescent="0.25">
      <c r="M178" s="8">
        <v>1.85</v>
      </c>
      <c r="N178" s="8" t="str">
        <f>IFERROR(VLOOKUP(M178,'CRUCE OPORTUNIDADES'!$C$10:$D$17,2,FALSE),"")</f>
        <v/>
      </c>
      <c r="O178" s="8">
        <v>2.8500000000000201</v>
      </c>
      <c r="P178" s="8" t="str">
        <f>IFERROR(VLOOKUP(O178,'CRUCE OPORTUNIDADES'!$C$10:$D$17,2,FALSE),"")</f>
        <v/>
      </c>
      <c r="Q178" s="8">
        <v>3.8500000000000401</v>
      </c>
      <c r="R178" s="8" t="str">
        <f>IFERROR(VLOOKUP(Q178,'CRUCE OPORTUNIDADES'!$C$10:$D$17,2,FALSE),"")</f>
        <v/>
      </c>
      <c r="S178" s="8">
        <v>4.85000000000006</v>
      </c>
      <c r="T178" s="8" t="str">
        <f>IFERROR(VLOOKUP(S178,'CRUCE OPORTUNIDADES'!$C$10:$D$17,2,FALSE),"")</f>
        <v/>
      </c>
      <c r="U178" s="8">
        <v>5.8500000000000796</v>
      </c>
      <c r="V178" s="8" t="str">
        <f>IFERROR(VLOOKUP(U178,'CRUCE OPORTUNIDADES'!$C$10:$D$17,2,FALSE),"")</f>
        <v/>
      </c>
      <c r="W178" s="8">
        <v>6.8500000000001</v>
      </c>
      <c r="X178" s="8" t="str">
        <f>IFERROR(VLOOKUP(W178,'CRUCE OPORTUNIDADES'!$C$10:$D$17,2,FALSE),"")</f>
        <v/>
      </c>
      <c r="Y178" s="8">
        <v>7.8500000000001204</v>
      </c>
      <c r="Z178" s="8" t="str">
        <f>IFERROR(VLOOKUP(Y178,'CRUCE OPORTUNIDADES'!$C$10:$D$17,2,FALSE),"")</f>
        <v/>
      </c>
      <c r="AA178" s="8">
        <v>8.85000000000014</v>
      </c>
      <c r="AB178" s="8" t="str">
        <f>IFERROR(VLOOKUP(AA178,'CRUCE OPORTUNIDADES'!$C$10:$D$17,2,FALSE),"")</f>
        <v/>
      </c>
      <c r="AC178" s="8">
        <v>9.8500000000001595</v>
      </c>
      <c r="AD178" s="8" t="str">
        <f>IFERROR(VLOOKUP(AC178,'CRUCE OPORTUNIDADES'!$C$10:$D$17,2,FALSE),"")</f>
        <v/>
      </c>
      <c r="AE178" s="8">
        <v>10.8500000000002</v>
      </c>
      <c r="AF178" s="8" t="str">
        <f>IFERROR(VLOOKUP(AE178,'CRUCE OPORTUNIDADES'!$C$10:$D$17,2,FALSE),"")</f>
        <v/>
      </c>
      <c r="AG178" s="8">
        <v>11.8500000000002</v>
      </c>
      <c r="AH178" s="8" t="str">
        <f>IFERROR(VLOOKUP(AG178,'CRUCE OPORTUNIDADES'!$C$10:$D$17,2,FALSE),"")</f>
        <v/>
      </c>
      <c r="AI178" s="8">
        <v>12.8500000000002</v>
      </c>
      <c r="AJ178" s="8" t="str">
        <f>IFERROR(VLOOKUP(AI178,'CRUCE OPORTUNIDADES'!$C$10:$D$17,2,FALSE),"")</f>
        <v/>
      </c>
      <c r="AK178" s="8">
        <v>13.8500000000002</v>
      </c>
      <c r="AL178" s="8" t="str">
        <f>IFERROR(VLOOKUP(AK178,'CRUCE OPORTUNIDADES'!$C$10:$D$17,2,FALSE),"")</f>
        <v/>
      </c>
      <c r="AM178" s="8">
        <v>14.8500000000003</v>
      </c>
      <c r="AN178" s="8" t="str">
        <f>IFERROR(VLOOKUP(AM178,'CRUCE OPORTUNIDADES'!$C$10:$D$17,2,FALSE),"")</f>
        <v/>
      </c>
      <c r="AO178" s="8">
        <v>15.8500000000003</v>
      </c>
      <c r="AP178" s="8" t="str">
        <f>IFERROR(VLOOKUP(AO178,'CRUCE OPORTUNIDADES'!$C$10:$D$17,2,FALSE),"")</f>
        <v/>
      </c>
      <c r="AQ178" s="8">
        <v>16.8500000000003</v>
      </c>
      <c r="AR178" s="8" t="str">
        <f>IFERROR(VLOOKUP(AQ178,'CRUCE OPORTUNIDADES'!$C$10:$D$17,2,FALSE),"")</f>
        <v/>
      </c>
      <c r="AS178" s="8">
        <v>17.8500000000003</v>
      </c>
      <c r="AT178" s="8" t="str">
        <f>IFERROR(VLOOKUP(AS178,'CRUCE OPORTUNIDADES'!$C$10:$D$17,2,FALSE),"")</f>
        <v/>
      </c>
      <c r="AU178" s="8">
        <v>18.8500000000003</v>
      </c>
      <c r="AV178" s="8" t="str">
        <f>IFERROR(VLOOKUP(AU178,'CRUCE OPORTUNIDADES'!$C$10:$D$17,2,FALSE),"")</f>
        <v/>
      </c>
      <c r="AW178" s="8">
        <v>19.850000000000399</v>
      </c>
      <c r="AX178" s="8" t="str">
        <f>IFERROR(VLOOKUP(AW178,'CRUCE OPORTUNIDADES'!$C$10:$D$17,2,FALSE),"")</f>
        <v/>
      </c>
      <c r="AY178" s="8">
        <v>20.850000000000399</v>
      </c>
      <c r="AZ178" s="8" t="str">
        <f>IFERROR(VLOOKUP(AY178,'CRUCE OPORTUNIDADES'!$C$10:$D$17,2,FALSE),"")</f>
        <v/>
      </c>
      <c r="BA178" s="8">
        <v>21.850000000000399</v>
      </c>
      <c r="BB178" s="8" t="str">
        <f>IFERROR(VLOOKUP(BA178,'CRUCE OPORTUNIDADES'!$C$10:$D$17,2,FALSE),"")</f>
        <v/>
      </c>
      <c r="BC178" s="8">
        <v>22.850000000000399</v>
      </c>
      <c r="BD178" s="8" t="str">
        <f>IFERROR(VLOOKUP(BC178,'CRUCE OPORTUNIDADES'!$C$10:$D$17,2,FALSE),"")</f>
        <v/>
      </c>
      <c r="BE178" s="8">
        <v>23.850000000000399</v>
      </c>
      <c r="BF178" s="8" t="str">
        <f>IFERROR(VLOOKUP(BE178,'CRUCE OPORTUNIDADES'!$C$10:$D$17,2,FALSE),"")</f>
        <v/>
      </c>
      <c r="BG178" s="8">
        <v>24.850000000000499</v>
      </c>
      <c r="BH178" s="8" t="str">
        <f>IFERROR(VLOOKUP(BG178,'CRUCE OPORTUNIDADES'!$C$10:$D$17,2,FALSE),"")</f>
        <v/>
      </c>
      <c r="BI178" s="8">
        <v>25.850000000000499</v>
      </c>
      <c r="BJ178" s="8" t="str">
        <f>IFERROR(VLOOKUP(BI178,'CRUCE OPORTUNIDADES'!$C$10:$D$17,2,FALSE),"")</f>
        <v/>
      </c>
    </row>
    <row r="179" spans="13:62" x14ac:dyDescent="0.25">
      <c r="N179" s="8" t="str">
        <f>IF(N180&lt;&gt;""," -O","")</f>
        <v/>
      </c>
      <c r="P179" s="8" t="str">
        <f>IF(P180&lt;&gt;""," -O","")</f>
        <v/>
      </c>
      <c r="R179" s="8" t="str">
        <f>IF(R180&lt;&gt;""," -O","")</f>
        <v/>
      </c>
      <c r="T179" s="8" t="str">
        <f>IF(T180&lt;&gt;""," -O","")</f>
        <v/>
      </c>
      <c r="V179" s="8" t="str">
        <f>IF(V180&lt;&gt;""," -O","")</f>
        <v/>
      </c>
      <c r="X179" s="8" t="str">
        <f>IF(X180&lt;&gt;""," -O","")</f>
        <v/>
      </c>
      <c r="Z179" s="8" t="str">
        <f>IF(Z180&lt;&gt;""," -O","")</f>
        <v/>
      </c>
      <c r="AB179" s="8" t="str">
        <f>IF(AB180&lt;&gt;""," -O","")</f>
        <v/>
      </c>
      <c r="AD179" s="8" t="str">
        <f>IF(AD180&lt;&gt;""," -O","")</f>
        <v/>
      </c>
      <c r="AF179" s="8" t="str">
        <f>IF(AF180&lt;&gt;""," -O","")</f>
        <v/>
      </c>
      <c r="AH179" s="8" t="str">
        <f>IF(AH180&lt;&gt;""," -O","")</f>
        <v/>
      </c>
      <c r="AJ179" s="8" t="str">
        <f>IF(AJ180&lt;&gt;""," -O","")</f>
        <v/>
      </c>
      <c r="AL179" s="8" t="str">
        <f>IF(AL180&lt;&gt;""," -O","")</f>
        <v/>
      </c>
      <c r="AN179" s="8" t="str">
        <f>IF(AN180&lt;&gt;""," -O","")</f>
        <v/>
      </c>
      <c r="AP179" s="8" t="str">
        <f>IF(AP180&lt;&gt;""," -O","")</f>
        <v/>
      </c>
      <c r="AR179" s="8" t="str">
        <f>IF(AR180&lt;&gt;""," -O","")</f>
        <v/>
      </c>
      <c r="AT179" s="8" t="str">
        <f>IF(AT180&lt;&gt;""," -O","")</f>
        <v/>
      </c>
      <c r="AV179" s="8" t="str">
        <f>IF(AV180&lt;&gt;""," -O","")</f>
        <v/>
      </c>
      <c r="AX179" s="8" t="str">
        <f>IF(AX180&lt;&gt;""," -O","")</f>
        <v/>
      </c>
      <c r="AZ179" s="8" t="str">
        <f>IF(AZ180&lt;&gt;""," -O","")</f>
        <v/>
      </c>
      <c r="BB179" s="8" t="str">
        <f>IF(BB180&lt;&gt;""," -O","")</f>
        <v/>
      </c>
      <c r="BD179" s="8" t="str">
        <f>IF(BD180&lt;&gt;""," -O","")</f>
        <v/>
      </c>
      <c r="BF179" s="8" t="str">
        <f>IF(BF180&lt;&gt;""," -O","")</f>
        <v/>
      </c>
      <c r="BH179" s="8" t="str">
        <f>IF(BH180&lt;&gt;""," -O","")</f>
        <v/>
      </c>
      <c r="BJ179" s="8" t="str">
        <f>IF(BJ180&lt;&gt;""," -O","")</f>
        <v/>
      </c>
    </row>
    <row r="180" spans="13:62" x14ac:dyDescent="0.25">
      <c r="M180" s="8">
        <v>1.86</v>
      </c>
      <c r="N180" s="8" t="str">
        <f>IFERROR(VLOOKUP(M180,'CRUCE OPORTUNIDADES'!$C$10:$D$17,2,FALSE),"")</f>
        <v/>
      </c>
      <c r="O180" s="8">
        <v>2.8600000000000199</v>
      </c>
      <c r="P180" s="8" t="str">
        <f>IFERROR(VLOOKUP(O180,'CRUCE OPORTUNIDADES'!$C$10:$D$17,2,FALSE),"")</f>
        <v/>
      </c>
      <c r="Q180" s="8">
        <v>3.8600000000000398</v>
      </c>
      <c r="R180" s="8" t="str">
        <f>IFERROR(VLOOKUP(Q180,'CRUCE OPORTUNIDADES'!$C$10:$D$17,2,FALSE),"")</f>
        <v/>
      </c>
      <c r="S180" s="8">
        <v>4.8600000000000598</v>
      </c>
      <c r="T180" s="8" t="str">
        <f>IFERROR(VLOOKUP(S180,'CRUCE OPORTUNIDADES'!$C$10:$D$17,2,FALSE),"")</f>
        <v/>
      </c>
      <c r="U180" s="8">
        <v>5.8600000000000803</v>
      </c>
      <c r="V180" s="8" t="str">
        <f>IFERROR(VLOOKUP(U180,'CRUCE OPORTUNIDADES'!$C$10:$D$17,2,FALSE),"")</f>
        <v/>
      </c>
      <c r="W180" s="8">
        <v>6.8600000000000998</v>
      </c>
      <c r="X180" s="8" t="str">
        <f>IFERROR(VLOOKUP(W180,'CRUCE OPORTUNIDADES'!$C$10:$D$17,2,FALSE),"")</f>
        <v/>
      </c>
      <c r="Y180" s="8">
        <v>7.8600000000001202</v>
      </c>
      <c r="Z180" s="8" t="str">
        <f>IFERROR(VLOOKUP(Y180,'CRUCE OPORTUNIDADES'!$C$10:$D$17,2,FALSE),"")</f>
        <v/>
      </c>
      <c r="AA180" s="8">
        <v>8.8600000000001398</v>
      </c>
      <c r="AB180" s="8" t="str">
        <f>IFERROR(VLOOKUP(AA180,'CRUCE OPORTUNIDADES'!$C$10:$D$17,2,FALSE),"")</f>
        <v/>
      </c>
      <c r="AC180" s="8">
        <v>9.8600000000001593</v>
      </c>
      <c r="AD180" s="8" t="str">
        <f>IFERROR(VLOOKUP(AC180,'CRUCE OPORTUNIDADES'!$C$10:$D$17,2,FALSE),"")</f>
        <v/>
      </c>
      <c r="AE180" s="8">
        <v>10.8600000000002</v>
      </c>
      <c r="AF180" s="8" t="str">
        <f>IFERROR(VLOOKUP(AE180,'CRUCE OPORTUNIDADES'!$C$10:$D$17,2,FALSE),"")</f>
        <v/>
      </c>
      <c r="AG180" s="8">
        <v>11.8600000000002</v>
      </c>
      <c r="AH180" s="8" t="str">
        <f>IFERROR(VLOOKUP(AG180,'CRUCE OPORTUNIDADES'!$C$10:$D$17,2,FALSE),"")</f>
        <v/>
      </c>
      <c r="AI180" s="8">
        <v>12.8600000000002</v>
      </c>
      <c r="AJ180" s="8" t="str">
        <f>IFERROR(VLOOKUP(AI180,'CRUCE OPORTUNIDADES'!$C$10:$D$17,2,FALSE),"")</f>
        <v/>
      </c>
      <c r="AK180" s="8">
        <v>13.8600000000002</v>
      </c>
      <c r="AL180" s="8" t="str">
        <f>IFERROR(VLOOKUP(AK180,'CRUCE OPORTUNIDADES'!$C$10:$D$17,2,FALSE),"")</f>
        <v/>
      </c>
      <c r="AM180" s="8">
        <v>14.8600000000003</v>
      </c>
      <c r="AN180" s="8" t="str">
        <f>IFERROR(VLOOKUP(AM180,'CRUCE OPORTUNIDADES'!$C$10:$D$17,2,FALSE),"")</f>
        <v/>
      </c>
      <c r="AO180" s="8">
        <v>15.8600000000003</v>
      </c>
      <c r="AP180" s="8" t="str">
        <f>IFERROR(VLOOKUP(AO180,'CRUCE OPORTUNIDADES'!$C$10:$D$17,2,FALSE),"")</f>
        <v/>
      </c>
      <c r="AQ180" s="8">
        <v>16.860000000000301</v>
      </c>
      <c r="AR180" s="8" t="str">
        <f>IFERROR(VLOOKUP(AQ180,'CRUCE OPORTUNIDADES'!$C$10:$D$17,2,FALSE),"")</f>
        <v/>
      </c>
      <c r="AS180" s="8">
        <v>17.860000000000301</v>
      </c>
      <c r="AT180" s="8" t="str">
        <f>IFERROR(VLOOKUP(AS180,'CRUCE OPORTUNIDADES'!$C$10:$D$17,2,FALSE),"")</f>
        <v/>
      </c>
      <c r="AU180" s="8">
        <v>18.860000000000301</v>
      </c>
      <c r="AV180" s="8" t="str">
        <f>IFERROR(VLOOKUP(AU180,'CRUCE OPORTUNIDADES'!$C$10:$D$17,2,FALSE),"")</f>
        <v/>
      </c>
      <c r="AW180" s="8">
        <v>19.860000000000401</v>
      </c>
      <c r="AX180" s="8" t="str">
        <f>IFERROR(VLOOKUP(AW180,'CRUCE OPORTUNIDADES'!$C$10:$D$17,2,FALSE),"")</f>
        <v/>
      </c>
      <c r="AY180" s="8">
        <v>20.860000000000401</v>
      </c>
      <c r="AZ180" s="8" t="str">
        <f>IFERROR(VLOOKUP(AY180,'CRUCE OPORTUNIDADES'!$C$10:$D$17,2,FALSE),"")</f>
        <v/>
      </c>
      <c r="BA180" s="8">
        <v>21.860000000000401</v>
      </c>
      <c r="BB180" s="8" t="str">
        <f>IFERROR(VLOOKUP(BA180,'CRUCE OPORTUNIDADES'!$C$10:$D$17,2,FALSE),"")</f>
        <v/>
      </c>
      <c r="BC180" s="8">
        <v>22.860000000000401</v>
      </c>
      <c r="BD180" s="8" t="str">
        <f>IFERROR(VLOOKUP(BC180,'CRUCE OPORTUNIDADES'!$C$10:$D$17,2,FALSE),"")</f>
        <v/>
      </c>
      <c r="BE180" s="8">
        <v>23.860000000000401</v>
      </c>
      <c r="BF180" s="8" t="str">
        <f>IFERROR(VLOOKUP(BE180,'CRUCE OPORTUNIDADES'!$C$10:$D$17,2,FALSE),"")</f>
        <v/>
      </c>
      <c r="BG180" s="8">
        <v>24.8600000000005</v>
      </c>
      <c r="BH180" s="8" t="str">
        <f>IFERROR(VLOOKUP(BG180,'CRUCE OPORTUNIDADES'!$C$10:$D$17,2,FALSE),"")</f>
        <v/>
      </c>
      <c r="BI180" s="8">
        <v>25.8600000000005</v>
      </c>
      <c r="BJ180" s="8" t="str">
        <f>IFERROR(VLOOKUP(BI180,'CRUCE OPORTUNIDADES'!$C$10:$D$17,2,FALSE),"")</f>
        <v/>
      </c>
    </row>
    <row r="181" spans="13:62" x14ac:dyDescent="0.25">
      <c r="N181" s="8" t="str">
        <f>IF(N182&lt;&gt;""," -O","")</f>
        <v/>
      </c>
      <c r="P181" s="8" t="str">
        <f>IF(P182&lt;&gt;""," -O","")</f>
        <v/>
      </c>
      <c r="R181" s="8" t="str">
        <f>IF(R182&lt;&gt;""," -O","")</f>
        <v/>
      </c>
      <c r="T181" s="8" t="str">
        <f>IF(T182&lt;&gt;""," -O","")</f>
        <v/>
      </c>
      <c r="V181" s="8" t="str">
        <f>IF(V182&lt;&gt;""," -O","")</f>
        <v/>
      </c>
      <c r="X181" s="8" t="str">
        <f>IF(X182&lt;&gt;""," -O","")</f>
        <v/>
      </c>
      <c r="Z181" s="8" t="str">
        <f>IF(Z182&lt;&gt;""," -O","")</f>
        <v/>
      </c>
      <c r="AB181" s="8" t="str">
        <f>IF(AB182&lt;&gt;""," -O","")</f>
        <v/>
      </c>
      <c r="AD181" s="8" t="str">
        <f>IF(AD182&lt;&gt;""," -O","")</f>
        <v/>
      </c>
      <c r="AF181" s="8" t="str">
        <f>IF(AF182&lt;&gt;""," -O","")</f>
        <v/>
      </c>
      <c r="AH181" s="8" t="str">
        <f>IF(AH182&lt;&gt;""," -O","")</f>
        <v/>
      </c>
      <c r="AJ181" s="8" t="str">
        <f>IF(AJ182&lt;&gt;""," -O","")</f>
        <v/>
      </c>
      <c r="AL181" s="8" t="str">
        <f>IF(AL182&lt;&gt;""," -O","")</f>
        <v/>
      </c>
      <c r="AN181" s="8" t="str">
        <f>IF(AN182&lt;&gt;""," -O","")</f>
        <v/>
      </c>
      <c r="AP181" s="8" t="str">
        <f>IF(AP182&lt;&gt;""," -O","")</f>
        <v/>
      </c>
      <c r="AR181" s="8" t="str">
        <f>IF(AR182&lt;&gt;""," -O","")</f>
        <v/>
      </c>
      <c r="AT181" s="8" t="str">
        <f>IF(AT182&lt;&gt;""," -O","")</f>
        <v/>
      </c>
      <c r="AV181" s="8" t="str">
        <f>IF(AV182&lt;&gt;""," -O","")</f>
        <v/>
      </c>
      <c r="AX181" s="8" t="str">
        <f>IF(AX182&lt;&gt;""," -O","")</f>
        <v/>
      </c>
      <c r="AZ181" s="8" t="str">
        <f>IF(AZ182&lt;&gt;""," -O","")</f>
        <v/>
      </c>
      <c r="BB181" s="8" t="str">
        <f>IF(BB182&lt;&gt;""," -O","")</f>
        <v/>
      </c>
      <c r="BD181" s="8" t="str">
        <f>IF(BD182&lt;&gt;""," -O","")</f>
        <v/>
      </c>
      <c r="BF181" s="8" t="str">
        <f>IF(BF182&lt;&gt;""," -O","")</f>
        <v/>
      </c>
      <c r="BH181" s="8" t="str">
        <f>IF(BH182&lt;&gt;""," -O","")</f>
        <v/>
      </c>
      <c r="BJ181" s="8" t="str">
        <f>IF(BJ182&lt;&gt;""," -O","")</f>
        <v/>
      </c>
    </row>
    <row r="182" spans="13:62" x14ac:dyDescent="0.25">
      <c r="M182" s="8">
        <v>1.87</v>
      </c>
      <c r="N182" s="8" t="str">
        <f>IFERROR(VLOOKUP(M182,'CRUCE OPORTUNIDADES'!$C$10:$D$17,2,FALSE),"")</f>
        <v/>
      </c>
      <c r="O182" s="8">
        <v>2.8700000000000201</v>
      </c>
      <c r="P182" s="8" t="str">
        <f>IFERROR(VLOOKUP(O182,'CRUCE OPORTUNIDADES'!$C$10:$D$17,2,FALSE),"")</f>
        <v/>
      </c>
      <c r="Q182" s="8">
        <v>3.8700000000000401</v>
      </c>
      <c r="R182" s="8" t="str">
        <f>IFERROR(VLOOKUP(Q182,'CRUCE OPORTUNIDADES'!$C$10:$D$17,2,FALSE),"")</f>
        <v/>
      </c>
      <c r="S182" s="8">
        <v>4.8700000000000596</v>
      </c>
      <c r="T182" s="8" t="str">
        <f>IFERROR(VLOOKUP(S182,'CRUCE OPORTUNIDADES'!$C$10:$D$17,2,FALSE),"")</f>
        <v/>
      </c>
      <c r="U182" s="8">
        <v>5.87000000000008</v>
      </c>
      <c r="V182" s="8" t="str">
        <f>IFERROR(VLOOKUP(U182,'CRUCE OPORTUNIDADES'!$C$10:$D$17,2,FALSE),"")</f>
        <v/>
      </c>
      <c r="W182" s="8">
        <v>6.8700000000000996</v>
      </c>
      <c r="X182" s="8" t="str">
        <f>IFERROR(VLOOKUP(W182,'CRUCE OPORTUNIDADES'!$C$10:$D$17,2,FALSE),"")</f>
        <v/>
      </c>
      <c r="Y182" s="8">
        <v>7.87000000000012</v>
      </c>
      <c r="Z182" s="8" t="str">
        <f>IFERROR(VLOOKUP(Y182,'CRUCE OPORTUNIDADES'!$C$10:$D$17,2,FALSE),"")</f>
        <v/>
      </c>
      <c r="AA182" s="8">
        <v>8.8700000000001396</v>
      </c>
      <c r="AB182" s="8" t="str">
        <f>IFERROR(VLOOKUP(AA182,'CRUCE OPORTUNIDADES'!$C$10:$D$17,2,FALSE),"")</f>
        <v/>
      </c>
      <c r="AC182" s="8">
        <v>9.8700000000001609</v>
      </c>
      <c r="AD182" s="8" t="str">
        <f>IFERROR(VLOOKUP(AC182,'CRUCE OPORTUNIDADES'!$C$10:$D$17,2,FALSE),"")</f>
        <v/>
      </c>
      <c r="AE182" s="8">
        <v>10.8700000000002</v>
      </c>
      <c r="AF182" s="8" t="str">
        <f>IFERROR(VLOOKUP(AE182,'CRUCE OPORTUNIDADES'!$C$10:$D$17,2,FALSE),"")</f>
        <v/>
      </c>
      <c r="AG182" s="8">
        <v>11.8700000000002</v>
      </c>
      <c r="AH182" s="8" t="str">
        <f>IFERROR(VLOOKUP(AG182,'CRUCE OPORTUNIDADES'!$C$10:$D$17,2,FALSE),"")</f>
        <v/>
      </c>
      <c r="AI182" s="8">
        <v>12.8700000000002</v>
      </c>
      <c r="AJ182" s="8" t="str">
        <f>IFERROR(VLOOKUP(AI182,'CRUCE OPORTUNIDADES'!$C$10:$D$17,2,FALSE),"")</f>
        <v/>
      </c>
      <c r="AK182" s="8">
        <v>13.8700000000002</v>
      </c>
      <c r="AL182" s="8" t="str">
        <f>IFERROR(VLOOKUP(AK182,'CRUCE OPORTUNIDADES'!$C$10:$D$17,2,FALSE),"")</f>
        <v/>
      </c>
      <c r="AM182" s="8">
        <v>14.870000000000299</v>
      </c>
      <c r="AN182" s="8" t="str">
        <f>IFERROR(VLOOKUP(AM182,'CRUCE OPORTUNIDADES'!$C$10:$D$17,2,FALSE),"")</f>
        <v/>
      </c>
      <c r="AO182" s="8">
        <v>15.870000000000299</v>
      </c>
      <c r="AP182" s="8" t="str">
        <f>IFERROR(VLOOKUP(AO182,'CRUCE OPORTUNIDADES'!$C$10:$D$17,2,FALSE),"")</f>
        <v/>
      </c>
      <c r="AQ182" s="8">
        <v>16.870000000000299</v>
      </c>
      <c r="AR182" s="8" t="str">
        <f>IFERROR(VLOOKUP(AQ182,'CRUCE OPORTUNIDADES'!$C$10:$D$17,2,FALSE),"")</f>
        <v/>
      </c>
      <c r="AS182" s="8">
        <v>17.870000000000299</v>
      </c>
      <c r="AT182" s="8" t="str">
        <f>IFERROR(VLOOKUP(AS182,'CRUCE OPORTUNIDADES'!$C$10:$D$17,2,FALSE),"")</f>
        <v/>
      </c>
      <c r="AU182" s="8">
        <v>18.870000000000299</v>
      </c>
      <c r="AV182" s="8" t="str">
        <f>IFERROR(VLOOKUP(AU182,'CRUCE OPORTUNIDADES'!$C$10:$D$17,2,FALSE),"")</f>
        <v/>
      </c>
      <c r="AW182" s="8">
        <v>19.870000000000399</v>
      </c>
      <c r="AX182" s="8" t="str">
        <f>IFERROR(VLOOKUP(AW182,'CRUCE OPORTUNIDADES'!$C$10:$D$17,2,FALSE),"")</f>
        <v/>
      </c>
      <c r="AY182" s="8">
        <v>20.870000000000399</v>
      </c>
      <c r="AZ182" s="8" t="str">
        <f>IFERROR(VLOOKUP(AY182,'CRUCE OPORTUNIDADES'!$C$10:$D$17,2,FALSE),"")</f>
        <v/>
      </c>
      <c r="BA182" s="8">
        <v>21.870000000000399</v>
      </c>
      <c r="BB182" s="8" t="str">
        <f>IFERROR(VLOOKUP(BA182,'CRUCE OPORTUNIDADES'!$C$10:$D$17,2,FALSE),"")</f>
        <v/>
      </c>
      <c r="BC182" s="8">
        <v>22.870000000000399</v>
      </c>
      <c r="BD182" s="8" t="str">
        <f>IFERROR(VLOOKUP(BC182,'CRUCE OPORTUNIDADES'!$C$10:$D$17,2,FALSE),"")</f>
        <v/>
      </c>
      <c r="BE182" s="8">
        <v>23.870000000000399</v>
      </c>
      <c r="BF182" s="8" t="str">
        <f>IFERROR(VLOOKUP(BE182,'CRUCE OPORTUNIDADES'!$C$10:$D$17,2,FALSE),"")</f>
        <v/>
      </c>
      <c r="BG182" s="8">
        <v>24.870000000000498</v>
      </c>
      <c r="BH182" s="8" t="str">
        <f>IFERROR(VLOOKUP(BG182,'CRUCE OPORTUNIDADES'!$C$10:$D$17,2,FALSE),"")</f>
        <v/>
      </c>
      <c r="BI182" s="8">
        <v>25.870000000000498</v>
      </c>
      <c r="BJ182" s="8" t="str">
        <f>IFERROR(VLOOKUP(BI182,'CRUCE OPORTUNIDADES'!$C$10:$D$17,2,FALSE),"")</f>
        <v/>
      </c>
    </row>
    <row r="183" spans="13:62" x14ac:dyDescent="0.25">
      <c r="N183" s="8" t="str">
        <f>IF(N184&lt;&gt;""," -O","")</f>
        <v/>
      </c>
      <c r="P183" s="8" t="str">
        <f>IF(P184&lt;&gt;""," -O","")</f>
        <v/>
      </c>
      <c r="R183" s="8" t="str">
        <f>IF(R184&lt;&gt;""," -O","")</f>
        <v/>
      </c>
      <c r="T183" s="8" t="str">
        <f>IF(T184&lt;&gt;""," -O","")</f>
        <v/>
      </c>
      <c r="V183" s="8" t="str">
        <f>IF(V184&lt;&gt;""," -O","")</f>
        <v/>
      </c>
      <c r="X183" s="8" t="str">
        <f>IF(X184&lt;&gt;""," -O","")</f>
        <v/>
      </c>
      <c r="Z183" s="8" t="str">
        <f>IF(Z184&lt;&gt;""," -O","")</f>
        <v/>
      </c>
      <c r="AB183" s="8" t="str">
        <f>IF(AB184&lt;&gt;""," -O","")</f>
        <v/>
      </c>
      <c r="AD183" s="8" t="str">
        <f>IF(AD184&lt;&gt;""," -O","")</f>
        <v/>
      </c>
      <c r="AF183" s="8" t="str">
        <f>IF(AF184&lt;&gt;""," -O","")</f>
        <v/>
      </c>
      <c r="AH183" s="8" t="str">
        <f>IF(AH184&lt;&gt;""," -O","")</f>
        <v/>
      </c>
      <c r="AJ183" s="8" t="str">
        <f>IF(AJ184&lt;&gt;""," -O","")</f>
        <v/>
      </c>
      <c r="AL183" s="8" t="str">
        <f>IF(AL184&lt;&gt;""," -O","")</f>
        <v/>
      </c>
      <c r="AN183" s="8" t="str">
        <f>IF(AN184&lt;&gt;""," -O","")</f>
        <v/>
      </c>
      <c r="AP183" s="8" t="str">
        <f>IF(AP184&lt;&gt;""," -O","")</f>
        <v/>
      </c>
      <c r="AR183" s="8" t="str">
        <f>IF(AR184&lt;&gt;""," -O","")</f>
        <v/>
      </c>
      <c r="AT183" s="8" t="str">
        <f>IF(AT184&lt;&gt;""," -O","")</f>
        <v/>
      </c>
      <c r="AV183" s="8" t="str">
        <f>IF(AV184&lt;&gt;""," -O","")</f>
        <v/>
      </c>
      <c r="AX183" s="8" t="str">
        <f>IF(AX184&lt;&gt;""," -O","")</f>
        <v/>
      </c>
      <c r="AZ183" s="8" t="str">
        <f>IF(AZ184&lt;&gt;""," -O","")</f>
        <v/>
      </c>
      <c r="BB183" s="8" t="str">
        <f>IF(BB184&lt;&gt;""," -O","")</f>
        <v/>
      </c>
      <c r="BD183" s="8" t="str">
        <f>IF(BD184&lt;&gt;""," -O","")</f>
        <v/>
      </c>
      <c r="BF183" s="8" t="str">
        <f>IF(BF184&lt;&gt;""," -O","")</f>
        <v/>
      </c>
      <c r="BH183" s="8" t="str">
        <f>IF(BH184&lt;&gt;""," -O","")</f>
        <v/>
      </c>
      <c r="BJ183" s="8" t="str">
        <f>IF(BJ184&lt;&gt;""," -O","")</f>
        <v/>
      </c>
    </row>
    <row r="184" spans="13:62" x14ac:dyDescent="0.25">
      <c r="M184" s="8">
        <v>1.88</v>
      </c>
      <c r="N184" s="8" t="str">
        <f>IFERROR(VLOOKUP(M184,'CRUCE OPORTUNIDADES'!$C$10:$D$17,2,FALSE),"")</f>
        <v/>
      </c>
      <c r="O184" s="8">
        <v>2.8800000000000199</v>
      </c>
      <c r="P184" s="8" t="str">
        <f>IFERROR(VLOOKUP(O184,'CRUCE OPORTUNIDADES'!$C$10:$D$17,2,FALSE),"")</f>
        <v/>
      </c>
      <c r="Q184" s="8">
        <v>3.8800000000000399</v>
      </c>
      <c r="R184" s="8" t="str">
        <f>IFERROR(VLOOKUP(Q184,'CRUCE OPORTUNIDADES'!$C$10:$D$17,2,FALSE),"")</f>
        <v/>
      </c>
      <c r="S184" s="8">
        <v>4.8800000000000603</v>
      </c>
      <c r="T184" s="8" t="str">
        <f>IFERROR(VLOOKUP(S184,'CRUCE OPORTUNIDADES'!$C$10:$D$17,2,FALSE),"")</f>
        <v/>
      </c>
      <c r="U184" s="8">
        <v>5.8800000000000798</v>
      </c>
      <c r="V184" s="8" t="str">
        <f>IFERROR(VLOOKUP(U184,'CRUCE OPORTUNIDADES'!$C$10:$D$17,2,FALSE),"")</f>
        <v/>
      </c>
      <c r="W184" s="8">
        <v>6.8800000000001003</v>
      </c>
      <c r="X184" s="8" t="str">
        <f>IFERROR(VLOOKUP(W184,'CRUCE OPORTUNIDADES'!$C$10:$D$17,2,FALSE),"")</f>
        <v/>
      </c>
      <c r="Y184" s="8">
        <v>7.8800000000001198</v>
      </c>
      <c r="Z184" s="8" t="str">
        <f>IFERROR(VLOOKUP(Y184,'CRUCE OPORTUNIDADES'!$C$10:$D$17,2,FALSE),"")</f>
        <v/>
      </c>
      <c r="AA184" s="8">
        <v>8.8800000000001393</v>
      </c>
      <c r="AB184" s="8" t="str">
        <f>IFERROR(VLOOKUP(AA184,'CRUCE OPORTUNIDADES'!$C$10:$D$17,2,FALSE),"")</f>
        <v/>
      </c>
      <c r="AC184" s="8">
        <v>9.8800000000001607</v>
      </c>
      <c r="AD184" s="8" t="str">
        <f>IFERROR(VLOOKUP(AC184,'CRUCE OPORTUNIDADES'!$C$10:$D$17,2,FALSE),"")</f>
        <v/>
      </c>
      <c r="AE184" s="8">
        <v>10.8800000000002</v>
      </c>
      <c r="AF184" s="8" t="str">
        <f>IFERROR(VLOOKUP(AE184,'CRUCE OPORTUNIDADES'!$C$10:$D$17,2,FALSE),"")</f>
        <v/>
      </c>
      <c r="AG184" s="8">
        <v>11.8800000000002</v>
      </c>
      <c r="AH184" s="8" t="str">
        <f>IFERROR(VLOOKUP(AG184,'CRUCE OPORTUNIDADES'!$C$10:$D$17,2,FALSE),"")</f>
        <v/>
      </c>
      <c r="AI184" s="8">
        <v>12.8800000000002</v>
      </c>
      <c r="AJ184" s="8" t="str">
        <f>IFERROR(VLOOKUP(AI184,'CRUCE OPORTUNIDADES'!$C$10:$D$17,2,FALSE),"")</f>
        <v/>
      </c>
      <c r="AK184" s="8">
        <v>13.8800000000002</v>
      </c>
      <c r="AL184" s="8" t="str">
        <f>IFERROR(VLOOKUP(AK184,'CRUCE OPORTUNIDADES'!$C$10:$D$17,2,FALSE),"")</f>
        <v/>
      </c>
      <c r="AM184" s="8">
        <v>14.880000000000299</v>
      </c>
      <c r="AN184" s="8" t="str">
        <f>IFERROR(VLOOKUP(AM184,'CRUCE OPORTUNIDADES'!$C$10:$D$17,2,FALSE),"")</f>
        <v/>
      </c>
      <c r="AO184" s="8">
        <v>15.880000000000299</v>
      </c>
      <c r="AP184" s="8" t="str">
        <f>IFERROR(VLOOKUP(AO184,'CRUCE OPORTUNIDADES'!$C$10:$D$17,2,FALSE),"")</f>
        <v/>
      </c>
      <c r="AQ184" s="8">
        <v>16.880000000000301</v>
      </c>
      <c r="AR184" s="8" t="str">
        <f>IFERROR(VLOOKUP(AQ184,'CRUCE OPORTUNIDADES'!$C$10:$D$17,2,FALSE),"")</f>
        <v/>
      </c>
      <c r="AS184" s="8">
        <v>17.880000000000301</v>
      </c>
      <c r="AT184" s="8" t="str">
        <f>IFERROR(VLOOKUP(AS184,'CRUCE OPORTUNIDADES'!$C$10:$D$17,2,FALSE),"")</f>
        <v/>
      </c>
      <c r="AU184" s="8">
        <v>18.880000000000301</v>
      </c>
      <c r="AV184" s="8" t="str">
        <f>IFERROR(VLOOKUP(AU184,'CRUCE OPORTUNIDADES'!$C$10:$D$17,2,FALSE),"")</f>
        <v/>
      </c>
      <c r="AW184" s="8">
        <v>19.8800000000004</v>
      </c>
      <c r="AX184" s="8" t="str">
        <f>IFERROR(VLOOKUP(AW184,'CRUCE OPORTUNIDADES'!$C$10:$D$17,2,FALSE),"")</f>
        <v/>
      </c>
      <c r="AY184" s="8">
        <v>20.8800000000004</v>
      </c>
      <c r="AZ184" s="8" t="str">
        <f>IFERROR(VLOOKUP(AY184,'CRUCE OPORTUNIDADES'!$C$10:$D$17,2,FALSE),"")</f>
        <v/>
      </c>
      <c r="BA184" s="8">
        <v>21.8800000000004</v>
      </c>
      <c r="BB184" s="8" t="str">
        <f>IFERROR(VLOOKUP(BA184,'CRUCE OPORTUNIDADES'!$C$10:$D$17,2,FALSE),"")</f>
        <v/>
      </c>
      <c r="BC184" s="8">
        <v>22.8800000000004</v>
      </c>
      <c r="BD184" s="8" t="str">
        <f>IFERROR(VLOOKUP(BC184,'CRUCE OPORTUNIDADES'!$C$10:$D$17,2,FALSE),"")</f>
        <v/>
      </c>
      <c r="BE184" s="8">
        <v>23.8800000000004</v>
      </c>
      <c r="BF184" s="8" t="str">
        <f>IFERROR(VLOOKUP(BE184,'CRUCE OPORTUNIDADES'!$C$10:$D$17,2,FALSE),"")</f>
        <v/>
      </c>
      <c r="BG184" s="8">
        <v>24.8800000000005</v>
      </c>
      <c r="BH184" s="8" t="str">
        <f>IFERROR(VLOOKUP(BG184,'CRUCE OPORTUNIDADES'!$C$10:$D$17,2,FALSE),"")</f>
        <v/>
      </c>
      <c r="BI184" s="8">
        <v>25.8800000000005</v>
      </c>
      <c r="BJ184" s="8" t="str">
        <f>IFERROR(VLOOKUP(BI184,'CRUCE OPORTUNIDADES'!$C$10:$D$17,2,FALSE),"")</f>
        <v/>
      </c>
    </row>
    <row r="185" spans="13:62" x14ac:dyDescent="0.25">
      <c r="N185" s="8" t="str">
        <f>IF(N186&lt;&gt;""," -O","")</f>
        <v/>
      </c>
      <c r="P185" s="8" t="str">
        <f>IF(P186&lt;&gt;""," -O","")</f>
        <v/>
      </c>
      <c r="R185" s="8" t="str">
        <f>IF(R186&lt;&gt;""," -O","")</f>
        <v/>
      </c>
      <c r="T185" s="8" t="str">
        <f>IF(T186&lt;&gt;""," -O","")</f>
        <v/>
      </c>
      <c r="V185" s="8" t="str">
        <f>IF(V186&lt;&gt;""," -O","")</f>
        <v/>
      </c>
      <c r="X185" s="8" t="str">
        <f>IF(X186&lt;&gt;""," -O","")</f>
        <v/>
      </c>
      <c r="Z185" s="8" t="str">
        <f>IF(Z186&lt;&gt;""," -O","")</f>
        <v/>
      </c>
      <c r="AB185" s="8" t="str">
        <f>IF(AB186&lt;&gt;""," -O","")</f>
        <v/>
      </c>
      <c r="AD185" s="8" t="str">
        <f>IF(AD186&lt;&gt;""," -O","")</f>
        <v/>
      </c>
      <c r="AF185" s="8" t="str">
        <f>IF(AF186&lt;&gt;""," -O","")</f>
        <v/>
      </c>
      <c r="AH185" s="8" t="str">
        <f>IF(AH186&lt;&gt;""," -O","")</f>
        <v/>
      </c>
      <c r="AJ185" s="8" t="str">
        <f>IF(AJ186&lt;&gt;""," -O","")</f>
        <v/>
      </c>
      <c r="AL185" s="8" t="str">
        <f>IF(AL186&lt;&gt;""," -O","")</f>
        <v/>
      </c>
      <c r="AN185" s="8" t="str">
        <f>IF(AN186&lt;&gt;""," -O","")</f>
        <v/>
      </c>
      <c r="AP185" s="8" t="str">
        <f>IF(AP186&lt;&gt;""," -O","")</f>
        <v/>
      </c>
      <c r="AR185" s="8" t="str">
        <f>IF(AR186&lt;&gt;""," -O","")</f>
        <v/>
      </c>
      <c r="AT185" s="8" t="str">
        <f>IF(AT186&lt;&gt;""," -O","")</f>
        <v/>
      </c>
      <c r="AV185" s="8" t="str">
        <f>IF(AV186&lt;&gt;""," -O","")</f>
        <v/>
      </c>
      <c r="AX185" s="8" t="str">
        <f>IF(AX186&lt;&gt;""," -O","")</f>
        <v/>
      </c>
      <c r="AZ185" s="8" t="str">
        <f>IF(AZ186&lt;&gt;""," -O","")</f>
        <v/>
      </c>
      <c r="BB185" s="8" t="str">
        <f>IF(BB186&lt;&gt;""," -O","")</f>
        <v/>
      </c>
      <c r="BD185" s="8" t="str">
        <f>IF(BD186&lt;&gt;""," -O","")</f>
        <v/>
      </c>
      <c r="BF185" s="8" t="str">
        <f>IF(BF186&lt;&gt;""," -O","")</f>
        <v/>
      </c>
      <c r="BH185" s="8" t="str">
        <f>IF(BH186&lt;&gt;""," -O","")</f>
        <v/>
      </c>
      <c r="BJ185" s="8" t="str">
        <f>IF(BJ186&lt;&gt;""," -O","")</f>
        <v/>
      </c>
    </row>
    <row r="186" spans="13:62" x14ac:dyDescent="0.25">
      <c r="M186" s="8">
        <v>1.89</v>
      </c>
      <c r="N186" s="8" t="str">
        <f>IFERROR(VLOOKUP(M186,'CRUCE OPORTUNIDADES'!$C$10:$D$17,2,FALSE),"")</f>
        <v/>
      </c>
      <c r="O186" s="8">
        <v>2.8900000000000201</v>
      </c>
      <c r="P186" s="8" t="str">
        <f>IFERROR(VLOOKUP(O186,'CRUCE OPORTUNIDADES'!$C$10:$D$17,2,FALSE),"")</f>
        <v/>
      </c>
      <c r="Q186" s="8">
        <v>3.8900000000000401</v>
      </c>
      <c r="R186" s="8" t="str">
        <f>IFERROR(VLOOKUP(Q186,'CRUCE OPORTUNIDADES'!$C$10:$D$17,2,FALSE),"")</f>
        <v/>
      </c>
      <c r="S186" s="8">
        <v>4.8900000000000601</v>
      </c>
      <c r="T186" s="8" t="str">
        <f>IFERROR(VLOOKUP(S186,'CRUCE OPORTUNIDADES'!$C$10:$D$17,2,FALSE),"")</f>
        <v/>
      </c>
      <c r="U186" s="8">
        <v>5.8900000000000796</v>
      </c>
      <c r="V186" s="8" t="str">
        <f>IFERROR(VLOOKUP(U186,'CRUCE OPORTUNIDADES'!$C$10:$D$17,2,FALSE),"")</f>
        <v/>
      </c>
      <c r="W186" s="8">
        <v>6.8900000000001</v>
      </c>
      <c r="X186" s="8" t="str">
        <f>IFERROR(VLOOKUP(W186,'CRUCE OPORTUNIDADES'!$C$10:$D$17,2,FALSE),"")</f>
        <v/>
      </c>
      <c r="Y186" s="8">
        <v>7.8900000000001196</v>
      </c>
      <c r="Z186" s="8" t="str">
        <f>IFERROR(VLOOKUP(Y186,'CRUCE OPORTUNIDADES'!$C$10:$D$17,2,FALSE),"")</f>
        <v/>
      </c>
      <c r="AA186" s="8">
        <v>8.8900000000001391</v>
      </c>
      <c r="AB186" s="8" t="str">
        <f>IFERROR(VLOOKUP(AA186,'CRUCE OPORTUNIDADES'!$C$10:$D$17,2,FALSE),"")</f>
        <v/>
      </c>
      <c r="AC186" s="8">
        <v>9.8900000000001604</v>
      </c>
      <c r="AD186" s="8" t="str">
        <f>IFERROR(VLOOKUP(AC186,'CRUCE OPORTUNIDADES'!$C$10:$D$17,2,FALSE),"")</f>
        <v/>
      </c>
      <c r="AE186" s="8">
        <v>10.8900000000002</v>
      </c>
      <c r="AF186" s="8" t="str">
        <f>IFERROR(VLOOKUP(AE186,'CRUCE OPORTUNIDADES'!$C$10:$D$17,2,FALSE),"")</f>
        <v/>
      </c>
      <c r="AG186" s="8">
        <v>11.8900000000002</v>
      </c>
      <c r="AH186" s="8" t="str">
        <f>IFERROR(VLOOKUP(AG186,'CRUCE OPORTUNIDADES'!$C$10:$D$17,2,FALSE),"")</f>
        <v/>
      </c>
      <c r="AI186" s="8">
        <v>12.8900000000002</v>
      </c>
      <c r="AJ186" s="8" t="str">
        <f>IFERROR(VLOOKUP(AI186,'CRUCE OPORTUNIDADES'!$C$10:$D$17,2,FALSE),"")</f>
        <v/>
      </c>
      <c r="AK186" s="8">
        <v>13.8900000000002</v>
      </c>
      <c r="AL186" s="8" t="str">
        <f>IFERROR(VLOOKUP(AK186,'CRUCE OPORTUNIDADES'!$C$10:$D$17,2,FALSE),"")</f>
        <v/>
      </c>
      <c r="AM186" s="8">
        <v>14.890000000000301</v>
      </c>
      <c r="AN186" s="8" t="str">
        <f>IFERROR(VLOOKUP(AM186,'CRUCE OPORTUNIDADES'!$C$10:$D$17,2,FALSE),"")</f>
        <v/>
      </c>
      <c r="AO186" s="8">
        <v>15.890000000000301</v>
      </c>
      <c r="AP186" s="8" t="str">
        <f>IFERROR(VLOOKUP(AO186,'CRUCE OPORTUNIDADES'!$C$10:$D$17,2,FALSE),"")</f>
        <v/>
      </c>
      <c r="AQ186" s="8">
        <v>16.890000000000299</v>
      </c>
      <c r="AR186" s="8" t="str">
        <f>IFERROR(VLOOKUP(AQ186,'CRUCE OPORTUNIDADES'!$C$10:$D$17,2,FALSE),"")</f>
        <v/>
      </c>
      <c r="AS186" s="8">
        <v>17.890000000000299</v>
      </c>
      <c r="AT186" s="8" t="str">
        <f>IFERROR(VLOOKUP(AS186,'CRUCE OPORTUNIDADES'!$C$10:$D$17,2,FALSE),"")</f>
        <v/>
      </c>
      <c r="AU186" s="8">
        <v>18.890000000000299</v>
      </c>
      <c r="AV186" s="8" t="str">
        <f>IFERROR(VLOOKUP(AU186,'CRUCE OPORTUNIDADES'!$C$10:$D$17,2,FALSE),"")</f>
        <v/>
      </c>
      <c r="AW186" s="8">
        <v>19.890000000000398</v>
      </c>
      <c r="AX186" s="8" t="str">
        <f>IFERROR(VLOOKUP(AW186,'CRUCE OPORTUNIDADES'!$C$10:$D$17,2,FALSE),"")</f>
        <v/>
      </c>
      <c r="AY186" s="8">
        <v>20.890000000000398</v>
      </c>
      <c r="AZ186" s="8" t="str">
        <f>IFERROR(VLOOKUP(AY186,'CRUCE OPORTUNIDADES'!$C$10:$D$17,2,FALSE),"")</f>
        <v/>
      </c>
      <c r="BA186" s="8">
        <v>21.890000000000398</v>
      </c>
      <c r="BB186" s="8" t="str">
        <f>IFERROR(VLOOKUP(BA186,'CRUCE OPORTUNIDADES'!$C$10:$D$17,2,FALSE),"")</f>
        <v/>
      </c>
      <c r="BC186" s="8">
        <v>22.890000000000398</v>
      </c>
      <c r="BD186" s="8" t="str">
        <f>IFERROR(VLOOKUP(BC186,'CRUCE OPORTUNIDADES'!$C$10:$D$17,2,FALSE),"")</f>
        <v/>
      </c>
      <c r="BE186" s="8">
        <v>23.890000000000398</v>
      </c>
      <c r="BF186" s="8" t="str">
        <f>IFERROR(VLOOKUP(BE186,'CRUCE OPORTUNIDADES'!$C$10:$D$17,2,FALSE),"")</f>
        <v/>
      </c>
      <c r="BG186" s="8">
        <v>24.890000000000502</v>
      </c>
      <c r="BH186" s="8" t="str">
        <f>IFERROR(VLOOKUP(BG186,'CRUCE OPORTUNIDADES'!$C$10:$D$17,2,FALSE),"")</f>
        <v/>
      </c>
      <c r="BI186" s="8">
        <v>25.890000000000502</v>
      </c>
      <c r="BJ186" s="8" t="str">
        <f>IFERROR(VLOOKUP(BI186,'CRUCE OPORTUNIDADES'!$C$10:$D$17,2,FALSE),"")</f>
        <v/>
      </c>
    </row>
    <row r="187" spans="13:62" x14ac:dyDescent="0.25">
      <c r="N187" s="8" t="str">
        <f>IF(N188&lt;&gt;""," -O","")</f>
        <v/>
      </c>
      <c r="P187" s="8" t="str">
        <f>IF(P188&lt;&gt;""," -O","")</f>
        <v/>
      </c>
      <c r="R187" s="8" t="str">
        <f>IF(R188&lt;&gt;""," -O","")</f>
        <v/>
      </c>
      <c r="T187" s="8" t="str">
        <f>IF(T188&lt;&gt;""," -O","")</f>
        <v/>
      </c>
      <c r="V187" s="8" t="str">
        <f>IF(V188&lt;&gt;""," -O","")</f>
        <v/>
      </c>
      <c r="X187" s="8" t="str">
        <f>IF(X188&lt;&gt;""," -O","")</f>
        <v/>
      </c>
      <c r="Z187" s="8" t="str">
        <f>IF(Z188&lt;&gt;""," -O","")</f>
        <v/>
      </c>
      <c r="AB187" s="8" t="str">
        <f>IF(AB188&lt;&gt;""," -O","")</f>
        <v/>
      </c>
      <c r="AD187" s="8" t="str">
        <f>IF(AD188&lt;&gt;""," -O","")</f>
        <v/>
      </c>
      <c r="AF187" s="8" t="str">
        <f>IF(AF188&lt;&gt;""," -O","")</f>
        <v/>
      </c>
      <c r="AH187" s="8" t="str">
        <f>IF(AH188&lt;&gt;""," -O","")</f>
        <v/>
      </c>
      <c r="AJ187" s="8" t="str">
        <f>IF(AJ188&lt;&gt;""," -O","")</f>
        <v/>
      </c>
      <c r="AL187" s="8" t="str">
        <f>IF(AL188&lt;&gt;""," -O","")</f>
        <v/>
      </c>
      <c r="AN187" s="8" t="str">
        <f>IF(AN188&lt;&gt;""," -O","")</f>
        <v/>
      </c>
      <c r="AP187" s="8" t="str">
        <f>IF(AP188&lt;&gt;""," -O","")</f>
        <v/>
      </c>
      <c r="AR187" s="8" t="str">
        <f>IF(AR188&lt;&gt;""," -O","")</f>
        <v/>
      </c>
      <c r="AT187" s="8" t="str">
        <f>IF(AT188&lt;&gt;""," -O","")</f>
        <v/>
      </c>
      <c r="AV187" s="8" t="str">
        <f>IF(AV188&lt;&gt;""," -O","")</f>
        <v/>
      </c>
      <c r="AX187" s="8" t="str">
        <f>IF(AX188&lt;&gt;""," -O","")</f>
        <v/>
      </c>
      <c r="AZ187" s="8" t="str">
        <f>IF(AZ188&lt;&gt;""," -O","")</f>
        <v/>
      </c>
      <c r="BB187" s="8" t="str">
        <f>IF(BB188&lt;&gt;""," -O","")</f>
        <v/>
      </c>
      <c r="BD187" s="8" t="str">
        <f>IF(BD188&lt;&gt;""," -O","")</f>
        <v/>
      </c>
      <c r="BF187" s="8" t="str">
        <f>IF(BF188&lt;&gt;""," -O","")</f>
        <v/>
      </c>
      <c r="BH187" s="8" t="str">
        <f>IF(BH188&lt;&gt;""," -O","")</f>
        <v/>
      </c>
      <c r="BJ187" s="8" t="str">
        <f>IF(BJ188&lt;&gt;""," -O","")</f>
        <v/>
      </c>
    </row>
    <row r="188" spans="13:62" x14ac:dyDescent="0.25">
      <c r="M188" s="8">
        <v>1.9</v>
      </c>
      <c r="N188" s="8" t="str">
        <f>IFERROR(VLOOKUP(M188,'CRUCE OPORTUNIDADES'!$C$10:$D$17,2,FALSE),"")</f>
        <v/>
      </c>
      <c r="O188" s="8">
        <v>2.9000000000000199</v>
      </c>
      <c r="P188" s="8" t="str">
        <f>IFERROR(VLOOKUP(O188,'CRUCE OPORTUNIDADES'!$C$10:$D$17,2,FALSE),"")</f>
        <v/>
      </c>
      <c r="Q188" s="8">
        <v>3.9000000000000399</v>
      </c>
      <c r="R188" s="8" t="str">
        <f>IFERROR(VLOOKUP(Q188,'CRUCE OPORTUNIDADES'!$C$10:$D$17,2,FALSE),"")</f>
        <v/>
      </c>
      <c r="S188" s="8">
        <v>4.9000000000000599</v>
      </c>
      <c r="T188" s="8" t="str">
        <f>IFERROR(VLOOKUP(S188,'CRUCE OPORTUNIDADES'!$C$10:$D$17,2,FALSE),"")</f>
        <v/>
      </c>
      <c r="U188" s="8">
        <v>5.9000000000000803</v>
      </c>
      <c r="V188" s="8" t="str">
        <f>IFERROR(VLOOKUP(U188,'CRUCE OPORTUNIDADES'!$C$10:$D$17,2,FALSE),"")</f>
        <v/>
      </c>
      <c r="W188" s="8">
        <v>6.9000000000000998</v>
      </c>
      <c r="X188" s="8" t="str">
        <f>IFERROR(VLOOKUP(W188,'CRUCE OPORTUNIDADES'!$C$10:$D$17,2,FALSE),"")</f>
        <v/>
      </c>
      <c r="Y188" s="8">
        <v>7.9000000000001203</v>
      </c>
      <c r="Z188" s="8" t="str">
        <f>IFERROR(VLOOKUP(Y188,'CRUCE OPORTUNIDADES'!$C$10:$D$17,2,FALSE),"")</f>
        <v/>
      </c>
      <c r="AA188" s="8">
        <v>8.9000000000001407</v>
      </c>
      <c r="AB188" s="8" t="str">
        <f>IFERROR(VLOOKUP(AA188,'CRUCE OPORTUNIDADES'!$C$10:$D$17,2,FALSE),"")</f>
        <v/>
      </c>
      <c r="AC188" s="8">
        <v>9.9000000000001602</v>
      </c>
      <c r="AD188" s="8" t="str">
        <f>IFERROR(VLOOKUP(AC188,'CRUCE OPORTUNIDADES'!$C$10:$D$17,2,FALSE),"")</f>
        <v/>
      </c>
      <c r="AE188" s="8">
        <v>10.900000000000199</v>
      </c>
      <c r="AF188" s="8" t="str">
        <f>IFERROR(VLOOKUP(AE188,'CRUCE OPORTUNIDADES'!$C$10:$D$17,2,FALSE),"")</f>
        <v/>
      </c>
      <c r="AG188" s="8">
        <v>11.900000000000199</v>
      </c>
      <c r="AH188" s="8" t="str">
        <f>IFERROR(VLOOKUP(AG188,'CRUCE OPORTUNIDADES'!$C$10:$D$17,2,FALSE),"")</f>
        <v/>
      </c>
      <c r="AI188" s="8">
        <v>12.900000000000199</v>
      </c>
      <c r="AJ188" s="8" t="str">
        <f>IFERROR(VLOOKUP(AI188,'CRUCE OPORTUNIDADES'!$C$10:$D$17,2,FALSE),"")</f>
        <v/>
      </c>
      <c r="AK188" s="8">
        <v>13.900000000000199</v>
      </c>
      <c r="AL188" s="8" t="str">
        <f>IFERROR(VLOOKUP(AK188,'CRUCE OPORTUNIDADES'!$C$10:$D$17,2,FALSE),"")</f>
        <v/>
      </c>
      <c r="AM188" s="8">
        <v>14.900000000000301</v>
      </c>
      <c r="AN188" s="8" t="str">
        <f>IFERROR(VLOOKUP(AM188,'CRUCE OPORTUNIDADES'!$C$10:$D$17,2,FALSE),"")</f>
        <v/>
      </c>
      <c r="AO188" s="8">
        <v>15.900000000000301</v>
      </c>
      <c r="AP188" s="8" t="str">
        <f>IFERROR(VLOOKUP(AO188,'CRUCE OPORTUNIDADES'!$C$10:$D$17,2,FALSE),"")</f>
        <v/>
      </c>
      <c r="AQ188" s="8">
        <v>16.900000000000301</v>
      </c>
      <c r="AR188" s="8" t="str">
        <f>IFERROR(VLOOKUP(AQ188,'CRUCE OPORTUNIDADES'!$C$10:$D$17,2,FALSE),"")</f>
        <v/>
      </c>
      <c r="AS188" s="8">
        <v>17.900000000000301</v>
      </c>
      <c r="AT188" s="8" t="str">
        <f>IFERROR(VLOOKUP(AS188,'CRUCE OPORTUNIDADES'!$C$10:$D$17,2,FALSE),"")</f>
        <v/>
      </c>
      <c r="AU188" s="8">
        <v>18.900000000000301</v>
      </c>
      <c r="AV188" s="8" t="str">
        <f>IFERROR(VLOOKUP(AU188,'CRUCE OPORTUNIDADES'!$C$10:$D$17,2,FALSE),"")</f>
        <v/>
      </c>
      <c r="AW188" s="8">
        <v>19.9000000000004</v>
      </c>
      <c r="AX188" s="8" t="str">
        <f>IFERROR(VLOOKUP(AW188,'CRUCE OPORTUNIDADES'!$C$10:$D$17,2,FALSE),"")</f>
        <v/>
      </c>
      <c r="AY188" s="8">
        <v>20.9000000000004</v>
      </c>
      <c r="AZ188" s="8" t="str">
        <f>IFERROR(VLOOKUP(AY188,'CRUCE OPORTUNIDADES'!$C$10:$D$17,2,FALSE),"")</f>
        <v/>
      </c>
      <c r="BA188" s="8">
        <v>21.9000000000004</v>
      </c>
      <c r="BB188" s="8" t="str">
        <f>IFERROR(VLOOKUP(BA188,'CRUCE OPORTUNIDADES'!$C$10:$D$17,2,FALSE),"")</f>
        <v/>
      </c>
      <c r="BC188" s="8">
        <v>22.9000000000004</v>
      </c>
      <c r="BD188" s="8" t="str">
        <f>IFERROR(VLOOKUP(BC188,'CRUCE OPORTUNIDADES'!$C$10:$D$17,2,FALSE),"")</f>
        <v/>
      </c>
      <c r="BE188" s="8">
        <v>23.9000000000004</v>
      </c>
      <c r="BF188" s="8" t="str">
        <f>IFERROR(VLOOKUP(BE188,'CRUCE OPORTUNIDADES'!$C$10:$D$17,2,FALSE),"")</f>
        <v/>
      </c>
      <c r="BG188" s="8">
        <v>24.9000000000005</v>
      </c>
      <c r="BH188" s="8" t="str">
        <f>IFERROR(VLOOKUP(BG188,'CRUCE OPORTUNIDADES'!$C$10:$D$17,2,FALSE),"")</f>
        <v/>
      </c>
      <c r="BI188" s="8">
        <v>25.9000000000005</v>
      </c>
      <c r="BJ188" s="8" t="str">
        <f>IFERROR(VLOOKUP(BI188,'CRUCE OPORTUNIDADES'!$C$10:$D$17,2,FALSE),"")</f>
        <v/>
      </c>
    </row>
    <row r="189" spans="13:62" x14ac:dyDescent="0.25">
      <c r="N189" s="8" t="str">
        <f>IF(N190&lt;&gt;""," -O","")</f>
        <v/>
      </c>
      <c r="P189" s="8" t="str">
        <f>IF(P190&lt;&gt;""," -O","")</f>
        <v/>
      </c>
      <c r="R189" s="8" t="str">
        <f>IF(R190&lt;&gt;""," -O","")</f>
        <v/>
      </c>
      <c r="T189" s="8" t="str">
        <f>IF(T190&lt;&gt;""," -O","")</f>
        <v/>
      </c>
      <c r="V189" s="8" t="str">
        <f>IF(V190&lt;&gt;""," -O","")</f>
        <v/>
      </c>
      <c r="X189" s="8" t="str">
        <f>IF(X190&lt;&gt;""," -O","")</f>
        <v/>
      </c>
      <c r="Z189" s="8" t="str">
        <f>IF(Z190&lt;&gt;""," -O","")</f>
        <v/>
      </c>
      <c r="AB189" s="8" t="str">
        <f>IF(AB190&lt;&gt;""," -O","")</f>
        <v/>
      </c>
      <c r="AD189" s="8" t="str">
        <f>IF(AD190&lt;&gt;""," -O","")</f>
        <v/>
      </c>
      <c r="AF189" s="8" t="str">
        <f>IF(AF190&lt;&gt;""," -O","")</f>
        <v/>
      </c>
      <c r="AH189" s="8" t="str">
        <f>IF(AH190&lt;&gt;""," -O","")</f>
        <v/>
      </c>
      <c r="AJ189" s="8" t="str">
        <f>IF(AJ190&lt;&gt;""," -O","")</f>
        <v/>
      </c>
      <c r="AL189" s="8" t="str">
        <f>IF(AL190&lt;&gt;""," -O","")</f>
        <v/>
      </c>
      <c r="AN189" s="8" t="str">
        <f>IF(AN190&lt;&gt;""," -O","")</f>
        <v/>
      </c>
      <c r="AP189" s="8" t="str">
        <f>IF(AP190&lt;&gt;""," -O","")</f>
        <v/>
      </c>
      <c r="AR189" s="8" t="str">
        <f>IF(AR190&lt;&gt;""," -O","")</f>
        <v/>
      </c>
      <c r="AT189" s="8" t="str">
        <f>IF(AT190&lt;&gt;""," -O","")</f>
        <v/>
      </c>
      <c r="AV189" s="8" t="str">
        <f>IF(AV190&lt;&gt;""," -O","")</f>
        <v/>
      </c>
      <c r="AX189" s="8" t="str">
        <f>IF(AX190&lt;&gt;""," -O","")</f>
        <v/>
      </c>
      <c r="AZ189" s="8" t="str">
        <f>IF(AZ190&lt;&gt;""," -O","")</f>
        <v/>
      </c>
      <c r="BB189" s="8" t="str">
        <f>IF(BB190&lt;&gt;""," -O","")</f>
        <v/>
      </c>
      <c r="BD189" s="8" t="str">
        <f>IF(BD190&lt;&gt;""," -O","")</f>
        <v/>
      </c>
      <c r="BF189" s="8" t="str">
        <f>IF(BF190&lt;&gt;""," -O","")</f>
        <v/>
      </c>
      <c r="BH189" s="8" t="str">
        <f>IF(BH190&lt;&gt;""," -O","")</f>
        <v/>
      </c>
      <c r="BJ189" s="8" t="str">
        <f>IF(BJ190&lt;&gt;""," -O","")</f>
        <v/>
      </c>
    </row>
    <row r="190" spans="13:62" x14ac:dyDescent="0.25">
      <c r="M190" s="8">
        <v>1.91</v>
      </c>
      <c r="N190" s="8" t="str">
        <f>IFERROR(VLOOKUP(M190,'CRUCE OPORTUNIDADES'!$C$10:$D$17,2,FALSE),"")</f>
        <v/>
      </c>
      <c r="O190" s="8">
        <v>2.9100000000000201</v>
      </c>
      <c r="P190" s="8" t="str">
        <f>IFERROR(VLOOKUP(O190,'CRUCE OPORTUNIDADES'!$C$10:$D$17,2,FALSE),"")</f>
        <v/>
      </c>
      <c r="Q190" s="8">
        <v>3.9100000000000401</v>
      </c>
      <c r="R190" s="8" t="str">
        <f>IFERROR(VLOOKUP(Q190,'CRUCE OPORTUNIDADES'!$C$10:$D$17,2,FALSE),"")</f>
        <v/>
      </c>
      <c r="S190" s="8">
        <v>4.9100000000000597</v>
      </c>
      <c r="T190" s="8" t="str">
        <f>IFERROR(VLOOKUP(S190,'CRUCE OPORTUNIDADES'!$C$10:$D$17,2,FALSE),"")</f>
        <v/>
      </c>
      <c r="U190" s="8">
        <v>5.9100000000000801</v>
      </c>
      <c r="V190" s="8" t="str">
        <f>IFERROR(VLOOKUP(U190,'CRUCE OPORTUNIDADES'!$C$10:$D$17,2,FALSE),"")</f>
        <v/>
      </c>
      <c r="W190" s="8">
        <v>6.9100000000000996</v>
      </c>
      <c r="X190" s="8" t="str">
        <f>IFERROR(VLOOKUP(W190,'CRUCE OPORTUNIDADES'!$C$10:$D$17,2,FALSE),"")</f>
        <v/>
      </c>
      <c r="Y190" s="8">
        <v>7.91000000000012</v>
      </c>
      <c r="Z190" s="8" t="str">
        <f>IFERROR(VLOOKUP(Y190,'CRUCE OPORTUNIDADES'!$C$10:$D$17,2,FALSE),"")</f>
        <v/>
      </c>
      <c r="AA190" s="8">
        <v>8.9100000000001405</v>
      </c>
      <c r="AB190" s="8" t="str">
        <f>IFERROR(VLOOKUP(AA190,'CRUCE OPORTUNIDADES'!$C$10:$D$17,2,FALSE),"")</f>
        <v/>
      </c>
      <c r="AC190" s="8">
        <v>9.91000000000016</v>
      </c>
      <c r="AD190" s="8" t="str">
        <f>IFERROR(VLOOKUP(AC190,'CRUCE OPORTUNIDADES'!$C$10:$D$17,2,FALSE),"")</f>
        <v/>
      </c>
      <c r="AE190" s="8">
        <v>10.910000000000201</v>
      </c>
      <c r="AF190" s="8" t="str">
        <f>IFERROR(VLOOKUP(AE190,'CRUCE OPORTUNIDADES'!$C$10:$D$17,2,FALSE),"")</f>
        <v/>
      </c>
      <c r="AG190" s="8">
        <v>11.910000000000201</v>
      </c>
      <c r="AH190" s="8" t="str">
        <f>IFERROR(VLOOKUP(AG190,'CRUCE OPORTUNIDADES'!$C$10:$D$17,2,FALSE),"")</f>
        <v/>
      </c>
      <c r="AI190" s="8">
        <v>12.910000000000201</v>
      </c>
      <c r="AJ190" s="8" t="str">
        <f>IFERROR(VLOOKUP(AI190,'CRUCE OPORTUNIDADES'!$C$10:$D$17,2,FALSE),"")</f>
        <v/>
      </c>
      <c r="AK190" s="8">
        <v>13.910000000000201</v>
      </c>
      <c r="AL190" s="8" t="str">
        <f>IFERROR(VLOOKUP(AK190,'CRUCE OPORTUNIDADES'!$C$10:$D$17,2,FALSE),"")</f>
        <v/>
      </c>
      <c r="AM190" s="8">
        <v>14.9100000000003</v>
      </c>
      <c r="AN190" s="8" t="str">
        <f>IFERROR(VLOOKUP(AM190,'CRUCE OPORTUNIDADES'!$C$10:$D$17,2,FALSE),"")</f>
        <v/>
      </c>
      <c r="AO190" s="8">
        <v>15.9100000000003</v>
      </c>
      <c r="AP190" s="8" t="str">
        <f>IFERROR(VLOOKUP(AO190,'CRUCE OPORTUNIDADES'!$C$10:$D$17,2,FALSE),"")</f>
        <v/>
      </c>
      <c r="AQ190" s="8">
        <v>16.910000000000299</v>
      </c>
      <c r="AR190" s="8" t="str">
        <f>IFERROR(VLOOKUP(AQ190,'CRUCE OPORTUNIDADES'!$C$10:$D$17,2,FALSE),"")</f>
        <v/>
      </c>
      <c r="AS190" s="8">
        <v>17.910000000000299</v>
      </c>
      <c r="AT190" s="8" t="str">
        <f>IFERROR(VLOOKUP(AS190,'CRUCE OPORTUNIDADES'!$C$10:$D$17,2,FALSE),"")</f>
        <v/>
      </c>
      <c r="AU190" s="8">
        <v>18.910000000000299</v>
      </c>
      <c r="AV190" s="8" t="str">
        <f>IFERROR(VLOOKUP(AU190,'CRUCE OPORTUNIDADES'!$C$10:$D$17,2,FALSE),"")</f>
        <v/>
      </c>
      <c r="AW190" s="8">
        <v>19.910000000000402</v>
      </c>
      <c r="AX190" s="8" t="str">
        <f>IFERROR(VLOOKUP(AW190,'CRUCE OPORTUNIDADES'!$C$10:$D$17,2,FALSE),"")</f>
        <v/>
      </c>
      <c r="AY190" s="8">
        <v>20.910000000000402</v>
      </c>
      <c r="AZ190" s="8" t="str">
        <f>IFERROR(VLOOKUP(AY190,'CRUCE OPORTUNIDADES'!$C$10:$D$17,2,FALSE),"")</f>
        <v/>
      </c>
      <c r="BA190" s="8">
        <v>21.910000000000402</v>
      </c>
      <c r="BB190" s="8" t="str">
        <f>IFERROR(VLOOKUP(BA190,'CRUCE OPORTUNIDADES'!$C$10:$D$17,2,FALSE),"")</f>
        <v/>
      </c>
      <c r="BC190" s="8">
        <v>22.910000000000402</v>
      </c>
      <c r="BD190" s="8" t="str">
        <f>IFERROR(VLOOKUP(BC190,'CRUCE OPORTUNIDADES'!$C$10:$D$17,2,FALSE),"")</f>
        <v/>
      </c>
      <c r="BE190" s="8">
        <v>23.910000000000402</v>
      </c>
      <c r="BF190" s="8" t="str">
        <f>IFERROR(VLOOKUP(BE190,'CRUCE OPORTUNIDADES'!$C$10:$D$17,2,FALSE),"")</f>
        <v/>
      </c>
      <c r="BG190" s="8">
        <v>24.910000000000501</v>
      </c>
      <c r="BH190" s="8" t="str">
        <f>IFERROR(VLOOKUP(BG190,'CRUCE OPORTUNIDADES'!$C$10:$D$17,2,FALSE),"")</f>
        <v/>
      </c>
      <c r="BI190" s="8">
        <v>25.910000000000501</v>
      </c>
      <c r="BJ190" s="8" t="str">
        <f>IFERROR(VLOOKUP(BI190,'CRUCE OPORTUNIDADES'!$C$10:$D$17,2,FALSE),"")</f>
        <v/>
      </c>
    </row>
    <row r="191" spans="13:62" x14ac:dyDescent="0.25">
      <c r="N191" s="8" t="str">
        <f>IF(N192&lt;&gt;""," -O","")</f>
        <v/>
      </c>
      <c r="P191" s="8" t="str">
        <f>IF(P192&lt;&gt;""," -O","")</f>
        <v/>
      </c>
      <c r="R191" s="8" t="str">
        <f>IF(R192&lt;&gt;""," -O","")</f>
        <v/>
      </c>
      <c r="T191" s="8" t="str">
        <f>IF(T192&lt;&gt;""," -O","")</f>
        <v/>
      </c>
      <c r="V191" s="8" t="str">
        <f>IF(V192&lt;&gt;""," -O","")</f>
        <v/>
      </c>
      <c r="X191" s="8" t="str">
        <f>IF(X192&lt;&gt;""," -O","")</f>
        <v/>
      </c>
      <c r="Z191" s="8" t="str">
        <f>IF(Z192&lt;&gt;""," -O","")</f>
        <v/>
      </c>
      <c r="AB191" s="8" t="str">
        <f>IF(AB192&lt;&gt;""," -O","")</f>
        <v/>
      </c>
      <c r="AD191" s="8" t="str">
        <f>IF(AD192&lt;&gt;""," -O","")</f>
        <v/>
      </c>
      <c r="AF191" s="8" t="str">
        <f>IF(AF192&lt;&gt;""," -O","")</f>
        <v/>
      </c>
      <c r="AH191" s="8" t="str">
        <f>IF(AH192&lt;&gt;""," -O","")</f>
        <v/>
      </c>
      <c r="AJ191" s="8" t="str">
        <f>IF(AJ192&lt;&gt;""," -O","")</f>
        <v/>
      </c>
      <c r="AL191" s="8" t="str">
        <f>IF(AL192&lt;&gt;""," -O","")</f>
        <v/>
      </c>
      <c r="AN191" s="8" t="str">
        <f>IF(AN192&lt;&gt;""," -O","")</f>
        <v/>
      </c>
      <c r="AP191" s="8" t="str">
        <f>IF(AP192&lt;&gt;""," -O","")</f>
        <v/>
      </c>
      <c r="AR191" s="8" t="str">
        <f>IF(AR192&lt;&gt;""," -O","")</f>
        <v/>
      </c>
      <c r="AT191" s="8" t="str">
        <f>IF(AT192&lt;&gt;""," -O","")</f>
        <v/>
      </c>
      <c r="AV191" s="8" t="str">
        <f>IF(AV192&lt;&gt;""," -O","")</f>
        <v/>
      </c>
      <c r="AX191" s="8" t="str">
        <f>IF(AX192&lt;&gt;""," -O","")</f>
        <v/>
      </c>
      <c r="AZ191" s="8" t="str">
        <f>IF(AZ192&lt;&gt;""," -O","")</f>
        <v/>
      </c>
      <c r="BB191" s="8" t="str">
        <f>IF(BB192&lt;&gt;""," -O","")</f>
        <v/>
      </c>
      <c r="BD191" s="8" t="str">
        <f>IF(BD192&lt;&gt;""," -O","")</f>
        <v/>
      </c>
      <c r="BF191" s="8" t="str">
        <f>IF(BF192&lt;&gt;""," -O","")</f>
        <v/>
      </c>
      <c r="BH191" s="8" t="str">
        <f>IF(BH192&lt;&gt;""," -O","")</f>
        <v/>
      </c>
      <c r="BJ191" s="8" t="str">
        <f>IF(BJ192&lt;&gt;""," -O","")</f>
        <v/>
      </c>
    </row>
    <row r="192" spans="13:62" x14ac:dyDescent="0.25">
      <c r="M192" s="8">
        <v>1.92</v>
      </c>
      <c r="N192" s="8" t="str">
        <f>IFERROR(VLOOKUP(M192,'CRUCE OPORTUNIDADES'!$C$10:$D$17,2,FALSE),"")</f>
        <v/>
      </c>
      <c r="O192" s="8">
        <v>2.9200000000000199</v>
      </c>
      <c r="P192" s="8" t="str">
        <f>IFERROR(VLOOKUP(O192,'CRUCE OPORTUNIDADES'!$C$10:$D$17,2,FALSE),"")</f>
        <v/>
      </c>
      <c r="Q192" s="8">
        <v>3.9200000000000399</v>
      </c>
      <c r="R192" s="8" t="str">
        <f>IFERROR(VLOOKUP(Q192,'CRUCE OPORTUNIDADES'!$C$10:$D$17,2,FALSE),"")</f>
        <v/>
      </c>
      <c r="S192" s="8">
        <v>4.9200000000000603</v>
      </c>
      <c r="T192" s="8" t="str">
        <f>IFERROR(VLOOKUP(S192,'CRUCE OPORTUNIDADES'!$C$10:$D$17,2,FALSE),"")</f>
        <v/>
      </c>
      <c r="U192" s="8">
        <v>5.9200000000000799</v>
      </c>
      <c r="V192" s="8" t="str">
        <f>IFERROR(VLOOKUP(U192,'CRUCE OPORTUNIDADES'!$C$10:$D$17,2,FALSE),"")</f>
        <v/>
      </c>
      <c r="W192" s="8">
        <v>6.9200000000001003</v>
      </c>
      <c r="X192" s="8" t="str">
        <f>IFERROR(VLOOKUP(W192,'CRUCE OPORTUNIDADES'!$C$10:$D$17,2,FALSE),"")</f>
        <v/>
      </c>
      <c r="Y192" s="8">
        <v>7.9200000000001198</v>
      </c>
      <c r="Z192" s="8" t="str">
        <f>IFERROR(VLOOKUP(Y192,'CRUCE OPORTUNIDADES'!$C$10:$D$17,2,FALSE),"")</f>
        <v/>
      </c>
      <c r="AA192" s="8">
        <v>8.9200000000001403</v>
      </c>
      <c r="AB192" s="8" t="str">
        <f>IFERROR(VLOOKUP(AA192,'CRUCE OPORTUNIDADES'!$C$10:$D$17,2,FALSE),"")</f>
        <v/>
      </c>
      <c r="AC192" s="8">
        <v>9.9200000000001598</v>
      </c>
      <c r="AD192" s="8" t="str">
        <f>IFERROR(VLOOKUP(AC192,'CRUCE OPORTUNIDADES'!$C$10:$D$17,2,FALSE),"")</f>
        <v/>
      </c>
      <c r="AE192" s="8">
        <v>10.920000000000201</v>
      </c>
      <c r="AF192" s="8" t="str">
        <f>IFERROR(VLOOKUP(AE192,'CRUCE OPORTUNIDADES'!$C$10:$D$17,2,FALSE),"")</f>
        <v/>
      </c>
      <c r="AG192" s="8">
        <v>11.920000000000201</v>
      </c>
      <c r="AH192" s="8" t="str">
        <f>IFERROR(VLOOKUP(AG192,'CRUCE OPORTUNIDADES'!$C$10:$D$17,2,FALSE),"")</f>
        <v/>
      </c>
      <c r="AI192" s="8">
        <v>12.920000000000201</v>
      </c>
      <c r="AJ192" s="8" t="str">
        <f>IFERROR(VLOOKUP(AI192,'CRUCE OPORTUNIDADES'!$C$10:$D$17,2,FALSE),"")</f>
        <v/>
      </c>
      <c r="AK192" s="8">
        <v>13.920000000000201</v>
      </c>
      <c r="AL192" s="8" t="str">
        <f>IFERROR(VLOOKUP(AK192,'CRUCE OPORTUNIDADES'!$C$10:$D$17,2,FALSE),"")</f>
        <v/>
      </c>
      <c r="AM192" s="8">
        <v>14.9200000000003</v>
      </c>
      <c r="AN192" s="8" t="str">
        <f>IFERROR(VLOOKUP(AM192,'CRUCE OPORTUNIDADES'!$C$10:$D$17,2,FALSE),"")</f>
        <v/>
      </c>
      <c r="AO192" s="8">
        <v>15.9200000000003</v>
      </c>
      <c r="AP192" s="8" t="str">
        <f>IFERROR(VLOOKUP(AO192,'CRUCE OPORTUNIDADES'!$C$10:$D$17,2,FALSE),"")</f>
        <v/>
      </c>
      <c r="AQ192" s="8">
        <v>16.9200000000003</v>
      </c>
      <c r="AR192" s="8" t="str">
        <f>IFERROR(VLOOKUP(AQ192,'CRUCE OPORTUNIDADES'!$C$10:$D$17,2,FALSE),"")</f>
        <v/>
      </c>
      <c r="AS192" s="8">
        <v>17.9200000000003</v>
      </c>
      <c r="AT192" s="8" t="str">
        <f>IFERROR(VLOOKUP(AS192,'CRUCE OPORTUNIDADES'!$C$10:$D$17,2,FALSE),"")</f>
        <v/>
      </c>
      <c r="AU192" s="8">
        <v>18.9200000000003</v>
      </c>
      <c r="AV192" s="8" t="str">
        <f>IFERROR(VLOOKUP(AU192,'CRUCE OPORTUNIDADES'!$C$10:$D$17,2,FALSE),"")</f>
        <v/>
      </c>
      <c r="AW192" s="8">
        <v>19.9200000000004</v>
      </c>
      <c r="AX192" s="8" t="str">
        <f>IFERROR(VLOOKUP(AW192,'CRUCE OPORTUNIDADES'!$C$10:$D$17,2,FALSE),"")</f>
        <v/>
      </c>
      <c r="AY192" s="8">
        <v>20.9200000000004</v>
      </c>
      <c r="AZ192" s="8" t="str">
        <f>IFERROR(VLOOKUP(AY192,'CRUCE OPORTUNIDADES'!$C$10:$D$17,2,FALSE),"")</f>
        <v/>
      </c>
      <c r="BA192" s="8">
        <v>21.9200000000004</v>
      </c>
      <c r="BB192" s="8" t="str">
        <f>IFERROR(VLOOKUP(BA192,'CRUCE OPORTUNIDADES'!$C$10:$D$17,2,FALSE),"")</f>
        <v/>
      </c>
      <c r="BC192" s="8">
        <v>22.9200000000004</v>
      </c>
      <c r="BD192" s="8" t="str">
        <f>IFERROR(VLOOKUP(BC192,'CRUCE OPORTUNIDADES'!$C$10:$D$17,2,FALSE),"")</f>
        <v/>
      </c>
      <c r="BE192" s="8">
        <v>23.9200000000004</v>
      </c>
      <c r="BF192" s="8" t="str">
        <f>IFERROR(VLOOKUP(BE192,'CRUCE OPORTUNIDADES'!$C$10:$D$17,2,FALSE),"")</f>
        <v/>
      </c>
      <c r="BG192" s="8">
        <v>24.920000000000499</v>
      </c>
      <c r="BH192" s="8" t="str">
        <f>IFERROR(VLOOKUP(BG192,'CRUCE OPORTUNIDADES'!$C$10:$D$17,2,FALSE),"")</f>
        <v/>
      </c>
      <c r="BI192" s="8">
        <v>25.920000000000499</v>
      </c>
      <c r="BJ192" s="8" t="str">
        <f>IFERROR(VLOOKUP(BI192,'CRUCE OPORTUNIDADES'!$C$10:$D$17,2,FALSE),"")</f>
        <v/>
      </c>
    </row>
    <row r="193" spans="13:62" x14ac:dyDescent="0.25">
      <c r="N193" s="8" t="str">
        <f>IF(N194&lt;&gt;""," -O","")</f>
        <v/>
      </c>
      <c r="P193" s="8" t="str">
        <f>IF(P194&lt;&gt;""," -O","")</f>
        <v/>
      </c>
      <c r="R193" s="8" t="str">
        <f>IF(R194&lt;&gt;""," -O","")</f>
        <v/>
      </c>
      <c r="T193" s="8" t="str">
        <f>IF(T194&lt;&gt;""," -O","")</f>
        <v/>
      </c>
      <c r="V193" s="8" t="str">
        <f>IF(V194&lt;&gt;""," -O","")</f>
        <v/>
      </c>
      <c r="X193" s="8" t="str">
        <f>IF(X194&lt;&gt;""," -O","")</f>
        <v/>
      </c>
      <c r="Z193" s="8" t="str">
        <f>IF(Z194&lt;&gt;""," -O","")</f>
        <v/>
      </c>
      <c r="AB193" s="8" t="str">
        <f>IF(AB194&lt;&gt;""," -O","")</f>
        <v/>
      </c>
      <c r="AD193" s="8" t="str">
        <f>IF(AD194&lt;&gt;""," -O","")</f>
        <v/>
      </c>
      <c r="AF193" s="8" t="str">
        <f>IF(AF194&lt;&gt;""," -O","")</f>
        <v/>
      </c>
      <c r="AH193" s="8" t="str">
        <f>IF(AH194&lt;&gt;""," -O","")</f>
        <v/>
      </c>
      <c r="AJ193" s="8" t="str">
        <f>IF(AJ194&lt;&gt;""," -O","")</f>
        <v/>
      </c>
      <c r="AL193" s="8" t="str">
        <f>IF(AL194&lt;&gt;""," -O","")</f>
        <v/>
      </c>
      <c r="AN193" s="8" t="str">
        <f>IF(AN194&lt;&gt;""," -O","")</f>
        <v/>
      </c>
      <c r="AP193" s="8" t="str">
        <f>IF(AP194&lt;&gt;""," -O","")</f>
        <v/>
      </c>
      <c r="AR193" s="8" t="str">
        <f>IF(AR194&lt;&gt;""," -O","")</f>
        <v/>
      </c>
      <c r="AT193" s="8" t="str">
        <f>IF(AT194&lt;&gt;""," -O","")</f>
        <v/>
      </c>
      <c r="AV193" s="8" t="str">
        <f>IF(AV194&lt;&gt;""," -O","")</f>
        <v/>
      </c>
      <c r="AX193" s="8" t="str">
        <f>IF(AX194&lt;&gt;""," -O","")</f>
        <v/>
      </c>
      <c r="AZ193" s="8" t="str">
        <f>IF(AZ194&lt;&gt;""," -O","")</f>
        <v/>
      </c>
      <c r="BB193" s="8" t="str">
        <f>IF(BB194&lt;&gt;""," -O","")</f>
        <v/>
      </c>
      <c r="BD193" s="8" t="str">
        <f>IF(BD194&lt;&gt;""," -O","")</f>
        <v/>
      </c>
      <c r="BF193" s="8" t="str">
        <f>IF(BF194&lt;&gt;""," -O","")</f>
        <v/>
      </c>
      <c r="BH193" s="8" t="str">
        <f>IF(BH194&lt;&gt;""," -O","")</f>
        <v/>
      </c>
      <c r="BJ193" s="8" t="str">
        <f>IF(BJ194&lt;&gt;""," -O","")</f>
        <v/>
      </c>
    </row>
    <row r="194" spans="13:62" x14ac:dyDescent="0.25">
      <c r="M194" s="8">
        <v>1.93</v>
      </c>
      <c r="N194" s="8" t="str">
        <f>IFERROR(VLOOKUP(M194,'CRUCE OPORTUNIDADES'!$C$10:$D$17,2,FALSE),"")</f>
        <v/>
      </c>
      <c r="O194" s="8">
        <v>2.9300000000000201</v>
      </c>
      <c r="P194" s="8" t="str">
        <f>IFERROR(VLOOKUP(O194,'CRUCE OPORTUNIDADES'!$C$10:$D$17,2,FALSE),"")</f>
        <v/>
      </c>
      <c r="Q194" s="8">
        <v>3.9300000000000401</v>
      </c>
      <c r="R194" s="8" t="str">
        <f>IFERROR(VLOOKUP(Q194,'CRUCE OPORTUNIDADES'!$C$10:$D$17,2,FALSE),"")</f>
        <v/>
      </c>
      <c r="S194" s="8">
        <v>4.9300000000000601</v>
      </c>
      <c r="T194" s="8" t="str">
        <f>IFERROR(VLOOKUP(S194,'CRUCE OPORTUNIDADES'!$C$10:$D$17,2,FALSE),"")</f>
        <v/>
      </c>
      <c r="U194" s="8">
        <v>5.9300000000000797</v>
      </c>
      <c r="V194" s="8" t="str">
        <f>IFERROR(VLOOKUP(U194,'CRUCE OPORTUNIDADES'!$C$10:$D$17,2,FALSE),"")</f>
        <v/>
      </c>
      <c r="W194" s="8">
        <v>6.9300000000001001</v>
      </c>
      <c r="X194" s="8" t="str">
        <f>IFERROR(VLOOKUP(W194,'CRUCE OPORTUNIDADES'!$C$10:$D$17,2,FALSE),"")</f>
        <v/>
      </c>
      <c r="Y194" s="8">
        <v>7.9300000000001196</v>
      </c>
      <c r="Z194" s="8" t="str">
        <f>IFERROR(VLOOKUP(Y194,'CRUCE OPORTUNIDADES'!$C$10:$D$17,2,FALSE),"")</f>
        <v/>
      </c>
      <c r="AA194" s="8">
        <v>8.93000000000014</v>
      </c>
      <c r="AB194" s="8" t="str">
        <f>IFERROR(VLOOKUP(AA194,'CRUCE OPORTUNIDADES'!$C$10:$D$17,2,FALSE),"")</f>
        <v/>
      </c>
      <c r="AC194" s="8">
        <v>9.9300000000001596</v>
      </c>
      <c r="AD194" s="8" t="str">
        <f>IFERROR(VLOOKUP(AC194,'CRUCE OPORTUNIDADES'!$C$10:$D$17,2,FALSE),"")</f>
        <v/>
      </c>
      <c r="AE194" s="8">
        <v>10.9300000000002</v>
      </c>
      <c r="AF194" s="8" t="str">
        <f>IFERROR(VLOOKUP(AE194,'CRUCE OPORTUNIDADES'!$C$10:$D$17,2,FALSE),"")</f>
        <v/>
      </c>
      <c r="AG194" s="8">
        <v>11.9300000000002</v>
      </c>
      <c r="AH194" s="8" t="str">
        <f>IFERROR(VLOOKUP(AG194,'CRUCE OPORTUNIDADES'!$C$10:$D$17,2,FALSE),"")</f>
        <v/>
      </c>
      <c r="AI194" s="8">
        <v>12.9300000000002</v>
      </c>
      <c r="AJ194" s="8" t="str">
        <f>IFERROR(VLOOKUP(AI194,'CRUCE OPORTUNIDADES'!$C$10:$D$17,2,FALSE),"")</f>
        <v/>
      </c>
      <c r="AK194" s="8">
        <v>13.9300000000002</v>
      </c>
      <c r="AL194" s="8" t="str">
        <f>IFERROR(VLOOKUP(AK194,'CRUCE OPORTUNIDADES'!$C$10:$D$17,2,FALSE),"")</f>
        <v/>
      </c>
      <c r="AM194" s="8">
        <v>14.9300000000003</v>
      </c>
      <c r="AN194" s="8" t="str">
        <f>IFERROR(VLOOKUP(AM194,'CRUCE OPORTUNIDADES'!$C$10:$D$17,2,FALSE),"")</f>
        <v/>
      </c>
      <c r="AO194" s="8">
        <v>15.9300000000003</v>
      </c>
      <c r="AP194" s="8" t="str">
        <f>IFERROR(VLOOKUP(AO194,'CRUCE OPORTUNIDADES'!$C$10:$D$17,2,FALSE),"")</f>
        <v/>
      </c>
      <c r="AQ194" s="8">
        <v>16.930000000000302</v>
      </c>
      <c r="AR194" s="8" t="str">
        <f>IFERROR(VLOOKUP(AQ194,'CRUCE OPORTUNIDADES'!$C$10:$D$17,2,FALSE),"")</f>
        <v/>
      </c>
      <c r="AS194" s="8">
        <v>17.930000000000302</v>
      </c>
      <c r="AT194" s="8" t="str">
        <f>IFERROR(VLOOKUP(AS194,'CRUCE OPORTUNIDADES'!$C$10:$D$17,2,FALSE),"")</f>
        <v/>
      </c>
      <c r="AU194" s="8">
        <v>18.930000000000302</v>
      </c>
      <c r="AV194" s="8" t="str">
        <f>IFERROR(VLOOKUP(AU194,'CRUCE OPORTUNIDADES'!$C$10:$D$17,2,FALSE),"")</f>
        <v/>
      </c>
      <c r="AW194" s="8">
        <v>19.930000000000401</v>
      </c>
      <c r="AX194" s="8" t="str">
        <f>IFERROR(VLOOKUP(AW194,'CRUCE OPORTUNIDADES'!$C$10:$D$17,2,FALSE),"")</f>
        <v/>
      </c>
      <c r="AY194" s="8">
        <v>20.930000000000401</v>
      </c>
      <c r="AZ194" s="8" t="str">
        <f>IFERROR(VLOOKUP(AY194,'CRUCE OPORTUNIDADES'!$C$10:$D$17,2,FALSE),"")</f>
        <v/>
      </c>
      <c r="BA194" s="8">
        <v>21.930000000000401</v>
      </c>
      <c r="BB194" s="8" t="str">
        <f>IFERROR(VLOOKUP(BA194,'CRUCE OPORTUNIDADES'!$C$10:$D$17,2,FALSE),"")</f>
        <v/>
      </c>
      <c r="BC194" s="8">
        <v>22.930000000000401</v>
      </c>
      <c r="BD194" s="8" t="str">
        <f>IFERROR(VLOOKUP(BC194,'CRUCE OPORTUNIDADES'!$C$10:$D$17,2,FALSE),"")</f>
        <v/>
      </c>
      <c r="BE194" s="8">
        <v>23.930000000000401</v>
      </c>
      <c r="BF194" s="8" t="str">
        <f>IFERROR(VLOOKUP(BE194,'CRUCE OPORTUNIDADES'!$C$10:$D$17,2,FALSE),"")</f>
        <v/>
      </c>
      <c r="BG194" s="8">
        <v>24.930000000000501</v>
      </c>
      <c r="BH194" s="8" t="str">
        <f>IFERROR(VLOOKUP(BG194,'CRUCE OPORTUNIDADES'!$C$10:$D$17,2,FALSE),"")</f>
        <v/>
      </c>
      <c r="BI194" s="8">
        <v>25.930000000000501</v>
      </c>
      <c r="BJ194" s="8" t="str">
        <f>IFERROR(VLOOKUP(BI194,'CRUCE OPORTUNIDADES'!$C$10:$D$17,2,FALSE),"")</f>
        <v/>
      </c>
    </row>
    <row r="195" spans="13:62" x14ac:dyDescent="0.25">
      <c r="N195" s="8" t="str">
        <f>IF(N196&lt;&gt;""," -O","")</f>
        <v/>
      </c>
      <c r="P195" s="8" t="str">
        <f>IF(P196&lt;&gt;""," -O","")</f>
        <v/>
      </c>
      <c r="R195" s="8" t="str">
        <f>IF(R196&lt;&gt;""," -O","")</f>
        <v/>
      </c>
      <c r="T195" s="8" t="str">
        <f>IF(T196&lt;&gt;""," -O","")</f>
        <v/>
      </c>
      <c r="V195" s="8" t="str">
        <f>IF(V196&lt;&gt;""," -O","")</f>
        <v/>
      </c>
      <c r="X195" s="8" t="str">
        <f>IF(X196&lt;&gt;""," -O","")</f>
        <v/>
      </c>
      <c r="Z195" s="8" t="str">
        <f>IF(Z196&lt;&gt;""," -O","")</f>
        <v/>
      </c>
      <c r="AB195" s="8" t="str">
        <f>IF(AB196&lt;&gt;""," -O","")</f>
        <v/>
      </c>
      <c r="AD195" s="8" t="str">
        <f>IF(AD196&lt;&gt;""," -O","")</f>
        <v/>
      </c>
      <c r="AF195" s="8" t="str">
        <f>IF(AF196&lt;&gt;""," -O","")</f>
        <v/>
      </c>
      <c r="AH195" s="8" t="str">
        <f>IF(AH196&lt;&gt;""," -O","")</f>
        <v/>
      </c>
      <c r="AJ195" s="8" t="str">
        <f>IF(AJ196&lt;&gt;""," -O","")</f>
        <v/>
      </c>
      <c r="AL195" s="8" t="str">
        <f>IF(AL196&lt;&gt;""," -O","")</f>
        <v/>
      </c>
      <c r="AN195" s="8" t="str">
        <f>IF(AN196&lt;&gt;""," -O","")</f>
        <v/>
      </c>
      <c r="AP195" s="8" t="str">
        <f>IF(AP196&lt;&gt;""," -O","")</f>
        <v/>
      </c>
      <c r="AR195" s="8" t="str">
        <f>IF(AR196&lt;&gt;""," -O","")</f>
        <v/>
      </c>
      <c r="AT195" s="8" t="str">
        <f>IF(AT196&lt;&gt;""," -O","")</f>
        <v/>
      </c>
      <c r="AV195" s="8" t="str">
        <f>IF(AV196&lt;&gt;""," -O","")</f>
        <v/>
      </c>
      <c r="AX195" s="8" t="str">
        <f>IF(AX196&lt;&gt;""," -O","")</f>
        <v/>
      </c>
      <c r="AZ195" s="8" t="str">
        <f>IF(AZ196&lt;&gt;""," -O","")</f>
        <v/>
      </c>
      <c r="BB195" s="8" t="str">
        <f>IF(BB196&lt;&gt;""," -O","")</f>
        <v/>
      </c>
      <c r="BD195" s="8" t="str">
        <f>IF(BD196&lt;&gt;""," -O","")</f>
        <v/>
      </c>
      <c r="BF195" s="8" t="str">
        <f>IF(BF196&lt;&gt;""," -O","")</f>
        <v/>
      </c>
      <c r="BH195" s="8" t="str">
        <f>IF(BH196&lt;&gt;""," -O","")</f>
        <v/>
      </c>
      <c r="BJ195" s="8" t="str">
        <f>IF(BJ196&lt;&gt;""," -O","")</f>
        <v/>
      </c>
    </row>
    <row r="196" spans="13:62" x14ac:dyDescent="0.25">
      <c r="M196" s="8">
        <v>1.94</v>
      </c>
      <c r="N196" s="8" t="str">
        <f>IFERROR(VLOOKUP(M196,'CRUCE OPORTUNIDADES'!$C$10:$D$17,2,FALSE),"")</f>
        <v/>
      </c>
      <c r="O196" s="8">
        <v>2.9400000000000199</v>
      </c>
      <c r="P196" s="8" t="str">
        <f>IFERROR(VLOOKUP(O196,'CRUCE OPORTUNIDADES'!$C$10:$D$17,2,FALSE),"")</f>
        <v/>
      </c>
      <c r="Q196" s="8">
        <v>3.9400000000000399</v>
      </c>
      <c r="R196" s="8" t="str">
        <f>IFERROR(VLOOKUP(Q196,'CRUCE OPORTUNIDADES'!$C$10:$D$17,2,FALSE),"")</f>
        <v/>
      </c>
      <c r="S196" s="8">
        <v>4.9400000000000599</v>
      </c>
      <c r="T196" s="8" t="str">
        <f>IFERROR(VLOOKUP(S196,'CRUCE OPORTUNIDADES'!$C$10:$D$17,2,FALSE),"")</f>
        <v/>
      </c>
      <c r="U196" s="8">
        <v>5.9400000000000803</v>
      </c>
      <c r="V196" s="8" t="str">
        <f>IFERROR(VLOOKUP(U196,'CRUCE OPORTUNIDADES'!$C$10:$D$17,2,FALSE),"")</f>
        <v/>
      </c>
      <c r="W196" s="8">
        <v>6.9400000000000999</v>
      </c>
      <c r="X196" s="8" t="str">
        <f>IFERROR(VLOOKUP(W196,'CRUCE OPORTUNIDADES'!$C$10:$D$17,2,FALSE),"")</f>
        <v/>
      </c>
      <c r="Y196" s="8">
        <v>7.9400000000001203</v>
      </c>
      <c r="Z196" s="8" t="str">
        <f>IFERROR(VLOOKUP(Y196,'CRUCE OPORTUNIDADES'!$C$10:$D$17,2,FALSE),"")</f>
        <v/>
      </c>
      <c r="AA196" s="8">
        <v>8.9400000000001398</v>
      </c>
      <c r="AB196" s="8" t="str">
        <f>IFERROR(VLOOKUP(AA196,'CRUCE OPORTUNIDADES'!$C$10:$D$17,2,FALSE),"")</f>
        <v/>
      </c>
      <c r="AC196" s="8">
        <v>9.9400000000001594</v>
      </c>
      <c r="AD196" s="8" t="str">
        <f>IFERROR(VLOOKUP(AC196,'CRUCE OPORTUNIDADES'!$C$10:$D$17,2,FALSE),"")</f>
        <v/>
      </c>
      <c r="AE196" s="8">
        <v>10.9400000000002</v>
      </c>
      <c r="AF196" s="8" t="str">
        <f>IFERROR(VLOOKUP(AE196,'CRUCE OPORTUNIDADES'!$C$10:$D$17,2,FALSE),"")</f>
        <v/>
      </c>
      <c r="AG196" s="8">
        <v>11.9400000000002</v>
      </c>
      <c r="AH196" s="8" t="str">
        <f>IFERROR(VLOOKUP(AG196,'CRUCE OPORTUNIDADES'!$C$10:$D$17,2,FALSE),"")</f>
        <v/>
      </c>
      <c r="AI196" s="8">
        <v>12.9400000000002</v>
      </c>
      <c r="AJ196" s="8" t="str">
        <f>IFERROR(VLOOKUP(AI196,'CRUCE OPORTUNIDADES'!$C$10:$D$17,2,FALSE),"")</f>
        <v/>
      </c>
      <c r="AK196" s="8">
        <v>13.9400000000002</v>
      </c>
      <c r="AL196" s="8" t="str">
        <f>IFERROR(VLOOKUP(AK196,'CRUCE OPORTUNIDADES'!$C$10:$D$17,2,FALSE),"")</f>
        <v/>
      </c>
      <c r="AM196" s="8">
        <v>14.9400000000003</v>
      </c>
      <c r="AN196" s="8" t="str">
        <f>IFERROR(VLOOKUP(AM196,'CRUCE OPORTUNIDADES'!$C$10:$D$17,2,FALSE),"")</f>
        <v/>
      </c>
      <c r="AO196" s="8">
        <v>15.9400000000003</v>
      </c>
      <c r="AP196" s="8" t="str">
        <f>IFERROR(VLOOKUP(AO196,'CRUCE OPORTUNIDADES'!$C$10:$D$17,2,FALSE),"")</f>
        <v/>
      </c>
      <c r="AQ196" s="8">
        <v>16.9400000000003</v>
      </c>
      <c r="AR196" s="8" t="str">
        <f>IFERROR(VLOOKUP(AQ196,'CRUCE OPORTUNIDADES'!$C$10:$D$17,2,FALSE),"")</f>
        <v/>
      </c>
      <c r="AS196" s="8">
        <v>17.9400000000003</v>
      </c>
      <c r="AT196" s="8" t="str">
        <f>IFERROR(VLOOKUP(AS196,'CRUCE OPORTUNIDADES'!$C$10:$D$17,2,FALSE),"")</f>
        <v/>
      </c>
      <c r="AU196" s="8">
        <v>18.9400000000003</v>
      </c>
      <c r="AV196" s="8" t="str">
        <f>IFERROR(VLOOKUP(AU196,'CRUCE OPORTUNIDADES'!$C$10:$D$17,2,FALSE),"")</f>
        <v/>
      </c>
      <c r="AW196" s="8">
        <v>19.940000000000399</v>
      </c>
      <c r="AX196" s="8" t="str">
        <f>IFERROR(VLOOKUP(AW196,'CRUCE OPORTUNIDADES'!$C$10:$D$17,2,FALSE),"")</f>
        <v/>
      </c>
      <c r="AY196" s="8">
        <v>20.940000000000399</v>
      </c>
      <c r="AZ196" s="8" t="str">
        <f>IFERROR(VLOOKUP(AY196,'CRUCE OPORTUNIDADES'!$C$10:$D$17,2,FALSE),"")</f>
        <v/>
      </c>
      <c r="BA196" s="8">
        <v>21.940000000000399</v>
      </c>
      <c r="BB196" s="8" t="str">
        <f>IFERROR(VLOOKUP(BA196,'CRUCE OPORTUNIDADES'!$C$10:$D$17,2,FALSE),"")</f>
        <v/>
      </c>
      <c r="BC196" s="8">
        <v>22.940000000000399</v>
      </c>
      <c r="BD196" s="8" t="str">
        <f>IFERROR(VLOOKUP(BC196,'CRUCE OPORTUNIDADES'!$C$10:$D$17,2,FALSE),"")</f>
        <v/>
      </c>
      <c r="BE196" s="8">
        <v>23.940000000000399</v>
      </c>
      <c r="BF196" s="8" t="str">
        <f>IFERROR(VLOOKUP(BE196,'CRUCE OPORTUNIDADES'!$C$10:$D$17,2,FALSE),"")</f>
        <v/>
      </c>
      <c r="BG196" s="8">
        <v>24.940000000000499</v>
      </c>
      <c r="BH196" s="8" t="str">
        <f>IFERROR(VLOOKUP(BG196,'CRUCE OPORTUNIDADES'!$C$10:$D$17,2,FALSE),"")</f>
        <v/>
      </c>
      <c r="BI196" s="8">
        <v>25.940000000000499</v>
      </c>
      <c r="BJ196" s="8" t="str">
        <f>IFERROR(VLOOKUP(BI196,'CRUCE OPORTUNIDADES'!$C$10:$D$17,2,FALSE),"")</f>
        <v/>
      </c>
    </row>
    <row r="197" spans="13:62" x14ac:dyDescent="0.25">
      <c r="N197" s="8" t="str">
        <f>IF(N198&lt;&gt;""," -O","")</f>
        <v/>
      </c>
      <c r="P197" s="8" t="str">
        <f>IF(P198&lt;&gt;""," -O","")</f>
        <v/>
      </c>
      <c r="R197" s="8" t="str">
        <f>IF(R198&lt;&gt;""," -O","")</f>
        <v/>
      </c>
      <c r="T197" s="8" t="str">
        <f>IF(T198&lt;&gt;""," -O","")</f>
        <v/>
      </c>
      <c r="V197" s="8" t="str">
        <f>IF(V198&lt;&gt;""," -O","")</f>
        <v/>
      </c>
      <c r="X197" s="8" t="str">
        <f>IF(X198&lt;&gt;""," -O","")</f>
        <v/>
      </c>
      <c r="Z197" s="8" t="str">
        <f>IF(Z198&lt;&gt;""," -O","")</f>
        <v/>
      </c>
      <c r="AB197" s="8" t="str">
        <f>IF(AB198&lt;&gt;""," -O","")</f>
        <v/>
      </c>
      <c r="AD197" s="8" t="str">
        <f>IF(AD198&lt;&gt;""," -O","")</f>
        <v/>
      </c>
      <c r="AF197" s="8" t="str">
        <f>IF(AF198&lt;&gt;""," -O","")</f>
        <v/>
      </c>
      <c r="AH197" s="8" t="str">
        <f>IF(AH198&lt;&gt;""," -O","")</f>
        <v/>
      </c>
      <c r="AJ197" s="8" t="str">
        <f>IF(AJ198&lt;&gt;""," -O","")</f>
        <v/>
      </c>
      <c r="AL197" s="8" t="str">
        <f>IF(AL198&lt;&gt;""," -O","")</f>
        <v/>
      </c>
      <c r="AN197" s="8" t="str">
        <f>IF(AN198&lt;&gt;""," -O","")</f>
        <v/>
      </c>
      <c r="AP197" s="8" t="str">
        <f>IF(AP198&lt;&gt;""," -O","")</f>
        <v/>
      </c>
      <c r="AR197" s="8" t="str">
        <f>IF(AR198&lt;&gt;""," -O","")</f>
        <v/>
      </c>
      <c r="AT197" s="8" t="str">
        <f>IF(AT198&lt;&gt;""," -O","")</f>
        <v/>
      </c>
      <c r="AV197" s="8" t="str">
        <f>IF(AV198&lt;&gt;""," -O","")</f>
        <v/>
      </c>
      <c r="AX197" s="8" t="str">
        <f>IF(AX198&lt;&gt;""," -O","")</f>
        <v/>
      </c>
      <c r="AZ197" s="8" t="str">
        <f>IF(AZ198&lt;&gt;""," -O","")</f>
        <v/>
      </c>
      <c r="BB197" s="8" t="str">
        <f>IF(BB198&lt;&gt;""," -O","")</f>
        <v/>
      </c>
      <c r="BD197" s="8" t="str">
        <f>IF(BD198&lt;&gt;""," -O","")</f>
        <v/>
      </c>
      <c r="BF197" s="8" t="str">
        <f>IF(BF198&lt;&gt;""," -O","")</f>
        <v/>
      </c>
      <c r="BH197" s="8" t="str">
        <f>IF(BH198&lt;&gt;""," -O","")</f>
        <v/>
      </c>
      <c r="BJ197" s="8" t="str">
        <f>IF(BJ198&lt;&gt;""," -O","")</f>
        <v/>
      </c>
    </row>
    <row r="198" spans="13:62" x14ac:dyDescent="0.25">
      <c r="M198" s="8">
        <v>1.95</v>
      </c>
      <c r="N198" s="8" t="str">
        <f>IFERROR(VLOOKUP(M198,'CRUCE OPORTUNIDADES'!$C$10:$D$17,2,FALSE),"")</f>
        <v/>
      </c>
      <c r="O198" s="8">
        <v>2.9500000000000202</v>
      </c>
      <c r="P198" s="8" t="str">
        <f>IFERROR(VLOOKUP(O198,'CRUCE OPORTUNIDADES'!$C$10:$D$17,2,FALSE),"")</f>
        <v/>
      </c>
      <c r="Q198" s="8">
        <v>3.9500000000000401</v>
      </c>
      <c r="R198" s="8" t="str">
        <f>IFERROR(VLOOKUP(Q198,'CRUCE OPORTUNIDADES'!$C$10:$D$17,2,FALSE),"")</f>
        <v/>
      </c>
      <c r="S198" s="8">
        <v>4.9500000000000597</v>
      </c>
      <c r="T198" s="8" t="str">
        <f>IFERROR(VLOOKUP(S198,'CRUCE OPORTUNIDADES'!$C$10:$D$17,2,FALSE),"")</f>
        <v/>
      </c>
      <c r="U198" s="8">
        <v>5.9500000000000801</v>
      </c>
      <c r="V198" s="8" t="str">
        <f>IFERROR(VLOOKUP(U198,'CRUCE OPORTUNIDADES'!$C$10:$D$17,2,FALSE),"")</f>
        <v/>
      </c>
      <c r="W198" s="8">
        <v>6.9500000000000997</v>
      </c>
      <c r="X198" s="8" t="str">
        <f>IFERROR(VLOOKUP(W198,'CRUCE OPORTUNIDADES'!$C$10:$D$17,2,FALSE),"")</f>
        <v/>
      </c>
      <c r="Y198" s="8">
        <v>7.9500000000001201</v>
      </c>
      <c r="Z198" s="8" t="str">
        <f>IFERROR(VLOOKUP(Y198,'CRUCE OPORTUNIDADES'!$C$10:$D$17,2,FALSE),"")</f>
        <v/>
      </c>
      <c r="AA198" s="8">
        <v>8.9500000000001396</v>
      </c>
      <c r="AB198" s="8" t="str">
        <f>IFERROR(VLOOKUP(AA198,'CRUCE OPORTUNIDADES'!$C$10:$D$17,2,FALSE),"")</f>
        <v/>
      </c>
      <c r="AC198" s="8">
        <v>9.9500000000001592</v>
      </c>
      <c r="AD198" s="8" t="str">
        <f>IFERROR(VLOOKUP(AC198,'CRUCE OPORTUNIDADES'!$C$10:$D$17,2,FALSE),"")</f>
        <v/>
      </c>
      <c r="AE198" s="8">
        <v>10.9500000000002</v>
      </c>
      <c r="AF198" s="8" t="str">
        <f>IFERROR(VLOOKUP(AE198,'CRUCE OPORTUNIDADES'!$C$10:$D$17,2,FALSE),"")</f>
        <v/>
      </c>
      <c r="AG198" s="8">
        <v>11.9500000000002</v>
      </c>
      <c r="AH198" s="8" t="str">
        <f>IFERROR(VLOOKUP(AG198,'CRUCE OPORTUNIDADES'!$C$10:$D$17,2,FALSE),"")</f>
        <v/>
      </c>
      <c r="AI198" s="8">
        <v>12.9500000000002</v>
      </c>
      <c r="AJ198" s="8" t="str">
        <f>IFERROR(VLOOKUP(AI198,'CRUCE OPORTUNIDADES'!$C$10:$D$17,2,FALSE),"")</f>
        <v/>
      </c>
      <c r="AK198" s="8">
        <v>13.9500000000002</v>
      </c>
      <c r="AL198" s="8" t="str">
        <f>IFERROR(VLOOKUP(AK198,'CRUCE OPORTUNIDADES'!$C$10:$D$17,2,FALSE),"")</f>
        <v/>
      </c>
      <c r="AM198" s="8">
        <v>14.950000000000299</v>
      </c>
      <c r="AN198" s="8" t="str">
        <f>IFERROR(VLOOKUP(AM198,'CRUCE OPORTUNIDADES'!$C$10:$D$17,2,FALSE),"")</f>
        <v/>
      </c>
      <c r="AO198" s="8">
        <v>15.950000000000299</v>
      </c>
      <c r="AP198" s="8" t="str">
        <f>IFERROR(VLOOKUP(AO198,'CRUCE OPORTUNIDADES'!$C$10:$D$17,2,FALSE),"")</f>
        <v/>
      </c>
      <c r="AQ198" s="8">
        <v>16.950000000000301</v>
      </c>
      <c r="AR198" s="8" t="str">
        <f>IFERROR(VLOOKUP(AQ198,'CRUCE OPORTUNIDADES'!$C$10:$D$17,2,FALSE),"")</f>
        <v/>
      </c>
      <c r="AS198" s="8">
        <v>17.950000000000301</v>
      </c>
      <c r="AT198" s="8" t="str">
        <f>IFERROR(VLOOKUP(AS198,'CRUCE OPORTUNIDADES'!$C$10:$D$17,2,FALSE),"")</f>
        <v/>
      </c>
      <c r="AU198" s="8">
        <v>18.950000000000301</v>
      </c>
      <c r="AV198" s="8" t="str">
        <f>IFERROR(VLOOKUP(AU198,'CRUCE OPORTUNIDADES'!$C$10:$D$17,2,FALSE),"")</f>
        <v/>
      </c>
      <c r="AW198" s="8">
        <v>19.950000000000401</v>
      </c>
      <c r="AX198" s="8" t="str">
        <f>IFERROR(VLOOKUP(AW198,'CRUCE OPORTUNIDADES'!$C$10:$D$17,2,FALSE),"")</f>
        <v/>
      </c>
      <c r="AY198" s="8">
        <v>20.950000000000401</v>
      </c>
      <c r="AZ198" s="8" t="str">
        <f>IFERROR(VLOOKUP(AY198,'CRUCE OPORTUNIDADES'!$C$10:$D$17,2,FALSE),"")</f>
        <v/>
      </c>
      <c r="BA198" s="8">
        <v>21.950000000000401</v>
      </c>
      <c r="BB198" s="8" t="str">
        <f>IFERROR(VLOOKUP(BA198,'CRUCE OPORTUNIDADES'!$C$10:$D$17,2,FALSE),"")</f>
        <v/>
      </c>
      <c r="BC198" s="8">
        <v>22.950000000000401</v>
      </c>
      <c r="BD198" s="8" t="str">
        <f>IFERROR(VLOOKUP(BC198,'CRUCE OPORTUNIDADES'!$C$10:$D$17,2,FALSE),"")</f>
        <v/>
      </c>
      <c r="BE198" s="8">
        <v>23.950000000000401</v>
      </c>
      <c r="BF198" s="8" t="str">
        <f>IFERROR(VLOOKUP(BE198,'CRUCE OPORTUNIDADES'!$C$10:$D$17,2,FALSE),"")</f>
        <v/>
      </c>
      <c r="BG198" s="8">
        <v>24.9500000000005</v>
      </c>
      <c r="BH198" s="8" t="str">
        <f>IFERROR(VLOOKUP(BG198,'CRUCE OPORTUNIDADES'!$C$10:$D$17,2,FALSE),"")</f>
        <v/>
      </c>
      <c r="BI198" s="8">
        <v>25.9500000000005</v>
      </c>
      <c r="BJ198" s="8" t="str">
        <f>IFERROR(VLOOKUP(BI198,'CRUCE OPORTUNIDADES'!$C$10:$D$17,2,FALSE),"")</f>
        <v/>
      </c>
    </row>
    <row r="199" spans="13:62" x14ac:dyDescent="0.25">
      <c r="N199" s="8" t="str">
        <f>IF(N200&lt;&gt;""," -O","")</f>
        <v/>
      </c>
      <c r="P199" s="8" t="str">
        <f>IF(P200&lt;&gt;""," -O","")</f>
        <v/>
      </c>
      <c r="R199" s="8" t="str">
        <f>IF(R200&lt;&gt;""," -O","")</f>
        <v/>
      </c>
      <c r="T199" s="8" t="str">
        <f>IF(T200&lt;&gt;""," -O","")</f>
        <v/>
      </c>
      <c r="V199" s="8" t="str">
        <f>IF(V200&lt;&gt;""," -O","")</f>
        <v/>
      </c>
      <c r="X199" s="8" t="str">
        <f>IF(X200&lt;&gt;""," -O","")</f>
        <v/>
      </c>
      <c r="Z199" s="8" t="str">
        <f>IF(Z200&lt;&gt;""," -O","")</f>
        <v/>
      </c>
      <c r="AB199" s="8" t="str">
        <f>IF(AB200&lt;&gt;""," -O","")</f>
        <v/>
      </c>
      <c r="AD199" s="8" t="str">
        <f>IF(AD200&lt;&gt;""," -O","")</f>
        <v/>
      </c>
      <c r="AF199" s="8" t="str">
        <f>IF(AF200&lt;&gt;""," -O","")</f>
        <v/>
      </c>
      <c r="AH199" s="8" t="str">
        <f>IF(AH200&lt;&gt;""," -O","")</f>
        <v/>
      </c>
      <c r="AJ199" s="8" t="str">
        <f>IF(AJ200&lt;&gt;""," -O","")</f>
        <v/>
      </c>
      <c r="AL199" s="8" t="str">
        <f>IF(AL200&lt;&gt;""," -O","")</f>
        <v/>
      </c>
      <c r="AN199" s="8" t="str">
        <f>IF(AN200&lt;&gt;""," -O","")</f>
        <v/>
      </c>
      <c r="AP199" s="8" t="str">
        <f>IF(AP200&lt;&gt;""," -O","")</f>
        <v/>
      </c>
      <c r="AR199" s="8" t="str">
        <f>IF(AR200&lt;&gt;""," -O","")</f>
        <v/>
      </c>
      <c r="AT199" s="8" t="str">
        <f>IF(AT200&lt;&gt;""," -O","")</f>
        <v/>
      </c>
      <c r="AV199" s="8" t="str">
        <f>IF(AV200&lt;&gt;""," -O","")</f>
        <v/>
      </c>
      <c r="AX199" s="8" t="str">
        <f>IF(AX200&lt;&gt;""," -O","")</f>
        <v/>
      </c>
      <c r="AZ199" s="8" t="str">
        <f>IF(AZ200&lt;&gt;""," -O","")</f>
        <v/>
      </c>
      <c r="BB199" s="8" t="str">
        <f>IF(BB200&lt;&gt;""," -O","")</f>
        <v/>
      </c>
      <c r="BD199" s="8" t="str">
        <f>IF(BD200&lt;&gt;""," -O","")</f>
        <v/>
      </c>
      <c r="BF199" s="8" t="str">
        <f>IF(BF200&lt;&gt;""," -O","")</f>
        <v/>
      </c>
      <c r="BH199" s="8" t="str">
        <f>IF(BH200&lt;&gt;""," -O","")</f>
        <v/>
      </c>
      <c r="BJ199" s="8" t="str">
        <f>IF(BJ200&lt;&gt;""," -O","")</f>
        <v/>
      </c>
    </row>
    <row r="200" spans="13:62" x14ac:dyDescent="0.25">
      <c r="M200" s="8">
        <v>1.96</v>
      </c>
      <c r="N200" s="8" t="str">
        <f>IFERROR(VLOOKUP(M200,'CRUCE OPORTUNIDADES'!$C$10:$D$17,2,FALSE),"")</f>
        <v/>
      </c>
      <c r="O200" s="8">
        <v>2.9600000000000199</v>
      </c>
      <c r="P200" s="8" t="str">
        <f>IFERROR(VLOOKUP(O200,'CRUCE OPORTUNIDADES'!$C$10:$D$17,2,FALSE),"")</f>
        <v/>
      </c>
      <c r="Q200" s="8">
        <v>3.9600000000000399</v>
      </c>
      <c r="R200" s="8" t="str">
        <f>IFERROR(VLOOKUP(Q200,'CRUCE OPORTUNIDADES'!$C$10:$D$17,2,FALSE),"")</f>
        <v/>
      </c>
      <c r="S200" s="8">
        <v>4.9600000000000604</v>
      </c>
      <c r="T200" s="8" t="str">
        <f>IFERROR(VLOOKUP(S200,'CRUCE OPORTUNIDADES'!$C$10:$D$17,2,FALSE),"")</f>
        <v/>
      </c>
      <c r="U200" s="8">
        <v>5.9600000000000799</v>
      </c>
      <c r="V200" s="8" t="str">
        <f>IFERROR(VLOOKUP(U200,'CRUCE OPORTUNIDADES'!$C$10:$D$17,2,FALSE),"")</f>
        <v/>
      </c>
      <c r="W200" s="8">
        <v>6.9600000000001003</v>
      </c>
      <c r="X200" s="8" t="str">
        <f>IFERROR(VLOOKUP(W200,'CRUCE OPORTUNIDADES'!$C$10:$D$17,2,FALSE),"")</f>
        <v/>
      </c>
      <c r="Y200" s="8">
        <v>7.9600000000001199</v>
      </c>
      <c r="Z200" s="8" t="str">
        <f>IFERROR(VLOOKUP(Y200,'CRUCE OPORTUNIDADES'!$C$10:$D$17,2,FALSE),"")</f>
        <v/>
      </c>
      <c r="AA200" s="8">
        <v>8.9600000000001394</v>
      </c>
      <c r="AB200" s="8" t="str">
        <f>IFERROR(VLOOKUP(AA200,'CRUCE OPORTUNIDADES'!$C$10:$D$17,2,FALSE),"")</f>
        <v/>
      </c>
      <c r="AC200" s="8">
        <v>9.9600000000001607</v>
      </c>
      <c r="AD200" s="8" t="str">
        <f>IFERROR(VLOOKUP(AC200,'CRUCE OPORTUNIDADES'!$C$10:$D$17,2,FALSE),"")</f>
        <v/>
      </c>
      <c r="AE200" s="8">
        <v>10.9600000000002</v>
      </c>
      <c r="AF200" s="8" t="str">
        <f>IFERROR(VLOOKUP(AE200,'CRUCE OPORTUNIDADES'!$C$10:$D$17,2,FALSE),"")</f>
        <v/>
      </c>
      <c r="AG200" s="8">
        <v>11.9600000000002</v>
      </c>
      <c r="AH200" s="8" t="str">
        <f>IFERROR(VLOOKUP(AG200,'CRUCE OPORTUNIDADES'!$C$10:$D$17,2,FALSE),"")</f>
        <v/>
      </c>
      <c r="AI200" s="8">
        <v>12.9600000000002</v>
      </c>
      <c r="AJ200" s="8" t="str">
        <f>IFERROR(VLOOKUP(AI200,'CRUCE OPORTUNIDADES'!$C$10:$D$17,2,FALSE),"")</f>
        <v/>
      </c>
      <c r="AK200" s="8">
        <v>13.9600000000002</v>
      </c>
      <c r="AL200" s="8" t="str">
        <f>IFERROR(VLOOKUP(AK200,'CRUCE OPORTUNIDADES'!$C$10:$D$17,2,FALSE),"")</f>
        <v/>
      </c>
      <c r="AM200" s="8">
        <v>14.960000000000299</v>
      </c>
      <c r="AN200" s="8" t="str">
        <f>IFERROR(VLOOKUP(AM200,'CRUCE OPORTUNIDADES'!$C$10:$D$17,2,FALSE),"")</f>
        <v/>
      </c>
      <c r="AO200" s="8">
        <v>15.960000000000299</v>
      </c>
      <c r="AP200" s="8" t="str">
        <f>IFERROR(VLOOKUP(AO200,'CRUCE OPORTUNIDADES'!$C$10:$D$17,2,FALSE),"")</f>
        <v/>
      </c>
      <c r="AQ200" s="8">
        <v>16.960000000000299</v>
      </c>
      <c r="AR200" s="8" t="str">
        <f>IFERROR(VLOOKUP(AQ200,'CRUCE OPORTUNIDADES'!$C$10:$D$17,2,FALSE),"")</f>
        <v/>
      </c>
      <c r="AS200" s="8">
        <v>17.960000000000299</v>
      </c>
      <c r="AT200" s="8" t="str">
        <f>IFERROR(VLOOKUP(AS200,'CRUCE OPORTUNIDADES'!$C$10:$D$17,2,FALSE),"")</f>
        <v/>
      </c>
      <c r="AU200" s="8">
        <v>18.960000000000299</v>
      </c>
      <c r="AV200" s="8" t="str">
        <f>IFERROR(VLOOKUP(AU200,'CRUCE OPORTUNIDADES'!$C$10:$D$17,2,FALSE),"")</f>
        <v/>
      </c>
      <c r="AW200" s="8">
        <v>19.960000000000399</v>
      </c>
      <c r="AX200" s="8" t="str">
        <f>IFERROR(VLOOKUP(AW200,'CRUCE OPORTUNIDADES'!$C$10:$D$17,2,FALSE),"")</f>
        <v/>
      </c>
      <c r="AY200" s="8">
        <v>20.960000000000399</v>
      </c>
      <c r="AZ200" s="8" t="str">
        <f>IFERROR(VLOOKUP(AY200,'CRUCE OPORTUNIDADES'!$C$10:$D$17,2,FALSE),"")</f>
        <v/>
      </c>
      <c r="BA200" s="8">
        <v>21.960000000000399</v>
      </c>
      <c r="BB200" s="8" t="str">
        <f>IFERROR(VLOOKUP(BA200,'CRUCE OPORTUNIDADES'!$C$10:$D$17,2,FALSE),"")</f>
        <v/>
      </c>
      <c r="BC200" s="8">
        <v>22.960000000000399</v>
      </c>
      <c r="BD200" s="8" t="str">
        <f>IFERROR(VLOOKUP(BC200,'CRUCE OPORTUNIDADES'!$C$10:$D$17,2,FALSE),"")</f>
        <v/>
      </c>
      <c r="BE200" s="8">
        <v>23.960000000000399</v>
      </c>
      <c r="BF200" s="8" t="str">
        <f>IFERROR(VLOOKUP(BE200,'CRUCE OPORTUNIDADES'!$C$10:$D$17,2,FALSE),"")</f>
        <v/>
      </c>
      <c r="BG200" s="8">
        <v>24.960000000000498</v>
      </c>
      <c r="BH200" s="8" t="str">
        <f>IFERROR(VLOOKUP(BG200,'CRUCE OPORTUNIDADES'!$C$10:$D$17,2,FALSE),"")</f>
        <v/>
      </c>
      <c r="BI200" s="8">
        <v>25.960000000000498</v>
      </c>
      <c r="BJ200" s="8" t="str">
        <f>IFERROR(VLOOKUP(BI200,'CRUCE OPORTUNIDADES'!$C$10:$D$17,2,FALSE),"")</f>
        <v/>
      </c>
    </row>
    <row r="201" spans="13:62" x14ac:dyDescent="0.25">
      <c r="N201" s="8" t="str">
        <f>IF(N202&lt;&gt;""," -O","")</f>
        <v/>
      </c>
      <c r="P201" s="8" t="str">
        <f>IF(P202&lt;&gt;""," -O","")</f>
        <v/>
      </c>
      <c r="R201" s="8" t="str">
        <f>IF(R202&lt;&gt;""," -O","")</f>
        <v/>
      </c>
      <c r="T201" s="8" t="str">
        <f>IF(T202&lt;&gt;""," -O","")</f>
        <v/>
      </c>
      <c r="V201" s="8" t="str">
        <f>IF(V202&lt;&gt;""," -O","")</f>
        <v/>
      </c>
      <c r="X201" s="8" t="str">
        <f>IF(X202&lt;&gt;""," -O","")</f>
        <v/>
      </c>
      <c r="Z201" s="8" t="str">
        <f>IF(Z202&lt;&gt;""," -O","")</f>
        <v/>
      </c>
      <c r="AB201" s="8" t="str">
        <f>IF(AB202&lt;&gt;""," -O","")</f>
        <v/>
      </c>
      <c r="AD201" s="8" t="str">
        <f>IF(AD202&lt;&gt;""," -O","")</f>
        <v/>
      </c>
      <c r="AF201" s="8" t="str">
        <f>IF(AF202&lt;&gt;""," -O","")</f>
        <v/>
      </c>
      <c r="AH201" s="8" t="str">
        <f>IF(AH202&lt;&gt;""," -O","")</f>
        <v/>
      </c>
      <c r="AJ201" s="8" t="str">
        <f>IF(AJ202&lt;&gt;""," -O","")</f>
        <v/>
      </c>
      <c r="AL201" s="8" t="str">
        <f>IF(AL202&lt;&gt;""," -O","")</f>
        <v/>
      </c>
      <c r="AN201" s="8" t="str">
        <f>IF(AN202&lt;&gt;""," -O","")</f>
        <v/>
      </c>
      <c r="AP201" s="8" t="str">
        <f>IF(AP202&lt;&gt;""," -O","")</f>
        <v/>
      </c>
      <c r="AR201" s="8" t="str">
        <f>IF(AR202&lt;&gt;""," -O","")</f>
        <v/>
      </c>
      <c r="AT201" s="8" t="str">
        <f>IF(AT202&lt;&gt;""," -O","")</f>
        <v/>
      </c>
      <c r="AV201" s="8" t="str">
        <f>IF(AV202&lt;&gt;""," -O","")</f>
        <v/>
      </c>
      <c r="AX201" s="8" t="str">
        <f>IF(AX202&lt;&gt;""," -O","")</f>
        <v/>
      </c>
      <c r="AZ201" s="8" t="str">
        <f>IF(AZ202&lt;&gt;""," -O","")</f>
        <v/>
      </c>
      <c r="BB201" s="8" t="str">
        <f>IF(BB202&lt;&gt;""," -O","")</f>
        <v/>
      </c>
      <c r="BD201" s="8" t="str">
        <f>IF(BD202&lt;&gt;""," -O","")</f>
        <v/>
      </c>
      <c r="BF201" s="8" t="str">
        <f>IF(BF202&lt;&gt;""," -O","")</f>
        <v/>
      </c>
      <c r="BH201" s="8" t="str">
        <f>IF(BH202&lt;&gt;""," -O","")</f>
        <v/>
      </c>
      <c r="BJ201" s="8" t="str">
        <f>IF(BJ202&lt;&gt;""," -O","")</f>
        <v/>
      </c>
    </row>
    <row r="202" spans="13:62" x14ac:dyDescent="0.25">
      <c r="M202" s="8">
        <v>1.97</v>
      </c>
      <c r="N202" s="8" t="str">
        <f>IFERROR(VLOOKUP(M202,'CRUCE OPORTUNIDADES'!$C$10:$D$17,2,FALSE),"")</f>
        <v/>
      </c>
      <c r="O202" s="8">
        <v>2.9700000000000202</v>
      </c>
      <c r="P202" s="8" t="str">
        <f>IFERROR(VLOOKUP(O202,'CRUCE OPORTUNIDADES'!$C$10:$D$17,2,FALSE),"")</f>
        <v/>
      </c>
      <c r="Q202" s="8">
        <v>3.9700000000000402</v>
      </c>
      <c r="R202" s="8" t="str">
        <f>IFERROR(VLOOKUP(Q202,'CRUCE OPORTUNIDADES'!$C$10:$D$17,2,FALSE),"")</f>
        <v/>
      </c>
      <c r="S202" s="8">
        <v>4.9700000000000601</v>
      </c>
      <c r="T202" s="8" t="str">
        <f>IFERROR(VLOOKUP(S202,'CRUCE OPORTUNIDADES'!$C$10:$D$17,2,FALSE),"")</f>
        <v/>
      </c>
      <c r="U202" s="8">
        <v>5.9700000000000797</v>
      </c>
      <c r="V202" s="8" t="str">
        <f>IFERROR(VLOOKUP(U202,'CRUCE OPORTUNIDADES'!$C$10:$D$17,2,FALSE),"")</f>
        <v/>
      </c>
      <c r="W202" s="8">
        <v>6.9700000000001001</v>
      </c>
      <c r="X202" s="8" t="str">
        <f>IFERROR(VLOOKUP(W202,'CRUCE OPORTUNIDADES'!$C$10:$D$17,2,FALSE),"")</f>
        <v/>
      </c>
      <c r="Y202" s="8">
        <v>7.9700000000001197</v>
      </c>
      <c r="Z202" s="8" t="str">
        <f>IFERROR(VLOOKUP(Y202,'CRUCE OPORTUNIDADES'!$C$10:$D$17,2,FALSE),"")</f>
        <v/>
      </c>
      <c r="AA202" s="8">
        <v>8.9700000000001392</v>
      </c>
      <c r="AB202" s="8" t="str">
        <f>IFERROR(VLOOKUP(AA202,'CRUCE OPORTUNIDADES'!$C$10:$D$17,2,FALSE),"")</f>
        <v/>
      </c>
      <c r="AC202" s="8">
        <v>9.9700000000001605</v>
      </c>
      <c r="AD202" s="8" t="str">
        <f>IFERROR(VLOOKUP(AC202,'CRUCE OPORTUNIDADES'!$C$10:$D$17,2,FALSE),"")</f>
        <v/>
      </c>
      <c r="AE202" s="8">
        <v>10.9700000000002</v>
      </c>
      <c r="AF202" s="8" t="str">
        <f>IFERROR(VLOOKUP(AE202,'CRUCE OPORTUNIDADES'!$C$10:$D$17,2,FALSE),"")</f>
        <v/>
      </c>
      <c r="AG202" s="8">
        <v>11.9700000000002</v>
      </c>
      <c r="AH202" s="8" t="str">
        <f>IFERROR(VLOOKUP(AG202,'CRUCE OPORTUNIDADES'!$C$10:$D$17,2,FALSE),"")</f>
        <v/>
      </c>
      <c r="AI202" s="8">
        <v>12.9700000000002</v>
      </c>
      <c r="AJ202" s="8" t="str">
        <f>IFERROR(VLOOKUP(AI202,'CRUCE OPORTUNIDADES'!$C$10:$D$17,2,FALSE),"")</f>
        <v/>
      </c>
      <c r="AK202" s="8">
        <v>13.9700000000002</v>
      </c>
      <c r="AL202" s="8" t="str">
        <f>IFERROR(VLOOKUP(AK202,'CRUCE OPORTUNIDADES'!$C$10:$D$17,2,FALSE),"")</f>
        <v/>
      </c>
      <c r="AM202" s="8">
        <v>14.970000000000301</v>
      </c>
      <c r="AN202" s="8" t="str">
        <f>IFERROR(VLOOKUP(AM202,'CRUCE OPORTUNIDADES'!$C$10:$D$17,2,FALSE),"")</f>
        <v/>
      </c>
      <c r="AO202" s="8">
        <v>15.970000000000301</v>
      </c>
      <c r="AP202" s="8" t="str">
        <f>IFERROR(VLOOKUP(AO202,'CRUCE OPORTUNIDADES'!$C$10:$D$17,2,FALSE),"")</f>
        <v/>
      </c>
      <c r="AQ202" s="8">
        <v>16.970000000000301</v>
      </c>
      <c r="AR202" s="8" t="str">
        <f>IFERROR(VLOOKUP(AQ202,'CRUCE OPORTUNIDADES'!$C$10:$D$17,2,FALSE),"")</f>
        <v/>
      </c>
      <c r="AS202" s="8">
        <v>17.970000000000301</v>
      </c>
      <c r="AT202" s="8" t="str">
        <f>IFERROR(VLOOKUP(AS202,'CRUCE OPORTUNIDADES'!$C$10:$D$17,2,FALSE),"")</f>
        <v/>
      </c>
      <c r="AU202" s="8">
        <v>18.970000000000301</v>
      </c>
      <c r="AV202" s="8" t="str">
        <f>IFERROR(VLOOKUP(AU202,'CRUCE OPORTUNIDADES'!$C$10:$D$17,2,FALSE),"")</f>
        <v/>
      </c>
      <c r="AW202" s="8">
        <v>19.9700000000004</v>
      </c>
      <c r="AX202" s="8" t="str">
        <f>IFERROR(VLOOKUP(AW202,'CRUCE OPORTUNIDADES'!$C$10:$D$17,2,FALSE),"")</f>
        <v/>
      </c>
      <c r="AY202" s="8">
        <v>20.9700000000004</v>
      </c>
      <c r="AZ202" s="8" t="str">
        <f>IFERROR(VLOOKUP(AY202,'CRUCE OPORTUNIDADES'!$C$10:$D$17,2,FALSE),"")</f>
        <v/>
      </c>
      <c r="BA202" s="8">
        <v>21.9700000000004</v>
      </c>
      <c r="BB202" s="8" t="str">
        <f>IFERROR(VLOOKUP(BA202,'CRUCE OPORTUNIDADES'!$C$10:$D$17,2,FALSE),"")</f>
        <v/>
      </c>
      <c r="BC202" s="8">
        <v>22.9700000000004</v>
      </c>
      <c r="BD202" s="8" t="str">
        <f>IFERROR(VLOOKUP(BC202,'CRUCE OPORTUNIDADES'!$C$10:$D$17,2,FALSE),"")</f>
        <v/>
      </c>
      <c r="BE202" s="8">
        <v>23.9700000000004</v>
      </c>
      <c r="BF202" s="8" t="str">
        <f>IFERROR(VLOOKUP(BE202,'CRUCE OPORTUNIDADES'!$C$10:$D$17,2,FALSE),"")</f>
        <v/>
      </c>
      <c r="BG202" s="8">
        <v>24.9700000000005</v>
      </c>
      <c r="BH202" s="8" t="str">
        <f>IFERROR(VLOOKUP(BG202,'CRUCE OPORTUNIDADES'!$C$10:$D$17,2,FALSE),"")</f>
        <v/>
      </c>
      <c r="BI202" s="8">
        <v>25.9700000000005</v>
      </c>
      <c r="BJ202" s="8" t="str">
        <f>IFERROR(VLOOKUP(BI202,'CRUCE OPORTUNIDADES'!$C$10:$D$17,2,FALSE),"")</f>
        <v/>
      </c>
    </row>
    <row r="203" spans="13:62" x14ac:dyDescent="0.25">
      <c r="N203" s="8" t="str">
        <f>IF(N204&lt;&gt;""," -O","")</f>
        <v/>
      </c>
      <c r="P203" s="8" t="str">
        <f>IF(P204&lt;&gt;""," -O","")</f>
        <v/>
      </c>
      <c r="R203" s="8" t="str">
        <f>IF(R204&lt;&gt;""," -O","")</f>
        <v/>
      </c>
      <c r="T203" s="8" t="str">
        <f>IF(T204&lt;&gt;""," -O","")</f>
        <v/>
      </c>
      <c r="V203" s="8" t="str">
        <f>IF(V204&lt;&gt;""," -O","")</f>
        <v/>
      </c>
      <c r="X203" s="8" t="str">
        <f>IF(X204&lt;&gt;""," -O","")</f>
        <v/>
      </c>
      <c r="Z203" s="8" t="str">
        <f>IF(Z204&lt;&gt;""," -O","")</f>
        <v/>
      </c>
      <c r="AB203" s="8" t="str">
        <f>IF(AB204&lt;&gt;""," -O","")</f>
        <v/>
      </c>
      <c r="AD203" s="8" t="str">
        <f>IF(AD204&lt;&gt;""," -O","")</f>
        <v/>
      </c>
      <c r="AF203" s="8" t="str">
        <f>IF(AF204&lt;&gt;""," -O","")</f>
        <v/>
      </c>
      <c r="AH203" s="8" t="str">
        <f>IF(AH204&lt;&gt;""," -O","")</f>
        <v/>
      </c>
      <c r="AJ203" s="8" t="str">
        <f>IF(AJ204&lt;&gt;""," -O","")</f>
        <v/>
      </c>
      <c r="AL203" s="8" t="str">
        <f>IF(AL204&lt;&gt;""," -O","")</f>
        <v/>
      </c>
      <c r="AN203" s="8" t="str">
        <f>IF(AN204&lt;&gt;""," -O","")</f>
        <v/>
      </c>
      <c r="AP203" s="8" t="str">
        <f>IF(AP204&lt;&gt;""," -O","")</f>
        <v/>
      </c>
      <c r="AR203" s="8" t="str">
        <f>IF(AR204&lt;&gt;""," -O","")</f>
        <v/>
      </c>
      <c r="AT203" s="8" t="str">
        <f>IF(AT204&lt;&gt;""," -O","")</f>
        <v/>
      </c>
      <c r="AV203" s="8" t="str">
        <f>IF(AV204&lt;&gt;""," -O","")</f>
        <v/>
      </c>
      <c r="AX203" s="8" t="str">
        <f>IF(AX204&lt;&gt;""," -O","")</f>
        <v/>
      </c>
      <c r="AZ203" s="8" t="str">
        <f>IF(AZ204&lt;&gt;""," -O","")</f>
        <v/>
      </c>
      <c r="BB203" s="8" t="str">
        <f>IF(BB204&lt;&gt;""," -O","")</f>
        <v/>
      </c>
      <c r="BD203" s="8" t="str">
        <f>IF(BD204&lt;&gt;""," -O","")</f>
        <v/>
      </c>
      <c r="BF203" s="8" t="str">
        <f>IF(BF204&lt;&gt;""," -O","")</f>
        <v/>
      </c>
      <c r="BH203" s="8" t="str">
        <f>IF(BH204&lt;&gt;""," -O","")</f>
        <v/>
      </c>
      <c r="BJ203" s="8" t="str">
        <f>IF(BJ204&lt;&gt;""," -O","")</f>
        <v/>
      </c>
    </row>
    <row r="204" spans="13:62" x14ac:dyDescent="0.25">
      <c r="M204" s="8">
        <v>1.98</v>
      </c>
      <c r="N204" s="8" t="str">
        <f>IFERROR(VLOOKUP(M204,'CRUCE OPORTUNIDADES'!$C$10:$D$17,2,FALSE),"")</f>
        <v/>
      </c>
      <c r="O204" s="8">
        <v>2.98000000000002</v>
      </c>
      <c r="P204" s="8" t="str">
        <f>IFERROR(VLOOKUP(O204,'CRUCE OPORTUNIDADES'!$C$10:$D$17,2,FALSE),"")</f>
        <v/>
      </c>
      <c r="Q204" s="8">
        <v>3.98000000000004</v>
      </c>
      <c r="R204" s="8" t="str">
        <f>IFERROR(VLOOKUP(Q204,'CRUCE OPORTUNIDADES'!$C$10:$D$17,2,FALSE),"")</f>
        <v/>
      </c>
      <c r="S204" s="8">
        <v>4.9800000000000599</v>
      </c>
      <c r="T204" s="8" t="str">
        <f>IFERROR(VLOOKUP(S204,'CRUCE OPORTUNIDADES'!$C$10:$D$17,2,FALSE),"")</f>
        <v/>
      </c>
      <c r="U204" s="8">
        <v>5.9800000000000804</v>
      </c>
      <c r="V204" s="8" t="str">
        <f>IFERROR(VLOOKUP(U204,'CRUCE OPORTUNIDADES'!$C$10:$D$17,2,FALSE),"")</f>
        <v/>
      </c>
      <c r="W204" s="8">
        <v>6.9800000000000999</v>
      </c>
      <c r="X204" s="8" t="str">
        <f>IFERROR(VLOOKUP(W204,'CRUCE OPORTUNIDADES'!$C$10:$D$17,2,FALSE),"")</f>
        <v/>
      </c>
      <c r="Y204" s="8">
        <v>7.9800000000001203</v>
      </c>
      <c r="Z204" s="8" t="str">
        <f>IFERROR(VLOOKUP(Y204,'CRUCE OPORTUNIDADES'!$C$10:$D$17,2,FALSE),"")</f>
        <v/>
      </c>
      <c r="AA204" s="8">
        <v>8.9800000000001408</v>
      </c>
      <c r="AB204" s="8" t="str">
        <f>IFERROR(VLOOKUP(AA204,'CRUCE OPORTUNIDADES'!$C$10:$D$17,2,FALSE),"")</f>
        <v/>
      </c>
      <c r="AC204" s="8">
        <v>9.9800000000001603</v>
      </c>
      <c r="AD204" s="8" t="str">
        <f>IFERROR(VLOOKUP(AC204,'CRUCE OPORTUNIDADES'!$C$10:$D$17,2,FALSE),"")</f>
        <v/>
      </c>
      <c r="AE204" s="8">
        <v>10.980000000000199</v>
      </c>
      <c r="AF204" s="8" t="str">
        <f>IFERROR(VLOOKUP(AE204,'CRUCE OPORTUNIDADES'!$C$10:$D$17,2,FALSE),"")</f>
        <v/>
      </c>
      <c r="AG204" s="8">
        <v>11.980000000000199</v>
      </c>
      <c r="AH204" s="8" t="str">
        <f>IFERROR(VLOOKUP(AG204,'CRUCE OPORTUNIDADES'!$C$10:$D$17,2,FALSE),"")</f>
        <v/>
      </c>
      <c r="AI204" s="8">
        <v>12.980000000000199</v>
      </c>
      <c r="AJ204" s="8" t="str">
        <f>IFERROR(VLOOKUP(AI204,'CRUCE OPORTUNIDADES'!$C$10:$D$17,2,FALSE),"")</f>
        <v/>
      </c>
      <c r="AK204" s="8">
        <v>13.980000000000199</v>
      </c>
      <c r="AL204" s="8" t="str">
        <f>IFERROR(VLOOKUP(AK204,'CRUCE OPORTUNIDADES'!$C$10:$D$17,2,FALSE),"")</f>
        <v/>
      </c>
      <c r="AM204" s="8">
        <v>14.980000000000301</v>
      </c>
      <c r="AN204" s="8" t="str">
        <f>IFERROR(VLOOKUP(AM204,'CRUCE OPORTUNIDADES'!$C$10:$D$17,2,FALSE),"")</f>
        <v/>
      </c>
      <c r="AO204" s="8">
        <v>15.980000000000301</v>
      </c>
      <c r="AP204" s="8" t="str">
        <f>IFERROR(VLOOKUP(AO204,'CRUCE OPORTUNIDADES'!$C$10:$D$17,2,FALSE),"")</f>
        <v/>
      </c>
      <c r="AQ204" s="8">
        <v>16.980000000000299</v>
      </c>
      <c r="AR204" s="8" t="str">
        <f>IFERROR(VLOOKUP(AQ204,'CRUCE OPORTUNIDADES'!$C$10:$D$17,2,FALSE),"")</f>
        <v/>
      </c>
      <c r="AS204" s="8">
        <v>17.980000000000299</v>
      </c>
      <c r="AT204" s="8" t="str">
        <f>IFERROR(VLOOKUP(AS204,'CRUCE OPORTUNIDADES'!$C$10:$D$17,2,FALSE),"")</f>
        <v/>
      </c>
      <c r="AU204" s="8">
        <v>18.980000000000299</v>
      </c>
      <c r="AV204" s="8" t="str">
        <f>IFERROR(VLOOKUP(AU204,'CRUCE OPORTUNIDADES'!$C$10:$D$17,2,FALSE),"")</f>
        <v/>
      </c>
      <c r="AW204" s="8">
        <v>19.980000000000398</v>
      </c>
      <c r="AX204" s="8" t="str">
        <f>IFERROR(VLOOKUP(AW204,'CRUCE OPORTUNIDADES'!$C$10:$D$17,2,FALSE),"")</f>
        <v/>
      </c>
      <c r="AY204" s="8">
        <v>20.980000000000398</v>
      </c>
      <c r="AZ204" s="8" t="str">
        <f>IFERROR(VLOOKUP(AY204,'CRUCE OPORTUNIDADES'!$C$10:$D$17,2,FALSE),"")</f>
        <v/>
      </c>
      <c r="BA204" s="8">
        <v>21.980000000000398</v>
      </c>
      <c r="BB204" s="8" t="str">
        <f>IFERROR(VLOOKUP(BA204,'CRUCE OPORTUNIDADES'!$C$10:$D$17,2,FALSE),"")</f>
        <v/>
      </c>
      <c r="BC204" s="8">
        <v>22.980000000000398</v>
      </c>
      <c r="BD204" s="8" t="str">
        <f>IFERROR(VLOOKUP(BC204,'CRUCE OPORTUNIDADES'!$C$10:$D$17,2,FALSE),"")</f>
        <v/>
      </c>
      <c r="BE204" s="8">
        <v>23.980000000000398</v>
      </c>
      <c r="BF204" s="8" t="str">
        <f>IFERROR(VLOOKUP(BE204,'CRUCE OPORTUNIDADES'!$C$10:$D$17,2,FALSE),"")</f>
        <v/>
      </c>
      <c r="BG204" s="8">
        <v>24.980000000000501</v>
      </c>
      <c r="BH204" s="8" t="str">
        <f>IFERROR(VLOOKUP(BG204,'CRUCE OPORTUNIDADES'!$C$10:$D$17,2,FALSE),"")</f>
        <v/>
      </c>
      <c r="BI204" s="8">
        <v>25.980000000000501</v>
      </c>
      <c r="BJ204" s="8" t="str">
        <f>IFERROR(VLOOKUP(BI204,'CRUCE OPORTUNIDADES'!$C$10:$D$17,2,FALSE),"")</f>
        <v/>
      </c>
    </row>
    <row r="205" spans="13:62" x14ac:dyDescent="0.25">
      <c r="N205" s="8" t="str">
        <f>IF(N206&lt;&gt;""," -O","")</f>
        <v/>
      </c>
      <c r="P205" s="8" t="str">
        <f>IF(P206&lt;&gt;""," -O","")</f>
        <v/>
      </c>
      <c r="R205" s="8" t="str">
        <f>IF(R206&lt;&gt;""," -O","")</f>
        <v/>
      </c>
      <c r="T205" s="8" t="str">
        <f>IF(T206&lt;&gt;""," -O","")</f>
        <v/>
      </c>
      <c r="V205" s="8" t="str">
        <f>IF(V206&lt;&gt;""," -O","")</f>
        <v/>
      </c>
      <c r="X205" s="8" t="str">
        <f>IF(X206&lt;&gt;""," -O","")</f>
        <v/>
      </c>
      <c r="Z205" s="8" t="str">
        <f>IF(Z206&lt;&gt;""," -O","")</f>
        <v/>
      </c>
      <c r="AB205" s="8" t="str">
        <f>IF(AB206&lt;&gt;""," -O","")</f>
        <v/>
      </c>
      <c r="AD205" s="8" t="str">
        <f>IF(AD206&lt;&gt;""," -O","")</f>
        <v/>
      </c>
      <c r="AF205" s="8" t="str">
        <f>IF(AF206&lt;&gt;""," -O","")</f>
        <v/>
      </c>
      <c r="AH205" s="8" t="str">
        <f>IF(AH206&lt;&gt;""," -O","")</f>
        <v/>
      </c>
      <c r="AJ205" s="8" t="str">
        <f>IF(AJ206&lt;&gt;""," -O","")</f>
        <v/>
      </c>
      <c r="AL205" s="8" t="str">
        <f>IF(AL206&lt;&gt;""," -O","")</f>
        <v/>
      </c>
      <c r="AN205" s="8" t="str">
        <f>IF(AN206&lt;&gt;""," -O","")</f>
        <v/>
      </c>
      <c r="AP205" s="8" t="str">
        <f>IF(AP206&lt;&gt;""," -O","")</f>
        <v/>
      </c>
      <c r="AR205" s="8" t="str">
        <f>IF(AR206&lt;&gt;""," -O","")</f>
        <v/>
      </c>
      <c r="AT205" s="8" t="str">
        <f>IF(AT206&lt;&gt;""," -O","")</f>
        <v/>
      </c>
      <c r="AV205" s="8" t="str">
        <f>IF(AV206&lt;&gt;""," -O","")</f>
        <v/>
      </c>
      <c r="AX205" s="8" t="str">
        <f>IF(AX206&lt;&gt;""," -O","")</f>
        <v/>
      </c>
      <c r="AZ205" s="8" t="str">
        <f>IF(AZ206&lt;&gt;""," -O","")</f>
        <v/>
      </c>
      <c r="BB205" s="8" t="str">
        <f>IF(BB206&lt;&gt;""," -O","")</f>
        <v/>
      </c>
      <c r="BD205" s="8" t="str">
        <f>IF(BD206&lt;&gt;""," -O","")</f>
        <v/>
      </c>
      <c r="BF205" s="8" t="str">
        <f>IF(BF206&lt;&gt;""," -O","")</f>
        <v/>
      </c>
      <c r="BH205" s="8" t="str">
        <f>IF(BH206&lt;&gt;""," -O","")</f>
        <v/>
      </c>
      <c r="BJ205" s="8" t="str">
        <f>IF(BJ206&lt;&gt;""," -O","")</f>
        <v/>
      </c>
    </row>
    <row r="206" spans="13:62" x14ac:dyDescent="0.25">
      <c r="M206" s="8">
        <v>1.99</v>
      </c>
      <c r="N206" s="8" t="str">
        <f>IFERROR(VLOOKUP(M206,'CRUCE OPORTUNIDADES'!$C$10:$D$17,2,FALSE),"")</f>
        <v/>
      </c>
      <c r="O206" s="8">
        <v>2.9900000000000202</v>
      </c>
      <c r="P206" s="8" t="str">
        <f>IFERROR(VLOOKUP(O206,'CRUCE OPORTUNIDADES'!$C$10:$D$17,2,FALSE),"")</f>
        <v/>
      </c>
      <c r="Q206" s="8">
        <v>3.9900000000000402</v>
      </c>
      <c r="R206" s="8" t="str">
        <f>IFERROR(VLOOKUP(Q206,'CRUCE OPORTUNIDADES'!$C$10:$D$17,2,FALSE),"")</f>
        <v/>
      </c>
      <c r="S206" s="8">
        <v>4.9900000000000597</v>
      </c>
      <c r="T206" s="8" t="str">
        <f>IFERROR(VLOOKUP(S206,'CRUCE OPORTUNIDADES'!$C$10:$D$17,2,FALSE),"")</f>
        <v/>
      </c>
      <c r="U206" s="8">
        <v>5.9900000000000801</v>
      </c>
      <c r="V206" s="8" t="str">
        <f>IFERROR(VLOOKUP(U206,'CRUCE OPORTUNIDADES'!$C$10:$D$17,2,FALSE),"")</f>
        <v/>
      </c>
      <c r="W206" s="8">
        <v>6.9900000000000997</v>
      </c>
      <c r="X206" s="8" t="str">
        <f>IFERROR(VLOOKUP(W206,'CRUCE OPORTUNIDADES'!$C$10:$D$17,2,FALSE),"")</f>
        <v/>
      </c>
      <c r="Y206" s="8">
        <v>7.9900000000001201</v>
      </c>
      <c r="Z206" s="8" t="str">
        <f>IFERROR(VLOOKUP(Y206,'CRUCE OPORTUNIDADES'!$C$10:$D$17,2,FALSE),"")</f>
        <v/>
      </c>
      <c r="AA206" s="8">
        <v>8.9900000000001405</v>
      </c>
      <c r="AB206" s="8" t="str">
        <f>IFERROR(VLOOKUP(AA206,'CRUCE OPORTUNIDADES'!$C$10:$D$17,2,FALSE),"")</f>
        <v/>
      </c>
      <c r="AC206" s="8">
        <v>9.9900000000001601</v>
      </c>
      <c r="AD206" s="8" t="str">
        <f>IFERROR(VLOOKUP(AC206,'CRUCE OPORTUNIDADES'!$C$10:$D$17,2,FALSE),"")</f>
        <v/>
      </c>
      <c r="AE206" s="8">
        <v>10.990000000000199</v>
      </c>
      <c r="AF206" s="8" t="str">
        <f>IFERROR(VLOOKUP(AE206,'CRUCE OPORTUNIDADES'!$C$10:$D$17,2,FALSE),"")</f>
        <v/>
      </c>
      <c r="AG206" s="8">
        <v>11.990000000000199</v>
      </c>
      <c r="AH206" s="8" t="str">
        <f>IFERROR(VLOOKUP(AG206,'CRUCE OPORTUNIDADES'!$C$10:$D$17,2,FALSE),"")</f>
        <v/>
      </c>
      <c r="AI206" s="8">
        <v>12.990000000000199</v>
      </c>
      <c r="AJ206" s="8" t="str">
        <f>IFERROR(VLOOKUP(AI206,'CRUCE OPORTUNIDADES'!$C$10:$D$17,2,FALSE),"")</f>
        <v/>
      </c>
      <c r="AK206" s="8">
        <v>13.990000000000199</v>
      </c>
      <c r="AL206" s="8" t="str">
        <f>IFERROR(VLOOKUP(AK206,'CRUCE OPORTUNIDADES'!$C$10:$D$17,2,FALSE),"")</f>
        <v/>
      </c>
      <c r="AM206" s="8">
        <v>14.9900000000003</v>
      </c>
      <c r="AN206" s="8" t="str">
        <f>IFERROR(VLOOKUP(AM206,'CRUCE OPORTUNIDADES'!$C$10:$D$17,2,FALSE),"")</f>
        <v/>
      </c>
      <c r="AO206" s="8">
        <v>15.9900000000003</v>
      </c>
      <c r="AP206" s="8" t="str">
        <f>IFERROR(VLOOKUP(AO206,'CRUCE OPORTUNIDADES'!$C$10:$D$17,2,FALSE),"")</f>
        <v/>
      </c>
      <c r="AQ206" s="8">
        <v>16.9900000000003</v>
      </c>
      <c r="AR206" s="8" t="str">
        <f>IFERROR(VLOOKUP(AQ206,'CRUCE OPORTUNIDADES'!$C$10:$D$17,2,FALSE),"")</f>
        <v/>
      </c>
      <c r="AS206" s="8">
        <v>17.9900000000003</v>
      </c>
      <c r="AT206" s="8" t="str">
        <f>IFERROR(VLOOKUP(AS206,'CRUCE OPORTUNIDADES'!$C$10:$D$17,2,FALSE),"")</f>
        <v/>
      </c>
      <c r="AU206" s="8">
        <v>18.9900000000003</v>
      </c>
      <c r="AV206" s="8" t="str">
        <f>IFERROR(VLOOKUP(AU206,'CRUCE OPORTUNIDADES'!$C$10:$D$17,2,FALSE),"")</f>
        <v/>
      </c>
      <c r="AW206" s="8">
        <v>19.9900000000004</v>
      </c>
      <c r="AX206" s="8" t="str">
        <f>IFERROR(VLOOKUP(AW206,'CRUCE OPORTUNIDADES'!$C$10:$D$17,2,FALSE),"")</f>
        <v/>
      </c>
      <c r="AY206" s="8">
        <v>20.9900000000004</v>
      </c>
      <c r="AZ206" s="8" t="str">
        <f>IFERROR(VLOOKUP(AY206,'CRUCE OPORTUNIDADES'!$C$10:$D$17,2,FALSE),"")</f>
        <v/>
      </c>
      <c r="BA206" s="8">
        <v>21.9900000000004</v>
      </c>
      <c r="BB206" s="8" t="str">
        <f>IFERROR(VLOOKUP(BA206,'CRUCE OPORTUNIDADES'!$C$10:$D$17,2,FALSE),"")</f>
        <v/>
      </c>
      <c r="BC206" s="8">
        <v>22.9900000000004</v>
      </c>
      <c r="BD206" s="8" t="str">
        <f>IFERROR(VLOOKUP(BC206,'CRUCE OPORTUNIDADES'!$C$10:$D$17,2,FALSE),"")</f>
        <v/>
      </c>
      <c r="BE206" s="8">
        <v>23.9900000000004</v>
      </c>
      <c r="BF206" s="8" t="str">
        <f>IFERROR(VLOOKUP(BE206,'CRUCE OPORTUNIDADES'!$C$10:$D$17,2,FALSE),"")</f>
        <v/>
      </c>
      <c r="BG206" s="8">
        <v>24.990000000000499</v>
      </c>
      <c r="BH206" s="8" t="str">
        <f>IFERROR(VLOOKUP(BG206,'CRUCE OPORTUNIDADES'!$C$10:$D$17,2,FALSE),"")</f>
        <v/>
      </c>
      <c r="BI206" s="8">
        <v>25.990000000000499</v>
      </c>
      <c r="BJ206" s="8" t="str">
        <f>IFERROR(VLOOKUP(BI206,'CRUCE OPORTUNIDADES'!$C$10:$D$17,2,FALSE),"")</f>
        <v/>
      </c>
    </row>
  </sheetData>
  <sheetProtection algorithmName="SHA-512" hashValue="Ix7LAi4+ygfE+0gXNrKWMNUI4pHsgnV1a3YWle0S0r0HLhnKRnvRh5nAd5MjrUGALngZTMMN7hK6ytlZWSithg==" saltValue="19/99bCz06ElUW3AXMrFBg==" spinCount="100000" sheet="1" objects="1" scenarios="1"/>
  <mergeCells count="43">
    <mergeCell ref="B1:C4"/>
    <mergeCell ref="D1:H1"/>
    <mergeCell ref="I1:J1"/>
    <mergeCell ref="D2:H2"/>
    <mergeCell ref="I2:J2"/>
    <mergeCell ref="D3:H4"/>
    <mergeCell ref="I3:J3"/>
    <mergeCell ref="I4:J4"/>
    <mergeCell ref="B13:C13"/>
    <mergeCell ref="B14:C14"/>
    <mergeCell ref="B15:C15"/>
    <mergeCell ref="C19:E19"/>
    <mergeCell ref="C20:E20"/>
    <mergeCell ref="C16:E16"/>
    <mergeCell ref="C17:E17"/>
    <mergeCell ref="C18:E18"/>
    <mergeCell ref="G12:H12"/>
    <mergeCell ref="I12:J12"/>
    <mergeCell ref="I17:J17"/>
    <mergeCell ref="I18:J20"/>
    <mergeCell ref="I13:J13"/>
    <mergeCell ref="G14:H14"/>
    <mergeCell ref="I14:J14"/>
    <mergeCell ref="G15:H15"/>
    <mergeCell ref="I15:J15"/>
    <mergeCell ref="G16:J16"/>
    <mergeCell ref="G13:H13"/>
    <mergeCell ref="B21:J21"/>
    <mergeCell ref="B23:J23"/>
    <mergeCell ref="B11:C11"/>
    <mergeCell ref="B12:C12"/>
    <mergeCell ref="B7:J8"/>
    <mergeCell ref="B9:C9"/>
    <mergeCell ref="D9:D10"/>
    <mergeCell ref="E9:E10"/>
    <mergeCell ref="F9:F10"/>
    <mergeCell ref="B10:C10"/>
    <mergeCell ref="G9:H10"/>
    <mergeCell ref="I9:J10"/>
    <mergeCell ref="G18:G20"/>
    <mergeCell ref="H18:H20"/>
    <mergeCell ref="G11:H11"/>
    <mergeCell ref="I11:J11"/>
  </mergeCells>
  <conditionalFormatting sqref="I17">
    <cfRule type="cellIs" dxfId="7" priority="9" operator="equal">
      <formula>"ALTO"</formula>
    </cfRule>
    <cfRule type="cellIs" dxfId="6" priority="10" operator="equal">
      <formula>"EXTREMO"</formula>
    </cfRule>
    <cfRule type="cellIs" dxfId="5" priority="11" operator="equal">
      <formula>"MODERADO"</formula>
    </cfRule>
    <cfRule type="cellIs" dxfId="4" priority="12" operator="equal">
      <formula>"BAJO"</formula>
    </cfRule>
  </conditionalFormatting>
  <conditionalFormatting sqref="I18">
    <cfRule type="expression" dxfId="3" priority="1">
      <formula>$J$18="MODERADO"</formula>
    </cfRule>
    <cfRule type="expression" dxfId="2" priority="2">
      <formula>$J$18="BAJO"</formula>
    </cfRule>
    <cfRule type="expression" dxfId="1" priority="3">
      <formula>$J$18="FAVORABLE"</formula>
    </cfRule>
    <cfRule type="expression" dxfId="0" priority="4">
      <formula>$J$18="ALTO"</formula>
    </cfRule>
  </conditionalFormatting>
  <hyperlinks>
    <hyperlink ref="A7" location="'IDENTIFICACIÓN DOFA'!A1" display="REGRESAR" xr:uid="{00000000-0004-0000-0C00-000000000000}"/>
  </hyperlink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6"/>
  <dimension ref="B2:E142"/>
  <sheetViews>
    <sheetView topLeftCell="A113" workbookViewId="0">
      <selection activeCell="O134" sqref="O134"/>
    </sheetView>
  </sheetViews>
  <sheetFormatPr baseColWidth="10" defaultColWidth="11.42578125" defaultRowHeight="15" x14ac:dyDescent="0.25"/>
  <cols>
    <col min="5" max="5" width="45" customWidth="1"/>
  </cols>
  <sheetData>
    <row r="2" spans="2:5" x14ac:dyDescent="0.25">
      <c r="B2">
        <v>1</v>
      </c>
      <c r="C2">
        <v>0</v>
      </c>
      <c r="E2" s="234" t="s">
        <v>713</v>
      </c>
    </row>
    <row r="3" spans="2:5" x14ac:dyDescent="0.25">
      <c r="B3">
        <v>2</v>
      </c>
      <c r="C3">
        <v>1</v>
      </c>
      <c r="E3" s="234" t="s">
        <v>714</v>
      </c>
    </row>
    <row r="4" spans="2:5" x14ac:dyDescent="0.25">
      <c r="B4">
        <v>3</v>
      </c>
      <c r="E4" s="234" t="s">
        <v>715</v>
      </c>
    </row>
    <row r="5" spans="2:5" x14ac:dyDescent="0.25">
      <c r="B5">
        <v>4</v>
      </c>
      <c r="E5" s="234" t="s">
        <v>716</v>
      </c>
    </row>
    <row r="6" spans="2:5" x14ac:dyDescent="0.25">
      <c r="B6">
        <v>5</v>
      </c>
      <c r="E6" s="234" t="s">
        <v>717</v>
      </c>
    </row>
    <row r="7" spans="2:5" x14ac:dyDescent="0.25">
      <c r="E7" s="235" t="s">
        <v>718</v>
      </c>
    </row>
    <row r="8" spans="2:5" x14ac:dyDescent="0.25">
      <c r="E8" s="235" t="s">
        <v>719</v>
      </c>
    </row>
    <row r="9" spans="2:5" x14ac:dyDescent="0.25">
      <c r="E9" s="235" t="s">
        <v>720</v>
      </c>
    </row>
    <row r="10" spans="2:5" x14ac:dyDescent="0.25">
      <c r="E10" s="235" t="s">
        <v>721</v>
      </c>
    </row>
    <row r="11" spans="2:5" ht="28.5" x14ac:dyDescent="0.25">
      <c r="E11" s="234" t="s">
        <v>722</v>
      </c>
    </row>
    <row r="12" spans="2:5" x14ac:dyDescent="0.25">
      <c r="E12" s="234" t="s">
        <v>723</v>
      </c>
    </row>
    <row r="13" spans="2:5" ht="28.5" x14ac:dyDescent="0.25">
      <c r="E13" s="236" t="s">
        <v>724</v>
      </c>
    </row>
    <row r="14" spans="2:5" ht="28.5" x14ac:dyDescent="0.25">
      <c r="E14" s="236" t="s">
        <v>725</v>
      </c>
    </row>
    <row r="15" spans="2:5" ht="28.5" x14ac:dyDescent="0.25">
      <c r="E15" s="236" t="s">
        <v>726</v>
      </c>
    </row>
    <row r="16" spans="2:5" ht="28.5" x14ac:dyDescent="0.25">
      <c r="E16" s="236" t="s">
        <v>727</v>
      </c>
    </row>
    <row r="17" spans="5:5" ht="28.5" x14ac:dyDescent="0.25">
      <c r="E17" s="236" t="s">
        <v>728</v>
      </c>
    </row>
    <row r="18" spans="5:5" ht="42.75" x14ac:dyDescent="0.25">
      <c r="E18" s="236" t="s">
        <v>729</v>
      </c>
    </row>
    <row r="19" spans="5:5" x14ac:dyDescent="0.25">
      <c r="E19" s="234" t="s">
        <v>730</v>
      </c>
    </row>
    <row r="20" spans="5:5" x14ac:dyDescent="0.25">
      <c r="E20" s="234" t="s">
        <v>731</v>
      </c>
    </row>
    <row r="21" spans="5:5" x14ac:dyDescent="0.25">
      <c r="E21" s="234" t="s">
        <v>732</v>
      </c>
    </row>
    <row r="22" spans="5:5" ht="28.5" x14ac:dyDescent="0.25">
      <c r="E22" s="236" t="s">
        <v>733</v>
      </c>
    </row>
    <row r="23" spans="5:5" ht="28.5" x14ac:dyDescent="0.25">
      <c r="E23" s="236" t="s">
        <v>734</v>
      </c>
    </row>
    <row r="24" spans="5:5" x14ac:dyDescent="0.25">
      <c r="E24" s="234" t="s">
        <v>735</v>
      </c>
    </row>
    <row r="25" spans="5:5" x14ac:dyDescent="0.25">
      <c r="E25" s="234" t="s">
        <v>736</v>
      </c>
    </row>
    <row r="26" spans="5:5" x14ac:dyDescent="0.25">
      <c r="E26" s="235" t="s">
        <v>737</v>
      </c>
    </row>
    <row r="27" spans="5:5" x14ac:dyDescent="0.25">
      <c r="E27" s="235" t="s">
        <v>738</v>
      </c>
    </row>
    <row r="28" spans="5:5" x14ac:dyDescent="0.25">
      <c r="E28" s="234" t="s">
        <v>739</v>
      </c>
    </row>
    <row r="29" spans="5:5" ht="28.5" x14ac:dyDescent="0.25">
      <c r="E29" s="236" t="s">
        <v>740</v>
      </c>
    </row>
    <row r="30" spans="5:5" ht="28.5" x14ac:dyDescent="0.25">
      <c r="E30" s="235" t="s">
        <v>741</v>
      </c>
    </row>
    <row r="31" spans="5:5" ht="28.5" x14ac:dyDescent="0.25">
      <c r="E31" s="235" t="s">
        <v>742</v>
      </c>
    </row>
    <row r="32" spans="5:5" ht="28.5" x14ac:dyDescent="0.25">
      <c r="E32" s="234" t="s">
        <v>743</v>
      </c>
    </row>
    <row r="33" spans="5:5" x14ac:dyDescent="0.25">
      <c r="E33" s="235" t="s">
        <v>744</v>
      </c>
    </row>
    <row r="34" spans="5:5" x14ac:dyDescent="0.25">
      <c r="E34" s="235" t="s">
        <v>745</v>
      </c>
    </row>
    <row r="35" spans="5:5" x14ac:dyDescent="0.25">
      <c r="E35" s="235" t="s">
        <v>746</v>
      </c>
    </row>
    <row r="36" spans="5:5" x14ac:dyDescent="0.25">
      <c r="E36" s="235" t="s">
        <v>747</v>
      </c>
    </row>
    <row r="37" spans="5:5" x14ac:dyDescent="0.25">
      <c r="E37" s="235" t="s">
        <v>748</v>
      </c>
    </row>
    <row r="38" spans="5:5" x14ac:dyDescent="0.25">
      <c r="E38" s="235" t="s">
        <v>749</v>
      </c>
    </row>
    <row r="39" spans="5:5" x14ac:dyDescent="0.25">
      <c r="E39" s="235" t="s">
        <v>750</v>
      </c>
    </row>
    <row r="40" spans="5:5" x14ac:dyDescent="0.25">
      <c r="E40" s="235" t="s">
        <v>751</v>
      </c>
    </row>
    <row r="41" spans="5:5" x14ac:dyDescent="0.25">
      <c r="E41" s="234" t="s">
        <v>752</v>
      </c>
    </row>
    <row r="42" spans="5:5" ht="28.5" x14ac:dyDescent="0.25">
      <c r="E42" s="235" t="s">
        <v>753</v>
      </c>
    </row>
    <row r="43" spans="5:5" x14ac:dyDescent="0.25">
      <c r="E43" s="234" t="s">
        <v>754</v>
      </c>
    </row>
    <row r="44" spans="5:5" ht="28.5" x14ac:dyDescent="0.25">
      <c r="E44" s="234" t="s">
        <v>755</v>
      </c>
    </row>
    <row r="45" spans="5:5" ht="71.25" x14ac:dyDescent="0.25">
      <c r="E45" s="236" t="s">
        <v>756</v>
      </c>
    </row>
    <row r="46" spans="5:5" x14ac:dyDescent="0.25">
      <c r="E46" s="236" t="s">
        <v>757</v>
      </c>
    </row>
    <row r="47" spans="5:5" x14ac:dyDescent="0.25">
      <c r="E47" s="236" t="s">
        <v>758</v>
      </c>
    </row>
    <row r="48" spans="5:5" x14ac:dyDescent="0.25">
      <c r="E48" s="236" t="s">
        <v>759</v>
      </c>
    </row>
    <row r="49" spans="5:5" ht="28.5" x14ac:dyDescent="0.25">
      <c r="E49" s="236" t="s">
        <v>760</v>
      </c>
    </row>
    <row r="50" spans="5:5" x14ac:dyDescent="0.25">
      <c r="E50" s="236" t="s">
        <v>761</v>
      </c>
    </row>
    <row r="51" spans="5:5" x14ac:dyDescent="0.25">
      <c r="E51" s="236" t="s">
        <v>762</v>
      </c>
    </row>
    <row r="52" spans="5:5" x14ac:dyDescent="0.25">
      <c r="E52" s="236" t="s">
        <v>763</v>
      </c>
    </row>
    <row r="53" spans="5:5" x14ac:dyDescent="0.25">
      <c r="E53" s="235" t="s">
        <v>764</v>
      </c>
    </row>
    <row r="54" spans="5:5" x14ac:dyDescent="0.25">
      <c r="E54" s="234" t="s">
        <v>765</v>
      </c>
    </row>
    <row r="55" spans="5:5" x14ac:dyDescent="0.25">
      <c r="E55" s="235" t="s">
        <v>766</v>
      </c>
    </row>
    <row r="56" spans="5:5" x14ac:dyDescent="0.25">
      <c r="E56" s="235" t="s">
        <v>767</v>
      </c>
    </row>
    <row r="57" spans="5:5" ht="28.5" x14ac:dyDescent="0.25">
      <c r="E57" s="235" t="s">
        <v>768</v>
      </c>
    </row>
    <row r="58" spans="5:5" x14ac:dyDescent="0.25">
      <c r="E58" s="235" t="s">
        <v>769</v>
      </c>
    </row>
    <row r="59" spans="5:5" x14ac:dyDescent="0.25">
      <c r="E59" s="235" t="s">
        <v>770</v>
      </c>
    </row>
    <row r="60" spans="5:5" x14ac:dyDescent="0.25">
      <c r="E60" s="235" t="s">
        <v>771</v>
      </c>
    </row>
    <row r="61" spans="5:5" x14ac:dyDescent="0.25">
      <c r="E61" s="235" t="s">
        <v>772</v>
      </c>
    </row>
    <row r="62" spans="5:5" x14ac:dyDescent="0.25">
      <c r="E62" s="235" t="s">
        <v>773</v>
      </c>
    </row>
    <row r="63" spans="5:5" x14ac:dyDescent="0.25">
      <c r="E63" s="235" t="s">
        <v>774</v>
      </c>
    </row>
    <row r="64" spans="5:5" x14ac:dyDescent="0.25">
      <c r="E64" s="235" t="s">
        <v>775</v>
      </c>
    </row>
    <row r="65" spans="5:5" x14ac:dyDescent="0.25">
      <c r="E65" s="235" t="s">
        <v>776</v>
      </c>
    </row>
    <row r="66" spans="5:5" x14ac:dyDescent="0.25">
      <c r="E66" s="235" t="s">
        <v>777</v>
      </c>
    </row>
    <row r="67" spans="5:5" ht="28.5" x14ac:dyDescent="0.25">
      <c r="E67" s="235" t="s">
        <v>778</v>
      </c>
    </row>
    <row r="68" spans="5:5" x14ac:dyDescent="0.25">
      <c r="E68" s="235" t="s">
        <v>779</v>
      </c>
    </row>
    <row r="69" spans="5:5" x14ac:dyDescent="0.25">
      <c r="E69" s="235" t="s">
        <v>780</v>
      </c>
    </row>
    <row r="70" spans="5:5" x14ac:dyDescent="0.25">
      <c r="E70" s="235" t="s">
        <v>781</v>
      </c>
    </row>
    <row r="71" spans="5:5" x14ac:dyDescent="0.25">
      <c r="E71" s="235" t="s">
        <v>782</v>
      </c>
    </row>
    <row r="72" spans="5:5" x14ac:dyDescent="0.25">
      <c r="E72" s="235" t="s">
        <v>783</v>
      </c>
    </row>
    <row r="73" spans="5:5" x14ac:dyDescent="0.25">
      <c r="E73" s="235" t="s">
        <v>784</v>
      </c>
    </row>
    <row r="74" spans="5:5" ht="28.5" x14ac:dyDescent="0.25">
      <c r="E74" s="235" t="s">
        <v>785</v>
      </c>
    </row>
    <row r="75" spans="5:5" x14ac:dyDescent="0.25">
      <c r="E75" s="235" t="s">
        <v>786</v>
      </c>
    </row>
    <row r="76" spans="5:5" x14ac:dyDescent="0.25">
      <c r="E76" s="237" t="s">
        <v>787</v>
      </c>
    </row>
    <row r="77" spans="5:5" x14ac:dyDescent="0.25">
      <c r="E77" s="237" t="s">
        <v>788</v>
      </c>
    </row>
    <row r="78" spans="5:5" x14ac:dyDescent="0.25">
      <c r="E78" s="235" t="s">
        <v>789</v>
      </c>
    </row>
    <row r="79" spans="5:5" x14ac:dyDescent="0.25">
      <c r="E79" s="238" t="s">
        <v>790</v>
      </c>
    </row>
    <row r="80" spans="5:5" x14ac:dyDescent="0.25">
      <c r="E80" s="237" t="s">
        <v>791</v>
      </c>
    </row>
    <row r="81" spans="5:5" x14ac:dyDescent="0.25">
      <c r="E81" s="237" t="s">
        <v>792</v>
      </c>
    </row>
    <row r="82" spans="5:5" x14ac:dyDescent="0.25">
      <c r="E82" s="235" t="s">
        <v>793</v>
      </c>
    </row>
    <row r="83" spans="5:5" x14ac:dyDescent="0.25">
      <c r="E83" s="237" t="s">
        <v>794</v>
      </c>
    </row>
    <row r="84" spans="5:5" x14ac:dyDescent="0.25">
      <c r="E84" s="235" t="s">
        <v>795</v>
      </c>
    </row>
    <row r="85" spans="5:5" ht="57" x14ac:dyDescent="0.25">
      <c r="E85" s="235" t="s">
        <v>796</v>
      </c>
    </row>
    <row r="86" spans="5:5" x14ac:dyDescent="0.25">
      <c r="E86" s="235" t="s">
        <v>797</v>
      </c>
    </row>
    <row r="87" spans="5:5" x14ac:dyDescent="0.25">
      <c r="E87" s="235" t="s">
        <v>798</v>
      </c>
    </row>
    <row r="88" spans="5:5" x14ac:dyDescent="0.25">
      <c r="E88" s="235" t="s">
        <v>799</v>
      </c>
    </row>
    <row r="89" spans="5:5" x14ac:dyDescent="0.25">
      <c r="E89" s="235" t="s">
        <v>800</v>
      </c>
    </row>
    <row r="90" spans="5:5" x14ac:dyDescent="0.25">
      <c r="E90" s="235" t="s">
        <v>801</v>
      </c>
    </row>
    <row r="91" spans="5:5" x14ac:dyDescent="0.25">
      <c r="E91" s="235" t="s">
        <v>384</v>
      </c>
    </row>
    <row r="92" spans="5:5" x14ac:dyDescent="0.25">
      <c r="E92" s="235" t="s">
        <v>802</v>
      </c>
    </row>
    <row r="93" spans="5:5" x14ac:dyDescent="0.25">
      <c r="E93" s="235" t="s">
        <v>803</v>
      </c>
    </row>
    <row r="94" spans="5:5" x14ac:dyDescent="0.25">
      <c r="E94" s="235" t="s">
        <v>804</v>
      </c>
    </row>
    <row r="95" spans="5:5" x14ac:dyDescent="0.25">
      <c r="E95" s="235" t="s">
        <v>805</v>
      </c>
    </row>
    <row r="96" spans="5:5" x14ac:dyDescent="0.25">
      <c r="E96" s="235" t="s">
        <v>806</v>
      </c>
    </row>
    <row r="97" spans="5:5" x14ac:dyDescent="0.25">
      <c r="E97" s="235" t="s">
        <v>807</v>
      </c>
    </row>
    <row r="98" spans="5:5" x14ac:dyDescent="0.25">
      <c r="E98" s="235" t="s">
        <v>808</v>
      </c>
    </row>
    <row r="99" spans="5:5" x14ac:dyDescent="0.25">
      <c r="E99" s="235" t="s">
        <v>809</v>
      </c>
    </row>
    <row r="100" spans="5:5" x14ac:dyDescent="0.25">
      <c r="E100" s="235" t="s">
        <v>810</v>
      </c>
    </row>
    <row r="101" spans="5:5" x14ac:dyDescent="0.25">
      <c r="E101" s="235" t="s">
        <v>811</v>
      </c>
    </row>
    <row r="102" spans="5:5" x14ac:dyDescent="0.25">
      <c r="E102" s="235" t="s">
        <v>812</v>
      </c>
    </row>
    <row r="103" spans="5:5" x14ac:dyDescent="0.25">
      <c r="E103" s="235" t="s">
        <v>813</v>
      </c>
    </row>
    <row r="104" spans="5:5" x14ac:dyDescent="0.25">
      <c r="E104" s="235" t="s">
        <v>814</v>
      </c>
    </row>
    <row r="105" spans="5:5" x14ac:dyDescent="0.25">
      <c r="E105" s="235" t="s">
        <v>815</v>
      </c>
    </row>
    <row r="106" spans="5:5" x14ac:dyDescent="0.25">
      <c r="E106" s="234" t="s">
        <v>816</v>
      </c>
    </row>
    <row r="107" spans="5:5" x14ac:dyDescent="0.25">
      <c r="E107" s="234" t="s">
        <v>817</v>
      </c>
    </row>
    <row r="108" spans="5:5" x14ac:dyDescent="0.25">
      <c r="E108" s="234" t="s">
        <v>381</v>
      </c>
    </row>
    <row r="109" spans="5:5" x14ac:dyDescent="0.25">
      <c r="E109" s="235" t="s">
        <v>818</v>
      </c>
    </row>
    <row r="110" spans="5:5" x14ac:dyDescent="0.25">
      <c r="E110" s="234" t="s">
        <v>377</v>
      </c>
    </row>
    <row r="111" spans="5:5" x14ac:dyDescent="0.25">
      <c r="E111" s="235" t="s">
        <v>819</v>
      </c>
    </row>
    <row r="112" spans="5:5" x14ac:dyDescent="0.25">
      <c r="E112" s="235" t="s">
        <v>820</v>
      </c>
    </row>
    <row r="113" spans="5:5" x14ac:dyDescent="0.25">
      <c r="E113" s="235" t="s">
        <v>821</v>
      </c>
    </row>
    <row r="114" spans="5:5" x14ac:dyDescent="0.25">
      <c r="E114" s="235" t="s">
        <v>822</v>
      </c>
    </row>
    <row r="115" spans="5:5" x14ac:dyDescent="0.25">
      <c r="E115" s="234" t="s">
        <v>823</v>
      </c>
    </row>
    <row r="116" spans="5:5" x14ac:dyDescent="0.25">
      <c r="E116" s="234" t="s">
        <v>824</v>
      </c>
    </row>
    <row r="117" spans="5:5" x14ac:dyDescent="0.25">
      <c r="E117" s="234" t="s">
        <v>825</v>
      </c>
    </row>
    <row r="118" spans="5:5" x14ac:dyDescent="0.25">
      <c r="E118" s="234" t="s">
        <v>826</v>
      </c>
    </row>
    <row r="119" spans="5:5" x14ac:dyDescent="0.25">
      <c r="E119" s="234" t="s">
        <v>827</v>
      </c>
    </row>
    <row r="120" spans="5:5" x14ac:dyDescent="0.25">
      <c r="E120" s="234" t="s">
        <v>828</v>
      </c>
    </row>
    <row r="121" spans="5:5" x14ac:dyDescent="0.25">
      <c r="E121" s="239" t="s">
        <v>829</v>
      </c>
    </row>
    <row r="122" spans="5:5" x14ac:dyDescent="0.25">
      <c r="E122" s="234" t="s">
        <v>830</v>
      </c>
    </row>
    <row r="123" spans="5:5" x14ac:dyDescent="0.25">
      <c r="E123" s="236" t="s">
        <v>831</v>
      </c>
    </row>
    <row r="124" spans="5:5" x14ac:dyDescent="0.25">
      <c r="E124" s="236" t="s">
        <v>832</v>
      </c>
    </row>
    <row r="125" spans="5:5" x14ac:dyDescent="0.25">
      <c r="E125" s="236" t="s">
        <v>833</v>
      </c>
    </row>
    <row r="126" spans="5:5" x14ac:dyDescent="0.25">
      <c r="E126" s="236" t="s">
        <v>834</v>
      </c>
    </row>
    <row r="127" spans="5:5" ht="29.25" thickBot="1" x14ac:dyDescent="0.3">
      <c r="E127" s="240" t="s">
        <v>835</v>
      </c>
    </row>
    <row r="128" spans="5:5" x14ac:dyDescent="0.25">
      <c r="E128" s="241" t="s">
        <v>364</v>
      </c>
    </row>
    <row r="129" spans="5:5" x14ac:dyDescent="0.25">
      <c r="E129" s="241" t="s">
        <v>383</v>
      </c>
    </row>
    <row r="130" spans="5:5" x14ac:dyDescent="0.25">
      <c r="E130" s="241" t="s">
        <v>836</v>
      </c>
    </row>
    <row r="131" spans="5:5" x14ac:dyDescent="0.25">
      <c r="E131" s="242" t="s">
        <v>837</v>
      </c>
    </row>
    <row r="132" spans="5:5" x14ac:dyDescent="0.25">
      <c r="E132" s="242" t="s">
        <v>838</v>
      </c>
    </row>
    <row r="133" spans="5:5" x14ac:dyDescent="0.25">
      <c r="E133" s="241" t="s">
        <v>839</v>
      </c>
    </row>
    <row r="134" spans="5:5" ht="30" x14ac:dyDescent="0.25">
      <c r="E134" s="243" t="s">
        <v>840</v>
      </c>
    </row>
    <row r="135" spans="5:5" x14ac:dyDescent="0.25">
      <c r="E135" s="243" t="s">
        <v>384</v>
      </c>
    </row>
    <row r="136" spans="5:5" x14ac:dyDescent="0.25">
      <c r="E136" s="243" t="s">
        <v>363</v>
      </c>
    </row>
    <row r="137" spans="5:5" x14ac:dyDescent="0.25">
      <c r="E137" s="243" t="s">
        <v>841</v>
      </c>
    </row>
    <row r="138" spans="5:5" x14ac:dyDescent="0.25">
      <c r="E138" s="243" t="s">
        <v>367</v>
      </c>
    </row>
    <row r="139" spans="5:5" x14ac:dyDescent="0.25">
      <c r="E139" s="243" t="s">
        <v>842</v>
      </c>
    </row>
    <row r="140" spans="5:5" x14ac:dyDescent="0.25">
      <c r="E140" s="243" t="s">
        <v>372</v>
      </c>
    </row>
    <row r="141" spans="5:5" x14ac:dyDescent="0.25">
      <c r="E141" s="241" t="s">
        <v>376</v>
      </c>
    </row>
    <row r="142" spans="5:5" ht="15.75" thickBot="1" x14ac:dyDescent="0.3">
      <c r="E142" s="244" t="s">
        <v>843</v>
      </c>
    </row>
  </sheetData>
  <dataConsolidate/>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17"/>
  <dimension ref="B2:C15"/>
  <sheetViews>
    <sheetView zoomScale="55" zoomScaleNormal="55" workbookViewId="0">
      <selection activeCell="G2" sqref="G2"/>
    </sheetView>
  </sheetViews>
  <sheetFormatPr baseColWidth="10" defaultColWidth="11.42578125" defaultRowHeight="16.5" x14ac:dyDescent="0.3"/>
  <cols>
    <col min="1" max="1" width="6.28515625" style="82" customWidth="1"/>
    <col min="2" max="2" width="11.42578125" style="82"/>
    <col min="3" max="3" width="20" style="82" customWidth="1"/>
    <col min="4" max="16384" width="11.42578125" style="82"/>
  </cols>
  <sheetData>
    <row r="2" spans="2:3" x14ac:dyDescent="0.3">
      <c r="C2" s="82" t="s">
        <v>656</v>
      </c>
    </row>
    <row r="3" spans="2:3" ht="28.5" x14ac:dyDescent="0.3">
      <c r="B3" s="687" t="s">
        <v>657</v>
      </c>
      <c r="C3" s="83" t="s">
        <v>658</v>
      </c>
    </row>
    <row r="4" spans="2:3" ht="57" customHeight="1" x14ac:dyDescent="0.3">
      <c r="B4" s="687"/>
      <c r="C4" s="83" t="s">
        <v>659</v>
      </c>
    </row>
    <row r="5" spans="2:3" x14ac:dyDescent="0.3">
      <c r="B5" s="687"/>
      <c r="C5" s="84" t="s">
        <v>660</v>
      </c>
    </row>
    <row r="6" spans="2:3" x14ac:dyDescent="0.3">
      <c r="B6" s="687"/>
      <c r="C6" s="84" t="s">
        <v>661</v>
      </c>
    </row>
    <row r="7" spans="2:3" x14ac:dyDescent="0.3">
      <c r="B7" s="687"/>
      <c r="C7" s="84" t="s">
        <v>662</v>
      </c>
    </row>
    <row r="8" spans="2:3" x14ac:dyDescent="0.3">
      <c r="B8" s="687"/>
      <c r="C8" s="84" t="s">
        <v>663</v>
      </c>
    </row>
    <row r="9" spans="2:3" x14ac:dyDescent="0.3">
      <c r="B9" s="687"/>
      <c r="C9" s="84" t="s">
        <v>664</v>
      </c>
    </row>
    <row r="10" spans="2:3" x14ac:dyDescent="0.3">
      <c r="B10" s="687" t="s">
        <v>665</v>
      </c>
      <c r="C10" s="84" t="s">
        <v>666</v>
      </c>
    </row>
    <row r="11" spans="2:3" x14ac:dyDescent="0.3">
      <c r="B11" s="687"/>
      <c r="C11" s="84" t="s">
        <v>667</v>
      </c>
    </row>
    <row r="12" spans="2:3" x14ac:dyDescent="0.3">
      <c r="B12" s="687"/>
      <c r="C12" s="84" t="s">
        <v>668</v>
      </c>
    </row>
    <row r="13" spans="2:3" x14ac:dyDescent="0.3">
      <c r="B13" s="687"/>
      <c r="C13" s="84" t="s">
        <v>669</v>
      </c>
    </row>
    <row r="14" spans="2:3" x14ac:dyDescent="0.3">
      <c r="B14" s="687"/>
      <c r="C14" s="84" t="s">
        <v>670</v>
      </c>
    </row>
    <row r="15" spans="2:3" x14ac:dyDescent="0.3">
      <c r="B15" s="687"/>
      <c r="C15" s="83" t="s">
        <v>671</v>
      </c>
    </row>
  </sheetData>
  <mergeCells count="2">
    <mergeCell ref="B3:B9"/>
    <mergeCell ref="B10:B15"/>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7">
    <tabColor rgb="FF0F3D38"/>
  </sheetPr>
  <dimension ref="A1:L51"/>
  <sheetViews>
    <sheetView showGridLines="0" zoomScale="85" zoomScaleNormal="85" zoomScaleSheetLayoutView="85" workbookViewId="0">
      <selection activeCell="C31" sqref="C31:C41"/>
    </sheetView>
  </sheetViews>
  <sheetFormatPr baseColWidth="10" defaultColWidth="11.42578125" defaultRowHeight="15" x14ac:dyDescent="0.25"/>
  <cols>
    <col min="1" max="1" width="7.140625" style="137" customWidth="1"/>
    <col min="2" max="2" width="18.28515625" style="137" customWidth="1"/>
    <col min="3" max="3" width="92.42578125" style="160" customWidth="1"/>
    <col min="4" max="4" width="24.7109375" style="137" customWidth="1"/>
    <col min="5" max="5" width="28.28515625" style="137" customWidth="1"/>
    <col min="6" max="16384" width="11.42578125" style="137"/>
  </cols>
  <sheetData>
    <row r="1" spans="1:7" x14ac:dyDescent="0.25">
      <c r="A1" s="308"/>
      <c r="F1" s="308"/>
    </row>
    <row r="2" spans="1:7" ht="21.75" customHeight="1" x14ac:dyDescent="0.25">
      <c r="A2" s="308"/>
      <c r="B2" s="706"/>
      <c r="C2" s="700" t="s">
        <v>24</v>
      </c>
      <c r="D2" s="701"/>
      <c r="E2" s="135" t="s">
        <v>25</v>
      </c>
      <c r="F2" s="10"/>
      <c r="G2" s="136"/>
    </row>
    <row r="3" spans="1:7" ht="21" customHeight="1" x14ac:dyDescent="0.25">
      <c r="A3" s="308"/>
      <c r="B3" s="706"/>
      <c r="C3" s="700" t="s">
        <v>26</v>
      </c>
      <c r="D3" s="701"/>
      <c r="E3" s="135" t="s">
        <v>894</v>
      </c>
      <c r="F3" s="10"/>
      <c r="G3" s="136"/>
    </row>
    <row r="4" spans="1:7" ht="16.5" customHeight="1" x14ac:dyDescent="0.25">
      <c r="A4" s="308"/>
      <c r="B4" s="706"/>
      <c r="C4" s="702" t="s">
        <v>27</v>
      </c>
      <c r="D4" s="703"/>
      <c r="E4" s="135" t="s">
        <v>895</v>
      </c>
      <c r="F4" s="10"/>
      <c r="G4" s="136"/>
    </row>
    <row r="5" spans="1:7" ht="18.75" customHeight="1" x14ac:dyDescent="0.25">
      <c r="A5" s="308"/>
      <c r="B5" s="706"/>
      <c r="C5" s="704"/>
      <c r="D5" s="705"/>
      <c r="E5" s="135" t="s">
        <v>672</v>
      </c>
      <c r="F5" s="10"/>
      <c r="G5" s="136"/>
    </row>
    <row r="6" spans="1:7" x14ac:dyDescent="0.25">
      <c r="A6" s="308"/>
      <c r="B6" s="308"/>
      <c r="C6" s="311"/>
      <c r="D6" s="308"/>
      <c r="E6" s="308"/>
      <c r="F6" s="308"/>
    </row>
    <row r="7" spans="1:7" ht="18" x14ac:dyDescent="0.25">
      <c r="A7" s="308"/>
      <c r="B7" s="138" t="s">
        <v>673</v>
      </c>
      <c r="C7" s="139" t="s">
        <v>674</v>
      </c>
      <c r="D7" s="140" t="s">
        <v>63</v>
      </c>
      <c r="E7" s="140" t="s">
        <v>675</v>
      </c>
      <c r="F7" s="308"/>
    </row>
    <row r="8" spans="1:7" ht="28.5" hidden="1" x14ac:dyDescent="0.25">
      <c r="A8" s="308"/>
      <c r="B8" s="141">
        <v>42948</v>
      </c>
      <c r="C8" s="142" t="s">
        <v>676</v>
      </c>
      <c r="D8" s="143" t="s">
        <v>677</v>
      </c>
      <c r="E8" s="143" t="s">
        <v>678</v>
      </c>
      <c r="F8" s="308"/>
    </row>
    <row r="9" spans="1:7" ht="409.5" hidden="1" x14ac:dyDescent="0.25">
      <c r="A9" s="308"/>
      <c r="B9" s="707">
        <v>43158</v>
      </c>
      <c r="C9" s="145" t="s">
        <v>679</v>
      </c>
      <c r="D9" s="698" t="s">
        <v>677</v>
      </c>
      <c r="E9" s="698" t="s">
        <v>678</v>
      </c>
      <c r="F9" s="308"/>
    </row>
    <row r="10" spans="1:7" ht="314.25" hidden="1" x14ac:dyDescent="0.25">
      <c r="A10" s="308"/>
      <c r="B10" s="708"/>
      <c r="C10" s="145" t="s">
        <v>680</v>
      </c>
      <c r="D10" s="699"/>
      <c r="E10" s="699"/>
      <c r="F10" s="308"/>
    </row>
    <row r="11" spans="1:7" ht="28.5" hidden="1" x14ac:dyDescent="0.25">
      <c r="A11" s="308"/>
      <c r="B11" s="141">
        <v>43298</v>
      </c>
      <c r="C11" s="142" t="s">
        <v>681</v>
      </c>
      <c r="D11" s="143" t="s">
        <v>682</v>
      </c>
      <c r="E11" s="143" t="s">
        <v>683</v>
      </c>
      <c r="F11" s="308"/>
    </row>
    <row r="12" spans="1:7" ht="409.5" hidden="1" x14ac:dyDescent="0.25">
      <c r="A12" s="308"/>
      <c r="B12" s="141">
        <v>43508</v>
      </c>
      <c r="C12" s="145" t="s">
        <v>684</v>
      </c>
      <c r="D12" s="143" t="s">
        <v>677</v>
      </c>
      <c r="E12" s="143" t="s">
        <v>678</v>
      </c>
      <c r="F12" s="308"/>
    </row>
    <row r="13" spans="1:7" ht="28.5" hidden="1" x14ac:dyDescent="0.25">
      <c r="A13" s="308"/>
      <c r="B13" s="141">
        <v>43585</v>
      </c>
      <c r="C13" s="145" t="s">
        <v>685</v>
      </c>
      <c r="D13" s="143" t="s">
        <v>686</v>
      </c>
      <c r="E13" s="143" t="s">
        <v>687</v>
      </c>
      <c r="F13" s="308"/>
    </row>
    <row r="14" spans="1:7" ht="72.75" hidden="1" x14ac:dyDescent="0.25">
      <c r="A14" s="308"/>
      <c r="B14" s="141">
        <v>43724</v>
      </c>
      <c r="C14" s="145" t="s">
        <v>688</v>
      </c>
      <c r="D14" s="143" t="s">
        <v>677</v>
      </c>
      <c r="E14" s="143" t="s">
        <v>678</v>
      </c>
      <c r="F14" s="308"/>
    </row>
    <row r="15" spans="1:7" ht="102" hidden="1" x14ac:dyDescent="0.25">
      <c r="A15" s="308"/>
      <c r="B15" s="141">
        <v>43732</v>
      </c>
      <c r="C15" s="145" t="s">
        <v>689</v>
      </c>
      <c r="D15" s="143" t="s">
        <v>677</v>
      </c>
      <c r="E15" s="143" t="s">
        <v>678</v>
      </c>
      <c r="F15" s="308"/>
    </row>
    <row r="16" spans="1:7" ht="104.25" hidden="1" x14ac:dyDescent="0.25">
      <c r="A16" s="308"/>
      <c r="B16" s="144">
        <v>43902</v>
      </c>
      <c r="C16" s="147" t="s">
        <v>690</v>
      </c>
      <c r="D16" s="146" t="s">
        <v>677</v>
      </c>
      <c r="E16" s="146" t="s">
        <v>678</v>
      </c>
      <c r="F16" s="308"/>
    </row>
    <row r="17" spans="1:6" ht="116.25" hidden="1" x14ac:dyDescent="0.25">
      <c r="A17" s="308"/>
      <c r="B17" s="148">
        <v>44152</v>
      </c>
      <c r="C17" s="36" t="s">
        <v>691</v>
      </c>
      <c r="D17" s="149" t="s">
        <v>692</v>
      </c>
      <c r="E17" s="150" t="s">
        <v>678</v>
      </c>
      <c r="F17" s="308"/>
    </row>
    <row r="18" spans="1:6" ht="176.25" hidden="1" x14ac:dyDescent="0.25">
      <c r="A18" s="308"/>
      <c r="B18" s="148">
        <v>44350</v>
      </c>
      <c r="C18" s="36" t="s">
        <v>693</v>
      </c>
      <c r="D18" s="150" t="s">
        <v>692</v>
      </c>
      <c r="E18" s="150" t="s">
        <v>678</v>
      </c>
      <c r="F18" s="308"/>
    </row>
    <row r="19" spans="1:6" ht="289.5" hidden="1" x14ac:dyDescent="0.25">
      <c r="A19" s="308"/>
      <c r="B19" s="148">
        <v>44511</v>
      </c>
      <c r="C19" s="151" t="s">
        <v>694</v>
      </c>
      <c r="D19" s="150" t="s">
        <v>695</v>
      </c>
      <c r="E19" s="150" t="s">
        <v>696</v>
      </c>
      <c r="F19" s="308"/>
    </row>
    <row r="20" spans="1:6" ht="409.5" hidden="1" x14ac:dyDescent="0.25">
      <c r="A20" s="308"/>
      <c r="B20" s="711">
        <v>44679</v>
      </c>
      <c r="C20" s="151" t="s">
        <v>697</v>
      </c>
      <c r="D20" s="713" t="s">
        <v>695</v>
      </c>
      <c r="E20" s="715" t="s">
        <v>696</v>
      </c>
      <c r="F20" s="308"/>
    </row>
    <row r="21" spans="1:6" ht="258" hidden="1" x14ac:dyDescent="0.25">
      <c r="A21" s="308"/>
      <c r="B21" s="712"/>
      <c r="C21" s="152" t="s">
        <v>698</v>
      </c>
      <c r="D21" s="714"/>
      <c r="E21" s="716"/>
      <c r="F21" s="308"/>
    </row>
    <row r="22" spans="1:6" ht="28.5" hidden="1" x14ac:dyDescent="0.25">
      <c r="A22" s="308"/>
      <c r="B22" s="153">
        <v>44817</v>
      </c>
      <c r="C22" s="154" t="s">
        <v>699</v>
      </c>
      <c r="D22" s="23" t="s">
        <v>686</v>
      </c>
      <c r="E22" s="24" t="s">
        <v>687</v>
      </c>
      <c r="F22" s="308"/>
    </row>
    <row r="23" spans="1:6" ht="305.25" hidden="1" customHeight="1" x14ac:dyDescent="0.25">
      <c r="A23" s="308"/>
      <c r="B23" s="690">
        <v>44910</v>
      </c>
      <c r="C23" s="709" t="s">
        <v>700</v>
      </c>
      <c r="D23" s="696" t="s">
        <v>695</v>
      </c>
      <c r="E23" s="696" t="s">
        <v>696</v>
      </c>
      <c r="F23" s="308"/>
    </row>
    <row r="24" spans="1:6" ht="305.25" hidden="1" customHeight="1" x14ac:dyDescent="0.25">
      <c r="A24" s="308"/>
      <c r="B24" s="691"/>
      <c r="C24" s="710"/>
      <c r="D24" s="697"/>
      <c r="E24" s="697"/>
      <c r="F24" s="308"/>
    </row>
    <row r="25" spans="1:6" ht="409.5" hidden="1" customHeight="1" x14ac:dyDescent="0.25">
      <c r="A25" s="308"/>
      <c r="B25" s="690">
        <v>45069</v>
      </c>
      <c r="C25" s="709" t="s">
        <v>701</v>
      </c>
      <c r="D25" s="696" t="s">
        <v>695</v>
      </c>
      <c r="E25" s="696" t="s">
        <v>696</v>
      </c>
      <c r="F25" s="308"/>
    </row>
    <row r="26" spans="1:6" ht="409.6" hidden="1" customHeight="1" x14ac:dyDescent="0.25">
      <c r="A26" s="308"/>
      <c r="B26" s="717"/>
      <c r="C26" s="718"/>
      <c r="D26" s="719"/>
      <c r="E26" s="719"/>
      <c r="F26" s="308"/>
    </row>
    <row r="27" spans="1:6" ht="409.5" hidden="1" customHeight="1" x14ac:dyDescent="0.25">
      <c r="A27" s="308"/>
      <c r="B27" s="717"/>
      <c r="C27" s="718"/>
      <c r="D27" s="719"/>
      <c r="E27" s="719"/>
      <c r="F27" s="308"/>
    </row>
    <row r="28" spans="1:6" ht="375.75" hidden="1" customHeight="1" x14ac:dyDescent="0.25">
      <c r="A28" s="308"/>
      <c r="B28" s="691"/>
      <c r="C28" s="710"/>
      <c r="D28" s="697"/>
      <c r="E28" s="697"/>
      <c r="F28" s="308"/>
    </row>
    <row r="29" spans="1:6" ht="28.5" hidden="1" x14ac:dyDescent="0.25">
      <c r="A29" s="308"/>
      <c r="B29" s="153">
        <v>45138</v>
      </c>
      <c r="C29" s="154" t="s">
        <v>699</v>
      </c>
      <c r="D29" s="23" t="s">
        <v>686</v>
      </c>
      <c r="E29" s="24" t="s">
        <v>687</v>
      </c>
      <c r="F29" s="308"/>
    </row>
    <row r="30" spans="1:6" ht="28.5" x14ac:dyDescent="0.25">
      <c r="A30" s="308"/>
      <c r="B30" s="155">
        <v>45429</v>
      </c>
      <c r="C30" s="157" t="s">
        <v>699</v>
      </c>
      <c r="D30" s="156" t="s">
        <v>682</v>
      </c>
      <c r="E30" s="134" t="s">
        <v>702</v>
      </c>
      <c r="F30" s="308"/>
    </row>
    <row r="31" spans="1:6" ht="409.6" customHeight="1" x14ac:dyDescent="0.25">
      <c r="A31" s="308"/>
      <c r="B31" s="657">
        <v>45530</v>
      </c>
      <c r="C31" s="720" t="s">
        <v>703</v>
      </c>
      <c r="D31" s="722" t="s">
        <v>704</v>
      </c>
      <c r="E31" s="516" t="s">
        <v>705</v>
      </c>
      <c r="F31" s="308"/>
    </row>
    <row r="32" spans="1:6" x14ac:dyDescent="0.25">
      <c r="A32" s="308"/>
      <c r="B32" s="657"/>
      <c r="C32" s="721"/>
      <c r="D32" s="722"/>
      <c r="E32" s="516"/>
      <c r="F32" s="308"/>
    </row>
    <row r="33" spans="1:6" x14ac:dyDescent="0.25">
      <c r="A33" s="308"/>
      <c r="B33" s="657"/>
      <c r="C33" s="721"/>
      <c r="D33" s="722"/>
      <c r="E33" s="516"/>
      <c r="F33" s="308"/>
    </row>
    <row r="34" spans="1:6" x14ac:dyDescent="0.25">
      <c r="A34" s="308"/>
      <c r="B34" s="657"/>
      <c r="C34" s="721"/>
      <c r="D34" s="722"/>
      <c r="E34" s="516"/>
      <c r="F34" s="308"/>
    </row>
    <row r="35" spans="1:6" ht="150.75" customHeight="1" x14ac:dyDescent="0.25">
      <c r="A35" s="308"/>
      <c r="B35" s="657"/>
      <c r="C35" s="721"/>
      <c r="D35" s="722"/>
      <c r="E35" s="516"/>
      <c r="F35" s="308"/>
    </row>
    <row r="36" spans="1:6" ht="59.25" customHeight="1" x14ac:dyDescent="0.25">
      <c r="A36" s="308"/>
      <c r="B36" s="657"/>
      <c r="C36" s="721"/>
      <c r="D36" s="722"/>
      <c r="E36" s="516"/>
      <c r="F36" s="308"/>
    </row>
    <row r="37" spans="1:6" ht="108.75" customHeight="1" x14ac:dyDescent="0.25">
      <c r="A37" s="308"/>
      <c r="B37" s="657"/>
      <c r="C37" s="721"/>
      <c r="D37" s="722"/>
      <c r="E37" s="516"/>
      <c r="F37" s="308"/>
    </row>
    <row r="38" spans="1:6" ht="139.5" customHeight="1" x14ac:dyDescent="0.25">
      <c r="A38" s="308"/>
      <c r="B38" s="657"/>
      <c r="C38" s="721"/>
      <c r="D38" s="722"/>
      <c r="E38" s="516"/>
      <c r="F38" s="308"/>
    </row>
    <row r="39" spans="1:6" ht="139.5" customHeight="1" x14ac:dyDescent="0.25">
      <c r="A39" s="308"/>
      <c r="B39" s="657"/>
      <c r="C39" s="721"/>
      <c r="D39" s="722"/>
      <c r="E39" s="516"/>
      <c r="F39" s="308"/>
    </row>
    <row r="40" spans="1:6" ht="131.25" customHeight="1" x14ac:dyDescent="0.25">
      <c r="A40" s="308"/>
      <c r="B40" s="657"/>
      <c r="C40" s="721"/>
      <c r="D40" s="722"/>
      <c r="E40" s="516"/>
      <c r="F40" s="308"/>
    </row>
    <row r="41" spans="1:6" ht="55.5" customHeight="1" x14ac:dyDescent="0.25">
      <c r="A41" s="308"/>
      <c r="B41" s="657"/>
      <c r="C41" s="721"/>
      <c r="D41" s="722"/>
      <c r="E41" s="516"/>
      <c r="F41" s="308"/>
    </row>
    <row r="42" spans="1:6" ht="45.75" customHeight="1" x14ac:dyDescent="0.25">
      <c r="A42" s="308"/>
      <c r="B42" s="153">
        <v>45576</v>
      </c>
      <c r="C42" s="158" t="s">
        <v>699</v>
      </c>
      <c r="D42" s="159" t="s">
        <v>682</v>
      </c>
      <c r="E42" s="23" t="s">
        <v>702</v>
      </c>
      <c r="F42" s="308"/>
    </row>
    <row r="43" spans="1:6" ht="45.75" customHeight="1" x14ac:dyDescent="0.25">
      <c r="A43" s="308"/>
      <c r="B43" s="153">
        <v>45734</v>
      </c>
      <c r="C43" s="158" t="s">
        <v>900</v>
      </c>
      <c r="D43" s="159" t="s">
        <v>901</v>
      </c>
      <c r="E43" s="23" t="s">
        <v>902</v>
      </c>
      <c r="F43" s="308"/>
    </row>
    <row r="44" spans="1:6" ht="45.75" customHeight="1" x14ac:dyDescent="0.25">
      <c r="A44" s="308"/>
      <c r="B44" s="153">
        <v>45750</v>
      </c>
      <c r="C44" s="158" t="s">
        <v>699</v>
      </c>
      <c r="D44" s="159" t="s">
        <v>682</v>
      </c>
      <c r="E44" s="23" t="s">
        <v>702</v>
      </c>
      <c r="F44" s="308"/>
    </row>
    <row r="45" spans="1:6" ht="333.75" customHeight="1" x14ac:dyDescent="0.25">
      <c r="A45" s="308"/>
      <c r="B45" s="690">
        <v>45852</v>
      </c>
      <c r="C45" s="692" t="s">
        <v>905</v>
      </c>
      <c r="D45" s="694" t="s">
        <v>907</v>
      </c>
      <c r="E45" s="696" t="s">
        <v>906</v>
      </c>
      <c r="F45" s="308"/>
    </row>
    <row r="46" spans="1:6" ht="203.25" customHeight="1" x14ac:dyDescent="0.25">
      <c r="A46" s="308"/>
      <c r="B46" s="691"/>
      <c r="C46" s="693"/>
      <c r="D46" s="695"/>
      <c r="E46" s="697"/>
      <c r="F46" s="308"/>
    </row>
    <row r="47" spans="1:6" ht="36" customHeight="1" x14ac:dyDescent="0.25">
      <c r="A47" s="308"/>
      <c r="B47" s="301">
        <v>45923</v>
      </c>
      <c r="C47" s="303" t="s">
        <v>699</v>
      </c>
      <c r="D47" s="304" t="s">
        <v>682</v>
      </c>
      <c r="E47" s="297" t="s">
        <v>702</v>
      </c>
      <c r="F47" s="308"/>
    </row>
    <row r="48" spans="1:6" ht="387.75" customHeight="1" x14ac:dyDescent="0.25">
      <c r="A48" s="308"/>
      <c r="B48" s="361">
        <v>46150</v>
      </c>
      <c r="C48" s="362" t="s">
        <v>973</v>
      </c>
      <c r="D48" s="416" t="s">
        <v>907</v>
      </c>
      <c r="E48" s="360" t="s">
        <v>906</v>
      </c>
      <c r="F48" s="308"/>
    </row>
    <row r="49" spans="1:12" s="282" customFormat="1" ht="69" customHeight="1" x14ac:dyDescent="0.25">
      <c r="A49" s="308"/>
      <c r="B49" s="688" t="s">
        <v>903</v>
      </c>
      <c r="C49" s="688"/>
      <c r="D49" s="688"/>
      <c r="E49" s="688"/>
      <c r="F49" s="309"/>
      <c r="G49" s="281"/>
      <c r="H49" s="281"/>
      <c r="I49" s="281"/>
      <c r="J49" s="281"/>
      <c r="K49" s="281"/>
      <c r="L49" s="281"/>
    </row>
    <row r="50" spans="1:12" s="282" customFormat="1" x14ac:dyDescent="0.25">
      <c r="A50" s="308"/>
      <c r="B50" s="283"/>
      <c r="C50" s="283"/>
      <c r="D50" s="283"/>
      <c r="E50" s="283"/>
      <c r="F50" s="283"/>
      <c r="G50" s="284"/>
      <c r="H50" s="284"/>
      <c r="I50" s="284"/>
      <c r="J50" s="284"/>
      <c r="K50" s="284"/>
      <c r="L50" s="284"/>
    </row>
    <row r="51" spans="1:12" s="282" customFormat="1" ht="41.25" customHeight="1" x14ac:dyDescent="0.25">
      <c r="A51" s="308"/>
      <c r="B51" s="689" t="s">
        <v>897</v>
      </c>
      <c r="C51" s="689"/>
      <c r="D51" s="689"/>
      <c r="E51" s="689"/>
      <c r="F51" s="310"/>
      <c r="G51" s="285"/>
      <c r="H51" s="285"/>
      <c r="I51" s="285"/>
      <c r="J51" s="285"/>
      <c r="K51" s="284"/>
      <c r="L51" s="284"/>
    </row>
  </sheetData>
  <sheetProtection algorithmName="SHA-512" hashValue="AW0ydsj0NqRw1UQqfivfI1Lj8JwpbyROoiXs+rTNWSnpijW5psK/SwFUfCWzDv5sR+NysaLSdPoy8njwSAY/OQ==" saltValue="pMt/8e3MeGq1B1jvBq1Omw==" spinCount="100000" sheet="1" formatCells="0" formatColumns="0" formatRows="0"/>
  <mergeCells count="28">
    <mergeCell ref="B25:B28"/>
    <mergeCell ref="C25:C28"/>
    <mergeCell ref="D25:D28"/>
    <mergeCell ref="E25:E28"/>
    <mergeCell ref="B31:B41"/>
    <mergeCell ref="C31:C41"/>
    <mergeCell ref="D31:D41"/>
    <mergeCell ref="E31:E41"/>
    <mergeCell ref="B23:B24"/>
    <mergeCell ref="C23:C24"/>
    <mergeCell ref="D23:D24"/>
    <mergeCell ref="E23:E24"/>
    <mergeCell ref="B20:B21"/>
    <mergeCell ref="D20:D21"/>
    <mergeCell ref="E20:E21"/>
    <mergeCell ref="E9:E10"/>
    <mergeCell ref="C2:D2"/>
    <mergeCell ref="C3:D3"/>
    <mergeCell ref="C4:D5"/>
    <mergeCell ref="B2:B5"/>
    <mergeCell ref="B9:B10"/>
    <mergeCell ref="D9:D10"/>
    <mergeCell ref="B49:E49"/>
    <mergeCell ref="B51:E51"/>
    <mergeCell ref="B45:B46"/>
    <mergeCell ref="C45:C46"/>
    <mergeCell ref="D45:D46"/>
    <mergeCell ref="E45:E46"/>
  </mergeCells>
  <pageMargins left="0.7" right="0.7" top="0.75" bottom="0.75" header="0.3" footer="0.3"/>
  <pageSetup scale="31"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9"/>
  <dimension ref="A1:IN32"/>
  <sheetViews>
    <sheetView showGridLines="0" showRowColHeaders="0" tabSelected="1" zoomScale="110" zoomScaleNormal="110" workbookViewId="0"/>
  </sheetViews>
  <sheetFormatPr baseColWidth="10" defaultColWidth="11.42578125" defaultRowHeight="15" x14ac:dyDescent="0.25"/>
  <cols>
    <col min="1" max="1" width="2.42578125" customWidth="1"/>
  </cols>
  <sheetData>
    <row r="1" spans="2:17" ht="23.25" customHeight="1" x14ac:dyDescent="0.25">
      <c r="B1" s="453"/>
      <c r="C1" s="453"/>
      <c r="D1" s="454" t="s">
        <v>24</v>
      </c>
      <c r="E1" s="454"/>
      <c r="F1" s="454"/>
      <c r="G1" s="454"/>
      <c r="H1" s="454"/>
      <c r="I1" s="454"/>
      <c r="J1" s="454"/>
      <c r="K1" s="454"/>
      <c r="L1" s="454"/>
      <c r="M1" s="454"/>
      <c r="N1" s="454"/>
      <c r="O1" s="454"/>
      <c r="P1" s="454" t="s">
        <v>25</v>
      </c>
      <c r="Q1" s="454"/>
    </row>
    <row r="2" spans="2:17" ht="21.75" customHeight="1" x14ac:dyDescent="0.25">
      <c r="B2" s="453"/>
      <c r="C2" s="453"/>
      <c r="D2" s="454" t="s">
        <v>26</v>
      </c>
      <c r="E2" s="454"/>
      <c r="F2" s="454"/>
      <c r="G2" s="454"/>
      <c r="H2" s="454"/>
      <c r="I2" s="454"/>
      <c r="J2" s="454"/>
      <c r="K2" s="454"/>
      <c r="L2" s="454"/>
      <c r="M2" s="454"/>
      <c r="N2" s="454"/>
      <c r="O2" s="454"/>
      <c r="P2" s="454" t="s">
        <v>894</v>
      </c>
      <c r="Q2" s="454"/>
    </row>
    <row r="3" spans="2:17" ht="15" customHeight="1" x14ac:dyDescent="0.25">
      <c r="B3" s="453"/>
      <c r="C3" s="453"/>
      <c r="D3" s="454" t="s">
        <v>27</v>
      </c>
      <c r="E3" s="454"/>
      <c r="F3" s="454"/>
      <c r="G3" s="454"/>
      <c r="H3" s="454"/>
      <c r="I3" s="454"/>
      <c r="J3" s="454"/>
      <c r="K3" s="454"/>
      <c r="L3" s="454"/>
      <c r="M3" s="454"/>
      <c r="N3" s="454"/>
      <c r="O3" s="454"/>
      <c r="P3" s="454" t="s">
        <v>895</v>
      </c>
      <c r="Q3" s="454"/>
    </row>
    <row r="4" spans="2:17" ht="15" customHeight="1" x14ac:dyDescent="0.25">
      <c r="B4" s="453"/>
      <c r="C4" s="453"/>
      <c r="D4" s="454"/>
      <c r="E4" s="454"/>
      <c r="F4" s="454"/>
      <c r="G4" s="454"/>
      <c r="H4" s="454"/>
      <c r="I4" s="454"/>
      <c r="J4" s="454"/>
      <c r="K4" s="454"/>
      <c r="L4" s="454"/>
      <c r="M4" s="454"/>
      <c r="N4" s="454"/>
      <c r="O4" s="454"/>
      <c r="P4" s="454" t="s">
        <v>712</v>
      </c>
      <c r="Q4" s="454"/>
    </row>
    <row r="6" spans="2:17" ht="15.75" thickBot="1" x14ac:dyDescent="0.3">
      <c r="B6" s="120"/>
      <c r="C6" s="120"/>
      <c r="D6" s="120"/>
      <c r="E6" s="120"/>
      <c r="F6" s="120"/>
      <c r="G6" s="120"/>
      <c r="H6" s="120"/>
      <c r="I6" s="120"/>
      <c r="J6" s="120"/>
      <c r="K6" s="120"/>
      <c r="L6" s="120"/>
      <c r="M6" s="120"/>
      <c r="N6" s="120"/>
      <c r="O6" s="120"/>
      <c r="P6" s="120"/>
      <c r="Q6" s="120"/>
    </row>
    <row r="7" spans="2:17" x14ac:dyDescent="0.25">
      <c r="B7" s="120"/>
      <c r="C7" s="428" t="s">
        <v>29</v>
      </c>
      <c r="D7" s="429"/>
      <c r="E7" s="429"/>
      <c r="F7" s="429"/>
      <c r="G7" s="429"/>
      <c r="H7" s="429"/>
      <c r="I7" s="429"/>
      <c r="J7" s="429"/>
      <c r="K7" s="429"/>
      <c r="L7" s="429"/>
      <c r="M7" s="429"/>
      <c r="N7" s="429"/>
      <c r="O7" s="429"/>
      <c r="P7" s="430"/>
      <c r="Q7" s="120"/>
    </row>
    <row r="8" spans="2:17" x14ac:dyDescent="0.25">
      <c r="B8" s="120"/>
      <c r="C8" s="431"/>
      <c r="D8" s="432"/>
      <c r="E8" s="432"/>
      <c r="F8" s="432"/>
      <c r="G8" s="432"/>
      <c r="H8" s="432"/>
      <c r="I8" s="432"/>
      <c r="J8" s="432"/>
      <c r="K8" s="432"/>
      <c r="L8" s="432"/>
      <c r="M8" s="432"/>
      <c r="N8" s="432"/>
      <c r="O8" s="432"/>
      <c r="P8" s="433"/>
      <c r="Q8" s="120"/>
    </row>
    <row r="9" spans="2:17" x14ac:dyDescent="0.25">
      <c r="B9" s="120"/>
      <c r="C9" s="431" t="s">
        <v>30</v>
      </c>
      <c r="D9" s="432"/>
      <c r="E9" s="432"/>
      <c r="F9" s="432"/>
      <c r="G9" s="432"/>
      <c r="H9" s="432"/>
      <c r="I9" s="432"/>
      <c r="J9" s="432"/>
      <c r="K9" s="432"/>
      <c r="L9" s="432"/>
      <c r="M9" s="432"/>
      <c r="N9" s="432"/>
      <c r="O9" s="432"/>
      <c r="P9" s="433"/>
      <c r="Q9" s="120"/>
    </row>
    <row r="10" spans="2:17" ht="15.75" thickBot="1" x14ac:dyDescent="0.3">
      <c r="B10" s="120"/>
      <c r="C10" s="434"/>
      <c r="D10" s="435"/>
      <c r="E10" s="435"/>
      <c r="F10" s="435"/>
      <c r="G10" s="435"/>
      <c r="H10" s="435"/>
      <c r="I10" s="435"/>
      <c r="J10" s="435"/>
      <c r="K10" s="435"/>
      <c r="L10" s="435"/>
      <c r="M10" s="435"/>
      <c r="N10" s="435"/>
      <c r="O10" s="435"/>
      <c r="P10" s="436"/>
      <c r="Q10" s="120"/>
    </row>
    <row r="11" spans="2:17" x14ac:dyDescent="0.25">
      <c r="B11" s="120"/>
      <c r="C11" s="120"/>
      <c r="D11" s="120"/>
      <c r="E11" s="120"/>
      <c r="F11" s="120"/>
      <c r="G11" s="120"/>
      <c r="H11" s="120"/>
      <c r="I11" s="120"/>
      <c r="J11" s="120"/>
      <c r="K11" s="120"/>
      <c r="L11" s="120"/>
      <c r="M11" s="120"/>
      <c r="N11" s="120"/>
      <c r="O11" s="120"/>
      <c r="P11" s="120"/>
      <c r="Q11" s="120"/>
    </row>
    <row r="12" spans="2:17" ht="15.75" thickBot="1" x14ac:dyDescent="0.3">
      <c r="B12" s="120"/>
      <c r="C12" s="120"/>
      <c r="D12" s="120"/>
      <c r="E12" s="120"/>
      <c r="F12" s="120"/>
      <c r="G12" s="120"/>
      <c r="H12" s="120"/>
      <c r="I12" s="120"/>
      <c r="J12" s="120"/>
      <c r="K12" s="120"/>
      <c r="L12" s="120"/>
      <c r="M12" s="120"/>
      <c r="N12" s="120"/>
      <c r="O12" s="120"/>
      <c r="P12" s="120"/>
      <c r="Q12" s="120"/>
    </row>
    <row r="13" spans="2:17" x14ac:dyDescent="0.25">
      <c r="B13" s="120"/>
      <c r="C13" s="120"/>
      <c r="D13" s="120"/>
      <c r="E13" s="437" t="s">
        <v>31</v>
      </c>
      <c r="F13" s="438"/>
      <c r="G13" s="439"/>
      <c r="H13" s="120"/>
      <c r="I13" s="120"/>
      <c r="J13" s="120"/>
      <c r="K13" s="120"/>
      <c r="L13" s="437" t="s">
        <v>32</v>
      </c>
      <c r="M13" s="438"/>
      <c r="N13" s="439"/>
      <c r="O13" s="120"/>
      <c r="P13" s="120"/>
      <c r="Q13" s="120"/>
    </row>
    <row r="14" spans="2:17" x14ac:dyDescent="0.25">
      <c r="B14" s="120"/>
      <c r="C14" s="120"/>
      <c r="D14" s="120"/>
      <c r="E14" s="446"/>
      <c r="F14" s="447"/>
      <c r="G14" s="448"/>
      <c r="H14" s="120"/>
      <c r="I14" s="120"/>
      <c r="J14" s="120"/>
      <c r="K14" s="120"/>
      <c r="L14" s="440"/>
      <c r="M14" s="441"/>
      <c r="N14" s="442"/>
      <c r="O14" s="120"/>
      <c r="P14" s="120"/>
      <c r="Q14" s="120"/>
    </row>
    <row r="15" spans="2:17" x14ac:dyDescent="0.25">
      <c r="B15" s="120"/>
      <c r="C15" s="120"/>
      <c r="D15" s="120"/>
      <c r="E15" s="446"/>
      <c r="F15" s="447"/>
      <c r="G15" s="448"/>
      <c r="H15" s="120"/>
      <c r="I15" s="120"/>
      <c r="J15" s="120"/>
      <c r="K15" s="120"/>
      <c r="L15" s="440"/>
      <c r="M15" s="441"/>
      <c r="N15" s="442"/>
      <c r="O15" s="120"/>
      <c r="P15" s="120"/>
      <c r="Q15" s="120"/>
    </row>
    <row r="16" spans="2:17" x14ac:dyDescent="0.25">
      <c r="B16" s="120"/>
      <c r="C16" s="120"/>
      <c r="D16" s="120"/>
      <c r="E16" s="446"/>
      <c r="F16" s="447"/>
      <c r="G16" s="448"/>
      <c r="H16" s="120"/>
      <c r="I16" s="120"/>
      <c r="J16" s="120"/>
      <c r="K16" s="120"/>
      <c r="L16" s="440"/>
      <c r="M16" s="441"/>
      <c r="N16" s="442"/>
      <c r="O16" s="120"/>
      <c r="P16" s="120"/>
      <c r="Q16" s="120"/>
    </row>
    <row r="17" spans="1:248" x14ac:dyDescent="0.25">
      <c r="B17" s="120"/>
      <c r="C17" s="120"/>
      <c r="D17" s="120"/>
      <c r="E17" s="446"/>
      <c r="F17" s="447"/>
      <c r="G17" s="448"/>
      <c r="H17" s="120"/>
      <c r="I17" s="120"/>
      <c r="J17" s="120"/>
      <c r="K17" s="120"/>
      <c r="L17" s="440"/>
      <c r="M17" s="441"/>
      <c r="N17" s="442"/>
      <c r="O17" s="120"/>
      <c r="P17" s="120"/>
      <c r="Q17" s="120"/>
    </row>
    <row r="18" spans="1:248" ht="15.75" thickBot="1" x14ac:dyDescent="0.3">
      <c r="B18" s="120"/>
      <c r="C18" s="120"/>
      <c r="D18" s="120"/>
      <c r="E18" s="449"/>
      <c r="F18" s="450"/>
      <c r="G18" s="451"/>
      <c r="H18" s="120"/>
      <c r="I18" s="120"/>
      <c r="J18" s="120"/>
      <c r="K18" s="120"/>
      <c r="L18" s="443"/>
      <c r="M18" s="444"/>
      <c r="N18" s="445"/>
      <c r="O18" s="120"/>
      <c r="P18" s="120"/>
      <c r="Q18" s="120"/>
    </row>
    <row r="19" spans="1:248" x14ac:dyDescent="0.25">
      <c r="B19" s="120"/>
      <c r="C19" s="120"/>
      <c r="D19" s="120"/>
      <c r="E19" s="120"/>
      <c r="F19" s="120"/>
      <c r="G19" s="120"/>
      <c r="H19" s="120"/>
      <c r="I19" s="120"/>
      <c r="J19" s="120"/>
      <c r="K19" s="120"/>
      <c r="L19" s="122"/>
      <c r="M19" s="120"/>
      <c r="N19" s="120"/>
      <c r="O19" s="120"/>
      <c r="P19" s="120"/>
      <c r="Q19" s="120"/>
    </row>
    <row r="20" spans="1:248" x14ac:dyDescent="0.25">
      <c r="B20" s="120"/>
      <c r="C20" s="120"/>
      <c r="D20" s="120"/>
      <c r="E20" s="120"/>
      <c r="F20" s="120"/>
      <c r="G20" s="120"/>
      <c r="H20" s="120"/>
      <c r="I20" s="120"/>
      <c r="J20" s="120"/>
      <c r="K20" s="120"/>
      <c r="L20" s="120"/>
      <c r="M20" s="120"/>
      <c r="N20" s="120"/>
      <c r="O20" s="120"/>
      <c r="P20" s="120"/>
      <c r="Q20" s="120"/>
    </row>
    <row r="21" spans="1:248" ht="15.75" thickBot="1" x14ac:dyDescent="0.3">
      <c r="B21" s="120"/>
      <c r="C21" s="120"/>
      <c r="D21" s="120"/>
      <c r="E21" s="120"/>
      <c r="F21" s="120"/>
      <c r="G21" s="120"/>
      <c r="H21" s="120"/>
      <c r="I21" s="120"/>
      <c r="J21" s="120"/>
      <c r="K21" s="120"/>
      <c r="L21" s="120"/>
      <c r="M21" s="120"/>
      <c r="N21" s="120"/>
      <c r="O21" s="120"/>
      <c r="P21" s="120"/>
      <c r="Q21" s="120"/>
    </row>
    <row r="22" spans="1:248" x14ac:dyDescent="0.25">
      <c r="B22" s="120"/>
      <c r="C22" s="120"/>
      <c r="D22" s="120"/>
      <c r="E22" s="437" t="s">
        <v>33</v>
      </c>
      <c r="F22" s="438"/>
      <c r="G22" s="439"/>
      <c r="H22" s="120"/>
      <c r="I22" s="120"/>
      <c r="J22" s="120"/>
      <c r="K22" s="120"/>
      <c r="L22" s="437" t="s">
        <v>34</v>
      </c>
      <c r="M22" s="438"/>
      <c r="N22" s="439"/>
      <c r="O22" s="120"/>
      <c r="P22" s="120"/>
      <c r="Q22" s="120"/>
    </row>
    <row r="23" spans="1:248" x14ac:dyDescent="0.25">
      <c r="B23" s="120"/>
      <c r="C23" s="120"/>
      <c r="D23" s="120"/>
      <c r="E23" s="446"/>
      <c r="F23" s="447"/>
      <c r="G23" s="448"/>
      <c r="H23" s="120"/>
      <c r="I23" s="120"/>
      <c r="J23" s="120"/>
      <c r="K23" s="120"/>
      <c r="L23" s="440"/>
      <c r="M23" s="441"/>
      <c r="N23" s="442"/>
      <c r="O23" s="120"/>
      <c r="P23" s="120"/>
      <c r="Q23" s="120"/>
    </row>
    <row r="24" spans="1:248" x14ac:dyDescent="0.25">
      <c r="B24" s="120"/>
      <c r="C24" s="120"/>
      <c r="D24" s="120"/>
      <c r="E24" s="446"/>
      <c r="F24" s="447"/>
      <c r="G24" s="448"/>
      <c r="H24" s="120"/>
      <c r="I24" s="120"/>
      <c r="J24" s="120"/>
      <c r="K24" s="120"/>
      <c r="L24" s="440"/>
      <c r="M24" s="441"/>
      <c r="N24" s="442"/>
      <c r="O24" s="120"/>
      <c r="P24" s="120"/>
      <c r="Q24" s="120"/>
    </row>
    <row r="25" spans="1:248" ht="15" customHeight="1" x14ac:dyDescent="0.25">
      <c r="B25" s="120"/>
      <c r="C25" s="120"/>
      <c r="D25" s="120"/>
      <c r="E25" s="446"/>
      <c r="F25" s="447"/>
      <c r="G25" s="448"/>
      <c r="H25" s="120"/>
      <c r="I25" s="120"/>
      <c r="J25" s="120"/>
      <c r="K25" s="120"/>
      <c r="L25" s="440"/>
      <c r="M25" s="441"/>
      <c r="N25" s="442"/>
      <c r="O25" s="120"/>
      <c r="P25" s="452" t="s">
        <v>35</v>
      </c>
      <c r="Q25" s="452"/>
    </row>
    <row r="26" spans="1:248" x14ac:dyDescent="0.25">
      <c r="B26" s="120"/>
      <c r="C26" s="120"/>
      <c r="D26" s="120"/>
      <c r="E26" s="446"/>
      <c r="F26" s="447"/>
      <c r="G26" s="448"/>
      <c r="H26" s="120"/>
      <c r="I26" s="120"/>
      <c r="J26" s="120"/>
      <c r="K26" s="120"/>
      <c r="L26" s="440"/>
      <c r="M26" s="441"/>
      <c r="N26" s="442"/>
      <c r="O26" s="120"/>
      <c r="P26" s="120"/>
      <c r="Q26" s="120"/>
    </row>
    <row r="27" spans="1:248" ht="15.75" thickBot="1" x14ac:dyDescent="0.3">
      <c r="B27" s="120"/>
      <c r="C27" s="120"/>
      <c r="D27" s="120"/>
      <c r="E27" s="449"/>
      <c r="F27" s="450"/>
      <c r="G27" s="451"/>
      <c r="H27" s="120"/>
      <c r="I27" s="120"/>
      <c r="J27" s="120"/>
      <c r="K27" s="120"/>
      <c r="L27" s="443"/>
      <c r="M27" s="444"/>
      <c r="N27" s="445"/>
      <c r="O27" s="120"/>
      <c r="P27" s="120"/>
      <c r="Q27" s="120"/>
    </row>
    <row r="28" spans="1:248" x14ac:dyDescent="0.25">
      <c r="B28" s="120"/>
      <c r="C28" s="120"/>
      <c r="D28" s="120"/>
      <c r="E28" s="120"/>
      <c r="F28" s="120"/>
      <c r="G28" s="120"/>
      <c r="H28" s="120"/>
      <c r="I28" s="120"/>
      <c r="J28" s="120"/>
      <c r="K28" s="120"/>
      <c r="L28" s="120"/>
      <c r="M28" s="120"/>
      <c r="N28" s="120"/>
      <c r="O28" s="120"/>
      <c r="P28" s="120"/>
      <c r="Q28" s="120"/>
    </row>
    <row r="29" spans="1:248" x14ac:dyDescent="0.25">
      <c r="B29" s="120"/>
      <c r="C29" s="120"/>
      <c r="D29" s="120"/>
      <c r="E29" s="120"/>
      <c r="F29" s="120"/>
      <c r="G29" s="120"/>
      <c r="H29" s="120"/>
      <c r="I29" s="120"/>
      <c r="J29" s="120"/>
      <c r="K29" s="120"/>
      <c r="L29" s="120"/>
      <c r="M29" s="120"/>
      <c r="N29" s="120"/>
      <c r="O29" s="120"/>
      <c r="P29" s="120"/>
      <c r="Q29" s="120"/>
    </row>
    <row r="30" spans="1:248" s="251" customFormat="1" ht="60" customHeight="1" x14ac:dyDescent="0.25">
      <c r="A30"/>
      <c r="B30" s="426" t="s">
        <v>896</v>
      </c>
      <c r="C30" s="426"/>
      <c r="D30" s="426"/>
      <c r="E30" s="426"/>
      <c r="F30" s="426"/>
      <c r="G30" s="426"/>
      <c r="H30" s="426"/>
      <c r="I30" s="426"/>
      <c r="J30" s="426"/>
      <c r="K30" s="426"/>
      <c r="L30" s="426"/>
      <c r="M30" s="426"/>
      <c r="N30" s="426"/>
      <c r="O30" s="426"/>
      <c r="P30" s="426"/>
      <c r="Q30" s="426"/>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c r="FT30"/>
      <c r="FU30"/>
      <c r="FV30"/>
      <c r="FW30"/>
      <c r="FX30"/>
      <c r="FY30"/>
      <c r="FZ30"/>
      <c r="GA30"/>
      <c r="GB30"/>
      <c r="GC30"/>
      <c r="GD30"/>
      <c r="GE30"/>
      <c r="GF30"/>
      <c r="GG30"/>
      <c r="GH30"/>
      <c r="GI30"/>
      <c r="GJ30"/>
      <c r="GK30"/>
      <c r="GL30"/>
      <c r="GM30"/>
      <c r="GN30"/>
      <c r="GO30"/>
      <c r="GP30"/>
      <c r="GQ30"/>
      <c r="GR30"/>
      <c r="GS30"/>
      <c r="GT30"/>
      <c r="GU30"/>
      <c r="GV30"/>
      <c r="GW30"/>
      <c r="GX30"/>
      <c r="GY30"/>
      <c r="GZ30"/>
      <c r="HA30"/>
      <c r="HB30"/>
      <c r="HC30"/>
      <c r="HD30"/>
      <c r="HE30"/>
      <c r="HF30"/>
      <c r="HG30"/>
      <c r="HH30"/>
      <c r="HI30"/>
      <c r="HJ30"/>
      <c r="HK30"/>
      <c r="HL30"/>
      <c r="HM30"/>
      <c r="HN30"/>
      <c r="HO30"/>
      <c r="HP30"/>
      <c r="HQ30"/>
      <c r="HR30"/>
      <c r="HS30"/>
      <c r="HT30"/>
      <c r="HU30"/>
      <c r="HV30"/>
      <c r="HW30"/>
      <c r="HX30"/>
      <c r="HY30"/>
      <c r="HZ30"/>
      <c r="IA30"/>
      <c r="IB30"/>
      <c r="IC30"/>
      <c r="ID30"/>
      <c r="IE30"/>
      <c r="IF30"/>
      <c r="IG30"/>
      <c r="IH30"/>
      <c r="II30"/>
      <c r="IJ30"/>
      <c r="IK30"/>
      <c r="IL30"/>
      <c r="IM30"/>
      <c r="IN30"/>
    </row>
    <row r="31" spans="1:248" s="251" customFormat="1" x14ac:dyDescent="0.25">
      <c r="A31"/>
      <c r="B31" s="252"/>
      <c r="C31" s="252"/>
      <c r="D31" s="245"/>
      <c r="F31" s="253"/>
      <c r="G31" s="254"/>
      <c r="H31" s="255"/>
      <c r="I31" s="253"/>
      <c r="J31" s="253"/>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c r="CG31"/>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c r="DZ31"/>
      <c r="EA31"/>
      <c r="EB31"/>
      <c r="EC31"/>
      <c r="ED31"/>
      <c r="EE31"/>
      <c r="EF31"/>
      <c r="EG31"/>
      <c r="EH31"/>
      <c r="EI31"/>
      <c r="EJ31"/>
      <c r="EK31"/>
      <c r="EL31"/>
      <c r="EM31"/>
      <c r="EN31"/>
      <c r="EO31"/>
      <c r="EP31"/>
      <c r="EQ31"/>
      <c r="ER31"/>
      <c r="ES31"/>
      <c r="ET31"/>
      <c r="EU31"/>
      <c r="EV31"/>
      <c r="EW31"/>
      <c r="EX31"/>
      <c r="EY31"/>
      <c r="EZ31"/>
      <c r="FA31"/>
      <c r="FB31"/>
      <c r="FC31"/>
      <c r="FD31"/>
      <c r="FE31"/>
      <c r="FF31"/>
      <c r="FG31"/>
      <c r="FH31"/>
      <c r="FI31"/>
      <c r="FJ31"/>
      <c r="FK31"/>
      <c r="FL31"/>
      <c r="FM31"/>
      <c r="FN31"/>
      <c r="FO31"/>
      <c r="FP31"/>
      <c r="FQ31"/>
      <c r="FR31"/>
      <c r="FS31"/>
      <c r="FT31"/>
      <c r="FU31"/>
      <c r="FV31"/>
      <c r="FW31"/>
      <c r="FX31"/>
      <c r="FY31"/>
      <c r="FZ31"/>
      <c r="GA31"/>
      <c r="GB31"/>
      <c r="GC31"/>
      <c r="GD31"/>
      <c r="GE31"/>
      <c r="GF31"/>
      <c r="GG31"/>
      <c r="GH31"/>
      <c r="GI31"/>
      <c r="GJ31"/>
      <c r="GK31"/>
      <c r="GL31"/>
      <c r="GM31"/>
      <c r="GN31"/>
      <c r="GO31"/>
      <c r="GP31"/>
      <c r="GQ31"/>
      <c r="GR31"/>
      <c r="GS31"/>
      <c r="GT31"/>
      <c r="GU31"/>
      <c r="GV31"/>
      <c r="GW31"/>
      <c r="GX31"/>
      <c r="GY31"/>
      <c r="GZ31"/>
      <c r="HA31"/>
      <c r="HB31"/>
      <c r="HC31"/>
      <c r="HD31"/>
      <c r="HE31"/>
      <c r="HF31"/>
      <c r="HG31"/>
      <c r="HH31"/>
      <c r="HI31"/>
      <c r="HJ31"/>
      <c r="HK31"/>
      <c r="HL31"/>
      <c r="HM31"/>
      <c r="HN31"/>
      <c r="HO31"/>
      <c r="HP31"/>
      <c r="HQ31"/>
      <c r="HR31"/>
      <c r="HS31"/>
      <c r="HT31"/>
      <c r="HU31"/>
      <c r="HV31"/>
      <c r="HW31"/>
      <c r="HX31"/>
      <c r="HY31"/>
      <c r="HZ31"/>
      <c r="IA31"/>
      <c r="IB31"/>
      <c r="IC31"/>
      <c r="ID31"/>
      <c r="IE31"/>
      <c r="IF31"/>
      <c r="IG31"/>
      <c r="IH31"/>
      <c r="II31"/>
      <c r="IJ31"/>
      <c r="IK31"/>
      <c r="IL31"/>
      <c r="IM31"/>
      <c r="IN31"/>
    </row>
    <row r="32" spans="1:248" s="251" customFormat="1" ht="25.5" customHeight="1" x14ac:dyDescent="0.25">
      <c r="A32"/>
      <c r="B32" s="427" t="s">
        <v>897</v>
      </c>
      <c r="C32" s="427"/>
      <c r="D32" s="427"/>
      <c r="E32" s="427"/>
      <c r="F32" s="427"/>
      <c r="G32" s="427"/>
      <c r="H32" s="427"/>
      <c r="I32" s="427"/>
      <c r="J32" s="427"/>
      <c r="K32" s="427"/>
      <c r="L32" s="427"/>
      <c r="M32" s="427"/>
      <c r="N32" s="427"/>
      <c r="O32" s="427"/>
      <c r="P32" s="427"/>
      <c r="Q32" s="427"/>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c r="FO32"/>
      <c r="FP32"/>
      <c r="FQ32"/>
      <c r="FR32"/>
      <c r="FS32"/>
      <c r="FT32"/>
      <c r="FU32"/>
      <c r="FV32"/>
      <c r="FW32"/>
      <c r="FX32"/>
      <c r="FY32"/>
      <c r="FZ32"/>
      <c r="GA32"/>
      <c r="GB32"/>
      <c r="GC32"/>
      <c r="GD32"/>
      <c r="GE32"/>
      <c r="GF32"/>
      <c r="GG32"/>
      <c r="GH32"/>
      <c r="GI32"/>
      <c r="GJ32"/>
      <c r="GK32"/>
      <c r="GL32"/>
      <c r="GM32"/>
      <c r="GN32"/>
      <c r="GO32"/>
      <c r="GP32"/>
      <c r="GQ32"/>
      <c r="GR32"/>
      <c r="GS32"/>
      <c r="GT32"/>
      <c r="GU32"/>
      <c r="GV32"/>
      <c r="GW32"/>
      <c r="GX32"/>
      <c r="GY32"/>
      <c r="GZ32"/>
      <c r="HA32"/>
      <c r="HB32"/>
      <c r="HC32"/>
      <c r="HD32"/>
      <c r="HE32"/>
      <c r="HF32"/>
      <c r="HG32"/>
      <c r="HH32"/>
      <c r="HI32"/>
      <c r="HJ32"/>
      <c r="HK32"/>
      <c r="HL32"/>
      <c r="HM32"/>
      <c r="HN32"/>
      <c r="HO32"/>
      <c r="HP32"/>
      <c r="HQ32"/>
      <c r="HR32"/>
      <c r="HS32"/>
      <c r="HT32"/>
      <c r="HU32"/>
      <c r="HV32"/>
      <c r="HW32"/>
      <c r="HX32"/>
      <c r="HY32"/>
      <c r="HZ32"/>
      <c r="IA32"/>
      <c r="IB32"/>
      <c r="IC32"/>
      <c r="ID32"/>
      <c r="IE32"/>
      <c r="IF32"/>
      <c r="IG32"/>
      <c r="IH32"/>
      <c r="II32"/>
      <c r="IJ32"/>
      <c r="IK32"/>
      <c r="IL32"/>
      <c r="IM32"/>
      <c r="IN32"/>
    </row>
  </sheetData>
  <sheetProtection algorithmName="SHA-512" hashValue="s6wedAMO6haP2TYHWpMLHyCaF+pJWZ5Yy2BahINgtc/htgFrcraXScYYsEIpT06MRc8FRoCkCHg73PGPjvDUMw==" saltValue="gUZ56IZqGlm6wuwRx0Dy8g==" spinCount="100000" sheet="1" objects="1" scenarios="1"/>
  <mergeCells count="17">
    <mergeCell ref="B1:C4"/>
    <mergeCell ref="D1:O1"/>
    <mergeCell ref="P1:Q1"/>
    <mergeCell ref="D2:O2"/>
    <mergeCell ref="P2:Q2"/>
    <mergeCell ref="D3:O4"/>
    <mergeCell ref="P3:Q3"/>
    <mergeCell ref="P4:Q4"/>
    <mergeCell ref="B30:Q30"/>
    <mergeCell ref="B32:Q32"/>
    <mergeCell ref="C7:P8"/>
    <mergeCell ref="C9:P10"/>
    <mergeCell ref="L22:N27"/>
    <mergeCell ref="E13:G18"/>
    <mergeCell ref="L13:N18"/>
    <mergeCell ref="E22:G27"/>
    <mergeCell ref="P25:Q25"/>
  </mergeCells>
  <hyperlinks>
    <hyperlink ref="L22:N27" location="'INICIO (2)'!A1" display="SISTEMAS DE GESTIÓN" xr:uid="{00000000-0004-0000-0100-000000000000}"/>
    <hyperlink ref="L13:N18" location="CORRUPCIÓN!A1" display="CORRUPCIÓN" xr:uid="{00000000-0004-0000-0100-000001000000}"/>
    <hyperlink ref="E22:G27" location="'MATRIZ SGSI'!A1" display="SEGURIDAD DE LA INFORMACIÓN" xr:uid="{00000000-0004-0000-0100-000002000000}"/>
    <hyperlink ref="E13:G18" location="ESTRATÉGICOS!A1" display="ESTRATÉGICOS" xr:uid="{00000000-0004-0000-0100-000003000000}"/>
    <hyperlink ref="P25:Q25" location="ACTUALIZACIONES!A1" display="Control de cambios" xr:uid="{00000000-0004-0000-0100-000004000000}"/>
  </hyperlink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11"/>
  <dimension ref="B1:Q32"/>
  <sheetViews>
    <sheetView showGridLines="0" showRowColHeaders="0" zoomScaleNormal="100" workbookViewId="0"/>
  </sheetViews>
  <sheetFormatPr baseColWidth="10" defaultColWidth="11.42578125" defaultRowHeight="15" x14ac:dyDescent="0.25"/>
  <cols>
    <col min="1" max="1" width="2.42578125" customWidth="1"/>
  </cols>
  <sheetData>
    <row r="1" spans="2:17" ht="23.25" customHeight="1" x14ac:dyDescent="0.25">
      <c r="B1" s="453"/>
      <c r="C1" s="453"/>
      <c r="D1" s="454" t="s">
        <v>24</v>
      </c>
      <c r="E1" s="454"/>
      <c r="F1" s="454"/>
      <c r="G1" s="454"/>
      <c r="H1" s="454"/>
      <c r="I1" s="454"/>
      <c r="J1" s="454"/>
      <c r="K1" s="454"/>
      <c r="L1" s="454"/>
      <c r="M1" s="454"/>
      <c r="N1" s="454"/>
      <c r="O1" s="454"/>
      <c r="P1" s="454" t="s">
        <v>25</v>
      </c>
      <c r="Q1" s="454"/>
    </row>
    <row r="2" spans="2:17" ht="21.75" customHeight="1" x14ac:dyDescent="0.25">
      <c r="B2" s="453"/>
      <c r="C2" s="453"/>
      <c r="D2" s="454" t="s">
        <v>26</v>
      </c>
      <c r="E2" s="454"/>
      <c r="F2" s="454"/>
      <c r="G2" s="454"/>
      <c r="H2" s="454"/>
      <c r="I2" s="454"/>
      <c r="J2" s="454"/>
      <c r="K2" s="454"/>
      <c r="L2" s="454"/>
      <c r="M2" s="454"/>
      <c r="N2" s="454"/>
      <c r="O2" s="454"/>
      <c r="P2" s="454" t="s">
        <v>894</v>
      </c>
      <c r="Q2" s="454"/>
    </row>
    <row r="3" spans="2:17" ht="15" customHeight="1" x14ac:dyDescent="0.25">
      <c r="B3" s="453"/>
      <c r="C3" s="453"/>
      <c r="D3" s="454" t="s">
        <v>27</v>
      </c>
      <c r="E3" s="454"/>
      <c r="F3" s="454"/>
      <c r="G3" s="454"/>
      <c r="H3" s="454"/>
      <c r="I3" s="454"/>
      <c r="J3" s="454"/>
      <c r="K3" s="454"/>
      <c r="L3" s="454"/>
      <c r="M3" s="454"/>
      <c r="N3" s="454"/>
      <c r="O3" s="454"/>
      <c r="P3" s="454" t="s">
        <v>895</v>
      </c>
      <c r="Q3" s="454"/>
    </row>
    <row r="4" spans="2:17" x14ac:dyDescent="0.25">
      <c r="B4" s="453"/>
      <c r="C4" s="453"/>
      <c r="D4" s="454"/>
      <c r="E4" s="454"/>
      <c r="F4" s="454"/>
      <c r="G4" s="454"/>
      <c r="H4" s="454"/>
      <c r="I4" s="454"/>
      <c r="J4" s="454"/>
      <c r="K4" s="454"/>
      <c r="L4" s="454"/>
      <c r="M4" s="454"/>
      <c r="N4" s="454"/>
      <c r="O4" s="454"/>
      <c r="P4" s="454" t="s">
        <v>28</v>
      </c>
      <c r="Q4" s="454"/>
    </row>
    <row r="6" spans="2:17" ht="15.75" thickBot="1" x14ac:dyDescent="0.3">
      <c r="B6" s="120"/>
      <c r="C6" s="120"/>
      <c r="D6" s="120"/>
      <c r="E6" s="120"/>
      <c r="F6" s="120"/>
      <c r="G6" s="120"/>
      <c r="H6" s="120"/>
      <c r="I6" s="120"/>
      <c r="J6" s="120"/>
      <c r="K6" s="120"/>
      <c r="L6" s="120"/>
      <c r="M6" s="120"/>
      <c r="N6" s="120"/>
      <c r="O6" s="120"/>
      <c r="P6" s="120"/>
      <c r="Q6" s="120"/>
    </row>
    <row r="7" spans="2:17" x14ac:dyDescent="0.25">
      <c r="B7" s="120"/>
      <c r="C7" s="457" t="s">
        <v>29</v>
      </c>
      <c r="D7" s="458"/>
      <c r="E7" s="458"/>
      <c r="F7" s="458"/>
      <c r="G7" s="458"/>
      <c r="H7" s="458"/>
      <c r="I7" s="458"/>
      <c r="J7" s="458"/>
      <c r="K7" s="458"/>
      <c r="L7" s="458"/>
      <c r="M7" s="458"/>
      <c r="N7" s="458"/>
      <c r="O7" s="458"/>
      <c r="P7" s="459"/>
      <c r="Q7" s="120"/>
    </row>
    <row r="8" spans="2:17" x14ac:dyDescent="0.25">
      <c r="B8" s="123" t="s">
        <v>36</v>
      </c>
      <c r="C8" s="460"/>
      <c r="D8" s="461"/>
      <c r="E8" s="461"/>
      <c r="F8" s="461"/>
      <c r="G8" s="461"/>
      <c r="H8" s="461"/>
      <c r="I8" s="461"/>
      <c r="J8" s="461"/>
      <c r="K8" s="461"/>
      <c r="L8" s="461"/>
      <c r="M8" s="461"/>
      <c r="N8" s="461"/>
      <c r="O8" s="461"/>
      <c r="P8" s="462"/>
      <c r="Q8" s="120"/>
    </row>
    <row r="9" spans="2:17" x14ac:dyDescent="0.25">
      <c r="B9" s="120"/>
      <c r="C9" s="460" t="s">
        <v>30</v>
      </c>
      <c r="D9" s="461"/>
      <c r="E9" s="461"/>
      <c r="F9" s="461"/>
      <c r="G9" s="461"/>
      <c r="H9" s="461"/>
      <c r="I9" s="461"/>
      <c r="J9" s="461"/>
      <c r="K9" s="461"/>
      <c r="L9" s="461"/>
      <c r="M9" s="461"/>
      <c r="N9" s="461"/>
      <c r="O9" s="461"/>
      <c r="P9" s="462"/>
      <c r="Q9" s="120"/>
    </row>
    <row r="10" spans="2:17" ht="15.75" thickBot="1" x14ac:dyDescent="0.3">
      <c r="B10" s="120"/>
      <c r="C10" s="463"/>
      <c r="D10" s="464"/>
      <c r="E10" s="464"/>
      <c r="F10" s="464"/>
      <c r="G10" s="464"/>
      <c r="H10" s="464"/>
      <c r="I10" s="464"/>
      <c r="J10" s="464"/>
      <c r="K10" s="464"/>
      <c r="L10" s="464"/>
      <c r="M10" s="464"/>
      <c r="N10" s="464"/>
      <c r="O10" s="464"/>
      <c r="P10" s="465"/>
      <c r="Q10" s="120"/>
    </row>
    <row r="11" spans="2:17" x14ac:dyDescent="0.25">
      <c r="B11" s="120"/>
      <c r="C11" s="120"/>
      <c r="D11" s="120"/>
      <c r="E11" s="120"/>
      <c r="F11" s="120"/>
      <c r="G11" s="120"/>
      <c r="H11" s="120"/>
      <c r="I11" s="120"/>
      <c r="J11" s="120"/>
      <c r="K11" s="120"/>
      <c r="L11" s="120"/>
      <c r="M11" s="120"/>
      <c r="N11" s="120"/>
      <c r="O11" s="120"/>
      <c r="P11" s="120"/>
      <c r="Q11" s="120"/>
    </row>
    <row r="12" spans="2:17" x14ac:dyDescent="0.25">
      <c r="B12" s="120"/>
      <c r="C12" s="120"/>
      <c r="D12" s="120"/>
      <c r="E12" s="120"/>
      <c r="F12" s="120"/>
      <c r="G12" s="120"/>
      <c r="H12" s="120"/>
      <c r="I12" s="120"/>
      <c r="J12" s="120"/>
      <c r="K12" s="120"/>
      <c r="L12" s="120"/>
      <c r="M12" s="120"/>
      <c r="N12" s="120"/>
      <c r="O12" s="120"/>
      <c r="P12" s="120"/>
      <c r="Q12" s="120"/>
    </row>
    <row r="13" spans="2:17" x14ac:dyDescent="0.25">
      <c r="B13" s="120"/>
      <c r="C13" s="120"/>
      <c r="D13" s="120"/>
      <c r="E13" s="121"/>
      <c r="F13" s="121"/>
      <c r="G13" s="121"/>
      <c r="H13" s="120"/>
      <c r="I13" s="120"/>
      <c r="J13" s="120"/>
      <c r="K13" s="120"/>
      <c r="L13" s="121"/>
      <c r="M13" s="121"/>
      <c r="N13" s="121"/>
      <c r="O13" s="120"/>
      <c r="P13" s="120"/>
      <c r="Q13" s="120"/>
    </row>
    <row r="14" spans="2:17" x14ac:dyDescent="0.25">
      <c r="B14" s="120"/>
      <c r="C14" s="120"/>
      <c r="D14" s="120"/>
      <c r="E14" s="120"/>
      <c r="F14" s="120"/>
      <c r="G14" s="120"/>
      <c r="H14" s="120"/>
      <c r="I14" s="120"/>
      <c r="J14" s="120"/>
      <c r="K14" s="120"/>
      <c r="L14" s="120"/>
      <c r="M14" s="120"/>
      <c r="N14" s="120"/>
      <c r="O14" s="120"/>
      <c r="P14" s="120"/>
      <c r="Q14" s="120"/>
    </row>
    <row r="15" spans="2:17" x14ac:dyDescent="0.25">
      <c r="B15" s="120"/>
      <c r="C15" s="120"/>
      <c r="D15" s="120"/>
      <c r="E15" s="120"/>
      <c r="F15" s="120"/>
      <c r="G15" s="120"/>
      <c r="H15" s="120"/>
      <c r="I15" s="120"/>
      <c r="J15" s="120"/>
      <c r="K15" s="120"/>
      <c r="L15" s="120"/>
      <c r="M15" s="120"/>
      <c r="N15" s="120"/>
      <c r="O15" s="120"/>
      <c r="P15" s="120"/>
      <c r="Q15" s="120"/>
    </row>
    <row r="16" spans="2:17" x14ac:dyDescent="0.25">
      <c r="B16" s="120"/>
      <c r="C16" s="120"/>
      <c r="D16" s="120"/>
      <c r="E16" s="120"/>
      <c r="F16" s="120"/>
      <c r="G16" s="120"/>
      <c r="H16" s="120"/>
      <c r="I16" s="120"/>
      <c r="J16" s="120"/>
      <c r="K16" s="120"/>
      <c r="L16" s="120"/>
      <c r="M16" s="120"/>
      <c r="N16" s="120"/>
      <c r="O16" s="120"/>
      <c r="P16" s="120"/>
      <c r="Q16" s="120"/>
    </row>
    <row r="17" spans="2:17" x14ac:dyDescent="0.25">
      <c r="B17" s="120"/>
      <c r="C17" s="120"/>
      <c r="D17" s="120"/>
      <c r="E17" s="120"/>
      <c r="F17" s="120"/>
      <c r="G17" s="120"/>
      <c r="H17" s="120"/>
      <c r="I17" s="120"/>
      <c r="J17" s="120"/>
      <c r="K17" s="120"/>
      <c r="L17" s="120"/>
      <c r="M17" s="120"/>
      <c r="N17" s="120"/>
      <c r="O17" s="120"/>
      <c r="P17" s="120"/>
      <c r="Q17" s="120"/>
    </row>
    <row r="18" spans="2:17" x14ac:dyDescent="0.25">
      <c r="B18" s="120"/>
      <c r="C18" s="120"/>
      <c r="D18" s="120"/>
      <c r="E18" s="120"/>
      <c r="F18" s="120"/>
      <c r="G18" s="120"/>
      <c r="H18" s="120"/>
      <c r="I18" s="120"/>
      <c r="J18" s="120"/>
      <c r="K18" s="120"/>
      <c r="L18" s="120"/>
      <c r="M18" s="120"/>
      <c r="N18" s="120"/>
      <c r="O18" s="120"/>
      <c r="P18" s="120"/>
      <c r="Q18" s="120"/>
    </row>
    <row r="19" spans="2:17" x14ac:dyDescent="0.25">
      <c r="B19" s="120"/>
      <c r="C19" s="120"/>
      <c r="D19" s="120"/>
      <c r="E19" s="120"/>
      <c r="F19" s="120"/>
      <c r="G19" s="120"/>
      <c r="H19" s="120"/>
      <c r="I19" s="120"/>
      <c r="J19" s="120"/>
      <c r="K19" s="120"/>
      <c r="L19" s="120"/>
      <c r="M19" s="120"/>
      <c r="N19" s="120"/>
      <c r="O19" s="120"/>
      <c r="P19" s="120"/>
      <c r="Q19" s="120"/>
    </row>
    <row r="20" spans="2:17" x14ac:dyDescent="0.25">
      <c r="B20" s="120"/>
      <c r="C20" s="120"/>
      <c r="D20" s="120"/>
      <c r="E20" s="120"/>
      <c r="F20" s="120"/>
      <c r="G20" s="120"/>
      <c r="H20" s="120"/>
      <c r="I20" s="120"/>
      <c r="J20" s="120"/>
      <c r="K20" s="120"/>
      <c r="L20" s="120"/>
      <c r="M20" s="120"/>
      <c r="N20" s="120"/>
      <c r="O20" s="120"/>
      <c r="P20" s="120"/>
      <c r="Q20" s="120"/>
    </row>
    <row r="21" spans="2:17" x14ac:dyDescent="0.25">
      <c r="B21" s="120"/>
      <c r="C21" s="120"/>
      <c r="D21" s="120"/>
      <c r="E21" s="120"/>
      <c r="F21" s="120"/>
      <c r="G21" s="120"/>
      <c r="H21" s="120"/>
      <c r="I21" s="120"/>
      <c r="J21" s="120"/>
      <c r="K21" s="120"/>
      <c r="L21" s="120"/>
      <c r="M21" s="120"/>
      <c r="N21" s="120"/>
      <c r="O21" s="120"/>
      <c r="P21" s="120"/>
      <c r="Q21" s="120"/>
    </row>
    <row r="22" spans="2:17" x14ac:dyDescent="0.25">
      <c r="B22" s="120"/>
      <c r="C22" s="120"/>
      <c r="D22" s="120"/>
      <c r="E22" s="121"/>
      <c r="F22" s="121"/>
      <c r="G22" s="121"/>
      <c r="H22" s="120"/>
      <c r="I22" s="120"/>
      <c r="J22" s="120"/>
      <c r="K22" s="120"/>
      <c r="L22" s="121"/>
      <c r="M22" s="121"/>
      <c r="N22" s="121"/>
      <c r="O22" s="120"/>
      <c r="P22" s="120"/>
      <c r="Q22" s="120"/>
    </row>
    <row r="23" spans="2:17" x14ac:dyDescent="0.25">
      <c r="B23" s="120"/>
      <c r="C23" s="120"/>
      <c r="D23" s="120"/>
      <c r="E23" s="120"/>
      <c r="F23" s="120"/>
      <c r="G23" s="120"/>
      <c r="H23" s="120"/>
      <c r="I23" s="120"/>
      <c r="J23" s="120"/>
      <c r="K23" s="120"/>
      <c r="L23" s="120"/>
      <c r="M23" s="120"/>
      <c r="N23" s="120"/>
      <c r="O23" s="120"/>
      <c r="P23" s="120"/>
      <c r="Q23" s="120"/>
    </row>
    <row r="24" spans="2:17" x14ac:dyDescent="0.25">
      <c r="B24" s="120"/>
      <c r="C24" s="120"/>
      <c r="D24" s="120"/>
      <c r="E24" s="120"/>
      <c r="F24" s="120"/>
      <c r="G24" s="120"/>
      <c r="H24" s="120"/>
      <c r="I24" s="120"/>
      <c r="J24" s="120"/>
      <c r="K24" s="120"/>
      <c r="L24" s="120"/>
      <c r="M24" s="120"/>
      <c r="N24" s="120"/>
      <c r="O24" s="120"/>
      <c r="P24" s="120"/>
      <c r="Q24" s="120"/>
    </row>
    <row r="25" spans="2:17" x14ac:dyDescent="0.25">
      <c r="B25" s="120"/>
      <c r="C25" s="120"/>
      <c r="D25" s="120"/>
      <c r="E25" s="120"/>
      <c r="F25" s="120"/>
      <c r="G25" s="120"/>
      <c r="H25" s="120"/>
      <c r="I25" s="120"/>
      <c r="J25" s="120"/>
      <c r="K25" s="120"/>
      <c r="L25" s="120"/>
      <c r="M25" s="120"/>
      <c r="N25" s="120"/>
      <c r="O25" s="120"/>
      <c r="P25" s="120"/>
      <c r="Q25" s="120"/>
    </row>
    <row r="26" spans="2:17" x14ac:dyDescent="0.25">
      <c r="B26" s="120"/>
      <c r="C26" s="120"/>
      <c r="D26" s="120"/>
      <c r="E26" s="120"/>
      <c r="F26" s="120"/>
      <c r="G26" s="120"/>
      <c r="H26" s="120"/>
      <c r="I26" s="120"/>
      <c r="J26" s="120"/>
      <c r="K26" s="120"/>
      <c r="L26" s="120"/>
      <c r="M26" s="120"/>
      <c r="N26" s="120"/>
      <c r="O26" s="120"/>
      <c r="P26" s="120"/>
      <c r="Q26" s="120"/>
    </row>
    <row r="27" spans="2:17" x14ac:dyDescent="0.25">
      <c r="B27" s="120"/>
      <c r="C27" s="120"/>
      <c r="D27" s="120"/>
      <c r="E27" s="120"/>
      <c r="F27" s="120"/>
      <c r="G27" s="120"/>
      <c r="H27" s="120"/>
      <c r="I27" s="120"/>
      <c r="J27" s="120"/>
      <c r="K27" s="120"/>
      <c r="L27" s="120"/>
      <c r="M27" s="120"/>
      <c r="N27" s="120"/>
      <c r="O27" s="120"/>
      <c r="P27" s="120"/>
      <c r="Q27" s="120"/>
    </row>
    <row r="28" spans="2:17" x14ac:dyDescent="0.25">
      <c r="B28" s="120"/>
      <c r="C28" s="120"/>
      <c r="D28" s="120"/>
      <c r="E28" s="120"/>
      <c r="F28" s="120"/>
      <c r="G28" s="120"/>
      <c r="H28" s="120"/>
      <c r="I28" s="120"/>
      <c r="J28" s="120"/>
      <c r="K28" s="120"/>
      <c r="L28" s="120"/>
      <c r="M28" s="120"/>
      <c r="N28" s="120"/>
      <c r="O28" s="120"/>
      <c r="P28" s="120"/>
      <c r="Q28" s="120"/>
    </row>
    <row r="29" spans="2:17" x14ac:dyDescent="0.25">
      <c r="B29" s="120"/>
      <c r="C29" s="120"/>
      <c r="D29" s="120"/>
      <c r="E29" s="120"/>
      <c r="F29" s="120"/>
      <c r="G29" s="120"/>
      <c r="H29" s="120"/>
      <c r="I29" s="120"/>
      <c r="J29" s="120"/>
      <c r="K29" s="120"/>
      <c r="L29" s="120"/>
      <c r="M29" s="120"/>
      <c r="N29" s="120"/>
      <c r="O29" s="120"/>
      <c r="P29" s="120"/>
      <c r="Q29" s="120"/>
    </row>
    <row r="30" spans="2:17" ht="70.5" customHeight="1" x14ac:dyDescent="0.25">
      <c r="B30" s="455" t="s">
        <v>896</v>
      </c>
      <c r="C30" s="455"/>
      <c r="D30" s="455"/>
      <c r="E30" s="455"/>
      <c r="F30" s="455"/>
      <c r="G30" s="455"/>
      <c r="H30" s="455"/>
      <c r="I30" s="455"/>
      <c r="J30" s="455"/>
      <c r="K30" s="455"/>
      <c r="L30" s="455"/>
      <c r="M30" s="455"/>
      <c r="N30" s="455"/>
      <c r="O30" s="455"/>
      <c r="P30" s="455"/>
      <c r="Q30" s="455"/>
    </row>
    <row r="31" spans="2:17" x14ac:dyDescent="0.25">
      <c r="B31" s="267"/>
      <c r="C31" s="268"/>
      <c r="D31" s="269"/>
      <c r="E31" s="267"/>
      <c r="F31" s="253"/>
      <c r="G31" s="253"/>
      <c r="H31" s="253"/>
      <c r="I31" s="253"/>
      <c r="J31" s="253"/>
      <c r="K31" s="253"/>
      <c r="L31" s="253"/>
    </row>
    <row r="32" spans="2:17" ht="30.75" customHeight="1" x14ac:dyDescent="0.25">
      <c r="B32" s="456" t="s">
        <v>897</v>
      </c>
      <c r="C32" s="456"/>
      <c r="D32" s="456"/>
      <c r="E32" s="456"/>
      <c r="F32" s="456"/>
      <c r="G32" s="456"/>
      <c r="H32" s="456"/>
      <c r="I32" s="456"/>
      <c r="J32" s="456"/>
      <c r="K32" s="456"/>
      <c r="L32" s="456"/>
      <c r="M32" s="456"/>
      <c r="N32" s="456"/>
      <c r="O32" s="456"/>
      <c r="P32" s="456"/>
      <c r="Q32" s="456"/>
    </row>
  </sheetData>
  <sheetProtection algorithmName="SHA-512" hashValue="tyaEtjrR61WUCIJigX39ejcZxceR/RdNDhKd3QET/13haaHFuXR7OFD5Q8I0L92lgDIol1CxYOh7olwfR1/Xag==" saltValue="5Kx3ywC70PcD+1qbZDB62A==" spinCount="100000" sheet="1" objects="1" scenarios="1"/>
  <mergeCells count="12">
    <mergeCell ref="B30:Q30"/>
    <mergeCell ref="B32:Q32"/>
    <mergeCell ref="C7:P8"/>
    <mergeCell ref="C9:P10"/>
    <mergeCell ref="B1:C4"/>
    <mergeCell ref="D1:O1"/>
    <mergeCell ref="P1:Q1"/>
    <mergeCell ref="D2:O2"/>
    <mergeCell ref="P2:Q2"/>
    <mergeCell ref="D3:O4"/>
    <mergeCell ref="P3:Q3"/>
    <mergeCell ref="P4:Q4"/>
  </mergeCells>
  <hyperlinks>
    <hyperlink ref="B8" location="INICIO!A1" display="INICIO" xr:uid="{00000000-0004-0000-0200-000000000000}"/>
  </hyperlink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12"/>
  <dimension ref="A1:BX62"/>
  <sheetViews>
    <sheetView showGridLines="0" workbookViewId="0"/>
  </sheetViews>
  <sheetFormatPr baseColWidth="10" defaultColWidth="11.42578125" defaultRowHeight="15" x14ac:dyDescent="0.25"/>
  <cols>
    <col min="1" max="1" width="2.85546875" style="72" customWidth="1"/>
    <col min="2" max="2" width="3.7109375" style="72" customWidth="1"/>
    <col min="3" max="3" width="52.7109375" style="72" customWidth="1"/>
    <col min="4" max="4" width="43.5703125" style="72" customWidth="1"/>
    <col min="5" max="5" width="17.5703125" style="72" customWidth="1"/>
    <col min="6" max="6" width="10.85546875" style="72" bestFit="1" customWidth="1"/>
    <col min="7" max="7" width="15.5703125" style="72" customWidth="1"/>
    <col min="8" max="8" width="12.140625" style="72" customWidth="1"/>
    <col min="9" max="9" width="14.140625" style="72" customWidth="1"/>
    <col min="10" max="10" width="18.42578125" style="72" customWidth="1"/>
    <col min="11" max="11" width="14" style="72" customWidth="1"/>
    <col min="12" max="12" width="17.28515625" style="72" customWidth="1"/>
    <col min="13" max="13" width="15.28515625" style="72" customWidth="1"/>
    <col min="14" max="14" width="15.5703125" style="72" customWidth="1"/>
    <col min="15" max="15" width="12.140625" style="72" customWidth="1"/>
    <col min="16" max="16384" width="11.42578125" style="72"/>
  </cols>
  <sheetData>
    <row r="1" spans="2:17" s="256" customFormat="1" ht="23.25" customHeight="1" x14ac:dyDescent="0.25">
      <c r="B1" s="453"/>
      <c r="C1" s="453"/>
      <c r="D1" s="471" t="s">
        <v>24</v>
      </c>
      <c r="E1" s="472"/>
      <c r="F1" s="472"/>
      <c r="G1" s="472"/>
      <c r="H1" s="472"/>
      <c r="I1" s="472"/>
      <c r="J1" s="472"/>
      <c r="K1" s="472"/>
      <c r="L1" s="472"/>
      <c r="M1" s="473"/>
      <c r="N1" s="454" t="s">
        <v>25</v>
      </c>
      <c r="O1" s="454"/>
      <c r="P1" s="58"/>
      <c r="Q1" s="58"/>
    </row>
    <row r="2" spans="2:17" s="256" customFormat="1" ht="21.75" customHeight="1" x14ac:dyDescent="0.25">
      <c r="B2" s="453"/>
      <c r="C2" s="453"/>
      <c r="D2" s="471" t="s">
        <v>26</v>
      </c>
      <c r="E2" s="472"/>
      <c r="F2" s="472"/>
      <c r="G2" s="472"/>
      <c r="H2" s="472"/>
      <c r="I2" s="472"/>
      <c r="J2" s="472"/>
      <c r="K2" s="472"/>
      <c r="L2" s="472"/>
      <c r="M2" s="473"/>
      <c r="N2" s="454" t="s">
        <v>894</v>
      </c>
      <c r="O2" s="454"/>
      <c r="P2" s="58"/>
      <c r="Q2" s="58"/>
    </row>
    <row r="3" spans="2:17" s="256" customFormat="1" ht="15" customHeight="1" x14ac:dyDescent="0.25">
      <c r="B3" s="453"/>
      <c r="C3" s="453"/>
      <c r="D3" s="474" t="s">
        <v>27</v>
      </c>
      <c r="E3" s="475"/>
      <c r="F3" s="475"/>
      <c r="G3" s="475"/>
      <c r="H3" s="475"/>
      <c r="I3" s="475"/>
      <c r="J3" s="475"/>
      <c r="K3" s="475"/>
      <c r="L3" s="475"/>
      <c r="M3" s="476"/>
      <c r="N3" s="454" t="s">
        <v>895</v>
      </c>
      <c r="O3" s="454"/>
      <c r="P3" s="58"/>
      <c r="Q3" s="58"/>
    </row>
    <row r="4" spans="2:17" s="256" customFormat="1" ht="12.75" customHeight="1" x14ac:dyDescent="0.25">
      <c r="B4" s="453"/>
      <c r="C4" s="453"/>
      <c r="D4" s="477"/>
      <c r="E4" s="478"/>
      <c r="F4" s="478"/>
      <c r="G4" s="478"/>
      <c r="H4" s="478"/>
      <c r="I4" s="478"/>
      <c r="J4" s="478"/>
      <c r="K4" s="478"/>
      <c r="L4" s="478"/>
      <c r="M4" s="479"/>
      <c r="N4" s="454" t="s">
        <v>898</v>
      </c>
      <c r="O4" s="454"/>
      <c r="P4" s="58"/>
      <c r="Q4" s="58"/>
    </row>
    <row r="5" spans="2:17" x14ac:dyDescent="0.25">
      <c r="C5" s="480" t="s">
        <v>37</v>
      </c>
    </row>
    <row r="6" spans="2:17" x14ac:dyDescent="0.25">
      <c r="C6" s="481"/>
    </row>
    <row r="7" spans="2:17" x14ac:dyDescent="0.25">
      <c r="B7" s="469" t="s">
        <v>38</v>
      </c>
      <c r="C7" s="469"/>
      <c r="D7" s="469"/>
      <c r="E7" s="469"/>
      <c r="F7" s="469"/>
      <c r="G7" s="469"/>
      <c r="H7" s="469"/>
      <c r="I7" s="469"/>
      <c r="J7" s="466" t="s">
        <v>39</v>
      </c>
      <c r="K7" s="466"/>
      <c r="L7" s="466"/>
      <c r="M7" s="466"/>
      <c r="N7" s="466"/>
      <c r="O7" s="466"/>
    </row>
    <row r="8" spans="2:17" ht="38.25" x14ac:dyDescent="0.25">
      <c r="B8" s="74" t="s">
        <v>40</v>
      </c>
      <c r="C8" s="74" t="s">
        <v>41</v>
      </c>
      <c r="D8" s="74" t="s">
        <v>42</v>
      </c>
      <c r="E8" s="74" t="s">
        <v>5</v>
      </c>
      <c r="F8" s="74" t="s">
        <v>12</v>
      </c>
      <c r="G8" s="74" t="s">
        <v>43</v>
      </c>
      <c r="H8" s="74" t="s">
        <v>44</v>
      </c>
      <c r="I8" s="74" t="s">
        <v>45</v>
      </c>
      <c r="J8" s="75" t="s">
        <v>46</v>
      </c>
      <c r="K8" s="75" t="s">
        <v>47</v>
      </c>
      <c r="L8" s="75" t="s">
        <v>48</v>
      </c>
      <c r="M8" s="75" t="s">
        <v>49</v>
      </c>
      <c r="N8" s="75" t="s">
        <v>50</v>
      </c>
      <c r="O8" s="75" t="s">
        <v>51</v>
      </c>
    </row>
    <row r="9" spans="2:17" x14ac:dyDescent="0.25">
      <c r="B9" s="467"/>
      <c r="C9" s="467"/>
      <c r="D9" s="73"/>
      <c r="E9" s="467"/>
      <c r="F9" s="467"/>
      <c r="G9" s="467"/>
      <c r="H9" s="467"/>
      <c r="I9" s="467"/>
      <c r="J9" s="73"/>
      <c r="K9" s="73"/>
      <c r="L9" s="73"/>
      <c r="M9" s="73"/>
      <c r="N9" s="73"/>
      <c r="O9" s="73"/>
    </row>
    <row r="10" spans="2:17" x14ac:dyDescent="0.25">
      <c r="B10" s="468"/>
      <c r="C10" s="468"/>
      <c r="D10" s="69"/>
      <c r="E10" s="468"/>
      <c r="F10" s="468"/>
      <c r="G10" s="468"/>
      <c r="H10" s="468"/>
      <c r="I10" s="468"/>
      <c r="J10" s="69"/>
      <c r="K10" s="69"/>
      <c r="L10" s="69"/>
      <c r="M10" s="69"/>
      <c r="N10" s="69"/>
      <c r="O10" s="69"/>
    </row>
    <row r="11" spans="2:17" x14ac:dyDescent="0.25">
      <c r="B11" s="468"/>
      <c r="C11" s="468"/>
      <c r="D11" s="69"/>
      <c r="E11" s="468"/>
      <c r="F11" s="468"/>
      <c r="G11" s="468"/>
      <c r="H11" s="468"/>
      <c r="I11" s="468"/>
      <c r="J11" s="69"/>
      <c r="K11" s="69"/>
      <c r="L11" s="69"/>
      <c r="M11" s="69"/>
      <c r="N11" s="69"/>
      <c r="O11" s="69"/>
    </row>
    <row r="12" spans="2:17" x14ac:dyDescent="0.25">
      <c r="B12" s="468"/>
      <c r="C12" s="468"/>
      <c r="D12" s="69"/>
      <c r="E12" s="468"/>
      <c r="F12" s="468"/>
      <c r="G12" s="468"/>
      <c r="H12" s="468"/>
      <c r="I12" s="468"/>
      <c r="J12" s="69"/>
      <c r="K12" s="69"/>
      <c r="L12" s="69"/>
      <c r="M12" s="69"/>
      <c r="N12" s="69"/>
      <c r="O12" s="69"/>
    </row>
    <row r="13" spans="2:17" x14ac:dyDescent="0.25">
      <c r="B13" s="468"/>
      <c r="C13" s="468"/>
      <c r="D13" s="69"/>
      <c r="E13" s="468"/>
      <c r="F13" s="468"/>
      <c r="G13" s="468"/>
      <c r="H13" s="468"/>
      <c r="I13" s="468"/>
      <c r="J13" s="69"/>
      <c r="K13" s="69"/>
      <c r="L13" s="69"/>
      <c r="M13" s="69"/>
      <c r="N13" s="69"/>
      <c r="O13" s="69"/>
    </row>
    <row r="14" spans="2:17" x14ac:dyDescent="0.25">
      <c r="B14" s="468"/>
      <c r="C14" s="468"/>
      <c r="D14" s="69"/>
      <c r="E14" s="468"/>
      <c r="F14" s="468"/>
      <c r="G14" s="468"/>
      <c r="H14" s="468"/>
      <c r="I14" s="468"/>
      <c r="J14" s="69"/>
      <c r="K14" s="69"/>
      <c r="L14" s="69"/>
      <c r="M14" s="69"/>
      <c r="N14" s="69"/>
      <c r="O14" s="69"/>
    </row>
    <row r="15" spans="2:17" x14ac:dyDescent="0.25">
      <c r="B15" s="468"/>
      <c r="C15" s="468"/>
      <c r="D15" s="69"/>
      <c r="E15" s="468"/>
      <c r="F15" s="468"/>
      <c r="G15" s="468"/>
      <c r="H15" s="468"/>
      <c r="I15" s="468"/>
      <c r="J15" s="69"/>
      <c r="K15" s="69"/>
      <c r="L15" s="69"/>
      <c r="M15" s="69"/>
      <c r="N15" s="69"/>
      <c r="O15" s="69"/>
    </row>
    <row r="16" spans="2:17" x14ac:dyDescent="0.25">
      <c r="B16" s="468"/>
      <c r="C16" s="468"/>
      <c r="D16" s="69"/>
      <c r="E16" s="468"/>
      <c r="F16" s="468"/>
      <c r="G16" s="468"/>
      <c r="H16" s="468"/>
      <c r="I16" s="468"/>
      <c r="J16" s="69"/>
      <c r="K16" s="69"/>
      <c r="L16" s="69"/>
      <c r="M16" s="69"/>
      <c r="N16" s="69"/>
      <c r="O16" s="69"/>
    </row>
    <row r="17" spans="2:15" x14ac:dyDescent="0.25">
      <c r="B17" s="468"/>
      <c r="C17" s="468"/>
      <c r="D17" s="69"/>
      <c r="E17" s="468"/>
      <c r="F17" s="468"/>
      <c r="G17" s="468"/>
      <c r="H17" s="468"/>
      <c r="I17" s="468"/>
      <c r="J17" s="69"/>
      <c r="K17" s="69"/>
      <c r="L17" s="69"/>
      <c r="M17" s="69"/>
      <c r="N17" s="69"/>
      <c r="O17" s="69"/>
    </row>
    <row r="18" spans="2:15" x14ac:dyDescent="0.25">
      <c r="B18" s="468"/>
      <c r="C18" s="468"/>
      <c r="D18" s="69"/>
      <c r="E18" s="468"/>
      <c r="F18" s="468"/>
      <c r="G18" s="468"/>
      <c r="H18" s="468"/>
      <c r="I18" s="468"/>
      <c r="J18" s="69"/>
      <c r="K18" s="69"/>
      <c r="L18" s="69"/>
      <c r="M18" s="69"/>
      <c r="N18" s="69"/>
      <c r="O18" s="69"/>
    </row>
    <row r="19" spans="2:15" x14ac:dyDescent="0.25">
      <c r="B19" s="468"/>
      <c r="C19" s="468"/>
      <c r="D19" s="69"/>
      <c r="E19" s="468"/>
      <c r="F19" s="468"/>
      <c r="G19" s="468"/>
      <c r="H19" s="468"/>
      <c r="I19" s="468"/>
      <c r="J19" s="69"/>
      <c r="K19" s="69"/>
      <c r="L19" s="69"/>
      <c r="M19" s="69"/>
      <c r="N19" s="69"/>
      <c r="O19" s="69"/>
    </row>
    <row r="20" spans="2:15" x14ac:dyDescent="0.25">
      <c r="B20" s="468"/>
      <c r="C20" s="468"/>
      <c r="D20" s="69"/>
      <c r="E20" s="468"/>
      <c r="F20" s="468"/>
      <c r="G20" s="468"/>
      <c r="H20" s="468"/>
      <c r="I20" s="468"/>
      <c r="J20" s="69"/>
      <c r="K20" s="69"/>
      <c r="L20" s="69"/>
      <c r="M20" s="69"/>
      <c r="N20" s="69"/>
      <c r="O20" s="69"/>
    </row>
    <row r="21" spans="2:15" x14ac:dyDescent="0.25">
      <c r="B21" s="468"/>
      <c r="C21" s="468"/>
      <c r="D21" s="69"/>
      <c r="E21" s="468"/>
      <c r="F21" s="468"/>
      <c r="G21" s="468"/>
      <c r="H21" s="468"/>
      <c r="I21" s="468"/>
      <c r="J21" s="69"/>
      <c r="K21" s="69"/>
      <c r="L21" s="69"/>
      <c r="M21" s="69"/>
      <c r="N21" s="69"/>
      <c r="O21" s="69"/>
    </row>
    <row r="22" spans="2:15" x14ac:dyDescent="0.25">
      <c r="B22" s="468"/>
      <c r="C22" s="468"/>
      <c r="D22" s="69"/>
      <c r="E22" s="468"/>
      <c r="F22" s="468"/>
      <c r="G22" s="468"/>
      <c r="H22" s="468"/>
      <c r="I22" s="468"/>
      <c r="J22" s="69"/>
      <c r="K22" s="69"/>
      <c r="L22" s="69"/>
      <c r="M22" s="69"/>
      <c r="N22" s="69"/>
      <c r="O22" s="69"/>
    </row>
    <row r="23" spans="2:15" x14ac:dyDescent="0.25">
      <c r="B23" s="468"/>
      <c r="C23" s="468"/>
      <c r="D23" s="69"/>
      <c r="E23" s="468"/>
      <c r="F23" s="468"/>
      <c r="G23" s="468"/>
      <c r="H23" s="468"/>
      <c r="I23" s="468"/>
      <c r="J23" s="69"/>
      <c r="K23" s="69"/>
      <c r="L23" s="69"/>
      <c r="M23" s="69"/>
      <c r="N23" s="69"/>
      <c r="O23" s="69"/>
    </row>
    <row r="24" spans="2:15" x14ac:dyDescent="0.25">
      <c r="B24" s="468"/>
      <c r="C24" s="468"/>
      <c r="D24" s="69"/>
      <c r="E24" s="468"/>
      <c r="F24" s="468"/>
      <c r="G24" s="468"/>
      <c r="H24" s="468"/>
      <c r="I24" s="468"/>
      <c r="J24" s="69"/>
      <c r="K24" s="69"/>
      <c r="L24" s="69"/>
      <c r="M24" s="69"/>
      <c r="N24" s="69"/>
      <c r="O24" s="69"/>
    </row>
    <row r="25" spans="2:15" x14ac:dyDescent="0.25">
      <c r="B25" s="468"/>
      <c r="C25" s="468"/>
      <c r="D25" s="69"/>
      <c r="E25" s="468"/>
      <c r="F25" s="468"/>
      <c r="G25" s="468"/>
      <c r="H25" s="468"/>
      <c r="I25" s="468"/>
      <c r="J25" s="69"/>
      <c r="K25" s="69"/>
      <c r="L25" s="69"/>
      <c r="M25" s="69"/>
      <c r="N25" s="69"/>
      <c r="O25" s="69"/>
    </row>
    <row r="26" spans="2:15" x14ac:dyDescent="0.25">
      <c r="B26" s="468"/>
      <c r="C26" s="468"/>
      <c r="D26" s="69"/>
      <c r="E26" s="468"/>
      <c r="F26" s="468"/>
      <c r="G26" s="468"/>
      <c r="H26" s="468"/>
      <c r="I26" s="468"/>
      <c r="J26" s="69"/>
      <c r="K26" s="69"/>
      <c r="L26" s="69"/>
      <c r="M26" s="69"/>
      <c r="N26" s="69"/>
      <c r="O26" s="69"/>
    </row>
    <row r="27" spans="2:15" x14ac:dyDescent="0.25">
      <c r="B27" s="468"/>
      <c r="C27" s="468"/>
      <c r="D27" s="69"/>
      <c r="E27" s="468"/>
      <c r="F27" s="468"/>
      <c r="G27" s="468"/>
      <c r="H27" s="468"/>
      <c r="I27" s="468"/>
      <c r="J27" s="69"/>
      <c r="K27" s="69"/>
      <c r="L27" s="69"/>
      <c r="M27" s="69"/>
      <c r="N27" s="69"/>
      <c r="O27" s="69"/>
    </row>
    <row r="28" spans="2:15" x14ac:dyDescent="0.25">
      <c r="B28" s="468"/>
      <c r="C28" s="468"/>
      <c r="D28" s="69"/>
      <c r="E28" s="468"/>
      <c r="F28" s="468"/>
      <c r="G28" s="468"/>
      <c r="H28" s="468"/>
      <c r="I28" s="468"/>
      <c r="J28" s="69"/>
      <c r="K28" s="69"/>
      <c r="L28" s="69"/>
      <c r="M28" s="69"/>
      <c r="N28" s="69"/>
      <c r="O28" s="69"/>
    </row>
    <row r="29" spans="2:15" x14ac:dyDescent="0.25">
      <c r="B29" s="468"/>
      <c r="C29" s="468"/>
      <c r="D29" s="69"/>
      <c r="E29" s="468"/>
      <c r="F29" s="468"/>
      <c r="G29" s="468"/>
      <c r="H29" s="468"/>
      <c r="I29" s="468"/>
      <c r="J29" s="69"/>
      <c r="K29" s="69"/>
      <c r="L29" s="69"/>
      <c r="M29" s="69"/>
      <c r="N29" s="69"/>
      <c r="O29" s="69"/>
    </row>
    <row r="30" spans="2:15" x14ac:dyDescent="0.25">
      <c r="B30" s="468"/>
      <c r="C30" s="468"/>
      <c r="D30" s="69"/>
      <c r="E30" s="468"/>
      <c r="F30" s="468"/>
      <c r="G30" s="468"/>
      <c r="H30" s="468"/>
      <c r="I30" s="468"/>
      <c r="J30" s="69"/>
      <c r="K30" s="69"/>
      <c r="L30" s="69"/>
      <c r="M30" s="69"/>
      <c r="N30" s="69"/>
      <c r="O30" s="69"/>
    </row>
    <row r="31" spans="2:15" x14ac:dyDescent="0.25">
      <c r="B31" s="468"/>
      <c r="C31" s="468"/>
      <c r="D31" s="69"/>
      <c r="E31" s="468"/>
      <c r="F31" s="468"/>
      <c r="G31" s="468"/>
      <c r="H31" s="468"/>
      <c r="I31" s="468"/>
      <c r="J31" s="69"/>
      <c r="K31" s="69"/>
      <c r="L31" s="69"/>
      <c r="M31" s="69"/>
      <c r="N31" s="69"/>
      <c r="O31" s="69"/>
    </row>
    <row r="32" spans="2:15" x14ac:dyDescent="0.25">
      <c r="B32" s="468"/>
      <c r="C32" s="468"/>
      <c r="D32" s="69"/>
      <c r="E32" s="468"/>
      <c r="F32" s="468"/>
      <c r="G32" s="468"/>
      <c r="H32" s="468"/>
      <c r="I32" s="468"/>
      <c r="J32" s="69"/>
      <c r="K32" s="69"/>
      <c r="L32" s="69"/>
      <c r="M32" s="69"/>
      <c r="N32" s="69"/>
      <c r="O32" s="69"/>
    </row>
    <row r="33" spans="2:15" x14ac:dyDescent="0.25">
      <c r="B33" s="468"/>
      <c r="C33" s="468"/>
      <c r="D33" s="69"/>
      <c r="E33" s="468"/>
      <c r="F33" s="468"/>
      <c r="G33" s="468"/>
      <c r="H33" s="468"/>
      <c r="I33" s="468"/>
      <c r="J33" s="69"/>
      <c r="K33" s="69"/>
      <c r="L33" s="69"/>
      <c r="M33" s="69"/>
      <c r="N33" s="69"/>
      <c r="O33" s="69"/>
    </row>
    <row r="34" spans="2:15" x14ac:dyDescent="0.25">
      <c r="B34" s="468"/>
      <c r="C34" s="468"/>
      <c r="D34" s="69"/>
      <c r="E34" s="468"/>
      <c r="F34" s="468"/>
      <c r="G34" s="468"/>
      <c r="H34" s="468"/>
      <c r="I34" s="468"/>
      <c r="J34" s="69"/>
      <c r="K34" s="69"/>
      <c r="L34" s="69"/>
      <c r="M34" s="69"/>
      <c r="N34" s="69"/>
      <c r="O34" s="69"/>
    </row>
    <row r="35" spans="2:15" x14ac:dyDescent="0.25">
      <c r="B35" s="468"/>
      <c r="C35" s="468"/>
      <c r="D35" s="69"/>
      <c r="E35" s="468"/>
      <c r="F35" s="468"/>
      <c r="G35" s="468"/>
      <c r="H35" s="468"/>
      <c r="I35" s="468"/>
      <c r="J35" s="69"/>
      <c r="K35" s="69"/>
      <c r="L35" s="69"/>
      <c r="M35" s="69"/>
      <c r="N35" s="69"/>
      <c r="O35" s="69"/>
    </row>
    <row r="36" spans="2:15" x14ac:dyDescent="0.25">
      <c r="B36" s="468"/>
      <c r="C36" s="468"/>
      <c r="D36" s="69"/>
      <c r="E36" s="468"/>
      <c r="F36" s="468"/>
      <c r="G36" s="468"/>
      <c r="H36" s="468"/>
      <c r="I36" s="468"/>
      <c r="J36" s="69"/>
      <c r="K36" s="69"/>
      <c r="L36" s="69"/>
      <c r="M36" s="69"/>
      <c r="N36" s="69"/>
      <c r="O36" s="69"/>
    </row>
    <row r="37" spans="2:15" x14ac:dyDescent="0.25">
      <c r="B37" s="468"/>
      <c r="C37" s="468"/>
      <c r="D37" s="69"/>
      <c r="E37" s="468"/>
      <c r="F37" s="468"/>
      <c r="G37" s="468"/>
      <c r="H37" s="468"/>
      <c r="I37" s="468"/>
      <c r="J37" s="69"/>
      <c r="K37" s="69"/>
      <c r="L37" s="69"/>
      <c r="M37" s="69"/>
      <c r="N37" s="69"/>
      <c r="O37" s="69"/>
    </row>
    <row r="38" spans="2:15" x14ac:dyDescent="0.25">
      <c r="B38" s="468"/>
      <c r="C38" s="468"/>
      <c r="D38" s="69"/>
      <c r="E38" s="468"/>
      <c r="F38" s="468"/>
      <c r="G38" s="468"/>
      <c r="H38" s="468"/>
      <c r="I38" s="468"/>
      <c r="J38" s="69"/>
      <c r="K38" s="69"/>
      <c r="L38" s="69"/>
      <c r="M38" s="69"/>
      <c r="N38" s="69"/>
      <c r="O38" s="69"/>
    </row>
    <row r="39" spans="2:15" x14ac:dyDescent="0.25">
      <c r="B39" s="468"/>
      <c r="C39" s="468"/>
      <c r="D39" s="69"/>
      <c r="E39" s="468"/>
      <c r="F39" s="468"/>
      <c r="G39" s="468"/>
      <c r="H39" s="468"/>
      <c r="I39" s="468"/>
      <c r="J39" s="69"/>
      <c r="K39" s="69"/>
      <c r="L39" s="69"/>
      <c r="M39" s="69"/>
      <c r="N39" s="69"/>
      <c r="O39" s="69"/>
    </row>
    <row r="40" spans="2:15" x14ac:dyDescent="0.25">
      <c r="B40" s="468"/>
      <c r="C40" s="468"/>
      <c r="D40" s="69"/>
      <c r="E40" s="468"/>
      <c r="F40" s="468"/>
      <c r="G40" s="468"/>
      <c r="H40" s="468"/>
      <c r="I40" s="468"/>
      <c r="J40" s="69"/>
      <c r="K40" s="69"/>
      <c r="L40" s="69"/>
      <c r="M40" s="69"/>
      <c r="N40" s="69"/>
      <c r="O40" s="69"/>
    </row>
    <row r="41" spans="2:15" x14ac:dyDescent="0.25">
      <c r="B41" s="468"/>
      <c r="C41" s="468"/>
      <c r="D41" s="69"/>
      <c r="E41" s="468"/>
      <c r="F41" s="468"/>
      <c r="G41" s="468"/>
      <c r="H41" s="468"/>
      <c r="I41" s="468"/>
      <c r="J41" s="69"/>
      <c r="K41" s="69"/>
      <c r="L41" s="69"/>
      <c r="M41" s="69"/>
      <c r="N41" s="69"/>
      <c r="O41" s="69"/>
    </row>
    <row r="42" spans="2:15" x14ac:dyDescent="0.25">
      <c r="B42" s="468"/>
      <c r="C42" s="468"/>
      <c r="D42" s="69"/>
      <c r="E42" s="468"/>
      <c r="F42" s="468"/>
      <c r="G42" s="468"/>
      <c r="H42" s="468"/>
      <c r="I42" s="468"/>
      <c r="J42" s="69"/>
      <c r="K42" s="69"/>
      <c r="L42" s="69"/>
      <c r="M42" s="69"/>
      <c r="N42" s="69"/>
      <c r="O42" s="69"/>
    </row>
    <row r="43" spans="2:15" x14ac:dyDescent="0.25">
      <c r="B43" s="468"/>
      <c r="C43" s="468"/>
      <c r="D43" s="69"/>
      <c r="E43" s="468"/>
      <c r="F43" s="468"/>
      <c r="G43" s="468"/>
      <c r="H43" s="468"/>
      <c r="I43" s="468"/>
      <c r="J43" s="69"/>
      <c r="K43" s="69"/>
      <c r="L43" s="69"/>
      <c r="M43" s="69"/>
      <c r="N43" s="69"/>
      <c r="O43" s="69"/>
    </row>
    <row r="44" spans="2:15" x14ac:dyDescent="0.25">
      <c r="B44" s="468"/>
      <c r="C44" s="468"/>
      <c r="D44" s="69"/>
      <c r="E44" s="468"/>
      <c r="F44" s="468"/>
      <c r="G44" s="468"/>
      <c r="H44" s="468"/>
      <c r="I44" s="468"/>
      <c r="J44" s="69"/>
      <c r="K44" s="69"/>
      <c r="L44" s="69"/>
      <c r="M44" s="69"/>
      <c r="N44" s="69"/>
      <c r="O44" s="69"/>
    </row>
    <row r="45" spans="2:15" x14ac:dyDescent="0.25">
      <c r="B45" s="468"/>
      <c r="C45" s="468"/>
      <c r="D45" s="69"/>
      <c r="E45" s="468"/>
      <c r="F45" s="468"/>
      <c r="G45" s="468"/>
      <c r="H45" s="468"/>
      <c r="I45" s="468"/>
      <c r="J45" s="69"/>
      <c r="K45" s="69"/>
      <c r="L45" s="69"/>
      <c r="M45" s="69"/>
      <c r="N45" s="69"/>
      <c r="O45" s="69"/>
    </row>
    <row r="46" spans="2:15" x14ac:dyDescent="0.25">
      <c r="B46" s="468"/>
      <c r="C46" s="468"/>
      <c r="D46" s="69"/>
      <c r="E46" s="468"/>
      <c r="F46" s="468"/>
      <c r="G46" s="468"/>
      <c r="H46" s="468"/>
      <c r="I46" s="468"/>
      <c r="J46" s="69"/>
      <c r="K46" s="69"/>
      <c r="L46" s="69"/>
      <c r="M46" s="69"/>
      <c r="N46" s="69"/>
      <c r="O46" s="69"/>
    </row>
    <row r="47" spans="2:15" x14ac:dyDescent="0.25">
      <c r="B47" s="468"/>
      <c r="C47" s="468"/>
      <c r="D47" s="69"/>
      <c r="E47" s="468"/>
      <c r="F47" s="468"/>
      <c r="G47" s="468"/>
      <c r="H47" s="468"/>
      <c r="I47" s="468"/>
      <c r="J47" s="69"/>
      <c r="K47" s="69"/>
      <c r="L47" s="69"/>
      <c r="M47" s="69"/>
      <c r="N47" s="69"/>
      <c r="O47" s="69"/>
    </row>
    <row r="48" spans="2:15" x14ac:dyDescent="0.25">
      <c r="B48" s="468"/>
      <c r="C48" s="468"/>
      <c r="D48" s="69"/>
      <c r="E48" s="468"/>
      <c r="F48" s="468"/>
      <c r="G48" s="468"/>
      <c r="H48" s="468"/>
      <c r="I48" s="468"/>
      <c r="J48" s="69"/>
      <c r="K48" s="69"/>
      <c r="L48" s="69"/>
      <c r="M48" s="69"/>
      <c r="N48" s="69"/>
      <c r="O48" s="69"/>
    </row>
    <row r="49" spans="1:76" x14ac:dyDescent="0.25">
      <c r="B49" s="468"/>
      <c r="C49" s="468"/>
      <c r="D49" s="69"/>
      <c r="E49" s="468"/>
      <c r="F49" s="468"/>
      <c r="G49" s="468"/>
      <c r="H49" s="468"/>
      <c r="I49" s="468"/>
      <c r="J49" s="69"/>
      <c r="K49" s="69"/>
      <c r="L49" s="69"/>
      <c r="M49" s="69"/>
      <c r="N49" s="69"/>
      <c r="O49" s="69"/>
    </row>
    <row r="50" spans="1:76" x14ac:dyDescent="0.25">
      <c r="B50" s="468"/>
      <c r="C50" s="468"/>
      <c r="D50" s="69"/>
      <c r="E50" s="468"/>
      <c r="F50" s="468"/>
      <c r="G50" s="468"/>
      <c r="H50" s="468"/>
      <c r="I50" s="468"/>
      <c r="J50" s="69"/>
      <c r="K50" s="69"/>
      <c r="L50" s="69"/>
      <c r="M50" s="69"/>
      <c r="N50" s="69"/>
      <c r="O50" s="69"/>
    </row>
    <row r="51" spans="1:76" x14ac:dyDescent="0.25">
      <c r="B51" s="468"/>
      <c r="C51" s="468"/>
      <c r="D51" s="69"/>
      <c r="E51" s="468"/>
      <c r="F51" s="468"/>
      <c r="G51" s="468"/>
      <c r="H51" s="468"/>
      <c r="I51" s="468"/>
      <c r="J51" s="69"/>
      <c r="K51" s="69"/>
      <c r="L51" s="69"/>
      <c r="M51" s="69"/>
      <c r="N51" s="69"/>
      <c r="O51" s="69"/>
    </row>
    <row r="52" spans="1:76" x14ac:dyDescent="0.25">
      <c r="B52" s="468"/>
      <c r="C52" s="468"/>
      <c r="D52" s="69"/>
      <c r="E52" s="468"/>
      <c r="F52" s="468"/>
      <c r="G52" s="468"/>
      <c r="H52" s="468"/>
      <c r="I52" s="468"/>
      <c r="J52" s="69"/>
      <c r="K52" s="69"/>
      <c r="L52" s="69"/>
      <c r="M52" s="69"/>
      <c r="N52" s="69"/>
      <c r="O52" s="69"/>
    </row>
    <row r="53" spans="1:76" x14ac:dyDescent="0.25">
      <c r="B53" s="468"/>
      <c r="C53" s="468"/>
      <c r="D53" s="69"/>
      <c r="E53" s="468"/>
      <c r="F53" s="468"/>
      <c r="G53" s="468"/>
      <c r="H53" s="468"/>
      <c r="I53" s="468"/>
      <c r="J53" s="69"/>
      <c r="K53" s="69"/>
      <c r="L53" s="69"/>
      <c r="M53" s="69"/>
      <c r="N53" s="69"/>
      <c r="O53" s="69"/>
    </row>
    <row r="54" spans="1:76" x14ac:dyDescent="0.25">
      <c r="B54" s="468"/>
      <c r="C54" s="468"/>
      <c r="D54" s="69"/>
      <c r="E54" s="468"/>
      <c r="F54" s="468"/>
      <c r="G54" s="468"/>
      <c r="H54" s="468"/>
      <c r="I54" s="468"/>
      <c r="J54" s="69"/>
      <c r="K54" s="69"/>
      <c r="L54" s="69"/>
      <c r="M54" s="69"/>
      <c r="N54" s="69"/>
      <c r="O54" s="69"/>
    </row>
    <row r="55" spans="1:76" x14ac:dyDescent="0.25">
      <c r="B55" s="468"/>
      <c r="C55" s="468"/>
      <c r="D55" s="69"/>
      <c r="E55" s="468"/>
      <c r="F55" s="468"/>
      <c r="G55" s="468"/>
      <c r="H55" s="468"/>
      <c r="I55" s="468"/>
      <c r="J55" s="69"/>
      <c r="K55" s="69"/>
      <c r="L55" s="69"/>
      <c r="M55" s="69"/>
      <c r="N55" s="69"/>
      <c r="O55" s="69"/>
    </row>
    <row r="56" spans="1:76" x14ac:dyDescent="0.25">
      <c r="B56" s="468"/>
      <c r="C56" s="468"/>
      <c r="D56" s="69"/>
      <c r="E56" s="468"/>
      <c r="F56" s="468"/>
      <c r="G56" s="468"/>
      <c r="H56" s="468"/>
      <c r="I56" s="468"/>
      <c r="J56" s="69"/>
      <c r="K56" s="69"/>
      <c r="L56" s="69"/>
      <c r="M56" s="69"/>
      <c r="N56" s="69"/>
      <c r="O56" s="69"/>
    </row>
    <row r="57" spans="1:76" x14ac:dyDescent="0.25">
      <c r="B57" s="468"/>
      <c r="C57" s="468"/>
      <c r="D57" s="69"/>
      <c r="E57" s="468"/>
      <c r="F57" s="468"/>
      <c r="G57" s="468"/>
      <c r="H57" s="468"/>
      <c r="I57" s="468"/>
      <c r="J57" s="69"/>
      <c r="K57" s="69"/>
      <c r="L57" s="69"/>
      <c r="M57" s="69"/>
      <c r="N57" s="69"/>
      <c r="O57" s="69"/>
    </row>
    <row r="58" spans="1:76" x14ac:dyDescent="0.25">
      <c r="B58" s="468"/>
      <c r="C58" s="468"/>
      <c r="D58" s="69"/>
      <c r="E58" s="468"/>
      <c r="F58" s="468"/>
      <c r="G58" s="468"/>
      <c r="H58" s="468"/>
      <c r="I58" s="468"/>
      <c r="J58" s="69"/>
      <c r="K58" s="69"/>
      <c r="L58" s="69"/>
      <c r="M58" s="69"/>
      <c r="N58" s="69"/>
      <c r="O58" s="69"/>
    </row>
    <row r="59" spans="1:76" s="251" customFormat="1" ht="60" customHeight="1" x14ac:dyDescent="0.25">
      <c r="A59" s="252"/>
      <c r="B59" s="426" t="s">
        <v>896</v>
      </c>
      <c r="C59" s="426"/>
      <c r="D59" s="426"/>
      <c r="E59" s="426"/>
      <c r="F59" s="426"/>
      <c r="G59" s="426"/>
      <c r="H59" s="426"/>
      <c r="I59" s="426"/>
      <c r="J59" s="426"/>
      <c r="K59" s="426"/>
      <c r="L59" s="426"/>
      <c r="M59" s="426"/>
      <c r="N59" s="426"/>
      <c r="O59" s="426"/>
      <c r="P59" s="257"/>
      <c r="Q59" s="257"/>
      <c r="R59" s="257"/>
      <c r="S59" s="257"/>
      <c r="T59" s="257"/>
      <c r="U59" s="257"/>
      <c r="V59" s="258"/>
      <c r="W59" s="258"/>
      <c r="X59" s="259"/>
      <c r="Y59" s="260"/>
      <c r="Z59" s="259"/>
      <c r="AA59" s="259"/>
      <c r="AB59" s="259"/>
      <c r="AC59" s="261"/>
      <c r="AD59" s="261"/>
      <c r="AE59" s="261"/>
      <c r="AF59" s="261"/>
      <c r="AG59" s="261"/>
      <c r="AH59" s="261"/>
      <c r="AI59" s="261"/>
      <c r="AJ59" s="261"/>
      <c r="AK59" s="261"/>
      <c r="AL59" s="261"/>
      <c r="AM59" s="261"/>
      <c r="AN59" s="261"/>
      <c r="AO59" s="261"/>
      <c r="AP59" s="261"/>
      <c r="AQ59" s="261"/>
      <c r="AR59" s="261"/>
      <c r="AS59" s="261"/>
      <c r="AT59" s="262"/>
      <c r="AU59" s="261"/>
      <c r="AV59" s="261"/>
      <c r="AW59" s="261"/>
      <c r="AX59" s="259"/>
      <c r="AY59" s="259"/>
      <c r="AZ59" s="259"/>
      <c r="BA59" s="259"/>
      <c r="BB59" s="263"/>
      <c r="BC59" s="264"/>
      <c r="BD59" s="259"/>
      <c r="BE59" s="264"/>
      <c r="BF59" s="259"/>
      <c r="BG59" s="264"/>
      <c r="BH59" s="259"/>
      <c r="BI59" s="264"/>
      <c r="BJ59" s="259"/>
      <c r="BK59" s="264"/>
      <c r="BL59" s="259"/>
      <c r="BM59" s="264"/>
      <c r="BN59" s="259"/>
    </row>
    <row r="60" spans="1:76" s="251" customFormat="1" x14ac:dyDescent="0.25">
      <c r="A60" s="252"/>
      <c r="B60" s="252"/>
      <c r="C60" s="252"/>
      <c r="D60" s="245"/>
      <c r="F60" s="253"/>
      <c r="G60" s="254"/>
      <c r="H60" s="255"/>
      <c r="I60" s="253"/>
      <c r="J60" s="253"/>
      <c r="K60" s="253"/>
      <c r="L60" s="253"/>
      <c r="M60" s="253"/>
      <c r="N60" s="253"/>
      <c r="O60" s="253"/>
      <c r="P60" s="253"/>
      <c r="Q60" s="253"/>
      <c r="R60" s="253"/>
      <c r="S60" s="253"/>
      <c r="T60" s="253"/>
      <c r="U60" s="253"/>
      <c r="V60" s="258"/>
      <c r="W60" s="258"/>
      <c r="X60" s="259"/>
      <c r="Y60" s="260"/>
      <c r="Z60" s="259"/>
      <c r="AA60" s="259"/>
      <c r="AB60" s="259"/>
      <c r="AC60" s="261"/>
      <c r="AD60" s="261"/>
      <c r="AE60" s="261"/>
      <c r="AF60" s="261"/>
      <c r="AG60" s="261"/>
      <c r="AH60" s="261"/>
      <c r="AI60" s="261"/>
      <c r="AJ60" s="261"/>
      <c r="AK60" s="261"/>
      <c r="AL60" s="261"/>
      <c r="AM60" s="261"/>
      <c r="AN60" s="261"/>
      <c r="AO60" s="261"/>
      <c r="AP60" s="261"/>
      <c r="AQ60" s="261"/>
      <c r="AR60" s="261"/>
      <c r="AS60" s="261"/>
      <c r="AT60" s="262"/>
      <c r="AU60" s="261"/>
      <c r="AV60" s="261"/>
      <c r="AW60" s="261"/>
      <c r="AX60" s="259"/>
      <c r="AY60" s="259"/>
      <c r="AZ60" s="259"/>
      <c r="BA60" s="259"/>
      <c r="BB60" s="263"/>
      <c r="BC60" s="264"/>
      <c r="BD60" s="259"/>
      <c r="BE60" s="264"/>
      <c r="BF60" s="259"/>
      <c r="BG60" s="264"/>
      <c r="BH60" s="259"/>
      <c r="BI60" s="264"/>
      <c r="BJ60" s="259"/>
      <c r="BK60" s="264"/>
      <c r="BL60" s="259"/>
      <c r="BM60" s="264"/>
      <c r="BN60" s="259"/>
    </row>
    <row r="61" spans="1:76" s="251" customFormat="1" ht="25.5" customHeight="1" x14ac:dyDescent="0.2">
      <c r="A61" s="252"/>
      <c r="B61" s="470" t="s">
        <v>897</v>
      </c>
      <c r="C61" s="470"/>
      <c r="D61" s="470"/>
      <c r="E61" s="470"/>
      <c r="F61" s="470"/>
      <c r="G61" s="470"/>
      <c r="H61" s="470"/>
      <c r="I61" s="470"/>
      <c r="J61" s="470"/>
      <c r="K61" s="470"/>
      <c r="L61" s="470"/>
      <c r="M61" s="470"/>
      <c r="N61" s="470"/>
      <c r="O61" s="470"/>
      <c r="P61" s="265"/>
      <c r="Q61" s="265"/>
      <c r="R61" s="265"/>
      <c r="S61" s="265"/>
      <c r="T61" s="265"/>
      <c r="U61" s="265"/>
      <c r="V61" s="265"/>
      <c r="W61" s="265"/>
      <c r="X61" s="265"/>
      <c r="Y61" s="265"/>
      <c r="Z61" s="265"/>
      <c r="AA61" s="265"/>
      <c r="AB61" s="265"/>
      <c r="AC61" s="265"/>
      <c r="AD61" s="265"/>
      <c r="AE61" s="265"/>
      <c r="AF61" s="265"/>
      <c r="AG61" s="265"/>
      <c r="AH61" s="265"/>
      <c r="AI61" s="265"/>
      <c r="AJ61" s="265"/>
      <c r="AK61" s="265"/>
      <c r="AL61" s="265"/>
      <c r="AM61" s="265"/>
      <c r="AN61" s="265"/>
      <c r="AO61" s="265"/>
      <c r="AP61" s="265"/>
      <c r="AQ61" s="265"/>
      <c r="AR61" s="265"/>
      <c r="AS61" s="265"/>
      <c r="AT61" s="265"/>
      <c r="AU61" s="265"/>
      <c r="AV61" s="265"/>
      <c r="AW61" s="265"/>
      <c r="AX61" s="265"/>
      <c r="AY61" s="265"/>
      <c r="AZ61" s="265"/>
      <c r="BA61" s="265"/>
      <c r="BB61" s="265"/>
      <c r="BC61" s="265"/>
      <c r="BD61" s="265"/>
      <c r="BE61" s="265"/>
      <c r="BF61" s="265"/>
      <c r="BG61" s="265"/>
      <c r="BH61" s="265"/>
      <c r="BI61" s="265"/>
      <c r="BJ61" s="265"/>
      <c r="BK61" s="265"/>
      <c r="BL61" s="265"/>
      <c r="BM61" s="265"/>
      <c r="BN61" s="265"/>
      <c r="BO61" s="265"/>
      <c r="BP61" s="265"/>
      <c r="BQ61" s="265"/>
      <c r="BR61" s="265"/>
      <c r="BS61" s="265"/>
      <c r="BT61" s="265"/>
      <c r="BU61" s="265"/>
      <c r="BV61" s="265"/>
      <c r="BW61" s="265"/>
      <c r="BX61" s="265"/>
    </row>
    <row r="62" spans="1:76" s="251" customFormat="1" x14ac:dyDescent="0.25">
      <c r="A62" s="252"/>
      <c r="B62" s="252"/>
      <c r="C62" s="252"/>
      <c r="D62" s="245"/>
      <c r="F62" s="266"/>
      <c r="G62" s="266"/>
      <c r="H62" s="266"/>
      <c r="I62" s="266"/>
      <c r="J62" s="266"/>
      <c r="K62" s="266"/>
      <c r="L62" s="266"/>
      <c r="M62" s="266"/>
      <c r="N62" s="266"/>
      <c r="O62" s="266"/>
      <c r="P62" s="266"/>
      <c r="Q62" s="266"/>
      <c r="R62" s="266"/>
      <c r="S62" s="266"/>
      <c r="T62" s="266"/>
      <c r="U62" s="266"/>
      <c r="V62" s="258"/>
      <c r="W62" s="258"/>
      <c r="X62" s="259"/>
      <c r="Y62" s="260"/>
      <c r="Z62" s="259"/>
      <c r="AA62" s="259"/>
      <c r="AB62" s="259"/>
      <c r="AC62" s="261"/>
      <c r="AD62" s="261"/>
      <c r="AE62" s="261"/>
      <c r="AF62" s="261"/>
      <c r="AG62" s="261"/>
      <c r="AH62" s="261"/>
      <c r="AI62" s="261"/>
      <c r="AJ62" s="261"/>
      <c r="AK62" s="261"/>
      <c r="AL62" s="261"/>
      <c r="AM62" s="261"/>
      <c r="AN62" s="261"/>
      <c r="AO62" s="261"/>
      <c r="AP62" s="261"/>
      <c r="AQ62" s="261"/>
      <c r="AR62" s="261"/>
      <c r="AS62" s="261"/>
      <c r="AT62" s="262"/>
      <c r="AU62" s="261"/>
      <c r="AV62" s="261"/>
      <c r="AW62" s="261"/>
      <c r="AX62" s="259"/>
      <c r="AY62" s="259"/>
      <c r="AZ62" s="259"/>
      <c r="BA62" s="259"/>
      <c r="BB62" s="263"/>
      <c r="BC62" s="264"/>
      <c r="BD62" s="259"/>
      <c r="BE62" s="264"/>
      <c r="BF62" s="259"/>
      <c r="BG62" s="264"/>
      <c r="BH62" s="259"/>
      <c r="BI62" s="264"/>
      <c r="BJ62" s="259"/>
      <c r="BK62" s="264"/>
      <c r="BL62" s="259"/>
      <c r="BM62" s="264"/>
      <c r="BN62" s="259"/>
    </row>
  </sheetData>
  <sheetProtection algorithmName="SHA-512" hashValue="/SP8I5MZkezTfvf+4BL7+djOohdREpoqfR4vFQzsgTFSCgxqH/Tp6RBmPvDu+HSE7EVDxkpgKEl+DwbTzRUlmg==" saltValue="9zyGCb16O3i9sdy2rntYaw==" spinCount="100000" sheet="1" objects="1" scenarios="1"/>
  <mergeCells count="83">
    <mergeCell ref="B59:O59"/>
    <mergeCell ref="B61:O61"/>
    <mergeCell ref="N1:O1"/>
    <mergeCell ref="N2:O2"/>
    <mergeCell ref="N3:O3"/>
    <mergeCell ref="N4:O4"/>
    <mergeCell ref="D1:M1"/>
    <mergeCell ref="D2:M2"/>
    <mergeCell ref="D3:M4"/>
    <mergeCell ref="C5:C6"/>
    <mergeCell ref="B54:B58"/>
    <mergeCell ref="C54:C58"/>
    <mergeCell ref="C44:C48"/>
    <mergeCell ref="B1:C4"/>
    <mergeCell ref="E54:E58"/>
    <mergeCell ref="F54:F58"/>
    <mergeCell ref="B49:B53"/>
    <mergeCell ref="C49:C53"/>
    <mergeCell ref="E49:E53"/>
    <mergeCell ref="F49:F53"/>
    <mergeCell ref="E44:E48"/>
    <mergeCell ref="F44:F48"/>
    <mergeCell ref="B44:B48"/>
    <mergeCell ref="I34:I38"/>
    <mergeCell ref="B39:B43"/>
    <mergeCell ref="C39:C43"/>
    <mergeCell ref="E39:E43"/>
    <mergeCell ref="F39:F43"/>
    <mergeCell ref="G39:G43"/>
    <mergeCell ref="H39:H43"/>
    <mergeCell ref="I39:I43"/>
    <mergeCell ref="B34:B38"/>
    <mergeCell ref="C34:C38"/>
    <mergeCell ref="E34:E38"/>
    <mergeCell ref="F34:F38"/>
    <mergeCell ref="G34:G38"/>
    <mergeCell ref="H34:H38"/>
    <mergeCell ref="I54:I58"/>
    <mergeCell ref="G54:G58"/>
    <mergeCell ref="H54:H58"/>
    <mergeCell ref="I44:I48"/>
    <mergeCell ref="G49:G53"/>
    <mergeCell ref="H49:H53"/>
    <mergeCell ref="I49:I53"/>
    <mergeCell ref="H44:H48"/>
    <mergeCell ref="G44:G48"/>
    <mergeCell ref="I24:I28"/>
    <mergeCell ref="B29:B33"/>
    <mergeCell ref="C29:C33"/>
    <mergeCell ref="E29:E33"/>
    <mergeCell ref="F29:F33"/>
    <mergeCell ref="G29:G33"/>
    <mergeCell ref="H29:H33"/>
    <mergeCell ref="I29:I33"/>
    <mergeCell ref="B24:B28"/>
    <mergeCell ref="C24:C28"/>
    <mergeCell ref="E24:E28"/>
    <mergeCell ref="F24:F28"/>
    <mergeCell ref="G24:G28"/>
    <mergeCell ref="H24:H28"/>
    <mergeCell ref="I14:I18"/>
    <mergeCell ref="B19:B23"/>
    <mergeCell ref="C19:C23"/>
    <mergeCell ref="E19:E23"/>
    <mergeCell ref="F19:F23"/>
    <mergeCell ref="G19:G23"/>
    <mergeCell ref="H19:H23"/>
    <mergeCell ref="I19:I23"/>
    <mergeCell ref="B14:B18"/>
    <mergeCell ref="C14:C18"/>
    <mergeCell ref="E14:E18"/>
    <mergeCell ref="F14:F18"/>
    <mergeCell ref="G14:G18"/>
    <mergeCell ref="H14:H18"/>
    <mergeCell ref="J7:O7"/>
    <mergeCell ref="B9:B13"/>
    <mergeCell ref="C9:C13"/>
    <mergeCell ref="E9:E13"/>
    <mergeCell ref="F9:F13"/>
    <mergeCell ref="G9:G13"/>
    <mergeCell ref="H9:H13"/>
    <mergeCell ref="I9:I13"/>
    <mergeCell ref="B7:I7"/>
  </mergeCells>
  <hyperlinks>
    <hyperlink ref="C5" location="INICIO!A1" display="REGRESAR" xr:uid="{00000000-0004-0000-0300-000000000000}"/>
  </hyperlink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13"/>
  <dimension ref="A1:BX68"/>
  <sheetViews>
    <sheetView showGridLines="0" showRowColHeaders="0" zoomScale="70" zoomScaleNormal="70" workbookViewId="0">
      <selection activeCell="G37" sqref="G37"/>
    </sheetView>
  </sheetViews>
  <sheetFormatPr baseColWidth="10" defaultColWidth="0" defaultRowHeight="15" zeroHeight="1" x14ac:dyDescent="0.25"/>
  <cols>
    <col min="1" max="1" width="1.7109375" style="58" customWidth="1"/>
    <col min="2" max="2" width="7" style="58" customWidth="1"/>
    <col min="3" max="3" width="20.7109375" style="58" customWidth="1"/>
    <col min="4" max="4" width="19.28515625" style="58" customWidth="1"/>
    <col min="5" max="5" width="29.7109375" style="58" customWidth="1"/>
    <col min="6" max="6" width="19" style="58" customWidth="1"/>
    <col min="7" max="7" width="34.7109375" style="58" customWidth="1"/>
    <col min="8" max="8" width="41.28515625" style="58" customWidth="1"/>
    <col min="9" max="10" width="5.85546875" style="59" customWidth="1"/>
    <col min="11" max="11" width="6.7109375" style="59" customWidth="1"/>
    <col min="12" max="12" width="5.42578125" style="59" customWidth="1"/>
    <col min="13" max="13" width="32.140625" style="59" customWidth="1"/>
    <col min="14" max="14" width="19.140625" style="58" customWidth="1"/>
    <col min="15" max="15" width="19.28515625" style="58" customWidth="1"/>
    <col min="16" max="16" width="11.85546875" style="58" customWidth="1"/>
    <col min="17" max="17" width="16.28515625" style="58" customWidth="1"/>
    <col min="18" max="18" width="5.7109375" style="58" customWidth="1"/>
    <col min="19" max="20" width="7" style="58" customWidth="1"/>
    <col min="21" max="27" width="7" style="58" hidden="1" customWidth="1"/>
    <col min="28" max="28" width="1.85546875" style="58" hidden="1" customWidth="1"/>
    <col min="29" max="29" width="4.42578125" style="58" hidden="1" customWidth="1"/>
    <col min="30" max="30" width="14.140625" style="58" hidden="1" customWidth="1"/>
    <col min="31" max="31" width="3.28515625" style="58" hidden="1" customWidth="1"/>
    <col min="32" max="32" width="14.5703125" style="58" hidden="1" customWidth="1"/>
    <col min="33" max="33" width="53.140625" style="58" hidden="1" customWidth="1"/>
    <col min="34" max="34" width="15.140625" style="58" hidden="1" customWidth="1"/>
    <col min="35" max="35" width="14" style="58" hidden="1" customWidth="1"/>
    <col min="36" max="36" width="3.140625" style="58" hidden="1" customWidth="1"/>
    <col min="37" max="37" width="16.140625" style="58" hidden="1" customWidth="1"/>
    <col min="38" max="38" width="2.140625" style="58" hidden="1" customWidth="1"/>
    <col min="39" max="39" width="14.5703125" style="58" hidden="1" customWidth="1"/>
    <col min="40" max="40" width="3.140625" style="58" hidden="1" customWidth="1"/>
    <col min="41" max="41" width="11.42578125" style="58" hidden="1" customWidth="1"/>
    <col min="42" max="42" width="3.140625" style="58" hidden="1" customWidth="1"/>
    <col min="43" max="43" width="14.42578125" style="58" hidden="1" customWidth="1"/>
    <col min="44" max="44" width="3.140625" style="58" hidden="1" customWidth="1"/>
    <col min="45" max="45" width="11.42578125" style="58" hidden="1" customWidth="1"/>
    <col min="46" max="46" width="3.140625" style="58" hidden="1" customWidth="1"/>
    <col min="47" max="47" width="11.42578125" style="58" hidden="1" customWidth="1"/>
    <col min="48" max="48" width="4.28515625" style="58" hidden="1" customWidth="1"/>
    <col min="49" max="51" width="11.42578125" style="58" hidden="1" customWidth="1"/>
    <col min="52" max="52" width="12.85546875" style="58" hidden="1" customWidth="1"/>
    <col min="53" max="53" width="16.140625" style="58" hidden="1" customWidth="1"/>
    <col min="54" max="55" width="11.42578125" style="58" hidden="1" customWidth="1"/>
    <col min="56" max="56" width="7.5703125" style="58" hidden="1" customWidth="1"/>
    <col min="57" max="57" width="13.5703125" style="58" hidden="1" customWidth="1"/>
    <col min="58" max="58" width="8.140625" style="58" hidden="1" customWidth="1"/>
    <col min="59" max="59" width="15.42578125" style="58" hidden="1" customWidth="1"/>
    <col min="60" max="60" width="10.42578125" style="58" hidden="1" customWidth="1"/>
    <col min="61" max="61" width="16.85546875" style="58" hidden="1" customWidth="1"/>
    <col min="62" max="62" width="30.7109375" style="58" hidden="1" customWidth="1"/>
    <col min="63" max="63" width="46.7109375" style="58" hidden="1" customWidth="1"/>
    <col min="64" max="64" width="23" style="58" hidden="1" customWidth="1"/>
    <col min="65" max="65" width="17.7109375" style="58" hidden="1" customWidth="1"/>
    <col min="66" max="66" width="35.140625" style="58" hidden="1" customWidth="1"/>
    <col min="67" max="16384" width="11.42578125" style="58" hidden="1"/>
  </cols>
  <sheetData>
    <row r="1" spans="2:17" x14ac:dyDescent="0.25"/>
    <row r="2" spans="2:17" s="256" customFormat="1" ht="23.25" customHeight="1" x14ac:dyDescent="0.25">
      <c r="B2" s="485"/>
      <c r="C2" s="485"/>
      <c r="D2" s="484" t="s">
        <v>24</v>
      </c>
      <c r="E2" s="484"/>
      <c r="F2" s="484"/>
      <c r="G2" s="484"/>
      <c r="H2" s="484"/>
      <c r="I2" s="484"/>
      <c r="J2" s="484"/>
      <c r="K2" s="484"/>
      <c r="L2" s="484"/>
      <c r="M2" s="484"/>
      <c r="N2" s="484"/>
      <c r="O2" s="484"/>
      <c r="P2" s="484" t="s">
        <v>25</v>
      </c>
      <c r="Q2" s="484"/>
    </row>
    <row r="3" spans="2:17" s="256" customFormat="1" ht="21.75" customHeight="1" x14ac:dyDescent="0.25">
      <c r="B3" s="485"/>
      <c r="C3" s="485"/>
      <c r="D3" s="486" t="s">
        <v>26</v>
      </c>
      <c r="E3" s="487"/>
      <c r="F3" s="487"/>
      <c r="G3" s="487"/>
      <c r="H3" s="487"/>
      <c r="I3" s="487"/>
      <c r="J3" s="487"/>
      <c r="K3" s="487"/>
      <c r="L3" s="487"/>
      <c r="M3" s="487"/>
      <c r="N3" s="487"/>
      <c r="O3" s="488"/>
      <c r="P3" s="484" t="s">
        <v>894</v>
      </c>
      <c r="Q3" s="484"/>
    </row>
    <row r="4" spans="2:17" s="256" customFormat="1" ht="15" customHeight="1" x14ac:dyDescent="0.25">
      <c r="B4" s="485"/>
      <c r="C4" s="485"/>
      <c r="D4" s="489" t="s">
        <v>27</v>
      </c>
      <c r="E4" s="490"/>
      <c r="F4" s="490"/>
      <c r="G4" s="490"/>
      <c r="H4" s="490"/>
      <c r="I4" s="490"/>
      <c r="J4" s="490"/>
      <c r="K4" s="490"/>
      <c r="L4" s="490"/>
      <c r="M4" s="490"/>
      <c r="N4" s="490"/>
      <c r="O4" s="491"/>
      <c r="P4" s="484" t="s">
        <v>895</v>
      </c>
      <c r="Q4" s="484"/>
    </row>
    <row r="5" spans="2:17" s="256" customFormat="1" ht="12.75" customHeight="1" x14ac:dyDescent="0.25">
      <c r="B5" s="485"/>
      <c r="C5" s="485"/>
      <c r="D5" s="492"/>
      <c r="E5" s="493"/>
      <c r="F5" s="493"/>
      <c r="G5" s="493"/>
      <c r="H5" s="493"/>
      <c r="I5" s="493"/>
      <c r="J5" s="493"/>
      <c r="K5" s="493"/>
      <c r="L5" s="493"/>
      <c r="M5" s="493"/>
      <c r="N5" s="493"/>
      <c r="O5" s="494"/>
      <c r="P5" s="484" t="s">
        <v>899</v>
      </c>
      <c r="Q5" s="484"/>
    </row>
    <row r="6" spans="2:17" x14ac:dyDescent="0.25"/>
    <row r="7" spans="2:17" x14ac:dyDescent="0.25"/>
    <row r="8" spans="2:17" ht="26.25" x14ac:dyDescent="0.25">
      <c r="B8" s="70"/>
      <c r="C8" s="71" t="s">
        <v>37</v>
      </c>
      <c r="D8" s="70"/>
      <c r="E8" s="70"/>
      <c r="F8" s="70"/>
      <c r="G8" s="70"/>
      <c r="H8" s="70"/>
      <c r="I8" s="70"/>
      <c r="J8" s="70"/>
      <c r="K8" s="70"/>
      <c r="L8" s="70"/>
      <c r="M8" s="70"/>
      <c r="N8" s="70"/>
      <c r="O8" s="70"/>
      <c r="P8" s="70"/>
      <c r="Q8" s="70"/>
    </row>
    <row r="9" spans="2:17" ht="30.75" customHeight="1" x14ac:dyDescent="0.25">
      <c r="B9" s="482" t="s">
        <v>52</v>
      </c>
      <c r="C9" s="482"/>
      <c r="D9" s="482"/>
      <c r="E9" s="482"/>
      <c r="F9" s="482"/>
      <c r="G9" s="482"/>
      <c r="H9" s="482"/>
      <c r="I9" s="483" t="s">
        <v>53</v>
      </c>
      <c r="J9" s="483"/>
      <c r="K9" s="483"/>
      <c r="L9" s="483"/>
      <c r="M9" s="483"/>
      <c r="N9" s="483"/>
      <c r="O9" s="483"/>
      <c r="P9" s="483"/>
      <c r="Q9" s="483"/>
    </row>
    <row r="10" spans="2:17" ht="115.5" customHeight="1" x14ac:dyDescent="0.25">
      <c r="B10" s="76" t="s">
        <v>40</v>
      </c>
      <c r="C10" s="76" t="s">
        <v>54</v>
      </c>
      <c r="D10" s="76" t="s">
        <v>55</v>
      </c>
      <c r="E10" s="76" t="s">
        <v>0</v>
      </c>
      <c r="F10" s="76" t="s">
        <v>56</v>
      </c>
      <c r="G10" s="76" t="s">
        <v>57</v>
      </c>
      <c r="H10" s="76" t="s">
        <v>58</v>
      </c>
      <c r="I10" s="77" t="s">
        <v>5</v>
      </c>
      <c r="J10" s="77" t="s">
        <v>12</v>
      </c>
      <c r="K10" s="77" t="s">
        <v>59</v>
      </c>
      <c r="L10" s="77" t="s">
        <v>60</v>
      </c>
      <c r="M10" s="76" t="s">
        <v>61</v>
      </c>
      <c r="N10" s="76" t="s">
        <v>62</v>
      </c>
      <c r="O10" s="76" t="s">
        <v>63</v>
      </c>
      <c r="P10" s="76" t="s">
        <v>64</v>
      </c>
      <c r="Q10" s="76" t="s">
        <v>65</v>
      </c>
    </row>
    <row r="11" spans="2:17" x14ac:dyDescent="0.25">
      <c r="B11" s="60"/>
      <c r="C11" s="60"/>
      <c r="D11" s="60"/>
      <c r="E11" s="61"/>
      <c r="F11" s="62"/>
      <c r="G11" s="63"/>
      <c r="H11" s="64"/>
      <c r="I11" s="62"/>
      <c r="J11" s="62"/>
      <c r="K11" s="62"/>
      <c r="L11" s="62"/>
      <c r="M11" s="65"/>
      <c r="N11" s="60"/>
      <c r="O11" s="60"/>
      <c r="P11" s="60"/>
      <c r="Q11" s="60"/>
    </row>
    <row r="12" spans="2:17" x14ac:dyDescent="0.25">
      <c r="B12" s="60"/>
      <c r="C12" s="60"/>
      <c r="D12" s="60"/>
      <c r="E12" s="61"/>
      <c r="F12" s="62"/>
      <c r="G12" s="63"/>
      <c r="H12" s="64"/>
      <c r="I12" s="62"/>
      <c r="J12" s="62"/>
      <c r="K12" s="62"/>
      <c r="L12" s="62"/>
      <c r="M12" s="65"/>
      <c r="N12" s="60"/>
      <c r="O12" s="60"/>
      <c r="P12" s="60"/>
      <c r="Q12" s="60"/>
    </row>
    <row r="13" spans="2:17" x14ac:dyDescent="0.25">
      <c r="B13" s="60"/>
      <c r="C13" s="60"/>
      <c r="D13" s="60"/>
      <c r="E13" s="60"/>
      <c r="F13" s="62"/>
      <c r="G13" s="63"/>
      <c r="H13" s="64"/>
      <c r="I13" s="62"/>
      <c r="J13" s="62"/>
      <c r="K13" s="62"/>
      <c r="L13" s="62"/>
      <c r="M13" s="65"/>
      <c r="N13" s="60"/>
      <c r="O13" s="60"/>
      <c r="P13" s="60"/>
      <c r="Q13" s="60"/>
    </row>
    <row r="14" spans="2:17" x14ac:dyDescent="0.25">
      <c r="B14" s="60"/>
      <c r="C14" s="60"/>
      <c r="D14" s="60"/>
      <c r="E14" s="60"/>
      <c r="F14" s="62"/>
      <c r="G14" s="60"/>
      <c r="H14" s="60"/>
      <c r="I14" s="62"/>
      <c r="J14" s="62"/>
      <c r="K14" s="62"/>
      <c r="L14" s="62"/>
      <c r="M14" s="65"/>
      <c r="N14" s="60"/>
      <c r="O14" s="60"/>
      <c r="P14" s="60"/>
      <c r="Q14" s="60"/>
    </row>
    <row r="15" spans="2:17" x14ac:dyDescent="0.25">
      <c r="B15" s="60"/>
      <c r="C15" s="60"/>
      <c r="D15" s="60"/>
      <c r="E15" s="60"/>
      <c r="F15" s="62"/>
      <c r="G15" s="60"/>
      <c r="H15" s="60"/>
      <c r="I15" s="62"/>
      <c r="J15" s="62"/>
      <c r="K15" s="62"/>
      <c r="L15" s="62"/>
      <c r="M15" s="65"/>
      <c r="N15" s="60"/>
      <c r="O15" s="60"/>
      <c r="P15" s="60"/>
      <c r="Q15" s="60"/>
    </row>
    <row r="16" spans="2:17" x14ac:dyDescent="0.25">
      <c r="B16" s="60"/>
      <c r="C16" s="60"/>
      <c r="D16" s="60"/>
      <c r="E16" s="60"/>
      <c r="F16" s="62"/>
      <c r="G16" s="60"/>
      <c r="H16" s="60"/>
      <c r="I16" s="62"/>
      <c r="J16" s="62"/>
      <c r="K16" s="62"/>
      <c r="L16" s="62"/>
      <c r="M16" s="65"/>
      <c r="N16" s="60"/>
      <c r="O16" s="60"/>
      <c r="P16" s="60"/>
      <c r="Q16" s="60"/>
    </row>
    <row r="17" spans="2:17" x14ac:dyDescent="0.25">
      <c r="B17" s="60"/>
      <c r="C17" s="60"/>
      <c r="D17" s="60"/>
      <c r="E17" s="60"/>
      <c r="F17" s="62"/>
      <c r="G17" s="60"/>
      <c r="H17" s="60"/>
      <c r="I17" s="62"/>
      <c r="J17" s="62"/>
      <c r="K17" s="62"/>
      <c r="L17" s="62"/>
      <c r="M17" s="65"/>
      <c r="N17" s="60"/>
      <c r="O17" s="60"/>
      <c r="P17" s="60"/>
      <c r="Q17" s="60"/>
    </row>
    <row r="18" spans="2:17" x14ac:dyDescent="0.25">
      <c r="B18" s="60"/>
      <c r="C18" s="60"/>
      <c r="D18" s="60"/>
      <c r="E18" s="60"/>
      <c r="F18" s="62"/>
      <c r="G18" s="60"/>
      <c r="H18" s="60"/>
      <c r="I18" s="62"/>
      <c r="J18" s="62"/>
      <c r="K18" s="62"/>
      <c r="L18" s="62"/>
      <c r="M18" s="65"/>
      <c r="N18" s="60"/>
      <c r="O18" s="60"/>
      <c r="P18" s="60"/>
      <c r="Q18" s="60"/>
    </row>
    <row r="19" spans="2:17" x14ac:dyDescent="0.25">
      <c r="B19" s="60"/>
      <c r="C19" s="60"/>
      <c r="D19" s="60"/>
      <c r="E19" s="60"/>
      <c r="F19" s="62"/>
      <c r="G19" s="60"/>
      <c r="H19" s="60"/>
      <c r="I19" s="62"/>
      <c r="J19" s="62"/>
      <c r="K19" s="62"/>
      <c r="L19" s="62"/>
      <c r="M19" s="65"/>
      <c r="N19" s="60"/>
      <c r="O19" s="60"/>
      <c r="P19" s="60"/>
      <c r="Q19" s="60"/>
    </row>
    <row r="20" spans="2:17" x14ac:dyDescent="0.25">
      <c r="B20" s="60"/>
      <c r="C20" s="60"/>
      <c r="D20" s="60"/>
      <c r="E20" s="60"/>
      <c r="F20" s="62"/>
      <c r="G20" s="60"/>
      <c r="H20" s="61"/>
      <c r="I20" s="62"/>
      <c r="J20" s="62"/>
      <c r="K20" s="62"/>
      <c r="L20" s="62"/>
      <c r="M20" s="65"/>
      <c r="N20" s="60"/>
      <c r="O20" s="60"/>
      <c r="P20" s="60"/>
      <c r="Q20" s="60"/>
    </row>
    <row r="21" spans="2:17" x14ac:dyDescent="0.25">
      <c r="B21" s="60"/>
      <c r="C21" s="60"/>
      <c r="D21" s="60"/>
      <c r="E21" s="60"/>
      <c r="F21" s="62"/>
      <c r="G21" s="60"/>
      <c r="H21" s="61"/>
      <c r="I21" s="62"/>
      <c r="J21" s="62"/>
      <c r="K21" s="62"/>
      <c r="L21" s="62"/>
      <c r="M21" s="65"/>
      <c r="N21" s="60"/>
      <c r="O21" s="60"/>
      <c r="P21" s="60"/>
      <c r="Q21" s="60"/>
    </row>
    <row r="22" spans="2:17" x14ac:dyDescent="0.25">
      <c r="B22" s="60"/>
      <c r="C22" s="60"/>
      <c r="D22" s="60"/>
      <c r="E22" s="60"/>
      <c r="F22" s="62"/>
      <c r="G22" s="60"/>
      <c r="H22" s="60"/>
      <c r="I22" s="62"/>
      <c r="J22" s="62"/>
      <c r="K22" s="62"/>
      <c r="L22" s="62"/>
      <c r="M22" s="65"/>
      <c r="N22" s="60"/>
      <c r="O22" s="60"/>
      <c r="P22" s="60"/>
      <c r="Q22" s="60"/>
    </row>
    <row r="23" spans="2:17" x14ac:dyDescent="0.25">
      <c r="B23" s="60"/>
      <c r="C23" s="60"/>
      <c r="D23" s="60"/>
      <c r="E23" s="60"/>
      <c r="F23" s="62"/>
      <c r="G23" s="60"/>
      <c r="H23" s="60"/>
      <c r="I23" s="62"/>
      <c r="J23" s="62"/>
      <c r="K23" s="62"/>
      <c r="L23" s="62"/>
      <c r="M23" s="65"/>
      <c r="N23" s="60"/>
      <c r="O23" s="60"/>
      <c r="P23" s="60"/>
      <c r="Q23" s="60"/>
    </row>
    <row r="24" spans="2:17" x14ac:dyDescent="0.25">
      <c r="B24" s="60"/>
      <c r="C24" s="60"/>
      <c r="D24" s="60"/>
      <c r="E24" s="60"/>
      <c r="F24" s="62"/>
      <c r="G24" s="60"/>
      <c r="H24" s="60"/>
      <c r="I24" s="62"/>
      <c r="J24" s="62"/>
      <c r="K24" s="62"/>
      <c r="L24" s="62"/>
      <c r="M24" s="65"/>
      <c r="N24" s="60"/>
      <c r="O24" s="60"/>
      <c r="P24" s="60"/>
      <c r="Q24" s="60"/>
    </row>
    <row r="25" spans="2:17" x14ac:dyDescent="0.25">
      <c r="B25" s="60"/>
      <c r="C25" s="60"/>
      <c r="D25" s="60"/>
      <c r="E25" s="60"/>
      <c r="F25" s="62"/>
      <c r="G25" s="60"/>
      <c r="H25" s="60"/>
      <c r="I25" s="62"/>
      <c r="J25" s="62"/>
      <c r="K25" s="62"/>
      <c r="L25" s="62"/>
      <c r="M25" s="65"/>
      <c r="N25" s="60"/>
      <c r="O25" s="60"/>
      <c r="P25" s="60"/>
      <c r="Q25" s="60"/>
    </row>
    <row r="26" spans="2:17" x14ac:dyDescent="0.25">
      <c r="B26" s="60"/>
      <c r="C26" s="60"/>
      <c r="D26" s="60"/>
      <c r="E26" s="60"/>
      <c r="F26" s="62"/>
      <c r="G26" s="60"/>
      <c r="H26" s="60"/>
      <c r="I26" s="62"/>
      <c r="J26" s="62"/>
      <c r="K26" s="62"/>
      <c r="L26" s="62"/>
      <c r="M26" s="65"/>
      <c r="N26" s="60"/>
      <c r="O26" s="60"/>
      <c r="P26" s="60"/>
      <c r="Q26" s="60"/>
    </row>
    <row r="27" spans="2:17" x14ac:dyDescent="0.25">
      <c r="B27" s="60"/>
      <c r="C27" s="60"/>
      <c r="D27" s="60"/>
      <c r="E27" s="60"/>
      <c r="F27" s="62"/>
      <c r="G27" s="60"/>
      <c r="H27" s="60"/>
      <c r="I27" s="62"/>
      <c r="J27" s="62"/>
      <c r="K27" s="62"/>
      <c r="L27" s="62"/>
      <c r="M27" s="65"/>
      <c r="N27" s="60"/>
      <c r="O27" s="60"/>
      <c r="P27" s="60"/>
      <c r="Q27" s="60"/>
    </row>
    <row r="28" spans="2:17" x14ac:dyDescent="0.25">
      <c r="B28" s="60"/>
      <c r="C28" s="60"/>
      <c r="D28" s="60"/>
      <c r="E28" s="60"/>
      <c r="F28" s="62"/>
      <c r="G28" s="60"/>
      <c r="H28" s="60"/>
      <c r="I28" s="62"/>
      <c r="J28" s="62"/>
      <c r="K28" s="62"/>
      <c r="L28" s="62"/>
      <c r="M28" s="60"/>
      <c r="N28" s="60"/>
      <c r="O28" s="60"/>
      <c r="P28" s="60"/>
      <c r="Q28" s="60"/>
    </row>
    <row r="29" spans="2:17" x14ac:dyDescent="0.25">
      <c r="B29" s="60"/>
      <c r="C29" s="60"/>
      <c r="D29" s="60"/>
      <c r="E29" s="60"/>
      <c r="F29" s="62"/>
      <c r="G29" s="60"/>
      <c r="H29" s="60"/>
      <c r="I29" s="62"/>
      <c r="J29" s="62"/>
      <c r="K29" s="62"/>
      <c r="L29" s="62"/>
      <c r="M29" s="60"/>
      <c r="N29" s="60"/>
      <c r="O29" s="60"/>
      <c r="P29" s="60"/>
      <c r="Q29" s="60"/>
    </row>
    <row r="30" spans="2:17" x14ac:dyDescent="0.25">
      <c r="B30" s="60"/>
      <c r="C30" s="60"/>
      <c r="D30" s="60"/>
      <c r="E30" s="60"/>
      <c r="F30" s="62"/>
      <c r="G30" s="60"/>
      <c r="H30" s="60"/>
      <c r="I30" s="62"/>
      <c r="J30" s="62"/>
      <c r="K30" s="62"/>
      <c r="L30" s="62"/>
      <c r="M30" s="60"/>
      <c r="N30" s="60"/>
      <c r="O30" s="60"/>
      <c r="P30" s="60"/>
      <c r="Q30" s="60"/>
    </row>
    <row r="31" spans="2:17" x14ac:dyDescent="0.25">
      <c r="B31" s="60"/>
      <c r="C31" s="60"/>
      <c r="D31" s="60"/>
      <c r="E31" s="60"/>
      <c r="F31" s="62"/>
      <c r="G31" s="60"/>
      <c r="H31" s="60"/>
      <c r="I31" s="62"/>
      <c r="J31" s="62"/>
      <c r="K31" s="62"/>
      <c r="L31" s="62"/>
      <c r="M31" s="60"/>
      <c r="N31" s="60"/>
      <c r="O31" s="60"/>
      <c r="P31" s="60"/>
      <c r="Q31" s="60"/>
    </row>
    <row r="32" spans="2:17" x14ac:dyDescent="0.25">
      <c r="B32" s="60"/>
      <c r="C32" s="60"/>
      <c r="D32" s="60"/>
      <c r="E32" s="60"/>
      <c r="F32" s="62"/>
      <c r="G32" s="60"/>
      <c r="H32" s="60"/>
      <c r="I32" s="62"/>
      <c r="J32" s="62"/>
      <c r="K32" s="62"/>
      <c r="L32" s="62"/>
      <c r="M32" s="65"/>
      <c r="N32" s="60"/>
      <c r="O32" s="60"/>
      <c r="P32" s="60"/>
      <c r="Q32" s="60"/>
    </row>
    <row r="33" spans="2:17" x14ac:dyDescent="0.25">
      <c r="B33" s="60"/>
      <c r="C33" s="60"/>
      <c r="D33" s="60"/>
      <c r="E33" s="60"/>
      <c r="F33" s="62"/>
      <c r="G33" s="60"/>
      <c r="H33" s="60"/>
      <c r="I33" s="62"/>
      <c r="J33" s="62"/>
      <c r="K33" s="62"/>
      <c r="L33" s="62"/>
      <c r="M33" s="65"/>
      <c r="N33" s="60"/>
      <c r="O33" s="60"/>
      <c r="P33" s="60"/>
      <c r="Q33" s="60"/>
    </row>
    <row r="34" spans="2:17" x14ac:dyDescent="0.25">
      <c r="B34" s="60"/>
      <c r="C34" s="60"/>
      <c r="D34" s="60"/>
      <c r="E34" s="60"/>
      <c r="F34" s="62"/>
      <c r="G34" s="60"/>
      <c r="H34" s="60"/>
      <c r="I34" s="62"/>
      <c r="J34" s="62"/>
      <c r="K34" s="62"/>
      <c r="L34" s="62"/>
      <c r="M34" s="65"/>
      <c r="N34" s="60"/>
      <c r="O34" s="60"/>
      <c r="P34" s="60"/>
      <c r="Q34" s="60"/>
    </row>
    <row r="35" spans="2:17" x14ac:dyDescent="0.25">
      <c r="B35" s="60"/>
      <c r="C35" s="60"/>
      <c r="D35" s="60"/>
      <c r="E35" s="60"/>
      <c r="F35" s="62"/>
      <c r="G35" s="60"/>
      <c r="H35" s="60"/>
      <c r="I35" s="62"/>
      <c r="J35" s="62"/>
      <c r="K35" s="62"/>
      <c r="L35" s="62"/>
      <c r="M35" s="65"/>
      <c r="N35" s="60"/>
      <c r="O35" s="60"/>
      <c r="P35" s="60"/>
      <c r="Q35" s="60"/>
    </row>
    <row r="36" spans="2:17" x14ac:dyDescent="0.25">
      <c r="B36" s="60"/>
      <c r="C36" s="60"/>
      <c r="D36" s="60"/>
      <c r="E36" s="60"/>
      <c r="F36" s="62"/>
      <c r="G36" s="60"/>
      <c r="H36" s="60"/>
      <c r="I36" s="62"/>
      <c r="J36" s="62"/>
      <c r="K36" s="62"/>
      <c r="L36" s="62"/>
      <c r="M36" s="65"/>
      <c r="N36" s="60"/>
      <c r="O36" s="60"/>
      <c r="P36" s="60"/>
      <c r="Q36" s="60"/>
    </row>
    <row r="37" spans="2:17" x14ac:dyDescent="0.25">
      <c r="B37" s="60"/>
      <c r="C37" s="60"/>
      <c r="D37" s="60"/>
      <c r="E37" s="60"/>
      <c r="F37" s="62"/>
      <c r="G37" s="60"/>
      <c r="H37" s="60"/>
      <c r="I37" s="62"/>
      <c r="J37" s="62"/>
      <c r="K37" s="62"/>
      <c r="L37" s="62"/>
      <c r="M37" s="60"/>
      <c r="N37" s="65"/>
      <c r="O37" s="60"/>
      <c r="P37" s="60"/>
      <c r="Q37" s="60"/>
    </row>
    <row r="38" spans="2:17" x14ac:dyDescent="0.25">
      <c r="B38" s="60"/>
      <c r="C38" s="60"/>
      <c r="D38" s="60"/>
      <c r="E38" s="60"/>
      <c r="F38" s="62"/>
      <c r="G38" s="60"/>
      <c r="H38" s="60"/>
      <c r="I38" s="62"/>
      <c r="J38" s="62"/>
      <c r="K38" s="62"/>
      <c r="L38" s="62"/>
      <c r="M38" s="65"/>
      <c r="N38" s="60"/>
      <c r="O38" s="60"/>
      <c r="P38" s="60"/>
      <c r="Q38" s="60"/>
    </row>
    <row r="39" spans="2:17" x14ac:dyDescent="0.25">
      <c r="B39" s="60"/>
      <c r="C39" s="60"/>
      <c r="D39" s="60"/>
      <c r="E39" s="60"/>
      <c r="F39" s="62"/>
      <c r="G39" s="60"/>
      <c r="H39" s="60"/>
      <c r="I39" s="62"/>
      <c r="J39" s="62"/>
      <c r="K39" s="62"/>
      <c r="L39" s="62"/>
      <c r="M39" s="65"/>
      <c r="N39" s="60"/>
      <c r="O39" s="60"/>
      <c r="P39" s="60"/>
      <c r="Q39" s="60"/>
    </row>
    <row r="40" spans="2:17" x14ac:dyDescent="0.25">
      <c r="B40" s="60"/>
      <c r="C40" s="60"/>
      <c r="D40" s="60"/>
      <c r="E40" s="60"/>
      <c r="F40" s="62"/>
      <c r="G40" s="60"/>
      <c r="H40" s="66"/>
      <c r="I40" s="62"/>
      <c r="J40" s="62"/>
      <c r="K40" s="62"/>
      <c r="L40" s="62"/>
      <c r="M40" s="65"/>
      <c r="N40" s="60"/>
      <c r="O40" s="60"/>
      <c r="P40" s="60"/>
      <c r="Q40" s="60"/>
    </row>
    <row r="41" spans="2:17" x14ac:dyDescent="0.25">
      <c r="B41" s="60"/>
      <c r="C41" s="60"/>
      <c r="D41" s="60"/>
      <c r="E41" s="60"/>
      <c r="F41" s="62"/>
      <c r="G41" s="60"/>
      <c r="H41" s="60"/>
      <c r="I41" s="62"/>
      <c r="J41" s="62"/>
      <c r="K41" s="62"/>
      <c r="L41" s="62"/>
      <c r="M41" s="65"/>
      <c r="N41" s="60"/>
      <c r="O41" s="60"/>
      <c r="P41" s="60"/>
      <c r="Q41" s="60"/>
    </row>
    <row r="42" spans="2:17" x14ac:dyDescent="0.25">
      <c r="B42" s="60"/>
      <c r="C42" s="60"/>
      <c r="D42" s="60"/>
      <c r="E42" s="60"/>
      <c r="F42" s="62"/>
      <c r="G42" s="60"/>
      <c r="H42" s="60"/>
      <c r="I42" s="62"/>
      <c r="J42" s="62"/>
      <c r="K42" s="62"/>
      <c r="L42" s="62"/>
      <c r="M42" s="65"/>
      <c r="N42" s="60"/>
      <c r="O42" s="60"/>
      <c r="P42" s="60"/>
      <c r="Q42" s="60"/>
    </row>
    <row r="43" spans="2:17" x14ac:dyDescent="0.25">
      <c r="B43" s="60"/>
      <c r="C43" s="60"/>
      <c r="D43" s="60"/>
      <c r="E43" s="60"/>
      <c r="F43" s="62"/>
      <c r="G43" s="60"/>
      <c r="H43" s="60"/>
      <c r="I43" s="62"/>
      <c r="J43" s="62"/>
      <c r="K43" s="62"/>
      <c r="L43" s="62"/>
      <c r="M43" s="65"/>
      <c r="N43" s="60"/>
      <c r="O43" s="60"/>
      <c r="P43" s="60"/>
      <c r="Q43" s="60"/>
    </row>
    <row r="44" spans="2:17" x14ac:dyDescent="0.25">
      <c r="B44" s="60"/>
      <c r="C44" s="60"/>
      <c r="D44" s="60"/>
      <c r="E44" s="60"/>
      <c r="F44" s="62"/>
      <c r="G44" s="60"/>
      <c r="H44" s="60"/>
      <c r="I44" s="62"/>
      <c r="J44" s="62"/>
      <c r="K44" s="62"/>
      <c r="L44" s="62"/>
      <c r="M44" s="65"/>
      <c r="N44" s="60"/>
      <c r="O44" s="60"/>
      <c r="P44" s="60"/>
      <c r="Q44" s="60"/>
    </row>
    <row r="45" spans="2:17" x14ac:dyDescent="0.25">
      <c r="B45" s="60"/>
      <c r="C45" s="60"/>
      <c r="D45" s="60"/>
      <c r="E45" s="60"/>
      <c r="F45" s="62"/>
      <c r="G45" s="60"/>
      <c r="H45" s="60"/>
      <c r="I45" s="62"/>
      <c r="J45" s="62"/>
      <c r="K45" s="62"/>
      <c r="L45" s="62"/>
      <c r="M45" s="65"/>
      <c r="N45" s="60"/>
      <c r="O45" s="60"/>
      <c r="P45" s="60"/>
      <c r="Q45" s="60"/>
    </row>
    <row r="46" spans="2:17" x14ac:dyDescent="0.25">
      <c r="B46" s="60"/>
      <c r="C46" s="67"/>
      <c r="D46" s="67"/>
      <c r="E46" s="60"/>
      <c r="F46" s="62"/>
      <c r="G46" s="60"/>
      <c r="H46" s="60"/>
      <c r="I46" s="62"/>
      <c r="J46" s="62"/>
      <c r="K46" s="62"/>
      <c r="L46" s="62"/>
      <c r="M46" s="68"/>
      <c r="N46" s="60"/>
      <c r="O46" s="60"/>
      <c r="P46" s="67"/>
      <c r="Q46" s="60"/>
    </row>
    <row r="47" spans="2:17" x14ac:dyDescent="0.25">
      <c r="B47" s="60"/>
      <c r="C47" s="67"/>
      <c r="D47" s="67"/>
      <c r="E47" s="60"/>
      <c r="F47" s="62"/>
      <c r="G47" s="60"/>
      <c r="H47" s="60"/>
      <c r="I47" s="62"/>
      <c r="J47" s="62"/>
      <c r="K47" s="62"/>
      <c r="L47" s="62"/>
      <c r="M47" s="68"/>
      <c r="N47" s="60"/>
      <c r="O47" s="60"/>
      <c r="P47" s="67"/>
      <c r="Q47" s="60"/>
    </row>
    <row r="48" spans="2:17" x14ac:dyDescent="0.25">
      <c r="B48" s="60"/>
      <c r="C48" s="60"/>
      <c r="D48" s="60"/>
      <c r="E48" s="60"/>
      <c r="F48" s="62"/>
      <c r="G48" s="60"/>
      <c r="H48" s="60"/>
      <c r="I48" s="62"/>
      <c r="J48" s="62"/>
      <c r="K48" s="62"/>
      <c r="L48" s="62"/>
      <c r="M48" s="65"/>
      <c r="N48" s="60"/>
      <c r="O48" s="60"/>
      <c r="P48" s="60"/>
      <c r="Q48" s="60"/>
    </row>
    <row r="49" spans="1:76" x14ac:dyDescent="0.25">
      <c r="B49" s="60"/>
      <c r="C49" s="60"/>
      <c r="D49" s="69"/>
      <c r="E49" s="69"/>
      <c r="F49" s="62"/>
      <c r="G49" s="66"/>
      <c r="H49" s="60"/>
      <c r="I49" s="62"/>
      <c r="J49" s="62"/>
      <c r="K49" s="62"/>
      <c r="L49" s="62"/>
      <c r="M49" s="60"/>
      <c r="N49" s="60"/>
      <c r="O49" s="60"/>
      <c r="P49" s="60"/>
      <c r="Q49" s="60"/>
    </row>
    <row r="50" spans="1:76" x14ac:dyDescent="0.25">
      <c r="B50" s="60"/>
      <c r="C50" s="60"/>
      <c r="D50" s="69"/>
      <c r="E50" s="69"/>
      <c r="F50" s="62"/>
      <c r="G50" s="60"/>
      <c r="H50" s="60"/>
      <c r="I50" s="62"/>
      <c r="J50" s="62"/>
      <c r="K50" s="62"/>
      <c r="L50" s="62"/>
      <c r="M50" s="60"/>
      <c r="N50" s="60"/>
      <c r="O50" s="60"/>
      <c r="P50" s="60"/>
      <c r="Q50" s="60"/>
    </row>
    <row r="51" spans="1:76" x14ac:dyDescent="0.25">
      <c r="B51" s="60"/>
      <c r="C51" s="60"/>
      <c r="D51" s="60"/>
      <c r="E51" s="61"/>
      <c r="F51" s="62"/>
      <c r="G51" s="69"/>
      <c r="H51" s="69"/>
      <c r="I51" s="62"/>
      <c r="J51" s="62"/>
      <c r="K51" s="62"/>
      <c r="L51" s="62"/>
      <c r="M51" s="69"/>
      <c r="N51" s="69"/>
      <c r="O51" s="60"/>
      <c r="P51" s="60"/>
      <c r="Q51" s="60"/>
    </row>
    <row r="52" spans="1:76" x14ac:dyDescent="0.25">
      <c r="B52" s="60"/>
      <c r="C52" s="60"/>
      <c r="D52" s="60"/>
      <c r="E52" s="61"/>
      <c r="F52" s="62"/>
      <c r="G52" s="69"/>
      <c r="H52" s="69"/>
      <c r="I52" s="62"/>
      <c r="J52" s="62"/>
      <c r="K52" s="62"/>
      <c r="L52" s="62"/>
      <c r="M52" s="69"/>
      <c r="N52" s="69"/>
      <c r="O52" s="60"/>
      <c r="P52" s="60"/>
      <c r="Q52" s="60"/>
    </row>
    <row r="53" spans="1:76" x14ac:dyDescent="0.25">
      <c r="B53" s="60"/>
      <c r="C53" s="60"/>
      <c r="D53" s="60"/>
      <c r="E53" s="60"/>
      <c r="F53" s="62"/>
      <c r="G53" s="60"/>
      <c r="H53" s="60"/>
      <c r="I53" s="62"/>
      <c r="J53" s="62"/>
      <c r="K53" s="62"/>
      <c r="L53" s="62"/>
      <c r="M53" s="65"/>
      <c r="N53" s="60"/>
      <c r="O53" s="60"/>
      <c r="P53" s="60"/>
      <c r="Q53" s="60"/>
    </row>
    <row r="54" spans="1:76" x14ac:dyDescent="0.25">
      <c r="B54" s="60"/>
      <c r="C54" s="60"/>
      <c r="D54" s="60"/>
      <c r="E54" s="60"/>
      <c r="F54" s="62"/>
      <c r="G54" s="60"/>
      <c r="H54" s="60"/>
      <c r="I54" s="62"/>
      <c r="J54" s="62"/>
      <c r="K54" s="62"/>
      <c r="L54" s="62"/>
      <c r="M54" s="65"/>
      <c r="N54" s="60"/>
      <c r="O54" s="60"/>
      <c r="P54" s="60"/>
      <c r="Q54" s="60"/>
    </row>
    <row r="55" spans="1:76" x14ac:dyDescent="0.25">
      <c r="B55" s="60"/>
      <c r="C55" s="60"/>
      <c r="D55" s="60"/>
      <c r="E55" s="60"/>
      <c r="F55" s="62"/>
      <c r="G55" s="60"/>
      <c r="H55" s="60"/>
      <c r="I55" s="62"/>
      <c r="J55" s="62"/>
      <c r="K55" s="62"/>
      <c r="L55" s="62"/>
      <c r="M55" s="65"/>
      <c r="N55" s="60"/>
      <c r="O55" s="60"/>
      <c r="P55" s="60"/>
      <c r="Q55" s="60"/>
    </row>
    <row r="56" spans="1:76" x14ac:dyDescent="0.25">
      <c r="B56" s="60"/>
      <c r="C56" s="60"/>
      <c r="D56" s="60"/>
      <c r="E56" s="60"/>
      <c r="F56" s="62"/>
      <c r="G56" s="60"/>
      <c r="H56" s="60"/>
      <c r="I56" s="62"/>
      <c r="J56" s="62"/>
      <c r="K56" s="62"/>
      <c r="L56" s="62"/>
      <c r="M56" s="65"/>
      <c r="N56" s="60"/>
      <c r="O56" s="60"/>
      <c r="P56" s="60"/>
      <c r="Q56" s="60"/>
    </row>
    <row r="57" spans="1:76" x14ac:dyDescent="0.25">
      <c r="B57" s="60"/>
      <c r="C57" s="60"/>
      <c r="D57" s="60"/>
      <c r="E57" s="60"/>
      <c r="F57" s="62"/>
      <c r="G57" s="60"/>
      <c r="H57" s="60"/>
      <c r="I57" s="62"/>
      <c r="J57" s="62"/>
      <c r="K57" s="62"/>
      <c r="L57" s="62"/>
      <c r="M57" s="65"/>
      <c r="N57" s="60"/>
      <c r="O57" s="60"/>
      <c r="P57" s="60"/>
      <c r="Q57" s="60"/>
    </row>
    <row r="58" spans="1:76" x14ac:dyDescent="0.25">
      <c r="B58" s="60"/>
      <c r="C58" s="60"/>
      <c r="D58" s="60"/>
      <c r="E58" s="60"/>
      <c r="F58" s="62"/>
      <c r="G58" s="60"/>
      <c r="H58" s="60"/>
      <c r="I58" s="62"/>
      <c r="J58" s="62"/>
      <c r="K58" s="62"/>
      <c r="L58" s="62"/>
      <c r="M58" s="65"/>
      <c r="N58" s="60"/>
      <c r="O58" s="60"/>
      <c r="P58" s="60"/>
      <c r="Q58" s="60"/>
    </row>
    <row r="59" spans="1:76" x14ac:dyDescent="0.25">
      <c r="B59" s="60"/>
      <c r="C59" s="60"/>
      <c r="D59" s="60"/>
      <c r="E59" s="60"/>
      <c r="F59" s="62"/>
      <c r="G59" s="60"/>
      <c r="H59" s="60"/>
      <c r="I59" s="62"/>
      <c r="J59" s="62"/>
      <c r="K59" s="62"/>
      <c r="L59" s="62"/>
      <c r="M59" s="65"/>
      <c r="N59" s="60"/>
      <c r="O59" s="60"/>
      <c r="P59" s="60"/>
      <c r="Q59" s="60"/>
    </row>
    <row r="60" spans="1:76" x14ac:dyDescent="0.25">
      <c r="B60" s="60"/>
      <c r="C60" s="60"/>
      <c r="D60" s="60"/>
      <c r="E60" s="60"/>
      <c r="F60" s="62"/>
      <c r="G60" s="60"/>
      <c r="H60" s="60"/>
      <c r="I60" s="62"/>
      <c r="J60" s="62"/>
      <c r="K60" s="62"/>
      <c r="L60" s="62"/>
      <c r="M60" s="65"/>
      <c r="N60" s="60"/>
      <c r="O60" s="60"/>
      <c r="P60" s="60"/>
      <c r="Q60" s="60"/>
    </row>
    <row r="61" spans="1:76" s="251" customFormat="1" ht="60" customHeight="1" x14ac:dyDescent="0.25">
      <c r="A61" s="252"/>
      <c r="B61" s="426" t="s">
        <v>896</v>
      </c>
      <c r="C61" s="426"/>
      <c r="D61" s="426"/>
      <c r="E61" s="426"/>
      <c r="F61" s="426"/>
      <c r="G61" s="426"/>
      <c r="H61" s="426"/>
      <c r="I61" s="426"/>
      <c r="J61" s="426"/>
      <c r="K61" s="426"/>
      <c r="L61" s="426"/>
      <c r="M61" s="426"/>
      <c r="N61" s="426"/>
      <c r="O61" s="426"/>
      <c r="P61" s="426"/>
      <c r="Q61" s="426"/>
      <c r="R61" s="257"/>
      <c r="S61" s="257"/>
      <c r="T61" s="257"/>
      <c r="U61" s="257"/>
      <c r="V61" s="258"/>
      <c r="W61" s="258"/>
      <c r="X61" s="259"/>
      <c r="Y61" s="260"/>
      <c r="Z61" s="259"/>
      <c r="AA61" s="259"/>
      <c r="AB61" s="259"/>
      <c r="AC61" s="261"/>
      <c r="AD61" s="261"/>
      <c r="AE61" s="261"/>
      <c r="AF61" s="261"/>
      <c r="AG61" s="261"/>
      <c r="AH61" s="261"/>
      <c r="AI61" s="261"/>
      <c r="AJ61" s="261"/>
      <c r="AK61" s="261"/>
      <c r="AL61" s="261"/>
      <c r="AM61" s="261"/>
      <c r="AN61" s="261"/>
      <c r="AO61" s="261"/>
      <c r="AP61" s="261"/>
      <c r="AQ61" s="261"/>
      <c r="AR61" s="261"/>
      <c r="AS61" s="261"/>
      <c r="AT61" s="262"/>
      <c r="AU61" s="261"/>
      <c r="AV61" s="261"/>
      <c r="AW61" s="261"/>
      <c r="AX61" s="259"/>
      <c r="AY61" s="259"/>
      <c r="AZ61" s="259"/>
      <c r="BA61" s="259"/>
      <c r="BB61" s="263"/>
      <c r="BC61" s="264"/>
      <c r="BD61" s="259"/>
      <c r="BE61" s="264"/>
      <c r="BF61" s="259"/>
      <c r="BG61" s="264"/>
      <c r="BH61" s="259"/>
      <c r="BI61" s="264"/>
      <c r="BJ61" s="259"/>
      <c r="BK61" s="264"/>
      <c r="BL61" s="259"/>
      <c r="BM61" s="264"/>
      <c r="BN61" s="259"/>
    </row>
    <row r="62" spans="1:76" s="251" customFormat="1" x14ac:dyDescent="0.25">
      <c r="A62" s="252"/>
      <c r="B62" s="252"/>
      <c r="C62" s="252"/>
      <c r="D62" s="245"/>
      <c r="F62" s="253"/>
      <c r="G62" s="254"/>
      <c r="H62" s="255"/>
      <c r="I62" s="253"/>
      <c r="J62" s="253"/>
      <c r="K62" s="253"/>
      <c r="L62" s="253"/>
      <c r="M62" s="253"/>
      <c r="N62" s="253"/>
      <c r="O62" s="253"/>
      <c r="P62" s="253"/>
      <c r="Q62" s="253"/>
      <c r="R62" s="253"/>
      <c r="S62" s="253"/>
      <c r="T62" s="253"/>
      <c r="U62" s="253"/>
      <c r="V62" s="258"/>
      <c r="W62" s="258"/>
      <c r="X62" s="259"/>
      <c r="Y62" s="260"/>
      <c r="Z62" s="259"/>
      <c r="AA62" s="259"/>
      <c r="AB62" s="259"/>
      <c r="AC62" s="261"/>
      <c r="AD62" s="261"/>
      <c r="AE62" s="261"/>
      <c r="AF62" s="261"/>
      <c r="AG62" s="261"/>
      <c r="AH62" s="261"/>
      <c r="AI62" s="261"/>
      <c r="AJ62" s="261"/>
      <c r="AK62" s="261"/>
      <c r="AL62" s="261"/>
      <c r="AM62" s="261"/>
      <c r="AN62" s="261"/>
      <c r="AO62" s="261"/>
      <c r="AP62" s="261"/>
      <c r="AQ62" s="261"/>
      <c r="AR62" s="261"/>
      <c r="AS62" s="261"/>
      <c r="AT62" s="262"/>
      <c r="AU62" s="261"/>
      <c r="AV62" s="261"/>
      <c r="AW62" s="261"/>
      <c r="AX62" s="259"/>
      <c r="AY62" s="259"/>
      <c r="AZ62" s="259"/>
      <c r="BA62" s="259"/>
      <c r="BB62" s="263"/>
      <c r="BC62" s="264"/>
      <c r="BD62" s="259"/>
      <c r="BE62" s="264"/>
      <c r="BF62" s="259"/>
      <c r="BG62" s="264"/>
      <c r="BH62" s="259"/>
      <c r="BI62" s="264"/>
      <c r="BJ62" s="259"/>
      <c r="BK62" s="264"/>
      <c r="BL62" s="259"/>
      <c r="BM62" s="264"/>
      <c r="BN62" s="259"/>
    </row>
    <row r="63" spans="1:76" s="251" customFormat="1" ht="25.5" customHeight="1" x14ac:dyDescent="0.2">
      <c r="A63" s="252"/>
      <c r="B63" s="470" t="s">
        <v>897</v>
      </c>
      <c r="C63" s="470"/>
      <c r="D63" s="470"/>
      <c r="E63" s="470"/>
      <c r="F63" s="470"/>
      <c r="G63" s="470"/>
      <c r="H63" s="470"/>
      <c r="I63" s="470"/>
      <c r="J63" s="470"/>
      <c r="K63" s="470"/>
      <c r="L63" s="470"/>
      <c r="M63" s="470"/>
      <c r="N63" s="470"/>
      <c r="O63" s="470"/>
      <c r="P63" s="470"/>
      <c r="Q63" s="470"/>
      <c r="R63" s="265"/>
      <c r="S63" s="265"/>
      <c r="T63" s="265"/>
      <c r="U63" s="265"/>
      <c r="V63" s="265"/>
      <c r="W63" s="265"/>
      <c r="X63" s="265"/>
      <c r="Y63" s="265"/>
      <c r="Z63" s="265"/>
      <c r="AA63" s="265"/>
      <c r="AB63" s="265"/>
      <c r="AC63" s="265"/>
      <c r="AD63" s="265"/>
      <c r="AE63" s="265"/>
      <c r="AF63" s="265"/>
      <c r="AG63" s="265"/>
      <c r="AH63" s="265"/>
      <c r="AI63" s="265"/>
      <c r="AJ63" s="265"/>
      <c r="AK63" s="265"/>
      <c r="AL63" s="265"/>
      <c r="AM63" s="265"/>
      <c r="AN63" s="265"/>
      <c r="AO63" s="265"/>
      <c r="AP63" s="265"/>
      <c r="AQ63" s="265"/>
      <c r="AR63" s="265"/>
      <c r="AS63" s="265"/>
      <c r="AT63" s="265"/>
      <c r="AU63" s="265"/>
      <c r="AV63" s="265"/>
      <c r="AW63" s="265"/>
      <c r="AX63" s="265"/>
      <c r="AY63" s="265"/>
      <c r="AZ63" s="265"/>
      <c r="BA63" s="265"/>
      <c r="BB63" s="265"/>
      <c r="BC63" s="265"/>
      <c r="BD63" s="265"/>
      <c r="BE63" s="265"/>
      <c r="BF63" s="265"/>
      <c r="BG63" s="265"/>
      <c r="BH63" s="265"/>
      <c r="BI63" s="265"/>
      <c r="BJ63" s="265"/>
      <c r="BK63" s="265"/>
      <c r="BL63" s="265"/>
      <c r="BM63" s="265"/>
      <c r="BN63" s="265"/>
      <c r="BO63" s="265"/>
      <c r="BP63" s="265"/>
      <c r="BQ63" s="265"/>
      <c r="BR63" s="265"/>
      <c r="BS63" s="265"/>
      <c r="BT63" s="265"/>
      <c r="BU63" s="265"/>
      <c r="BV63" s="265"/>
      <c r="BW63" s="265"/>
      <c r="BX63" s="265"/>
    </row>
    <row r="64" spans="1:76" x14ac:dyDescent="0.25"/>
    <row r="65" x14ac:dyDescent="0.25"/>
    <row r="66" x14ac:dyDescent="0.25"/>
    <row r="67" x14ac:dyDescent="0.25"/>
    <row r="68" x14ac:dyDescent="0.25"/>
  </sheetData>
  <sheetProtection algorithmName="SHA-512" hashValue="aWtZmQT/W9SSfDj1NtoYL1C8tGwUirY1L6Cn+VhkI+F1qvGATM04MyNW7Lj8Z8b3Rhec+O1dxGrJ5SOqzEIddg==" saltValue="CsvUEeNH5W2AH08O/KgP1A==" spinCount="100000" sheet="1" formatCells="0" formatRows="0"/>
  <mergeCells count="12">
    <mergeCell ref="B61:Q61"/>
    <mergeCell ref="B63:Q63"/>
    <mergeCell ref="B9:H9"/>
    <mergeCell ref="I9:Q9"/>
    <mergeCell ref="P2:Q2"/>
    <mergeCell ref="P3:Q3"/>
    <mergeCell ref="P4:Q4"/>
    <mergeCell ref="P5:Q5"/>
    <mergeCell ref="B2:C5"/>
    <mergeCell ref="D2:O2"/>
    <mergeCell ref="D3:O3"/>
    <mergeCell ref="D4:O5"/>
  </mergeCells>
  <hyperlinks>
    <hyperlink ref="C8" location="INICIO!A1" display="REGRESAR" xr:uid="{00000000-0004-0000-0400-000000000000}"/>
  </hyperlink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14"/>
  <dimension ref="A1:BX60"/>
  <sheetViews>
    <sheetView showGridLines="0" zoomScaleNormal="100" workbookViewId="0"/>
  </sheetViews>
  <sheetFormatPr baseColWidth="10" defaultColWidth="11.42578125" defaultRowHeight="15" x14ac:dyDescent="0.25"/>
  <cols>
    <col min="1" max="1" width="2.42578125" customWidth="1"/>
    <col min="2" max="2" width="17.5703125" customWidth="1"/>
    <col min="3" max="3" width="19.28515625" customWidth="1"/>
    <col min="4" max="5" width="49.7109375" customWidth="1"/>
    <col min="6" max="6" width="25.140625" customWidth="1"/>
    <col min="7" max="7" width="25.7109375" customWidth="1"/>
    <col min="8" max="8" width="22.85546875" customWidth="1"/>
    <col min="9" max="10" width="27" customWidth="1"/>
    <col min="11" max="11" width="17.42578125" customWidth="1"/>
    <col min="12" max="12" width="24.7109375" bestFit="1" customWidth="1"/>
    <col min="13" max="13" width="24.7109375" customWidth="1"/>
    <col min="14" max="14" width="23" bestFit="1" customWidth="1"/>
    <col min="15" max="15" width="15.140625" bestFit="1" customWidth="1"/>
    <col min="16" max="16" width="51.140625" bestFit="1" customWidth="1"/>
    <col min="17" max="17" width="25.140625" bestFit="1" customWidth="1"/>
    <col min="18" max="18" width="84.85546875" bestFit="1" customWidth="1"/>
    <col min="19" max="20" width="20.85546875" customWidth="1"/>
    <col min="21" max="21" width="17.42578125" customWidth="1"/>
    <col min="22" max="22" width="33.28515625" bestFit="1" customWidth="1"/>
    <col min="23" max="23" width="24.85546875" customWidth="1"/>
    <col min="24" max="24" width="21.7109375" customWidth="1"/>
  </cols>
  <sheetData>
    <row r="1" spans="2:24" s="256" customFormat="1" ht="23.25" customHeight="1" x14ac:dyDescent="0.25">
      <c r="B1" s="453"/>
      <c r="C1" s="453"/>
      <c r="D1" s="477" t="s">
        <v>24</v>
      </c>
      <c r="E1" s="478"/>
      <c r="F1" s="478"/>
      <c r="G1" s="478"/>
      <c r="H1" s="478"/>
      <c r="I1" s="478"/>
      <c r="J1" s="478"/>
      <c r="K1" s="478"/>
      <c r="L1" s="478"/>
      <c r="M1" s="478"/>
      <c r="N1" s="478"/>
      <c r="O1" s="479"/>
      <c r="P1" s="454" t="s">
        <v>25</v>
      </c>
      <c r="Q1" s="454"/>
    </row>
    <row r="2" spans="2:24" s="256" customFormat="1" ht="21.75" customHeight="1" x14ac:dyDescent="0.25">
      <c r="B2" s="453"/>
      <c r="C2" s="453"/>
      <c r="D2" s="471" t="s">
        <v>26</v>
      </c>
      <c r="E2" s="472"/>
      <c r="F2" s="472"/>
      <c r="G2" s="472"/>
      <c r="H2" s="472"/>
      <c r="I2" s="472"/>
      <c r="J2" s="472"/>
      <c r="K2" s="472"/>
      <c r="L2" s="472"/>
      <c r="M2" s="472"/>
      <c r="N2" s="472"/>
      <c r="O2" s="473"/>
      <c r="P2" s="454" t="s">
        <v>894</v>
      </c>
      <c r="Q2" s="454"/>
    </row>
    <row r="3" spans="2:24" s="256" customFormat="1" ht="15" customHeight="1" x14ac:dyDescent="0.25">
      <c r="B3" s="453"/>
      <c r="C3" s="453"/>
      <c r="D3" s="474" t="s">
        <v>27</v>
      </c>
      <c r="E3" s="475"/>
      <c r="F3" s="475"/>
      <c r="G3" s="475"/>
      <c r="H3" s="475"/>
      <c r="I3" s="475"/>
      <c r="J3" s="475"/>
      <c r="K3" s="475"/>
      <c r="L3" s="475"/>
      <c r="M3" s="475"/>
      <c r="N3" s="475"/>
      <c r="O3" s="476"/>
      <c r="P3" s="454" t="s">
        <v>895</v>
      </c>
      <c r="Q3" s="454"/>
    </row>
    <row r="4" spans="2:24" s="256" customFormat="1" ht="18.95" customHeight="1" x14ac:dyDescent="0.25">
      <c r="B4" s="453"/>
      <c r="C4" s="453"/>
      <c r="D4" s="477"/>
      <c r="E4" s="478"/>
      <c r="F4" s="478"/>
      <c r="G4" s="478"/>
      <c r="H4" s="478"/>
      <c r="I4" s="478"/>
      <c r="J4" s="478"/>
      <c r="K4" s="478"/>
      <c r="L4" s="478"/>
      <c r="M4" s="478"/>
      <c r="N4" s="478"/>
      <c r="O4" s="479"/>
      <c r="P4" s="454" t="s">
        <v>711</v>
      </c>
      <c r="Q4" s="454"/>
    </row>
    <row r="7" spans="2:24" x14ac:dyDescent="0.25">
      <c r="B7" s="71" t="s">
        <v>37</v>
      </c>
      <c r="C7" s="124"/>
      <c r="D7" s="507"/>
      <c r="E7" s="507"/>
      <c r="F7" s="124"/>
      <c r="G7" s="124"/>
      <c r="H7" s="124"/>
      <c r="I7" s="124"/>
      <c r="J7" s="124"/>
      <c r="K7" s="124"/>
      <c r="L7" s="124"/>
      <c r="M7" s="124"/>
      <c r="N7" s="124"/>
      <c r="O7" s="124"/>
      <c r="P7" s="124"/>
      <c r="Q7" s="124"/>
      <c r="R7" s="124"/>
      <c r="S7" s="124"/>
      <c r="T7" s="124"/>
      <c r="U7" s="124"/>
      <c r="V7" s="124"/>
      <c r="W7" s="124"/>
      <c r="X7" s="124"/>
    </row>
    <row r="8" spans="2:24" x14ac:dyDescent="0.25">
      <c r="B8" s="124"/>
      <c r="C8" s="124"/>
      <c r="D8" s="124"/>
      <c r="E8" s="124"/>
      <c r="F8" s="124"/>
      <c r="G8" s="124"/>
      <c r="H8" s="124"/>
      <c r="I8" s="124"/>
      <c r="J8" s="124"/>
      <c r="K8" s="124"/>
      <c r="L8" s="124"/>
      <c r="M8" s="124"/>
      <c r="N8" s="124"/>
      <c r="O8" s="124"/>
      <c r="P8" s="124"/>
      <c r="Q8" s="124"/>
      <c r="R8" s="124"/>
      <c r="S8" s="124"/>
      <c r="T8" s="124"/>
      <c r="U8" s="124"/>
      <c r="V8" s="124"/>
      <c r="W8" s="124"/>
      <c r="X8" s="124"/>
    </row>
    <row r="9" spans="2:24" ht="15.75" customHeight="1" x14ac:dyDescent="0.25">
      <c r="B9" s="495" t="s">
        <v>66</v>
      </c>
      <c r="C9" s="496"/>
      <c r="D9" s="497" t="s">
        <v>67</v>
      </c>
      <c r="E9" s="498"/>
      <c r="F9" s="498"/>
      <c r="G9" s="498"/>
      <c r="H9" s="499"/>
      <c r="I9" s="125"/>
      <c r="J9" s="125"/>
      <c r="K9" s="125"/>
      <c r="L9" s="125"/>
      <c r="M9" s="125"/>
      <c r="N9" s="126"/>
      <c r="O9" s="126"/>
      <c r="P9" s="126"/>
      <c r="Q9" s="126"/>
      <c r="R9" s="126"/>
      <c r="S9" s="126"/>
      <c r="T9" s="126"/>
      <c r="U9" s="126"/>
      <c r="V9" s="126"/>
      <c r="W9" s="126"/>
      <c r="X9" s="126"/>
    </row>
    <row r="10" spans="2:24" ht="15.75" customHeight="1" x14ac:dyDescent="0.25">
      <c r="B10" s="495" t="s">
        <v>68</v>
      </c>
      <c r="C10" s="496"/>
      <c r="D10" s="497" t="s">
        <v>67</v>
      </c>
      <c r="E10" s="498"/>
      <c r="F10" s="498"/>
      <c r="G10" s="498"/>
      <c r="H10" s="499"/>
      <c r="I10" s="125"/>
      <c r="J10" s="125"/>
      <c r="K10" s="125"/>
      <c r="L10" s="125"/>
      <c r="M10" s="125"/>
      <c r="N10" s="126"/>
      <c r="O10" s="126"/>
      <c r="P10" s="126"/>
      <c r="Q10" s="126"/>
      <c r="R10" s="126"/>
      <c r="S10" s="126"/>
      <c r="T10" s="126"/>
      <c r="U10" s="126"/>
      <c r="V10" s="126"/>
      <c r="W10" s="126"/>
      <c r="X10" s="126"/>
    </row>
    <row r="11" spans="2:24" x14ac:dyDescent="0.25">
      <c r="B11" s="127"/>
      <c r="C11" s="127"/>
      <c r="D11" s="127"/>
      <c r="E11" s="127"/>
      <c r="F11" s="127"/>
      <c r="G11" s="127"/>
      <c r="H11" s="127"/>
      <c r="I11" s="127"/>
      <c r="J11" s="127"/>
      <c r="K11" s="127"/>
      <c r="L11" s="127"/>
      <c r="M11" s="127"/>
      <c r="N11" s="128"/>
      <c r="O11" s="128"/>
      <c r="P11" s="128"/>
      <c r="Q11" s="128"/>
      <c r="R11" s="128"/>
      <c r="S11" s="128"/>
      <c r="T11" s="128"/>
      <c r="U11" s="128"/>
      <c r="V11" s="128"/>
      <c r="W11" s="128"/>
      <c r="X11" s="128"/>
    </row>
    <row r="12" spans="2:24" ht="15" customHeight="1" x14ac:dyDescent="0.25">
      <c r="B12" s="506" t="s">
        <v>69</v>
      </c>
      <c r="C12" s="506"/>
      <c r="D12" s="506"/>
      <c r="E12" s="506"/>
      <c r="F12" s="506"/>
      <c r="G12" s="506"/>
      <c r="H12" s="506"/>
      <c r="I12" s="500" t="s">
        <v>70</v>
      </c>
      <c r="J12" s="501"/>
      <c r="K12" s="502"/>
      <c r="L12" s="503" t="s">
        <v>53</v>
      </c>
      <c r="M12" s="504"/>
      <c r="N12" s="504"/>
      <c r="O12" s="504"/>
      <c r="P12" s="504"/>
      <c r="Q12" s="505"/>
    </row>
    <row r="13" spans="2:24" ht="47.25" x14ac:dyDescent="0.25">
      <c r="B13" s="129" t="s">
        <v>71</v>
      </c>
      <c r="C13" s="129" t="s">
        <v>72</v>
      </c>
      <c r="D13" s="129" t="s">
        <v>0</v>
      </c>
      <c r="E13" s="129" t="s">
        <v>73</v>
      </c>
      <c r="F13" s="129" t="s">
        <v>74</v>
      </c>
      <c r="G13" s="129" t="s">
        <v>75</v>
      </c>
      <c r="H13" s="129" t="s">
        <v>76</v>
      </c>
      <c r="I13" s="129" t="s">
        <v>5</v>
      </c>
      <c r="J13" s="129" t="s">
        <v>12</v>
      </c>
      <c r="K13" s="129" t="s">
        <v>77</v>
      </c>
      <c r="L13" s="129" t="s">
        <v>78</v>
      </c>
      <c r="M13" s="129" t="s">
        <v>79</v>
      </c>
      <c r="N13" s="129" t="s">
        <v>80</v>
      </c>
      <c r="O13" s="129" t="s">
        <v>62</v>
      </c>
      <c r="P13" s="129" t="s">
        <v>63</v>
      </c>
      <c r="Q13" s="129" t="s">
        <v>64</v>
      </c>
    </row>
    <row r="14" spans="2:24" ht="15" customHeight="1" x14ac:dyDescent="0.25">
      <c r="B14" s="130"/>
      <c r="C14" s="130"/>
      <c r="D14" s="130"/>
      <c r="E14" s="130"/>
      <c r="F14" s="130"/>
      <c r="G14" s="130"/>
      <c r="H14" s="130"/>
      <c r="I14" s="130"/>
      <c r="J14" s="130"/>
      <c r="K14" s="130"/>
      <c r="L14" s="130"/>
      <c r="M14" s="130"/>
      <c r="N14" s="130"/>
      <c r="O14" s="130"/>
      <c r="P14" s="130"/>
      <c r="Q14" s="130"/>
    </row>
    <row r="15" spans="2:24" x14ac:dyDescent="0.25">
      <c r="B15" s="130"/>
      <c r="C15" s="130"/>
      <c r="D15" s="130"/>
      <c r="E15" s="130"/>
      <c r="F15" s="130"/>
      <c r="G15" s="130"/>
      <c r="H15" s="130"/>
      <c r="I15" s="130"/>
      <c r="J15" s="130"/>
      <c r="K15" s="130"/>
      <c r="L15" s="130"/>
      <c r="M15" s="130"/>
      <c r="N15" s="130"/>
      <c r="O15" s="130"/>
      <c r="P15" s="130"/>
      <c r="Q15" s="130"/>
    </row>
    <row r="16" spans="2:24" x14ac:dyDescent="0.25">
      <c r="B16" s="130"/>
      <c r="C16" s="130"/>
      <c r="D16" s="130"/>
      <c r="E16" s="130"/>
      <c r="F16" s="130"/>
      <c r="G16" s="130"/>
      <c r="H16" s="130"/>
      <c r="I16" s="130"/>
      <c r="J16" s="130"/>
      <c r="K16" s="130"/>
      <c r="L16" s="130"/>
      <c r="M16" s="130"/>
      <c r="N16" s="130"/>
      <c r="O16" s="130"/>
      <c r="P16" s="130"/>
      <c r="Q16" s="130"/>
    </row>
    <row r="17" spans="2:17" x14ac:dyDescent="0.25">
      <c r="B17" s="130"/>
      <c r="C17" s="130"/>
      <c r="D17" s="130"/>
      <c r="E17" s="130"/>
      <c r="F17" s="130"/>
      <c r="G17" s="130"/>
      <c r="H17" s="130"/>
      <c r="I17" s="130"/>
      <c r="J17" s="130"/>
      <c r="K17" s="130"/>
      <c r="L17" s="130"/>
      <c r="M17" s="130"/>
      <c r="N17" s="130"/>
      <c r="O17" s="130"/>
      <c r="P17" s="130"/>
      <c r="Q17" s="130"/>
    </row>
    <row r="18" spans="2:17" x14ac:dyDescent="0.25">
      <c r="B18" s="130"/>
      <c r="C18" s="130"/>
      <c r="D18" s="130"/>
      <c r="E18" s="130"/>
      <c r="F18" s="130"/>
      <c r="G18" s="130"/>
      <c r="H18" s="130"/>
      <c r="I18" s="130"/>
      <c r="J18" s="130"/>
      <c r="K18" s="130"/>
      <c r="L18" s="130"/>
      <c r="M18" s="130"/>
      <c r="N18" s="130"/>
      <c r="O18" s="130"/>
      <c r="P18" s="130"/>
      <c r="Q18" s="130"/>
    </row>
    <row r="19" spans="2:17" x14ac:dyDescent="0.25">
      <c r="B19" s="130"/>
      <c r="C19" s="130"/>
      <c r="D19" s="130"/>
      <c r="E19" s="130"/>
      <c r="F19" s="130"/>
      <c r="G19" s="130"/>
      <c r="H19" s="130"/>
      <c r="I19" s="130"/>
      <c r="J19" s="130"/>
      <c r="K19" s="130"/>
      <c r="L19" s="130"/>
      <c r="M19" s="130"/>
      <c r="N19" s="130"/>
      <c r="O19" s="130"/>
      <c r="P19" s="130"/>
      <c r="Q19" s="130"/>
    </row>
    <row r="20" spans="2:17" x14ac:dyDescent="0.25">
      <c r="B20" s="130"/>
      <c r="C20" s="130"/>
      <c r="D20" s="130"/>
      <c r="E20" s="130"/>
      <c r="F20" s="130"/>
      <c r="G20" s="130"/>
      <c r="H20" s="130"/>
      <c r="I20" s="130"/>
      <c r="J20" s="130"/>
      <c r="K20" s="130"/>
      <c r="L20" s="130"/>
      <c r="M20" s="130"/>
      <c r="N20" s="130"/>
      <c r="O20" s="130"/>
      <c r="P20" s="130"/>
      <c r="Q20" s="130"/>
    </row>
    <row r="21" spans="2:17" x14ac:dyDescent="0.25">
      <c r="B21" s="130"/>
      <c r="C21" s="130"/>
      <c r="D21" s="130"/>
      <c r="E21" s="130"/>
      <c r="F21" s="130"/>
      <c r="G21" s="130"/>
      <c r="H21" s="130"/>
      <c r="I21" s="130"/>
      <c r="J21" s="130"/>
      <c r="K21" s="130"/>
      <c r="L21" s="130"/>
      <c r="M21" s="130"/>
      <c r="N21" s="130"/>
      <c r="O21" s="130"/>
      <c r="P21" s="130"/>
      <c r="Q21" s="130"/>
    </row>
    <row r="22" spans="2:17" x14ac:dyDescent="0.25">
      <c r="B22" s="130"/>
      <c r="C22" s="130"/>
      <c r="D22" s="130"/>
      <c r="E22" s="130"/>
      <c r="F22" s="130"/>
      <c r="G22" s="130"/>
      <c r="H22" s="130"/>
      <c r="I22" s="130"/>
      <c r="J22" s="130"/>
      <c r="K22" s="130"/>
      <c r="L22" s="130"/>
      <c r="M22" s="130"/>
      <c r="N22" s="130"/>
      <c r="O22" s="130"/>
      <c r="P22" s="130"/>
      <c r="Q22" s="130"/>
    </row>
    <row r="23" spans="2:17" x14ac:dyDescent="0.25">
      <c r="B23" s="130"/>
      <c r="C23" s="130"/>
      <c r="D23" s="130"/>
      <c r="E23" s="130"/>
      <c r="F23" s="130"/>
      <c r="G23" s="130"/>
      <c r="H23" s="130"/>
      <c r="I23" s="130"/>
      <c r="J23" s="130"/>
      <c r="K23" s="130"/>
      <c r="L23" s="130"/>
      <c r="M23" s="130"/>
      <c r="N23" s="130"/>
      <c r="O23" s="130"/>
      <c r="P23" s="130"/>
      <c r="Q23" s="130"/>
    </row>
    <row r="24" spans="2:17" x14ac:dyDescent="0.25">
      <c r="B24" s="130"/>
      <c r="C24" s="130"/>
      <c r="D24" s="130"/>
      <c r="E24" s="130"/>
      <c r="F24" s="130"/>
      <c r="G24" s="130"/>
      <c r="H24" s="130"/>
      <c r="I24" s="130"/>
      <c r="J24" s="130"/>
      <c r="K24" s="130"/>
      <c r="L24" s="130"/>
      <c r="M24" s="130"/>
      <c r="N24" s="130"/>
      <c r="O24" s="130"/>
      <c r="P24" s="130"/>
      <c r="Q24" s="130"/>
    </row>
    <row r="25" spans="2:17" x14ac:dyDescent="0.25">
      <c r="B25" s="130"/>
      <c r="C25" s="130"/>
      <c r="D25" s="130"/>
      <c r="E25" s="130"/>
      <c r="F25" s="130"/>
      <c r="G25" s="130"/>
      <c r="H25" s="130"/>
      <c r="I25" s="130"/>
      <c r="J25" s="130"/>
      <c r="K25" s="130"/>
      <c r="L25" s="130"/>
      <c r="M25" s="130"/>
      <c r="N25" s="130"/>
      <c r="O25" s="130"/>
      <c r="P25" s="130"/>
      <c r="Q25" s="130"/>
    </row>
    <row r="26" spans="2:17" x14ac:dyDescent="0.25">
      <c r="B26" s="130"/>
      <c r="C26" s="130"/>
      <c r="D26" s="130"/>
      <c r="E26" s="130"/>
      <c r="F26" s="130"/>
      <c r="G26" s="130"/>
      <c r="H26" s="130"/>
      <c r="I26" s="130"/>
      <c r="J26" s="130"/>
      <c r="K26" s="130"/>
      <c r="L26" s="130"/>
      <c r="M26" s="130"/>
      <c r="N26" s="130"/>
      <c r="O26" s="130"/>
      <c r="P26" s="130"/>
      <c r="Q26" s="130"/>
    </row>
    <row r="27" spans="2:17" x14ac:dyDescent="0.25">
      <c r="B27" s="130"/>
      <c r="C27" s="130"/>
      <c r="D27" s="130"/>
      <c r="E27" s="130"/>
      <c r="F27" s="130"/>
      <c r="G27" s="130"/>
      <c r="H27" s="130"/>
      <c r="I27" s="130"/>
      <c r="J27" s="130"/>
      <c r="K27" s="130"/>
      <c r="L27" s="130"/>
      <c r="M27" s="130"/>
      <c r="N27" s="130"/>
      <c r="O27" s="130"/>
      <c r="P27" s="130"/>
      <c r="Q27" s="130"/>
    </row>
    <row r="28" spans="2:17" x14ac:dyDescent="0.25">
      <c r="B28" s="130"/>
      <c r="C28" s="130"/>
      <c r="D28" s="130"/>
      <c r="E28" s="130"/>
      <c r="F28" s="130"/>
      <c r="G28" s="130"/>
      <c r="H28" s="130"/>
      <c r="I28" s="130"/>
      <c r="J28" s="130"/>
      <c r="K28" s="130"/>
      <c r="L28" s="130"/>
      <c r="M28" s="130"/>
      <c r="N28" s="130"/>
      <c r="O28" s="130"/>
      <c r="P28" s="130"/>
      <c r="Q28" s="130"/>
    </row>
    <row r="29" spans="2:17" x14ac:dyDescent="0.25">
      <c r="B29" s="130"/>
      <c r="C29" s="130"/>
      <c r="D29" s="130"/>
      <c r="E29" s="130"/>
      <c r="F29" s="130"/>
      <c r="G29" s="130"/>
      <c r="H29" s="130"/>
      <c r="I29" s="130"/>
      <c r="J29" s="130"/>
      <c r="K29" s="130"/>
      <c r="L29" s="130"/>
      <c r="M29" s="130"/>
      <c r="N29" s="130"/>
      <c r="O29" s="130"/>
      <c r="P29" s="130"/>
      <c r="Q29" s="130"/>
    </row>
    <row r="30" spans="2:17" x14ac:dyDescent="0.25">
      <c r="B30" s="130"/>
      <c r="C30" s="130"/>
      <c r="D30" s="130"/>
      <c r="E30" s="130"/>
      <c r="F30" s="130"/>
      <c r="G30" s="130"/>
      <c r="H30" s="130"/>
      <c r="I30" s="130"/>
      <c r="J30" s="130"/>
      <c r="K30" s="130"/>
      <c r="L30" s="130"/>
      <c r="M30" s="130"/>
      <c r="N30" s="130"/>
      <c r="O30" s="130"/>
      <c r="P30" s="130"/>
      <c r="Q30" s="130"/>
    </row>
    <row r="31" spans="2:17" x14ac:dyDescent="0.25">
      <c r="B31" s="130"/>
      <c r="C31" s="130"/>
      <c r="D31" s="130"/>
      <c r="E31" s="130"/>
      <c r="F31" s="130"/>
      <c r="G31" s="130"/>
      <c r="H31" s="130"/>
      <c r="I31" s="130"/>
      <c r="J31" s="130"/>
      <c r="K31" s="130"/>
      <c r="L31" s="130"/>
      <c r="M31" s="130"/>
      <c r="N31" s="130"/>
      <c r="O31" s="130"/>
      <c r="P31" s="130"/>
      <c r="Q31" s="130"/>
    </row>
    <row r="32" spans="2:17" x14ac:dyDescent="0.25">
      <c r="B32" s="130"/>
      <c r="C32" s="130"/>
      <c r="D32" s="130"/>
      <c r="E32" s="130"/>
      <c r="F32" s="130"/>
      <c r="G32" s="130"/>
      <c r="H32" s="130"/>
      <c r="I32" s="130"/>
      <c r="J32" s="130"/>
      <c r="K32" s="130"/>
      <c r="L32" s="130"/>
      <c r="M32" s="130"/>
      <c r="N32" s="130"/>
      <c r="O32" s="130"/>
      <c r="P32" s="130"/>
      <c r="Q32" s="130"/>
    </row>
    <row r="33" spans="2:17" x14ac:dyDescent="0.25">
      <c r="B33" s="130"/>
      <c r="C33" s="130"/>
      <c r="D33" s="130"/>
      <c r="E33" s="130"/>
      <c r="F33" s="130"/>
      <c r="G33" s="130"/>
      <c r="H33" s="130"/>
      <c r="I33" s="130"/>
      <c r="J33" s="130"/>
      <c r="K33" s="130"/>
      <c r="L33" s="130"/>
      <c r="M33" s="130"/>
      <c r="N33" s="130"/>
      <c r="O33" s="130"/>
      <c r="P33" s="130"/>
      <c r="Q33" s="130"/>
    </row>
    <row r="34" spans="2:17" x14ac:dyDescent="0.25">
      <c r="B34" s="130"/>
      <c r="C34" s="130"/>
      <c r="D34" s="130"/>
      <c r="E34" s="130"/>
      <c r="F34" s="130"/>
      <c r="G34" s="130"/>
      <c r="H34" s="130"/>
      <c r="I34" s="130"/>
      <c r="J34" s="130"/>
      <c r="K34" s="130"/>
      <c r="L34" s="130"/>
      <c r="M34" s="130"/>
      <c r="N34" s="130"/>
      <c r="O34" s="130"/>
      <c r="P34" s="130"/>
      <c r="Q34" s="130"/>
    </row>
    <row r="35" spans="2:17" x14ac:dyDescent="0.25">
      <c r="B35" s="130"/>
      <c r="C35" s="130"/>
      <c r="D35" s="130"/>
      <c r="E35" s="130"/>
      <c r="F35" s="130"/>
      <c r="G35" s="130"/>
      <c r="H35" s="130"/>
      <c r="I35" s="130"/>
      <c r="J35" s="130"/>
      <c r="K35" s="130"/>
      <c r="L35" s="130"/>
      <c r="M35" s="130"/>
      <c r="N35" s="130"/>
      <c r="O35" s="130"/>
      <c r="P35" s="130"/>
      <c r="Q35" s="130"/>
    </row>
    <row r="36" spans="2:17" x14ac:dyDescent="0.25">
      <c r="B36" s="130"/>
      <c r="C36" s="130"/>
      <c r="D36" s="130"/>
      <c r="E36" s="130"/>
      <c r="F36" s="130"/>
      <c r="G36" s="130"/>
      <c r="H36" s="130"/>
      <c r="I36" s="130"/>
      <c r="J36" s="130"/>
      <c r="K36" s="130"/>
      <c r="L36" s="130"/>
      <c r="M36" s="130"/>
      <c r="N36" s="130"/>
      <c r="O36" s="130"/>
      <c r="P36" s="130"/>
      <c r="Q36" s="130"/>
    </row>
    <row r="37" spans="2:17" x14ac:dyDescent="0.25">
      <c r="B37" s="130"/>
      <c r="C37" s="130"/>
      <c r="D37" s="130"/>
      <c r="E37" s="130"/>
      <c r="F37" s="130"/>
      <c r="G37" s="130"/>
      <c r="H37" s="130"/>
      <c r="I37" s="130"/>
      <c r="J37" s="130"/>
      <c r="K37" s="130"/>
      <c r="L37" s="130"/>
      <c r="M37" s="130"/>
      <c r="N37" s="130"/>
      <c r="O37" s="130"/>
      <c r="P37" s="130"/>
      <c r="Q37" s="130"/>
    </row>
    <row r="38" spans="2:17" x14ac:dyDescent="0.25">
      <c r="B38" s="130"/>
      <c r="C38" s="130"/>
      <c r="D38" s="130"/>
      <c r="E38" s="130"/>
      <c r="F38" s="130"/>
      <c r="G38" s="130"/>
      <c r="H38" s="130"/>
      <c r="I38" s="130"/>
      <c r="J38" s="130"/>
      <c r="K38" s="130"/>
      <c r="L38" s="130"/>
      <c r="M38" s="130"/>
      <c r="N38" s="130"/>
      <c r="O38" s="130"/>
      <c r="P38" s="130"/>
      <c r="Q38" s="130"/>
    </row>
    <row r="39" spans="2:17" x14ac:dyDescent="0.25">
      <c r="B39" s="130"/>
      <c r="C39" s="130"/>
      <c r="D39" s="130"/>
      <c r="E39" s="130"/>
      <c r="F39" s="130"/>
      <c r="G39" s="130"/>
      <c r="H39" s="130"/>
      <c r="I39" s="130"/>
      <c r="J39" s="130"/>
      <c r="K39" s="130"/>
      <c r="L39" s="130"/>
      <c r="M39" s="130"/>
      <c r="N39" s="130"/>
      <c r="O39" s="130"/>
      <c r="P39" s="130"/>
      <c r="Q39" s="130"/>
    </row>
    <row r="40" spans="2:17" x14ac:dyDescent="0.25">
      <c r="B40" s="130"/>
      <c r="C40" s="130"/>
      <c r="D40" s="130"/>
      <c r="E40" s="130"/>
      <c r="F40" s="130"/>
      <c r="G40" s="130"/>
      <c r="H40" s="130"/>
      <c r="I40" s="130"/>
      <c r="J40" s="130"/>
      <c r="K40" s="130"/>
      <c r="L40" s="130"/>
      <c r="M40" s="130"/>
      <c r="N40" s="130"/>
      <c r="O40" s="130"/>
      <c r="P40" s="130"/>
      <c r="Q40" s="130"/>
    </row>
    <row r="41" spans="2:17" x14ac:dyDescent="0.25">
      <c r="B41" s="130"/>
      <c r="C41" s="130"/>
      <c r="D41" s="130"/>
      <c r="E41" s="130"/>
      <c r="F41" s="130"/>
      <c r="G41" s="130"/>
      <c r="H41" s="130"/>
      <c r="I41" s="130"/>
      <c r="J41" s="130"/>
      <c r="K41" s="130"/>
      <c r="L41" s="130"/>
      <c r="M41" s="130"/>
      <c r="N41" s="130"/>
      <c r="O41" s="130"/>
      <c r="P41" s="130"/>
      <c r="Q41" s="130"/>
    </row>
    <row r="42" spans="2:17" x14ac:dyDescent="0.25">
      <c r="B42" s="130"/>
      <c r="C42" s="130"/>
      <c r="D42" s="130"/>
      <c r="E42" s="130"/>
      <c r="F42" s="130"/>
      <c r="G42" s="130"/>
      <c r="H42" s="130"/>
      <c r="I42" s="130"/>
      <c r="J42" s="130"/>
      <c r="K42" s="130"/>
      <c r="L42" s="130"/>
      <c r="M42" s="130"/>
      <c r="N42" s="130"/>
      <c r="O42" s="130"/>
      <c r="P42" s="130"/>
      <c r="Q42" s="130"/>
    </row>
    <row r="43" spans="2:17" x14ac:dyDescent="0.25">
      <c r="B43" s="130"/>
      <c r="C43" s="130"/>
      <c r="D43" s="130"/>
      <c r="E43" s="130"/>
      <c r="F43" s="130"/>
      <c r="G43" s="130"/>
      <c r="H43" s="130"/>
      <c r="I43" s="130"/>
      <c r="J43" s="130"/>
      <c r="K43" s="130"/>
      <c r="L43" s="130"/>
      <c r="M43" s="130"/>
      <c r="N43" s="130"/>
      <c r="O43" s="130"/>
      <c r="P43" s="130"/>
      <c r="Q43" s="130"/>
    </row>
    <row r="44" spans="2:17" x14ac:dyDescent="0.25">
      <c r="B44" s="130"/>
      <c r="C44" s="130"/>
      <c r="D44" s="130"/>
      <c r="E44" s="130"/>
      <c r="F44" s="130"/>
      <c r="G44" s="130"/>
      <c r="H44" s="130"/>
      <c r="I44" s="130"/>
      <c r="J44" s="130"/>
      <c r="K44" s="130"/>
      <c r="L44" s="130"/>
      <c r="M44" s="130"/>
      <c r="N44" s="130"/>
      <c r="O44" s="130"/>
      <c r="P44" s="130"/>
      <c r="Q44" s="130"/>
    </row>
    <row r="45" spans="2:17" x14ac:dyDescent="0.25">
      <c r="B45" s="130"/>
      <c r="C45" s="130"/>
      <c r="D45" s="130"/>
      <c r="E45" s="130"/>
      <c r="F45" s="130"/>
      <c r="G45" s="130"/>
      <c r="H45" s="130"/>
      <c r="I45" s="130"/>
      <c r="J45" s="130"/>
      <c r="K45" s="130"/>
      <c r="L45" s="130"/>
      <c r="M45" s="130"/>
      <c r="N45" s="130"/>
      <c r="O45" s="130"/>
      <c r="P45" s="130"/>
      <c r="Q45" s="130"/>
    </row>
    <row r="46" spans="2:17" x14ac:dyDescent="0.25">
      <c r="B46" s="130"/>
      <c r="C46" s="130"/>
      <c r="D46" s="130"/>
      <c r="E46" s="130"/>
      <c r="F46" s="130"/>
      <c r="G46" s="130"/>
      <c r="H46" s="130"/>
      <c r="I46" s="130"/>
      <c r="J46" s="130"/>
      <c r="K46" s="130"/>
      <c r="L46" s="130"/>
      <c r="M46" s="130"/>
      <c r="N46" s="130"/>
      <c r="O46" s="130"/>
      <c r="P46" s="130"/>
      <c r="Q46" s="130"/>
    </row>
    <row r="47" spans="2:17" x14ac:dyDescent="0.25">
      <c r="B47" s="130"/>
      <c r="C47" s="130"/>
      <c r="D47" s="130"/>
      <c r="E47" s="130"/>
      <c r="F47" s="130"/>
      <c r="G47" s="130"/>
      <c r="H47" s="130"/>
      <c r="I47" s="130"/>
      <c r="J47" s="130"/>
      <c r="K47" s="130"/>
      <c r="L47" s="130"/>
      <c r="M47" s="130"/>
      <c r="N47" s="130"/>
      <c r="O47" s="130"/>
      <c r="P47" s="130"/>
      <c r="Q47" s="130"/>
    </row>
    <row r="48" spans="2:17" x14ac:dyDescent="0.25">
      <c r="B48" s="130"/>
      <c r="C48" s="130"/>
      <c r="D48" s="130"/>
      <c r="E48" s="130"/>
      <c r="F48" s="130"/>
      <c r="G48" s="130"/>
      <c r="H48" s="130"/>
      <c r="I48" s="130"/>
      <c r="J48" s="130"/>
      <c r="K48" s="130"/>
      <c r="L48" s="130"/>
      <c r="M48" s="130"/>
      <c r="N48" s="130"/>
      <c r="O48" s="130"/>
      <c r="P48" s="130"/>
      <c r="Q48" s="130"/>
    </row>
    <row r="49" spans="1:76" x14ac:dyDescent="0.25">
      <c r="B49" s="130"/>
      <c r="C49" s="130"/>
      <c r="D49" s="130"/>
      <c r="E49" s="130"/>
      <c r="F49" s="130"/>
      <c r="G49" s="130"/>
      <c r="H49" s="130"/>
      <c r="I49" s="130"/>
      <c r="J49" s="130"/>
      <c r="K49" s="130"/>
      <c r="L49" s="130"/>
      <c r="M49" s="130"/>
      <c r="N49" s="130"/>
      <c r="O49" s="130"/>
      <c r="P49" s="130"/>
      <c r="Q49" s="130"/>
    </row>
    <row r="50" spans="1:76" x14ac:dyDescent="0.25">
      <c r="B50" s="130"/>
      <c r="C50" s="130"/>
      <c r="D50" s="130"/>
      <c r="E50" s="130"/>
      <c r="F50" s="130"/>
      <c r="G50" s="130"/>
      <c r="H50" s="130"/>
      <c r="I50" s="130"/>
      <c r="J50" s="130"/>
      <c r="K50" s="130"/>
      <c r="L50" s="130"/>
      <c r="M50" s="130"/>
      <c r="N50" s="130"/>
      <c r="O50" s="130"/>
      <c r="P50" s="130"/>
      <c r="Q50" s="130"/>
    </row>
    <row r="51" spans="1:76" x14ac:dyDescent="0.25">
      <c r="B51" s="130"/>
      <c r="C51" s="130"/>
      <c r="D51" s="130"/>
      <c r="E51" s="130"/>
      <c r="F51" s="130"/>
      <c r="G51" s="130"/>
      <c r="H51" s="130"/>
      <c r="I51" s="130"/>
      <c r="J51" s="130"/>
      <c r="K51" s="130"/>
      <c r="L51" s="130"/>
      <c r="M51" s="130"/>
      <c r="N51" s="130"/>
      <c r="O51" s="130"/>
      <c r="P51" s="130"/>
      <c r="Q51" s="130"/>
    </row>
    <row r="52" spans="1:76" x14ac:dyDescent="0.25">
      <c r="B52" s="130"/>
      <c r="C52" s="130"/>
      <c r="D52" s="130"/>
      <c r="E52" s="130"/>
      <c r="F52" s="130"/>
      <c r="G52" s="130"/>
      <c r="H52" s="130"/>
      <c r="I52" s="130"/>
      <c r="J52" s="130"/>
      <c r="K52" s="130"/>
      <c r="L52" s="130"/>
      <c r="M52" s="130"/>
      <c r="N52" s="130"/>
      <c r="O52" s="130"/>
      <c r="P52" s="130"/>
      <c r="Q52" s="130"/>
    </row>
    <row r="53" spans="1:76" x14ac:dyDescent="0.25">
      <c r="B53" s="130"/>
      <c r="C53" s="130"/>
      <c r="D53" s="130"/>
      <c r="E53" s="130"/>
      <c r="F53" s="130"/>
      <c r="G53" s="130"/>
      <c r="H53" s="130"/>
      <c r="I53" s="130"/>
      <c r="J53" s="130"/>
      <c r="K53" s="130"/>
      <c r="L53" s="130"/>
      <c r="M53" s="130"/>
      <c r="N53" s="130"/>
      <c r="O53" s="130"/>
      <c r="P53" s="130"/>
      <c r="Q53" s="130"/>
    </row>
    <row r="54" spans="1:76" x14ac:dyDescent="0.25">
      <c r="B54" s="130"/>
      <c r="C54" s="130"/>
      <c r="D54" s="130"/>
      <c r="E54" s="130"/>
      <c r="F54" s="130"/>
      <c r="G54" s="130"/>
      <c r="H54" s="130"/>
      <c r="I54" s="130"/>
      <c r="J54" s="130"/>
      <c r="K54" s="130"/>
      <c r="L54" s="130"/>
      <c r="M54" s="130"/>
      <c r="N54" s="130"/>
      <c r="O54" s="130"/>
      <c r="P54" s="130"/>
      <c r="Q54" s="130"/>
    </row>
    <row r="55" spans="1:76" x14ac:dyDescent="0.25">
      <c r="B55" s="130"/>
      <c r="C55" s="130"/>
      <c r="D55" s="130"/>
      <c r="E55" s="130"/>
      <c r="F55" s="130"/>
      <c r="G55" s="130"/>
      <c r="H55" s="130"/>
      <c r="I55" s="130"/>
      <c r="J55" s="130"/>
      <c r="K55" s="130"/>
      <c r="L55" s="130"/>
      <c r="M55" s="130"/>
      <c r="N55" s="130"/>
      <c r="O55" s="130"/>
      <c r="P55" s="130"/>
      <c r="Q55" s="130"/>
    </row>
    <row r="56" spans="1:76" x14ac:dyDescent="0.25">
      <c r="B56" s="130"/>
      <c r="C56" s="130"/>
      <c r="D56" s="130"/>
      <c r="E56" s="130"/>
      <c r="F56" s="130"/>
      <c r="G56" s="130"/>
      <c r="H56" s="130"/>
      <c r="I56" s="130"/>
      <c r="J56" s="130"/>
      <c r="K56" s="130"/>
      <c r="L56" s="130"/>
      <c r="M56" s="130"/>
      <c r="N56" s="130"/>
      <c r="O56" s="130"/>
      <c r="P56" s="130"/>
      <c r="Q56" s="130"/>
    </row>
    <row r="57" spans="1:76" s="251" customFormat="1" ht="60" customHeight="1" x14ac:dyDescent="0.25">
      <c r="A57" s="252"/>
      <c r="B57" s="426" t="s">
        <v>896</v>
      </c>
      <c r="C57" s="426"/>
      <c r="D57" s="426"/>
      <c r="E57" s="426"/>
      <c r="F57" s="426"/>
      <c r="G57" s="426"/>
      <c r="H57" s="426"/>
      <c r="I57" s="426"/>
      <c r="J57" s="426"/>
      <c r="K57" s="426"/>
      <c r="L57" s="426"/>
      <c r="M57" s="426"/>
      <c r="N57" s="426"/>
      <c r="O57" s="426"/>
      <c r="P57" s="426"/>
      <c r="Q57" s="426"/>
      <c r="R57" s="257"/>
      <c r="S57" s="257"/>
      <c r="T57" s="257"/>
      <c r="U57" s="257"/>
      <c r="V57" s="258"/>
      <c r="W57" s="258"/>
      <c r="X57" s="259"/>
      <c r="Y57" s="260"/>
      <c r="Z57" s="259"/>
      <c r="AA57" s="259"/>
      <c r="AB57" s="259"/>
      <c r="AC57" s="261"/>
      <c r="AD57" s="261"/>
      <c r="AE57" s="261"/>
      <c r="AF57" s="261"/>
      <c r="AG57" s="261"/>
      <c r="AH57" s="261"/>
      <c r="AI57" s="261"/>
      <c r="AJ57" s="261"/>
      <c r="AK57" s="261"/>
      <c r="AL57" s="261"/>
      <c r="AM57" s="261"/>
      <c r="AN57" s="261"/>
      <c r="AO57" s="261"/>
      <c r="AP57" s="261"/>
      <c r="AQ57" s="261"/>
      <c r="AR57" s="261"/>
      <c r="AS57" s="261"/>
      <c r="AT57" s="262"/>
      <c r="AU57" s="261"/>
      <c r="AV57" s="261"/>
      <c r="AW57" s="261"/>
      <c r="AX57" s="259"/>
      <c r="AY57" s="259"/>
      <c r="AZ57" s="259"/>
      <c r="BA57" s="259"/>
      <c r="BB57" s="263"/>
      <c r="BC57" s="264"/>
      <c r="BD57" s="259"/>
      <c r="BE57" s="264"/>
      <c r="BF57" s="259"/>
      <c r="BG57" s="264"/>
      <c r="BH57" s="259"/>
      <c r="BI57" s="264"/>
      <c r="BJ57" s="259"/>
      <c r="BK57" s="264"/>
      <c r="BL57" s="259"/>
      <c r="BM57" s="264"/>
      <c r="BN57" s="259"/>
    </row>
    <row r="58" spans="1:76" s="251" customFormat="1" ht="3.75" customHeight="1" x14ac:dyDescent="0.25">
      <c r="A58" s="252"/>
      <c r="B58" s="252"/>
      <c r="C58" s="252"/>
      <c r="D58" s="245"/>
      <c r="F58" s="253"/>
      <c r="G58" s="254"/>
      <c r="H58" s="255"/>
      <c r="I58" s="253"/>
      <c r="J58" s="253"/>
      <c r="K58" s="253"/>
      <c r="L58" s="253"/>
      <c r="M58" s="253"/>
      <c r="N58" s="253"/>
      <c r="O58" s="253"/>
      <c r="P58" s="253"/>
      <c r="Q58" s="253"/>
      <c r="R58" s="253"/>
      <c r="S58" s="253"/>
      <c r="T58" s="253"/>
      <c r="U58" s="253"/>
      <c r="V58" s="258"/>
      <c r="W58" s="258"/>
      <c r="X58" s="259"/>
      <c r="Y58" s="260"/>
      <c r="Z58" s="259"/>
      <c r="AA58" s="259"/>
      <c r="AB58" s="259"/>
      <c r="AC58" s="261"/>
      <c r="AD58" s="261"/>
      <c r="AE58" s="261"/>
      <c r="AF58" s="261"/>
      <c r="AG58" s="261"/>
      <c r="AH58" s="261"/>
      <c r="AI58" s="261"/>
      <c r="AJ58" s="261"/>
      <c r="AK58" s="261"/>
      <c r="AL58" s="261"/>
      <c r="AM58" s="261"/>
      <c r="AN58" s="261"/>
      <c r="AO58" s="261"/>
      <c r="AP58" s="261"/>
      <c r="AQ58" s="261"/>
      <c r="AR58" s="261"/>
      <c r="AS58" s="261"/>
      <c r="AT58" s="262"/>
      <c r="AU58" s="261"/>
      <c r="AV58" s="261"/>
      <c r="AW58" s="261"/>
      <c r="AX58" s="259"/>
      <c r="AY58" s="259"/>
      <c r="AZ58" s="259"/>
      <c r="BA58" s="259"/>
      <c r="BB58" s="263"/>
      <c r="BC58" s="264"/>
      <c r="BD58" s="259"/>
      <c r="BE58" s="264"/>
      <c r="BF58" s="259"/>
      <c r="BG58" s="264"/>
      <c r="BH58" s="259"/>
      <c r="BI58" s="264"/>
      <c r="BJ58" s="259"/>
      <c r="BK58" s="264"/>
      <c r="BL58" s="259"/>
      <c r="BM58" s="264"/>
      <c r="BN58" s="259"/>
    </row>
    <row r="59" spans="1:76" s="251" customFormat="1" ht="25.5" customHeight="1" x14ac:dyDescent="0.2">
      <c r="A59" s="252"/>
      <c r="B59" s="470" t="s">
        <v>897</v>
      </c>
      <c r="C59" s="470"/>
      <c r="D59" s="470"/>
      <c r="E59" s="470"/>
      <c r="F59" s="470"/>
      <c r="G59" s="470"/>
      <c r="H59" s="470"/>
      <c r="I59" s="470"/>
      <c r="J59" s="470"/>
      <c r="K59" s="470"/>
      <c r="L59" s="470"/>
      <c r="M59" s="470"/>
      <c r="N59" s="470"/>
      <c r="O59" s="470"/>
      <c r="P59" s="470"/>
      <c r="Q59" s="470"/>
      <c r="R59" s="265"/>
      <c r="S59" s="265"/>
      <c r="T59" s="265"/>
      <c r="U59" s="265"/>
      <c r="V59" s="265"/>
      <c r="W59" s="265"/>
      <c r="X59" s="265"/>
      <c r="Y59" s="265"/>
      <c r="Z59" s="265"/>
      <c r="AA59" s="265"/>
      <c r="AB59" s="265"/>
      <c r="AC59" s="265"/>
      <c r="AD59" s="265"/>
      <c r="AE59" s="265"/>
      <c r="AF59" s="265"/>
      <c r="AG59" s="265"/>
      <c r="AH59" s="265"/>
      <c r="AI59" s="265"/>
      <c r="AJ59" s="265"/>
      <c r="AK59" s="265"/>
      <c r="AL59" s="265"/>
      <c r="AM59" s="265"/>
      <c r="AN59" s="265"/>
      <c r="AO59" s="265"/>
      <c r="AP59" s="265"/>
      <c r="AQ59" s="265"/>
      <c r="AR59" s="265"/>
      <c r="AS59" s="265"/>
      <c r="AT59" s="265"/>
      <c r="AU59" s="265"/>
      <c r="AV59" s="265"/>
      <c r="AW59" s="265"/>
      <c r="AX59" s="265"/>
      <c r="AY59" s="265"/>
      <c r="AZ59" s="265"/>
      <c r="BA59" s="265"/>
      <c r="BB59" s="265"/>
      <c r="BC59" s="265"/>
      <c r="BD59" s="265"/>
      <c r="BE59" s="265"/>
      <c r="BF59" s="265"/>
      <c r="BG59" s="265"/>
      <c r="BH59" s="265"/>
      <c r="BI59" s="265"/>
      <c r="BJ59" s="265"/>
      <c r="BK59" s="265"/>
      <c r="BL59" s="265"/>
      <c r="BM59" s="265"/>
      <c r="BN59" s="265"/>
      <c r="BO59" s="265"/>
      <c r="BP59" s="265"/>
      <c r="BQ59" s="265"/>
      <c r="BR59" s="265"/>
      <c r="BS59" s="265"/>
      <c r="BT59" s="265"/>
      <c r="BU59" s="265"/>
      <c r="BV59" s="265"/>
      <c r="BW59" s="265"/>
      <c r="BX59" s="265"/>
    </row>
    <row r="60" spans="1:76" s="58" customFormat="1" x14ac:dyDescent="0.25">
      <c r="I60" s="59"/>
      <c r="J60" s="59"/>
      <c r="K60" s="59"/>
      <c r="L60" s="59"/>
      <c r="M60" s="59"/>
    </row>
  </sheetData>
  <sheetProtection algorithmName="SHA-512" hashValue="T10QuPHzxa6Z45yb4Sy61ZDGtXHJuMAopEr3295jkXW1/v6m6uWa1EetYrS6kB9C3617yfKMwzWen4vBMyfllg==" saltValue="niX+R3aaKGtrIdSsEsR0Nw==" spinCount="100000" sheet="1" objects="1" scenarios="1"/>
  <mergeCells count="18">
    <mergeCell ref="D7:E7"/>
    <mergeCell ref="B9:C9"/>
    <mergeCell ref="B1:C4"/>
    <mergeCell ref="D1:O1"/>
    <mergeCell ref="P1:Q1"/>
    <mergeCell ref="D2:O2"/>
    <mergeCell ref="P2:Q2"/>
    <mergeCell ref="D3:O4"/>
    <mergeCell ref="P3:Q3"/>
    <mergeCell ref="P4:Q4"/>
    <mergeCell ref="D9:H9"/>
    <mergeCell ref="B10:C10"/>
    <mergeCell ref="D10:H10"/>
    <mergeCell ref="B57:Q57"/>
    <mergeCell ref="B59:Q59"/>
    <mergeCell ref="I12:K12"/>
    <mergeCell ref="L12:Q12"/>
    <mergeCell ref="B12:H12"/>
  </mergeCells>
  <hyperlinks>
    <hyperlink ref="B7" location="INICIO!A1" display="REGRESAR" xr:uid="{00000000-0004-0000-0500-000000000000}"/>
  </hyperlink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2"/>
  <dimension ref="A2:N258"/>
  <sheetViews>
    <sheetView topLeftCell="A112" zoomScale="85" zoomScaleNormal="85" workbookViewId="0">
      <selection activeCell="K128" sqref="K128"/>
    </sheetView>
  </sheetViews>
  <sheetFormatPr baseColWidth="10" defaultColWidth="11.42578125" defaultRowHeight="14.25" x14ac:dyDescent="0.2"/>
  <cols>
    <col min="1" max="1" width="6.7109375" style="29" customWidth="1"/>
    <col min="2" max="2" width="71" style="26" customWidth="1"/>
    <col min="3" max="3" width="34.140625" style="10" customWidth="1"/>
    <col min="4" max="4" width="33.140625" style="10" customWidth="1"/>
    <col min="5" max="5" width="32.28515625" style="10" customWidth="1"/>
    <col min="6" max="6" width="6.85546875" style="10" customWidth="1"/>
    <col min="7" max="7" width="10.5703125" style="10" customWidth="1"/>
    <col min="8" max="9" width="11.42578125" style="10"/>
    <col min="10" max="10" width="12.28515625" style="10" customWidth="1"/>
    <col min="11" max="11" width="11.42578125" style="10"/>
    <col min="12" max="12" width="13.42578125" style="10" customWidth="1"/>
    <col min="13" max="13" width="11.42578125" style="10"/>
    <col min="14" max="14" width="14" style="10" customWidth="1"/>
    <col min="15" max="16384" width="11.42578125" style="10"/>
  </cols>
  <sheetData>
    <row r="2" spans="1:6" ht="15" x14ac:dyDescent="0.25">
      <c r="B2" s="508" t="s">
        <v>81</v>
      </c>
      <c r="C2" s="508"/>
      <c r="F2" s="49"/>
    </row>
    <row r="3" spans="1:6" s="13" customFormat="1" ht="86.25" x14ac:dyDescent="0.25">
      <c r="A3" s="29"/>
      <c r="B3" s="11" t="s">
        <v>42</v>
      </c>
      <c r="C3" s="12" t="s">
        <v>82</v>
      </c>
    </row>
    <row r="4" spans="1:6" s="13" customFormat="1" ht="57.75" x14ac:dyDescent="0.25">
      <c r="A4" s="29"/>
      <c r="B4" s="14" t="s">
        <v>83</v>
      </c>
      <c r="C4" s="15" t="s">
        <v>84</v>
      </c>
    </row>
    <row r="5" spans="1:6" s="13" customFormat="1" ht="57.75" x14ac:dyDescent="0.25">
      <c r="A5" s="29"/>
      <c r="B5" s="11" t="s">
        <v>47</v>
      </c>
      <c r="C5" s="12" t="s">
        <v>85</v>
      </c>
    </row>
    <row r="6" spans="1:6" s="13" customFormat="1" ht="114.75" x14ac:dyDescent="0.25">
      <c r="A6" s="29"/>
      <c r="B6" s="14" t="s">
        <v>86</v>
      </c>
      <c r="C6" s="16" t="s">
        <v>87</v>
      </c>
    </row>
    <row r="7" spans="1:6" s="13" customFormat="1" ht="86.25" x14ac:dyDescent="0.25">
      <c r="A7" s="29"/>
      <c r="B7" s="11" t="s">
        <v>88</v>
      </c>
      <c r="C7" s="17" t="s">
        <v>89</v>
      </c>
    </row>
    <row r="8" spans="1:6" s="13" customFormat="1" ht="114.75" x14ac:dyDescent="0.25">
      <c r="A8" s="29"/>
      <c r="B8" s="14" t="s">
        <v>90</v>
      </c>
      <c r="C8" s="16" t="s">
        <v>91</v>
      </c>
    </row>
    <row r="9" spans="1:6" s="13" customFormat="1" ht="101.25" x14ac:dyDescent="0.25">
      <c r="A9" s="29"/>
      <c r="B9" s="11" t="s">
        <v>92</v>
      </c>
      <c r="C9" s="17" t="s">
        <v>93</v>
      </c>
    </row>
    <row r="10" spans="1:6" s="13" customFormat="1" ht="72" x14ac:dyDescent="0.25">
      <c r="A10" s="29"/>
      <c r="B10" s="14" t="s">
        <v>94</v>
      </c>
      <c r="C10" s="16" t="s">
        <v>95</v>
      </c>
    </row>
    <row r="11" spans="1:6" s="13" customFormat="1" ht="172.5" x14ac:dyDescent="0.25">
      <c r="A11" s="29"/>
      <c r="B11" s="11" t="s">
        <v>96</v>
      </c>
      <c r="C11" s="17" t="s">
        <v>97</v>
      </c>
    </row>
    <row r="12" spans="1:6" s="13" customFormat="1" ht="15" x14ac:dyDescent="0.25">
      <c r="A12" s="29"/>
      <c r="B12" s="18"/>
      <c r="C12" s="19"/>
    </row>
    <row r="13" spans="1:6" s="13" customFormat="1" ht="15" x14ac:dyDescent="0.25">
      <c r="A13" s="29"/>
      <c r="B13" s="18"/>
      <c r="C13" s="19"/>
    </row>
    <row r="14" spans="1:6" s="13" customFormat="1" ht="15" x14ac:dyDescent="0.25">
      <c r="A14" s="29"/>
      <c r="B14" s="18"/>
      <c r="C14" s="19"/>
    </row>
    <row r="16" spans="1:6" ht="15" x14ac:dyDescent="0.25">
      <c r="B16" s="509" t="s">
        <v>98</v>
      </c>
      <c r="C16" s="509"/>
      <c r="D16" s="509"/>
      <c r="E16" s="509"/>
    </row>
    <row r="17" spans="1:5" s="13" customFormat="1" ht="15" x14ac:dyDescent="0.25">
      <c r="A17" s="29"/>
      <c r="B17" s="11" t="s">
        <v>99</v>
      </c>
      <c r="C17" s="20" t="s">
        <v>100</v>
      </c>
      <c r="D17" s="20" t="s">
        <v>101</v>
      </c>
      <c r="E17" s="20" t="s">
        <v>102</v>
      </c>
    </row>
    <row r="18" spans="1:5" s="13" customFormat="1" ht="42.75" x14ac:dyDescent="0.25">
      <c r="A18" s="29"/>
      <c r="B18" s="21">
        <v>5</v>
      </c>
      <c r="C18" s="22" t="s">
        <v>103</v>
      </c>
      <c r="D18" s="16" t="s">
        <v>104</v>
      </c>
      <c r="E18" s="15" t="s">
        <v>105</v>
      </c>
    </row>
    <row r="19" spans="1:5" s="13" customFormat="1" ht="28.5" x14ac:dyDescent="0.25">
      <c r="A19" s="29"/>
      <c r="B19" s="23">
        <v>4</v>
      </c>
      <c r="C19" s="24" t="s">
        <v>106</v>
      </c>
      <c r="D19" s="25" t="s">
        <v>107</v>
      </c>
      <c r="E19" s="25" t="s">
        <v>108</v>
      </c>
    </row>
    <row r="20" spans="1:5" s="13" customFormat="1" ht="28.5" x14ac:dyDescent="0.25">
      <c r="A20" s="29"/>
      <c r="B20" s="21">
        <v>3</v>
      </c>
      <c r="C20" s="22" t="s">
        <v>109</v>
      </c>
      <c r="D20" s="16" t="s">
        <v>110</v>
      </c>
      <c r="E20" s="16" t="s">
        <v>111</v>
      </c>
    </row>
    <row r="21" spans="1:5" s="13" customFormat="1" ht="28.5" x14ac:dyDescent="0.25">
      <c r="A21" s="29"/>
      <c r="B21" s="23">
        <v>2</v>
      </c>
      <c r="C21" s="24" t="s">
        <v>112</v>
      </c>
      <c r="D21" s="25" t="s">
        <v>113</v>
      </c>
      <c r="E21" s="25" t="s">
        <v>114</v>
      </c>
    </row>
    <row r="22" spans="1:5" s="13" customFormat="1" ht="42.75" x14ac:dyDescent="0.25">
      <c r="A22" s="29"/>
      <c r="B22" s="21">
        <v>1</v>
      </c>
      <c r="C22" s="22" t="s">
        <v>115</v>
      </c>
      <c r="D22" s="16" t="s">
        <v>116</v>
      </c>
      <c r="E22" s="16" t="s">
        <v>117</v>
      </c>
    </row>
    <row r="23" spans="1:5" x14ac:dyDescent="0.2">
      <c r="D23" s="27"/>
      <c r="E23" s="13"/>
    </row>
    <row r="24" spans="1:5" x14ac:dyDescent="0.2">
      <c r="D24" s="27"/>
      <c r="E24" s="13"/>
    </row>
    <row r="25" spans="1:5" x14ac:dyDescent="0.2">
      <c r="D25" s="27"/>
      <c r="E25" s="13"/>
    </row>
    <row r="27" spans="1:5" s="28" customFormat="1" ht="15.75" x14ac:dyDescent="0.25">
      <c r="A27" s="512" t="s">
        <v>118</v>
      </c>
      <c r="B27" s="512"/>
      <c r="C27" s="512"/>
      <c r="D27" s="512"/>
    </row>
    <row r="28" spans="1:5" s="29" customFormat="1" ht="47.25" x14ac:dyDescent="0.25">
      <c r="A28" s="50" t="s">
        <v>44</v>
      </c>
      <c r="B28" s="51" t="s">
        <v>100</v>
      </c>
      <c r="C28" s="56" t="s">
        <v>119</v>
      </c>
      <c r="D28" s="56" t="s">
        <v>120</v>
      </c>
    </row>
    <row r="29" spans="1:5" ht="256.5" x14ac:dyDescent="0.2">
      <c r="A29" s="52">
        <v>5</v>
      </c>
      <c r="B29" s="53" t="s">
        <v>121</v>
      </c>
      <c r="C29" s="30" t="s">
        <v>122</v>
      </c>
      <c r="D29" s="31" t="s">
        <v>123</v>
      </c>
    </row>
    <row r="30" spans="1:5" ht="242.25" x14ac:dyDescent="0.2">
      <c r="A30" s="54">
        <v>4</v>
      </c>
      <c r="B30" s="55" t="s">
        <v>124</v>
      </c>
      <c r="C30" s="32" t="s">
        <v>125</v>
      </c>
      <c r="D30" s="32" t="s">
        <v>126</v>
      </c>
    </row>
    <row r="31" spans="1:5" ht="270.75" x14ac:dyDescent="0.2">
      <c r="A31" s="52">
        <v>3</v>
      </c>
      <c r="B31" s="53" t="s">
        <v>13</v>
      </c>
      <c r="C31" s="33" t="s">
        <v>127</v>
      </c>
      <c r="D31" s="33" t="s">
        <v>128</v>
      </c>
    </row>
    <row r="32" spans="1:5" ht="213.75" x14ac:dyDescent="0.2">
      <c r="A32" s="54">
        <v>2</v>
      </c>
      <c r="B32" s="55" t="s">
        <v>129</v>
      </c>
      <c r="C32" s="32" t="s">
        <v>130</v>
      </c>
      <c r="D32" s="32" t="s">
        <v>131</v>
      </c>
    </row>
    <row r="33" spans="1:5" ht="213.75" x14ac:dyDescent="0.2">
      <c r="A33" s="52">
        <v>1</v>
      </c>
      <c r="B33" s="53" t="s">
        <v>132</v>
      </c>
      <c r="C33" s="33" t="s">
        <v>133</v>
      </c>
      <c r="D33" s="33" t="s">
        <v>134</v>
      </c>
    </row>
    <row r="34" spans="1:5" x14ac:dyDescent="0.2">
      <c r="A34" s="24"/>
      <c r="C34" s="34"/>
      <c r="D34" s="34"/>
    </row>
    <row r="35" spans="1:5" x14ac:dyDescent="0.2">
      <c r="C35" s="34"/>
      <c r="D35" s="34"/>
    </row>
    <row r="36" spans="1:5" x14ac:dyDescent="0.2">
      <c r="C36" s="34"/>
      <c r="D36" s="34"/>
    </row>
    <row r="37" spans="1:5" x14ac:dyDescent="0.2">
      <c r="C37" s="34"/>
      <c r="D37" s="34"/>
    </row>
    <row r="38" spans="1:5" s="28" customFormat="1" ht="15" x14ac:dyDescent="0.25">
      <c r="A38" s="41"/>
      <c r="B38" s="508" t="s">
        <v>135</v>
      </c>
      <c r="C38" s="508"/>
      <c r="D38" s="508"/>
      <c r="E38" s="508"/>
    </row>
    <row r="39" spans="1:5" s="28" customFormat="1" ht="30" x14ac:dyDescent="0.25">
      <c r="A39" s="41"/>
      <c r="B39" s="35" t="s">
        <v>136</v>
      </c>
      <c r="C39" s="11" t="s">
        <v>137</v>
      </c>
      <c r="D39" s="510" t="s">
        <v>138</v>
      </c>
      <c r="E39" s="510"/>
    </row>
    <row r="40" spans="1:5" ht="28.5" x14ac:dyDescent="0.2">
      <c r="B40" s="511" t="s">
        <v>139</v>
      </c>
      <c r="C40" s="33" t="s">
        <v>140</v>
      </c>
      <c r="D40" s="22" t="s">
        <v>141</v>
      </c>
      <c r="E40" s="22" t="s">
        <v>142</v>
      </c>
    </row>
    <row r="41" spans="1:5" ht="57" x14ac:dyDescent="0.2">
      <c r="B41" s="511"/>
      <c r="C41" s="33" t="s">
        <v>143</v>
      </c>
      <c r="D41" s="22" t="s">
        <v>144</v>
      </c>
      <c r="E41" s="22" t="s">
        <v>145</v>
      </c>
    </row>
    <row r="42" spans="1:5" ht="71.25" x14ac:dyDescent="0.2">
      <c r="B42" s="36" t="s">
        <v>146</v>
      </c>
      <c r="C42" s="37" t="s">
        <v>147</v>
      </c>
      <c r="D42" s="38" t="s">
        <v>148</v>
      </c>
      <c r="E42" s="38" t="s">
        <v>149</v>
      </c>
    </row>
    <row r="43" spans="1:5" ht="99.75" x14ac:dyDescent="0.2">
      <c r="B43" s="15" t="s">
        <v>150</v>
      </c>
      <c r="C43" s="33" t="s">
        <v>151</v>
      </c>
      <c r="D43" s="22" t="s">
        <v>152</v>
      </c>
      <c r="E43" s="22" t="s">
        <v>153</v>
      </c>
    </row>
    <row r="44" spans="1:5" ht="57" x14ac:dyDescent="0.2">
      <c r="B44" s="36" t="s">
        <v>154</v>
      </c>
      <c r="C44" s="37" t="s">
        <v>155</v>
      </c>
      <c r="D44" s="38" t="s">
        <v>156</v>
      </c>
      <c r="E44" s="38" t="s">
        <v>157</v>
      </c>
    </row>
    <row r="45" spans="1:5" ht="71.25" x14ac:dyDescent="0.2">
      <c r="B45" s="15" t="s">
        <v>158</v>
      </c>
      <c r="C45" s="33" t="s">
        <v>159</v>
      </c>
      <c r="D45" s="22" t="s">
        <v>160</v>
      </c>
      <c r="E45" s="21" t="s">
        <v>161</v>
      </c>
    </row>
    <row r="46" spans="1:5" ht="71.25" x14ac:dyDescent="0.2">
      <c r="B46" s="36" t="s">
        <v>162</v>
      </c>
      <c r="C46" s="37" t="s">
        <v>163</v>
      </c>
      <c r="D46" s="38" t="s">
        <v>164</v>
      </c>
      <c r="E46" s="38" t="s">
        <v>165</v>
      </c>
    </row>
    <row r="47" spans="1:5" ht="15" x14ac:dyDescent="0.2">
      <c r="C47" s="39"/>
    </row>
    <row r="48" spans="1:5" ht="15" x14ac:dyDescent="0.2">
      <c r="C48" s="40"/>
    </row>
    <row r="51" spans="1:4" s="28" customFormat="1" ht="15" x14ac:dyDescent="0.25">
      <c r="A51" s="41"/>
      <c r="B51" s="520" t="s">
        <v>166</v>
      </c>
      <c r="C51" s="520"/>
      <c r="D51" s="520"/>
    </row>
    <row r="52" spans="1:4" s="41" customFormat="1" ht="30" x14ac:dyDescent="0.25">
      <c r="B52" s="11" t="s">
        <v>167</v>
      </c>
      <c r="C52" s="11" t="s">
        <v>168</v>
      </c>
      <c r="D52" s="11" t="s">
        <v>169</v>
      </c>
    </row>
    <row r="53" spans="1:4" s="13" customFormat="1" x14ac:dyDescent="0.25">
      <c r="A53" s="29"/>
      <c r="B53" s="511" t="s">
        <v>170</v>
      </c>
      <c r="C53" s="22" t="s">
        <v>141</v>
      </c>
      <c r="D53" s="22">
        <v>15</v>
      </c>
    </row>
    <row r="54" spans="1:4" s="13" customFormat="1" x14ac:dyDescent="0.25">
      <c r="A54" s="29"/>
      <c r="B54" s="511"/>
      <c r="C54" s="22" t="s">
        <v>171</v>
      </c>
      <c r="D54" s="22">
        <v>0</v>
      </c>
    </row>
    <row r="55" spans="1:4" s="13" customFormat="1" x14ac:dyDescent="0.25">
      <c r="A55" s="29"/>
      <c r="B55" s="519" t="s">
        <v>172</v>
      </c>
      <c r="C55" s="24" t="s">
        <v>144</v>
      </c>
      <c r="D55" s="24">
        <v>15</v>
      </c>
    </row>
    <row r="56" spans="1:4" s="13" customFormat="1" x14ac:dyDescent="0.25">
      <c r="A56" s="29"/>
      <c r="B56" s="519"/>
      <c r="C56" s="24" t="s">
        <v>145</v>
      </c>
      <c r="D56" s="24">
        <v>0</v>
      </c>
    </row>
    <row r="57" spans="1:4" s="13" customFormat="1" x14ac:dyDescent="0.25">
      <c r="A57" s="29"/>
      <c r="B57" s="511" t="s">
        <v>146</v>
      </c>
      <c r="C57" s="22" t="s">
        <v>148</v>
      </c>
      <c r="D57" s="22">
        <v>15</v>
      </c>
    </row>
    <row r="58" spans="1:4" s="13" customFormat="1" x14ac:dyDescent="0.25">
      <c r="A58" s="29"/>
      <c r="B58" s="511"/>
      <c r="C58" s="22" t="s">
        <v>173</v>
      </c>
      <c r="D58" s="22">
        <v>0</v>
      </c>
    </row>
    <row r="59" spans="1:4" s="13" customFormat="1" x14ac:dyDescent="0.25">
      <c r="A59" s="29"/>
      <c r="B59" s="519" t="s">
        <v>150</v>
      </c>
      <c r="C59" s="24" t="s">
        <v>174</v>
      </c>
      <c r="D59" s="24">
        <v>15</v>
      </c>
    </row>
    <row r="60" spans="1:4" s="13" customFormat="1" x14ac:dyDescent="0.25">
      <c r="A60" s="29"/>
      <c r="B60" s="519"/>
      <c r="C60" s="24" t="s">
        <v>175</v>
      </c>
      <c r="D60" s="24">
        <v>10</v>
      </c>
    </row>
    <row r="61" spans="1:4" s="13" customFormat="1" x14ac:dyDescent="0.25">
      <c r="A61" s="29"/>
      <c r="B61" s="519"/>
      <c r="C61" s="24" t="s">
        <v>153</v>
      </c>
      <c r="D61" s="24">
        <v>0</v>
      </c>
    </row>
    <row r="62" spans="1:4" s="13" customFormat="1" x14ac:dyDescent="0.25">
      <c r="A62" s="29"/>
      <c r="B62" s="511" t="s">
        <v>176</v>
      </c>
      <c r="C62" s="22" t="s">
        <v>156</v>
      </c>
      <c r="D62" s="22">
        <v>15</v>
      </c>
    </row>
    <row r="63" spans="1:4" s="13" customFormat="1" x14ac:dyDescent="0.25">
      <c r="A63" s="29"/>
      <c r="B63" s="511"/>
      <c r="C63" s="22" t="s">
        <v>157</v>
      </c>
      <c r="D63" s="22">
        <v>0</v>
      </c>
    </row>
    <row r="64" spans="1:4" s="13" customFormat="1" x14ac:dyDescent="0.25">
      <c r="A64" s="29"/>
      <c r="B64" s="519" t="s">
        <v>177</v>
      </c>
      <c r="C64" s="24" t="s">
        <v>178</v>
      </c>
      <c r="D64" s="24">
        <v>15</v>
      </c>
    </row>
    <row r="65" spans="1:4" s="13" customFormat="1" x14ac:dyDescent="0.25">
      <c r="A65" s="29"/>
      <c r="B65" s="519"/>
      <c r="C65" s="24" t="s">
        <v>179</v>
      </c>
      <c r="D65" s="24">
        <v>0</v>
      </c>
    </row>
    <row r="66" spans="1:4" s="13" customFormat="1" x14ac:dyDescent="0.25">
      <c r="A66" s="29"/>
      <c r="B66" s="511" t="s">
        <v>180</v>
      </c>
      <c r="C66" s="22" t="s">
        <v>164</v>
      </c>
      <c r="D66" s="22">
        <v>10</v>
      </c>
    </row>
    <row r="67" spans="1:4" s="13" customFormat="1" x14ac:dyDescent="0.25">
      <c r="A67" s="29"/>
      <c r="B67" s="511"/>
      <c r="C67" s="22" t="s">
        <v>181</v>
      </c>
      <c r="D67" s="22">
        <v>5</v>
      </c>
    </row>
    <row r="68" spans="1:4" s="13" customFormat="1" x14ac:dyDescent="0.25">
      <c r="A68" s="29"/>
      <c r="B68" s="511"/>
      <c r="C68" s="22" t="s">
        <v>182</v>
      </c>
      <c r="D68" s="22">
        <v>0</v>
      </c>
    </row>
    <row r="73" spans="1:4" s="28" customFormat="1" ht="15" x14ac:dyDescent="0.25">
      <c r="A73" s="41"/>
      <c r="B73" s="520" t="s">
        <v>183</v>
      </c>
      <c r="C73" s="520"/>
    </row>
    <row r="74" spans="1:4" s="28" customFormat="1" ht="45" x14ac:dyDescent="0.25">
      <c r="A74" s="41"/>
      <c r="B74" s="35" t="s">
        <v>184</v>
      </c>
      <c r="C74" s="11" t="s">
        <v>185</v>
      </c>
    </row>
    <row r="75" spans="1:4" x14ac:dyDescent="0.2">
      <c r="B75" s="42" t="s">
        <v>186</v>
      </c>
      <c r="C75" s="43" t="s">
        <v>187</v>
      </c>
    </row>
    <row r="76" spans="1:4" x14ac:dyDescent="0.2">
      <c r="B76" s="44" t="s">
        <v>188</v>
      </c>
      <c r="C76" s="24" t="s">
        <v>189</v>
      </c>
    </row>
    <row r="77" spans="1:4" x14ac:dyDescent="0.2">
      <c r="B77" s="42" t="s">
        <v>190</v>
      </c>
      <c r="C77" s="45" t="s">
        <v>191</v>
      </c>
    </row>
    <row r="82" spans="1:5" s="28" customFormat="1" ht="15" x14ac:dyDescent="0.25">
      <c r="A82" s="41"/>
      <c r="B82" s="520" t="s">
        <v>192</v>
      </c>
      <c r="C82" s="520"/>
    </row>
    <row r="83" spans="1:5" s="28" customFormat="1" ht="30" x14ac:dyDescent="0.25">
      <c r="A83" s="41"/>
      <c r="B83" s="35" t="s">
        <v>193</v>
      </c>
      <c r="C83" s="11" t="s">
        <v>194</v>
      </c>
    </row>
    <row r="84" spans="1:5" s="13" customFormat="1" ht="42.75" x14ac:dyDescent="0.25">
      <c r="A84" s="29"/>
      <c r="B84" s="21" t="s">
        <v>186</v>
      </c>
      <c r="C84" s="15" t="s">
        <v>195</v>
      </c>
    </row>
    <row r="85" spans="1:5" s="13" customFormat="1" ht="28.5" x14ac:dyDescent="0.25">
      <c r="A85" s="29"/>
      <c r="B85" s="23" t="s">
        <v>188</v>
      </c>
      <c r="C85" s="12" t="s">
        <v>196</v>
      </c>
    </row>
    <row r="86" spans="1:5" s="13" customFormat="1" ht="28.5" x14ac:dyDescent="0.25">
      <c r="A86" s="29"/>
      <c r="B86" s="21" t="s">
        <v>190</v>
      </c>
      <c r="C86" s="15" t="s">
        <v>197</v>
      </c>
    </row>
    <row r="91" spans="1:5" s="28" customFormat="1" ht="15" x14ac:dyDescent="0.25">
      <c r="A91" s="41"/>
      <c r="B91" s="518" t="s">
        <v>198</v>
      </c>
      <c r="C91" s="518"/>
      <c r="D91" s="518"/>
      <c r="E91" s="518"/>
    </row>
    <row r="92" spans="1:5" s="41" customFormat="1" ht="72.75" x14ac:dyDescent="0.25">
      <c r="B92" s="11" t="s">
        <v>199</v>
      </c>
      <c r="C92" s="11" t="s">
        <v>200</v>
      </c>
      <c r="D92" s="11" t="s">
        <v>201</v>
      </c>
      <c r="E92" s="11" t="s">
        <v>202</v>
      </c>
    </row>
    <row r="93" spans="1:5" x14ac:dyDescent="0.2">
      <c r="B93" s="517" t="s">
        <v>203</v>
      </c>
      <c r="C93" s="22" t="s">
        <v>204</v>
      </c>
      <c r="D93" s="22" t="s">
        <v>205</v>
      </c>
      <c r="E93" s="22" t="s">
        <v>206</v>
      </c>
    </row>
    <row r="94" spans="1:5" x14ac:dyDescent="0.2">
      <c r="B94" s="517"/>
      <c r="C94" s="22" t="s">
        <v>207</v>
      </c>
      <c r="D94" s="22" t="s">
        <v>208</v>
      </c>
      <c r="E94" s="22" t="s">
        <v>209</v>
      </c>
    </row>
    <row r="95" spans="1:5" x14ac:dyDescent="0.2">
      <c r="B95" s="517"/>
      <c r="C95" s="22" t="s">
        <v>210</v>
      </c>
      <c r="D95" s="22" t="s">
        <v>211</v>
      </c>
      <c r="E95" s="22" t="s">
        <v>209</v>
      </c>
    </row>
    <row r="96" spans="1:5" x14ac:dyDescent="0.2">
      <c r="B96" s="516" t="s">
        <v>212</v>
      </c>
      <c r="C96" s="24" t="s">
        <v>204</v>
      </c>
      <c r="D96" s="46" t="s">
        <v>213</v>
      </c>
      <c r="E96" s="24" t="s">
        <v>209</v>
      </c>
    </row>
    <row r="97" spans="1:6" x14ac:dyDescent="0.2">
      <c r="B97" s="516"/>
      <c r="C97" s="24" t="s">
        <v>207</v>
      </c>
      <c r="D97" s="46" t="s">
        <v>214</v>
      </c>
      <c r="E97" s="24" t="s">
        <v>209</v>
      </c>
    </row>
    <row r="98" spans="1:6" x14ac:dyDescent="0.2">
      <c r="B98" s="516"/>
      <c r="C98" s="24" t="s">
        <v>210</v>
      </c>
      <c r="D98" s="38" t="s">
        <v>215</v>
      </c>
      <c r="E98" s="24" t="s">
        <v>209</v>
      </c>
    </row>
    <row r="99" spans="1:6" x14ac:dyDescent="0.2">
      <c r="B99" s="517" t="s">
        <v>216</v>
      </c>
      <c r="C99" s="22" t="s">
        <v>204</v>
      </c>
      <c r="D99" s="22" t="s">
        <v>217</v>
      </c>
      <c r="E99" s="22" t="s">
        <v>209</v>
      </c>
    </row>
    <row r="100" spans="1:6" x14ac:dyDescent="0.2">
      <c r="B100" s="517"/>
      <c r="C100" s="22" t="s">
        <v>207</v>
      </c>
      <c r="D100" s="22" t="s">
        <v>218</v>
      </c>
      <c r="E100" s="22" t="s">
        <v>209</v>
      </c>
    </row>
    <row r="101" spans="1:6" x14ac:dyDescent="0.2">
      <c r="B101" s="517"/>
      <c r="C101" s="22" t="s">
        <v>210</v>
      </c>
      <c r="D101" s="22" t="s">
        <v>219</v>
      </c>
      <c r="E101" s="22" t="s">
        <v>209</v>
      </c>
    </row>
    <row r="106" spans="1:6" s="28" customFormat="1" ht="15" x14ac:dyDescent="0.25">
      <c r="A106" s="41"/>
      <c r="B106" s="518" t="s">
        <v>220</v>
      </c>
      <c r="C106" s="518"/>
      <c r="D106" s="518"/>
      <c r="E106" s="518"/>
      <c r="F106" s="518"/>
    </row>
    <row r="107" spans="1:6" s="41" customFormat="1" ht="315" x14ac:dyDescent="0.25">
      <c r="B107" s="11" t="s">
        <v>221</v>
      </c>
      <c r="C107" s="11" t="s">
        <v>222</v>
      </c>
      <c r="D107" s="11" t="s">
        <v>223</v>
      </c>
      <c r="E107" s="11" t="s">
        <v>224</v>
      </c>
      <c r="F107" s="11" t="s">
        <v>225</v>
      </c>
    </row>
    <row r="108" spans="1:6" x14ac:dyDescent="0.2">
      <c r="B108" s="42" t="s">
        <v>226</v>
      </c>
      <c r="C108" s="47" t="s">
        <v>227</v>
      </c>
      <c r="D108" s="47" t="s">
        <v>227</v>
      </c>
      <c r="E108" s="47">
        <v>2</v>
      </c>
      <c r="F108" s="47">
        <v>2</v>
      </c>
    </row>
    <row r="109" spans="1:6" x14ac:dyDescent="0.2">
      <c r="B109" s="44" t="s">
        <v>226</v>
      </c>
      <c r="C109" s="48" t="s">
        <v>227</v>
      </c>
      <c r="D109" s="48" t="s">
        <v>228</v>
      </c>
      <c r="E109" s="48">
        <v>2</v>
      </c>
      <c r="F109" s="48">
        <v>1</v>
      </c>
    </row>
    <row r="110" spans="1:6" x14ac:dyDescent="0.2">
      <c r="B110" s="42" t="s">
        <v>226</v>
      </c>
      <c r="C110" s="47" t="s">
        <v>227</v>
      </c>
      <c r="D110" s="47" t="s">
        <v>229</v>
      </c>
      <c r="E110" s="47">
        <v>2</v>
      </c>
      <c r="F110" s="47">
        <v>0</v>
      </c>
    </row>
    <row r="111" spans="1:6" x14ac:dyDescent="0.2">
      <c r="B111" s="44" t="s">
        <v>226</v>
      </c>
      <c r="C111" s="48" t="s">
        <v>229</v>
      </c>
      <c r="D111" s="48" t="s">
        <v>227</v>
      </c>
      <c r="E111" s="48">
        <v>0</v>
      </c>
      <c r="F111" s="48">
        <v>2</v>
      </c>
    </row>
    <row r="112" spans="1:6" x14ac:dyDescent="0.2">
      <c r="B112" s="42" t="s">
        <v>188</v>
      </c>
      <c r="C112" s="47" t="s">
        <v>227</v>
      </c>
      <c r="D112" s="47" t="s">
        <v>227</v>
      </c>
      <c r="E112" s="47">
        <v>1</v>
      </c>
      <c r="F112" s="47">
        <v>1</v>
      </c>
    </row>
    <row r="113" spans="2:6" x14ac:dyDescent="0.2">
      <c r="B113" s="44" t="s">
        <v>188</v>
      </c>
      <c r="C113" s="48" t="s">
        <v>227</v>
      </c>
      <c r="D113" s="48" t="s">
        <v>228</v>
      </c>
      <c r="E113" s="48">
        <v>1</v>
      </c>
      <c r="F113" s="48">
        <v>0</v>
      </c>
    </row>
    <row r="114" spans="2:6" x14ac:dyDescent="0.2">
      <c r="B114" s="42" t="s">
        <v>188</v>
      </c>
      <c r="C114" s="47" t="s">
        <v>227</v>
      </c>
      <c r="D114" s="47" t="s">
        <v>229</v>
      </c>
      <c r="E114" s="47">
        <v>1</v>
      </c>
      <c r="F114" s="47">
        <v>0</v>
      </c>
    </row>
    <row r="115" spans="2:6" x14ac:dyDescent="0.2">
      <c r="B115" s="44" t="s">
        <v>188</v>
      </c>
      <c r="C115" s="48" t="s">
        <v>229</v>
      </c>
      <c r="D115" s="48" t="s">
        <v>227</v>
      </c>
      <c r="E115" s="48">
        <v>0</v>
      </c>
      <c r="F115" s="48">
        <v>1</v>
      </c>
    </row>
    <row r="137" spans="1:6" s="88" customFormat="1" ht="15" thickBot="1" x14ac:dyDescent="0.25">
      <c r="A137" s="86"/>
      <c r="B137" s="87"/>
    </row>
    <row r="138" spans="1:6" ht="15" thickTop="1" x14ac:dyDescent="0.2"/>
    <row r="139" spans="1:6" ht="20.25" x14ac:dyDescent="0.2">
      <c r="B139" s="515" t="s">
        <v>230</v>
      </c>
      <c r="C139" s="515"/>
      <c r="D139" s="515"/>
    </row>
    <row r="140" spans="1:6" ht="20.25" x14ac:dyDescent="0.2">
      <c r="B140" s="89"/>
      <c r="C140" s="89"/>
      <c r="D140" s="89"/>
    </row>
    <row r="142" spans="1:6" ht="15" x14ac:dyDescent="0.2">
      <c r="B142" s="81" t="s">
        <v>231</v>
      </c>
      <c r="C142" s="81" t="s">
        <v>232</v>
      </c>
      <c r="D142" s="81" t="s">
        <v>233</v>
      </c>
      <c r="E142" s="536" t="s">
        <v>234</v>
      </c>
      <c r="F142" s="536"/>
    </row>
    <row r="143" spans="1:6" ht="71.25" customHeight="1" x14ac:dyDescent="0.2">
      <c r="B143" s="12" t="s">
        <v>235</v>
      </c>
      <c r="D143" s="12" t="s">
        <v>236</v>
      </c>
      <c r="E143" s="537" t="s">
        <v>237</v>
      </c>
      <c r="F143" s="537"/>
    </row>
    <row r="144" spans="1:6" ht="29.25" x14ac:dyDescent="0.2">
      <c r="B144" s="12" t="s">
        <v>238</v>
      </c>
      <c r="D144" s="12" t="s">
        <v>239</v>
      </c>
      <c r="E144" s="537" t="s">
        <v>240</v>
      </c>
      <c r="F144" s="537"/>
    </row>
    <row r="145" spans="2:6" ht="86.25" x14ac:dyDescent="0.2">
      <c r="B145" s="12" t="s">
        <v>241</v>
      </c>
      <c r="D145" s="12" t="s">
        <v>242</v>
      </c>
      <c r="E145" s="537" t="s">
        <v>243</v>
      </c>
      <c r="F145" s="537"/>
    </row>
    <row r="146" spans="2:6" ht="57.75" x14ac:dyDescent="0.2">
      <c r="B146" s="12" t="s">
        <v>244</v>
      </c>
      <c r="D146" s="12" t="s">
        <v>245</v>
      </c>
      <c r="E146" s="537" t="s">
        <v>246</v>
      </c>
      <c r="F146" s="537"/>
    </row>
    <row r="147" spans="2:6" ht="57.75" x14ac:dyDescent="0.2">
      <c r="B147" s="110" t="s">
        <v>247</v>
      </c>
      <c r="D147" s="12" t="s">
        <v>248</v>
      </c>
      <c r="E147" s="537" t="s">
        <v>249</v>
      </c>
      <c r="F147" s="537"/>
    </row>
    <row r="148" spans="2:6" ht="43.5" x14ac:dyDescent="0.2">
      <c r="B148" s="12" t="s">
        <v>250</v>
      </c>
      <c r="D148" s="538" t="s">
        <v>251</v>
      </c>
      <c r="E148" s="538"/>
      <c r="F148" s="538"/>
    </row>
    <row r="149" spans="2:6" ht="43.5" x14ac:dyDescent="0.2">
      <c r="B149" s="12" t="s">
        <v>252</v>
      </c>
      <c r="D149" s="538"/>
      <c r="E149" s="538"/>
      <c r="F149" s="538"/>
    </row>
    <row r="157" spans="2:6" ht="15" x14ac:dyDescent="0.2">
      <c r="B157" s="513" t="s">
        <v>253</v>
      </c>
      <c r="C157" s="513"/>
      <c r="D157" s="513"/>
    </row>
    <row r="158" spans="2:6" s="29" customFormat="1" ht="15" x14ac:dyDescent="0.25">
      <c r="B158" s="81" t="s">
        <v>254</v>
      </c>
      <c r="C158" s="85" t="s">
        <v>255</v>
      </c>
      <c r="D158" s="85" t="s">
        <v>256</v>
      </c>
    </row>
    <row r="159" spans="2:6" x14ac:dyDescent="0.2">
      <c r="B159" s="91" t="s">
        <v>257</v>
      </c>
      <c r="C159" s="23" t="s">
        <v>258</v>
      </c>
      <c r="D159" s="24" t="s">
        <v>259</v>
      </c>
    </row>
    <row r="160" spans="2:6" x14ac:dyDescent="0.2">
      <c r="B160" s="91" t="s">
        <v>260</v>
      </c>
      <c r="C160" s="24" t="s">
        <v>261</v>
      </c>
      <c r="D160" s="24" t="s">
        <v>262</v>
      </c>
    </row>
    <row r="161" spans="2:5" x14ac:dyDescent="0.2">
      <c r="B161" s="91" t="s">
        <v>263</v>
      </c>
      <c r="C161" s="24" t="s">
        <v>264</v>
      </c>
      <c r="D161" s="24" t="s">
        <v>265</v>
      </c>
    </row>
    <row r="162" spans="2:5" ht="87" x14ac:dyDescent="0.2">
      <c r="B162" s="91" t="s">
        <v>266</v>
      </c>
      <c r="C162" s="24" t="s">
        <v>267</v>
      </c>
      <c r="D162" s="24" t="s">
        <v>268</v>
      </c>
    </row>
    <row r="168" spans="2:5" ht="15" x14ac:dyDescent="0.2">
      <c r="B168" s="513" t="s">
        <v>269</v>
      </c>
      <c r="C168" s="513"/>
      <c r="D168" s="513"/>
    </row>
    <row r="169" spans="2:5" ht="15" x14ac:dyDescent="0.2">
      <c r="C169" s="85" t="s">
        <v>270</v>
      </c>
      <c r="D169" s="85" t="s">
        <v>5</v>
      </c>
    </row>
    <row r="170" spans="2:5" ht="43.5" x14ac:dyDescent="0.2">
      <c r="B170" s="96" t="s">
        <v>271</v>
      </c>
      <c r="C170" s="90" t="s">
        <v>272</v>
      </c>
      <c r="D170" s="93">
        <v>0.2</v>
      </c>
      <c r="E170" s="90" t="s">
        <v>273</v>
      </c>
    </row>
    <row r="171" spans="2:5" ht="43.5" x14ac:dyDescent="0.2">
      <c r="B171" s="94" t="s">
        <v>274</v>
      </c>
      <c r="C171" s="90" t="s">
        <v>275</v>
      </c>
      <c r="D171" s="93">
        <v>0.4</v>
      </c>
      <c r="E171" s="90" t="s">
        <v>276</v>
      </c>
    </row>
    <row r="172" spans="2:5" ht="43.5" x14ac:dyDescent="0.2">
      <c r="B172" s="108" t="s">
        <v>262</v>
      </c>
      <c r="C172" s="90" t="s">
        <v>277</v>
      </c>
      <c r="D172" s="93">
        <v>0.6</v>
      </c>
      <c r="E172" s="90" t="s">
        <v>278</v>
      </c>
    </row>
    <row r="173" spans="2:5" ht="57.75" x14ac:dyDescent="0.2">
      <c r="B173" s="109" t="s">
        <v>265</v>
      </c>
      <c r="C173" s="90" t="s">
        <v>279</v>
      </c>
      <c r="D173" s="93">
        <v>0.8</v>
      </c>
      <c r="E173" s="90" t="s">
        <v>280</v>
      </c>
    </row>
    <row r="174" spans="2:5" ht="43.5" x14ac:dyDescent="0.2">
      <c r="B174" s="95" t="s">
        <v>281</v>
      </c>
      <c r="C174" s="90" t="s">
        <v>282</v>
      </c>
      <c r="D174" s="93">
        <v>1</v>
      </c>
      <c r="E174" s="90" t="s">
        <v>283</v>
      </c>
    </row>
    <row r="179" spans="2:14" ht="15" x14ac:dyDescent="0.25">
      <c r="F179" s="521" t="s">
        <v>284</v>
      </c>
      <c r="G179" s="522"/>
      <c r="H179" s="522"/>
      <c r="I179" s="522"/>
      <c r="J179" s="522"/>
      <c r="K179" s="522"/>
      <c r="L179" s="522"/>
      <c r="M179" s="522"/>
      <c r="N179" s="523"/>
    </row>
    <row r="180" spans="2:14" ht="15" x14ac:dyDescent="0.25">
      <c r="B180" s="514" t="s">
        <v>285</v>
      </c>
      <c r="C180" s="514"/>
      <c r="D180" s="514"/>
    </row>
    <row r="181" spans="2:14" ht="15" x14ac:dyDescent="0.2">
      <c r="B181" s="26" t="s">
        <v>44</v>
      </c>
      <c r="C181" s="85" t="s">
        <v>286</v>
      </c>
      <c r="D181" s="85" t="s">
        <v>287</v>
      </c>
      <c r="H181" s="528" t="s">
        <v>288</v>
      </c>
      <c r="I181" s="528"/>
      <c r="J181" s="528"/>
      <c r="K181" s="528"/>
      <c r="L181" s="528"/>
    </row>
    <row r="182" spans="2:14" ht="28.5" x14ac:dyDescent="0.2">
      <c r="B182" s="96" t="s">
        <v>289</v>
      </c>
      <c r="C182" s="24" t="s">
        <v>290</v>
      </c>
      <c r="D182" s="90" t="s">
        <v>291</v>
      </c>
      <c r="F182" s="524" t="s">
        <v>292</v>
      </c>
      <c r="G182" s="23" t="s">
        <v>293</v>
      </c>
      <c r="H182" s="98"/>
      <c r="I182" s="98"/>
      <c r="J182" s="98"/>
      <c r="K182" s="98"/>
      <c r="L182" s="97"/>
      <c r="N182" s="102" t="s">
        <v>294</v>
      </c>
    </row>
    <row r="183" spans="2:14" ht="71.25" x14ac:dyDescent="0.2">
      <c r="B183" s="94" t="s">
        <v>295</v>
      </c>
      <c r="C183" s="24" t="s">
        <v>296</v>
      </c>
      <c r="D183" s="90" t="s">
        <v>297</v>
      </c>
      <c r="E183" s="10" t="s">
        <v>10</v>
      </c>
      <c r="F183" s="525"/>
      <c r="G183" s="23" t="s">
        <v>298</v>
      </c>
      <c r="H183" s="99"/>
      <c r="I183" s="99"/>
      <c r="J183" s="98"/>
      <c r="K183" s="98"/>
      <c r="L183" s="97"/>
      <c r="N183" s="103" t="s">
        <v>299</v>
      </c>
    </row>
    <row r="184" spans="2:14" ht="57" x14ac:dyDescent="0.2">
      <c r="B184" s="108" t="s">
        <v>300</v>
      </c>
      <c r="C184" s="24" t="s">
        <v>301</v>
      </c>
      <c r="D184" s="90" t="s">
        <v>302</v>
      </c>
      <c r="E184" s="10" t="s">
        <v>303</v>
      </c>
      <c r="F184" s="525"/>
      <c r="G184" s="23" t="s">
        <v>304</v>
      </c>
      <c r="H184" s="99"/>
      <c r="I184" s="99"/>
      <c r="J184" s="99"/>
      <c r="K184" s="98"/>
      <c r="L184" s="97"/>
      <c r="N184" s="104" t="s">
        <v>188</v>
      </c>
    </row>
    <row r="185" spans="2:14" ht="71.25" x14ac:dyDescent="0.2">
      <c r="B185" s="109" t="s">
        <v>305</v>
      </c>
      <c r="C185" s="24" t="s">
        <v>306</v>
      </c>
      <c r="D185" s="90" t="s">
        <v>307</v>
      </c>
      <c r="E185" s="10" t="s">
        <v>3</v>
      </c>
      <c r="F185" s="525"/>
      <c r="G185" s="23" t="s">
        <v>308</v>
      </c>
      <c r="H185" s="100"/>
      <c r="I185" s="99"/>
      <c r="J185" s="99"/>
      <c r="K185" s="98"/>
      <c r="L185" s="97"/>
      <c r="N185" s="105" t="s">
        <v>309</v>
      </c>
    </row>
    <row r="186" spans="2:14" ht="57" x14ac:dyDescent="0.2">
      <c r="B186" s="95" t="s">
        <v>310</v>
      </c>
      <c r="C186" s="24" t="s">
        <v>311</v>
      </c>
      <c r="D186" s="90" t="s">
        <v>312</v>
      </c>
      <c r="F186" s="525"/>
      <c r="G186" s="23" t="s">
        <v>313</v>
      </c>
      <c r="H186" s="100"/>
      <c r="I186" s="101"/>
      <c r="J186" s="99"/>
      <c r="K186" s="98"/>
      <c r="L186" s="97"/>
    </row>
    <row r="187" spans="2:14" ht="28.5" x14ac:dyDescent="0.2">
      <c r="B187" s="18"/>
      <c r="C187" s="23" t="s">
        <v>291</v>
      </c>
      <c r="D187" s="27"/>
      <c r="F187" s="107"/>
      <c r="G187" s="111"/>
      <c r="H187" s="112"/>
      <c r="I187" s="113"/>
      <c r="J187" s="114"/>
      <c r="K187" s="115"/>
      <c r="L187" s="116"/>
    </row>
    <row r="188" spans="2:14" ht="71.25" x14ac:dyDescent="0.2">
      <c r="B188" s="18"/>
      <c r="C188" s="23" t="s">
        <v>297</v>
      </c>
      <c r="D188" s="27"/>
      <c r="F188" s="107"/>
      <c r="G188" s="111"/>
      <c r="H188" s="112"/>
      <c r="I188" s="113"/>
      <c r="J188" s="114"/>
      <c r="K188" s="115"/>
      <c r="L188" s="116"/>
    </row>
    <row r="189" spans="2:14" ht="57" x14ac:dyDescent="0.2">
      <c r="B189" s="18"/>
      <c r="C189" s="23" t="s">
        <v>302</v>
      </c>
      <c r="D189" s="27"/>
      <c r="F189" s="107"/>
      <c r="G189" s="111"/>
      <c r="H189" s="112"/>
      <c r="I189" s="113"/>
      <c r="J189" s="114"/>
      <c r="K189" s="115"/>
      <c r="L189" s="116"/>
    </row>
    <row r="190" spans="2:14" ht="71.25" x14ac:dyDescent="0.2">
      <c r="B190" s="18"/>
      <c r="C190" s="23" t="s">
        <v>307</v>
      </c>
      <c r="D190" s="27"/>
      <c r="F190" s="107"/>
      <c r="G190" s="111"/>
      <c r="H190" s="112"/>
      <c r="I190" s="113"/>
      <c r="J190" s="114"/>
      <c r="K190" s="115"/>
      <c r="L190" s="116"/>
    </row>
    <row r="191" spans="2:14" ht="42.75" x14ac:dyDescent="0.2">
      <c r="B191" s="18"/>
      <c r="C191" s="23" t="s">
        <v>312</v>
      </c>
      <c r="D191" s="27"/>
      <c r="F191" s="107"/>
      <c r="G191" s="111"/>
      <c r="H191" s="112"/>
      <c r="I191" s="113"/>
      <c r="J191" s="114"/>
      <c r="K191" s="115"/>
      <c r="L191" s="116"/>
    </row>
    <row r="192" spans="2:14" ht="15" x14ac:dyDescent="0.2">
      <c r="B192" s="18"/>
      <c r="C192" s="29"/>
      <c r="D192" s="27"/>
      <c r="F192" s="107"/>
      <c r="G192" s="111"/>
      <c r="H192" s="112"/>
      <c r="I192" s="113"/>
      <c r="J192" s="114"/>
      <c r="K192" s="115"/>
      <c r="L192" s="116"/>
    </row>
    <row r="194" spans="2:6" ht="15" x14ac:dyDescent="0.25">
      <c r="B194" s="521" t="s">
        <v>314</v>
      </c>
      <c r="C194" s="522"/>
      <c r="D194" s="522"/>
      <c r="E194" s="523"/>
      <c r="F194" s="106"/>
    </row>
    <row r="195" spans="2:6" ht="15" x14ac:dyDescent="0.2">
      <c r="B195" s="526" t="s">
        <v>315</v>
      </c>
      <c r="C195" s="527"/>
      <c r="D195" s="85" t="s">
        <v>234</v>
      </c>
      <c r="E195" s="85" t="s">
        <v>316</v>
      </c>
    </row>
    <row r="196" spans="2:6" ht="43.5" x14ac:dyDescent="0.2">
      <c r="B196" s="516" t="s">
        <v>317</v>
      </c>
      <c r="C196" s="530" t="s">
        <v>318</v>
      </c>
      <c r="D196" s="91" t="s">
        <v>319</v>
      </c>
      <c r="E196" s="93">
        <v>0.25</v>
      </c>
    </row>
    <row r="197" spans="2:6" ht="57.75" x14ac:dyDescent="0.2">
      <c r="B197" s="516"/>
      <c r="C197" s="531"/>
      <c r="D197" s="91" t="s">
        <v>320</v>
      </c>
      <c r="E197" s="93">
        <v>0.15</v>
      </c>
    </row>
    <row r="198" spans="2:6" ht="57.75" x14ac:dyDescent="0.2">
      <c r="B198" s="516"/>
      <c r="C198" s="532"/>
      <c r="D198" s="91" t="s">
        <v>321</v>
      </c>
      <c r="E198" s="93">
        <v>0.1</v>
      </c>
    </row>
    <row r="199" spans="2:6" ht="100.5" x14ac:dyDescent="0.2">
      <c r="B199" s="516"/>
      <c r="C199" s="530" t="s">
        <v>322</v>
      </c>
      <c r="D199" s="91" t="s">
        <v>323</v>
      </c>
      <c r="E199" s="93">
        <v>0.25</v>
      </c>
      <c r="F199" s="10" t="s">
        <v>324</v>
      </c>
    </row>
    <row r="200" spans="2:6" ht="43.5" x14ac:dyDescent="0.2">
      <c r="B200" s="516"/>
      <c r="C200" s="532"/>
      <c r="D200" s="91" t="s">
        <v>325</v>
      </c>
      <c r="E200" s="93">
        <v>0.15</v>
      </c>
      <c r="F200" s="10" t="s">
        <v>326</v>
      </c>
    </row>
    <row r="201" spans="2:6" ht="86.25" x14ac:dyDescent="0.2">
      <c r="B201" s="516" t="s">
        <v>327</v>
      </c>
      <c r="C201" s="529" t="s">
        <v>328</v>
      </c>
      <c r="D201" s="91" t="s">
        <v>329</v>
      </c>
      <c r="E201" s="24" t="s">
        <v>330</v>
      </c>
    </row>
    <row r="202" spans="2:6" ht="86.25" x14ac:dyDescent="0.2">
      <c r="B202" s="516"/>
      <c r="C202" s="529"/>
      <c r="D202" s="91" t="s">
        <v>331</v>
      </c>
      <c r="E202" s="24" t="s">
        <v>330</v>
      </c>
    </row>
    <row r="203" spans="2:6" ht="43.5" x14ac:dyDescent="0.2">
      <c r="B203" s="516"/>
      <c r="C203" s="529" t="s">
        <v>332</v>
      </c>
      <c r="D203" s="91" t="s">
        <v>333</v>
      </c>
      <c r="E203" s="24" t="s">
        <v>330</v>
      </c>
    </row>
    <row r="204" spans="2:6" ht="43.5" x14ac:dyDescent="0.2">
      <c r="B204" s="516"/>
      <c r="C204" s="529"/>
      <c r="D204" s="91" t="s">
        <v>334</v>
      </c>
      <c r="E204" s="24" t="s">
        <v>330</v>
      </c>
    </row>
    <row r="205" spans="2:6" ht="43.5" x14ac:dyDescent="0.2">
      <c r="B205" s="516"/>
      <c r="C205" s="529" t="s">
        <v>335</v>
      </c>
      <c r="D205" s="91" t="s">
        <v>336</v>
      </c>
      <c r="E205" s="24" t="s">
        <v>330</v>
      </c>
    </row>
    <row r="206" spans="2:6" ht="43.5" x14ac:dyDescent="0.2">
      <c r="B206" s="516"/>
      <c r="C206" s="529"/>
      <c r="D206" s="91" t="s">
        <v>337</v>
      </c>
      <c r="E206" s="24" t="s">
        <v>330</v>
      </c>
    </row>
    <row r="210" spans="2:6" ht="15" x14ac:dyDescent="0.25">
      <c r="B210" s="514" t="s">
        <v>338</v>
      </c>
      <c r="C210" s="514"/>
      <c r="D210" s="514"/>
      <c r="E210" s="514"/>
      <c r="F210" s="514"/>
    </row>
    <row r="211" spans="2:6" ht="15" x14ac:dyDescent="0.2">
      <c r="B211" s="526" t="s">
        <v>339</v>
      </c>
      <c r="C211" s="539"/>
      <c r="D211" s="539"/>
      <c r="E211" s="527"/>
      <c r="F211" s="85" t="s">
        <v>316</v>
      </c>
    </row>
    <row r="212" spans="2:6" x14ac:dyDescent="0.2">
      <c r="B212" s="516" t="s">
        <v>340</v>
      </c>
      <c r="C212" s="529" t="s">
        <v>318</v>
      </c>
      <c r="D212" s="24" t="s">
        <v>341</v>
      </c>
      <c r="E212" s="24" t="s">
        <v>342</v>
      </c>
      <c r="F212" s="93">
        <v>0.25</v>
      </c>
    </row>
    <row r="213" spans="2:6" x14ac:dyDescent="0.2">
      <c r="B213" s="516"/>
      <c r="C213" s="529"/>
      <c r="D213" s="24" t="s">
        <v>343</v>
      </c>
      <c r="E213" s="24"/>
      <c r="F213" s="24"/>
    </row>
    <row r="214" spans="2:6" x14ac:dyDescent="0.2">
      <c r="B214" s="516"/>
      <c r="C214" s="529"/>
      <c r="D214" s="24" t="s">
        <v>344</v>
      </c>
      <c r="E214" s="24"/>
      <c r="F214" s="24"/>
    </row>
    <row r="215" spans="2:6" x14ac:dyDescent="0.2">
      <c r="B215" s="516"/>
      <c r="C215" s="529" t="s">
        <v>345</v>
      </c>
      <c r="D215" s="24" t="s">
        <v>346</v>
      </c>
      <c r="E215" s="24"/>
      <c r="F215" s="24"/>
    </row>
    <row r="216" spans="2:6" x14ac:dyDescent="0.2">
      <c r="B216" s="516"/>
      <c r="C216" s="529"/>
      <c r="D216" s="24" t="s">
        <v>347</v>
      </c>
      <c r="E216" s="24" t="s">
        <v>342</v>
      </c>
      <c r="F216" s="93">
        <v>0.15</v>
      </c>
    </row>
    <row r="217" spans="2:6" x14ac:dyDescent="0.2">
      <c r="B217" s="516"/>
      <c r="C217" s="529" t="s">
        <v>328</v>
      </c>
      <c r="D217" s="24" t="s">
        <v>348</v>
      </c>
      <c r="E217" s="24" t="s">
        <v>342</v>
      </c>
      <c r="F217" s="24" t="s">
        <v>330</v>
      </c>
    </row>
    <row r="218" spans="2:6" x14ac:dyDescent="0.2">
      <c r="B218" s="516"/>
      <c r="C218" s="529"/>
      <c r="D218" s="24" t="s">
        <v>349</v>
      </c>
      <c r="E218" s="24"/>
      <c r="F218" s="24" t="s">
        <v>330</v>
      </c>
    </row>
    <row r="219" spans="2:6" x14ac:dyDescent="0.2">
      <c r="B219" s="516"/>
      <c r="C219" s="529" t="s">
        <v>332</v>
      </c>
      <c r="D219" s="24" t="s">
        <v>350</v>
      </c>
      <c r="E219" s="24" t="s">
        <v>342</v>
      </c>
      <c r="F219" s="24" t="s">
        <v>330</v>
      </c>
    </row>
    <row r="220" spans="2:6" x14ac:dyDescent="0.2">
      <c r="B220" s="516"/>
      <c r="C220" s="529"/>
      <c r="D220" s="24" t="s">
        <v>351</v>
      </c>
      <c r="E220" s="24"/>
      <c r="F220" s="24" t="s">
        <v>330</v>
      </c>
    </row>
    <row r="221" spans="2:6" x14ac:dyDescent="0.2">
      <c r="B221" s="516"/>
      <c r="C221" s="529" t="s">
        <v>335</v>
      </c>
      <c r="D221" s="24" t="s">
        <v>352</v>
      </c>
      <c r="E221" s="24" t="s">
        <v>342</v>
      </c>
      <c r="F221" s="24" t="s">
        <v>330</v>
      </c>
    </row>
    <row r="222" spans="2:6" x14ac:dyDescent="0.2">
      <c r="B222" s="516"/>
      <c r="C222" s="529"/>
      <c r="D222" s="24" t="s">
        <v>353</v>
      </c>
      <c r="E222" s="48"/>
      <c r="F222" s="24" t="s">
        <v>330</v>
      </c>
    </row>
    <row r="223" spans="2:6" ht="15" x14ac:dyDescent="0.2">
      <c r="B223" s="533" t="s">
        <v>354</v>
      </c>
      <c r="C223" s="534"/>
      <c r="D223" s="534"/>
      <c r="E223" s="535"/>
      <c r="F223" s="92">
        <v>0.4</v>
      </c>
    </row>
    <row r="227" spans="3:4" x14ac:dyDescent="0.2">
      <c r="C227" s="10" t="s">
        <v>355</v>
      </c>
    </row>
    <row r="228" spans="3:4" x14ac:dyDescent="0.2">
      <c r="C228" s="10" t="s">
        <v>356</v>
      </c>
    </row>
    <row r="229" spans="3:4" x14ac:dyDescent="0.2">
      <c r="C229" s="10" t="s">
        <v>357</v>
      </c>
    </row>
    <row r="230" spans="3:4" x14ac:dyDescent="0.2">
      <c r="C230" s="10" t="s">
        <v>358</v>
      </c>
    </row>
    <row r="231" spans="3:4" x14ac:dyDescent="0.2">
      <c r="C231" s="10" t="s">
        <v>359</v>
      </c>
    </row>
    <row r="232" spans="3:4" x14ac:dyDescent="0.2">
      <c r="C232" s="10" t="s">
        <v>360</v>
      </c>
    </row>
    <row r="233" spans="3:4" x14ac:dyDescent="0.2">
      <c r="C233" s="10" t="s">
        <v>361</v>
      </c>
    </row>
    <row r="234" spans="3:4" x14ac:dyDescent="0.2">
      <c r="C234" s="10" t="s">
        <v>362</v>
      </c>
    </row>
    <row r="237" spans="3:4" x14ac:dyDescent="0.2">
      <c r="C237" s="10" t="s">
        <v>363</v>
      </c>
      <c r="D237" s="131">
        <v>1</v>
      </c>
    </row>
    <row r="238" spans="3:4" x14ac:dyDescent="0.2">
      <c r="C238" s="10" t="s">
        <v>364</v>
      </c>
      <c r="D238" s="131">
        <v>2</v>
      </c>
    </row>
    <row r="239" spans="3:4" x14ac:dyDescent="0.2">
      <c r="C239" s="10" t="s">
        <v>365</v>
      </c>
      <c r="D239" s="131">
        <v>3</v>
      </c>
    </row>
    <row r="240" spans="3:4" x14ac:dyDescent="0.2">
      <c r="C240" s="10" t="s">
        <v>366</v>
      </c>
      <c r="D240" s="131">
        <v>4</v>
      </c>
    </row>
    <row r="241" spans="3:4" x14ac:dyDescent="0.2">
      <c r="C241" s="10" t="s">
        <v>367</v>
      </c>
      <c r="D241" s="131">
        <v>5</v>
      </c>
    </row>
    <row r="242" spans="3:4" x14ac:dyDescent="0.2">
      <c r="C242" s="10" t="s">
        <v>368</v>
      </c>
    </row>
    <row r="243" spans="3:4" x14ac:dyDescent="0.2">
      <c r="C243" s="10" t="s">
        <v>369</v>
      </c>
    </row>
    <row r="244" spans="3:4" x14ac:dyDescent="0.2">
      <c r="C244" s="10" t="s">
        <v>370</v>
      </c>
    </row>
    <row r="245" spans="3:4" x14ac:dyDescent="0.2">
      <c r="C245" s="10" t="s">
        <v>371</v>
      </c>
    </row>
    <row r="246" spans="3:4" x14ac:dyDescent="0.2">
      <c r="C246" s="10" t="s">
        <v>372</v>
      </c>
    </row>
    <row r="247" spans="3:4" x14ac:dyDescent="0.2">
      <c r="C247" s="10" t="s">
        <v>373</v>
      </c>
    </row>
    <row r="248" spans="3:4" x14ac:dyDescent="0.2">
      <c r="C248" s="10" t="s">
        <v>374</v>
      </c>
    </row>
    <row r="249" spans="3:4" x14ac:dyDescent="0.2">
      <c r="C249" s="10" t="s">
        <v>375</v>
      </c>
    </row>
    <row r="250" spans="3:4" x14ac:dyDescent="0.2">
      <c r="C250" s="10" t="s">
        <v>376</v>
      </c>
    </row>
    <row r="251" spans="3:4" x14ac:dyDescent="0.2">
      <c r="C251" s="10" t="s">
        <v>377</v>
      </c>
    </row>
    <row r="252" spans="3:4" x14ac:dyDescent="0.2">
      <c r="C252" s="10" t="s">
        <v>378</v>
      </c>
    </row>
    <row r="253" spans="3:4" x14ac:dyDescent="0.2">
      <c r="C253" s="10" t="s">
        <v>379</v>
      </c>
    </row>
    <row r="254" spans="3:4" x14ac:dyDescent="0.2">
      <c r="C254" s="10" t="s">
        <v>380</v>
      </c>
    </row>
    <row r="255" spans="3:4" x14ac:dyDescent="0.2">
      <c r="C255" s="10" t="s">
        <v>381</v>
      </c>
    </row>
    <row r="256" spans="3:4" x14ac:dyDescent="0.2">
      <c r="C256" s="10" t="s">
        <v>382</v>
      </c>
    </row>
    <row r="257" spans="3:3" x14ac:dyDescent="0.2">
      <c r="C257" s="10" t="s">
        <v>383</v>
      </c>
    </row>
    <row r="258" spans="3:3" x14ac:dyDescent="0.2">
      <c r="C258" s="10" t="s">
        <v>384</v>
      </c>
    </row>
  </sheetData>
  <mergeCells count="53">
    <mergeCell ref="B223:E223"/>
    <mergeCell ref="E142:F142"/>
    <mergeCell ref="E143:F143"/>
    <mergeCell ref="E144:F144"/>
    <mergeCell ref="E145:F145"/>
    <mergeCell ref="E147:F147"/>
    <mergeCell ref="E146:F146"/>
    <mergeCell ref="D148:F149"/>
    <mergeCell ref="C217:C218"/>
    <mergeCell ref="C219:C220"/>
    <mergeCell ref="C221:C222"/>
    <mergeCell ref="B212:B222"/>
    <mergeCell ref="B210:F210"/>
    <mergeCell ref="B211:E211"/>
    <mergeCell ref="C212:C214"/>
    <mergeCell ref="C215:C216"/>
    <mergeCell ref="C201:C202"/>
    <mergeCell ref="B201:B206"/>
    <mergeCell ref="C203:C204"/>
    <mergeCell ref="C205:C206"/>
    <mergeCell ref="C196:C198"/>
    <mergeCell ref="B196:B200"/>
    <mergeCell ref="C199:C200"/>
    <mergeCell ref="B194:E194"/>
    <mergeCell ref="F182:F186"/>
    <mergeCell ref="B195:C195"/>
    <mergeCell ref="H181:L181"/>
    <mergeCell ref="F179:N179"/>
    <mergeCell ref="B51:D51"/>
    <mergeCell ref="B53:B54"/>
    <mergeCell ref="B55:B56"/>
    <mergeCell ref="B57:B58"/>
    <mergeCell ref="B59:B61"/>
    <mergeCell ref="B157:D157"/>
    <mergeCell ref="B168:D168"/>
    <mergeCell ref="B180:D180"/>
    <mergeCell ref="B139:D139"/>
    <mergeCell ref="B62:B63"/>
    <mergeCell ref="B96:B98"/>
    <mergeCell ref="B99:B101"/>
    <mergeCell ref="B106:F106"/>
    <mergeCell ref="B64:B65"/>
    <mergeCell ref="B66:B68"/>
    <mergeCell ref="B73:C73"/>
    <mergeCell ref="B82:C82"/>
    <mergeCell ref="B91:E91"/>
    <mergeCell ref="B93:B95"/>
    <mergeCell ref="B2:C2"/>
    <mergeCell ref="B16:E16"/>
    <mergeCell ref="B38:E38"/>
    <mergeCell ref="D39:E39"/>
    <mergeCell ref="B40:B41"/>
    <mergeCell ref="A27:D27"/>
  </mergeCell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10">
    <tabColor rgb="FFD5C93D"/>
  </sheetPr>
  <dimension ref="A1"/>
  <sheetViews>
    <sheetView topLeftCell="A19" workbookViewId="0">
      <selection activeCell="E55" sqref="E55"/>
    </sheetView>
  </sheetViews>
  <sheetFormatPr baseColWidth="10" defaultColWidth="11.42578125" defaultRowHeight="15" x14ac:dyDescent="0.25"/>
  <sheetData/>
  <sheetProtection sheet="1" objects="1" scenarios="1"/>
  <pageMargins left="0.7" right="0.7" top="0.75" bottom="0.75" header="0.3" footer="0.3"/>
  <drawing r:id="rId1"/>
  <legacyDrawing r:id="rId2"/>
  <controls>
    <mc:AlternateContent xmlns:mc="http://schemas.openxmlformats.org/markup-compatibility/2006">
      <mc:Choice Requires="x14">
        <control shapeId="12290" r:id="rId3" name="TextBox1">
          <controlPr defaultSize="0" autoLine="0" r:id="rId4">
            <anchor moveWithCells="1">
              <from>
                <xdr:col>6</xdr:col>
                <xdr:colOff>457200</xdr:colOff>
                <xdr:row>1</xdr:row>
                <xdr:rowOff>114300</xdr:rowOff>
              </from>
              <to>
                <xdr:col>14</xdr:col>
                <xdr:colOff>266700</xdr:colOff>
                <xdr:row>16</xdr:row>
                <xdr:rowOff>114300</xdr:rowOff>
              </to>
            </anchor>
          </controlPr>
        </control>
      </mc:Choice>
      <mc:Fallback>
        <control shapeId="12290" r:id="rId3" name="TextBox1"/>
      </mc:Fallback>
    </mc:AlternateContent>
    <mc:AlternateContent xmlns:mc="http://schemas.openxmlformats.org/markup-compatibility/2006">
      <mc:Choice Requires="x14">
        <control shapeId="12291" r:id="rId5" name="CommandButton2">
          <controlPr defaultSize="0" autoLine="0" r:id="rId6">
            <anchor moveWithCells="1">
              <from>
                <xdr:col>3</xdr:col>
                <xdr:colOff>676275</xdr:colOff>
                <xdr:row>10</xdr:row>
                <xdr:rowOff>171450</xdr:rowOff>
              </from>
              <to>
                <xdr:col>5</xdr:col>
                <xdr:colOff>352425</xdr:colOff>
                <xdr:row>13</xdr:row>
                <xdr:rowOff>76200</xdr:rowOff>
              </to>
            </anchor>
          </controlPr>
        </control>
      </mc:Choice>
      <mc:Fallback>
        <control shapeId="12291" r:id="rId5" name="CommandButton2"/>
      </mc:Fallback>
    </mc:AlternateContent>
  </control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3">
    <tabColor rgb="FF0F3D38"/>
  </sheetPr>
  <dimension ref="A1:O94"/>
  <sheetViews>
    <sheetView showGridLines="0" zoomScale="80" zoomScaleNormal="80" workbookViewId="0">
      <pane ySplit="8" topLeftCell="A9" activePane="bottomLeft" state="frozen"/>
      <selection pane="bottomLeft" activeCell="J20" sqref="J20"/>
    </sheetView>
  </sheetViews>
  <sheetFormatPr baseColWidth="10" defaultColWidth="11.42578125" defaultRowHeight="14.25" x14ac:dyDescent="0.2"/>
  <cols>
    <col min="1" max="1" width="17" style="136" customWidth="1"/>
    <col min="2" max="2" width="88.7109375" style="136" customWidth="1"/>
    <col min="3" max="3" width="11.42578125" style="136"/>
    <col min="4" max="4" width="14.28515625" style="136" customWidth="1"/>
    <col min="5" max="5" width="13.85546875" style="136" customWidth="1"/>
    <col min="6" max="6" width="15.7109375" style="136" customWidth="1"/>
    <col min="7" max="7" width="16.42578125" style="136" customWidth="1"/>
    <col min="8" max="9" width="15.7109375" style="136" customWidth="1"/>
    <col min="10" max="10" width="22.42578125" style="136" customWidth="1"/>
    <col min="11" max="11" width="15.7109375" style="136" customWidth="1"/>
    <col min="12" max="12" width="11.42578125" style="136"/>
    <col min="13" max="13" width="15.5703125" style="136" bestFit="1" customWidth="1"/>
    <col min="14" max="14" width="41.42578125" style="163" customWidth="1"/>
    <col min="15" max="16384" width="11.42578125" style="136"/>
  </cols>
  <sheetData>
    <row r="1" spans="1:15" s="161" customFormat="1" ht="23.25" customHeight="1" x14ac:dyDescent="0.25">
      <c r="A1" s="10"/>
      <c r="B1" s="453"/>
      <c r="C1" s="471" t="s">
        <v>24</v>
      </c>
      <c r="D1" s="472"/>
      <c r="E1" s="472"/>
      <c r="F1" s="472"/>
      <c r="G1" s="472"/>
      <c r="H1" s="472"/>
      <c r="I1" s="472"/>
      <c r="J1" s="472"/>
      <c r="K1" s="472"/>
      <c r="L1" s="472"/>
      <c r="M1" s="473"/>
      <c r="N1" s="133" t="s">
        <v>25</v>
      </c>
      <c r="O1" s="308"/>
    </row>
    <row r="2" spans="1:15" s="161" customFormat="1" ht="21.75" customHeight="1" x14ac:dyDescent="0.25">
      <c r="A2" s="10"/>
      <c r="B2" s="453"/>
      <c r="C2" s="471" t="s">
        <v>26</v>
      </c>
      <c r="D2" s="472"/>
      <c r="E2" s="472"/>
      <c r="F2" s="472"/>
      <c r="G2" s="472"/>
      <c r="H2" s="472"/>
      <c r="I2" s="472"/>
      <c r="J2" s="472"/>
      <c r="K2" s="472"/>
      <c r="L2" s="472"/>
      <c r="M2" s="473"/>
      <c r="N2" s="133" t="s">
        <v>894</v>
      </c>
      <c r="O2" s="308"/>
    </row>
    <row r="3" spans="1:15" s="161" customFormat="1" ht="15" customHeight="1" x14ac:dyDescent="0.25">
      <c r="A3" s="10"/>
      <c r="B3" s="453"/>
      <c r="C3" s="474" t="s">
        <v>27</v>
      </c>
      <c r="D3" s="475"/>
      <c r="E3" s="475"/>
      <c r="F3" s="475"/>
      <c r="G3" s="475"/>
      <c r="H3" s="475"/>
      <c r="I3" s="475"/>
      <c r="J3" s="475"/>
      <c r="K3" s="475"/>
      <c r="L3" s="475"/>
      <c r="M3" s="476"/>
      <c r="N3" s="133" t="s">
        <v>895</v>
      </c>
      <c r="O3" s="308"/>
    </row>
    <row r="4" spans="1:15" s="161" customFormat="1" ht="24" customHeight="1" x14ac:dyDescent="0.25">
      <c r="A4" s="10"/>
      <c r="B4" s="453"/>
      <c r="C4" s="477"/>
      <c r="D4" s="478"/>
      <c r="E4" s="478"/>
      <c r="F4" s="478"/>
      <c r="G4" s="478"/>
      <c r="H4" s="478"/>
      <c r="I4" s="478"/>
      <c r="J4" s="478"/>
      <c r="K4" s="478"/>
      <c r="L4" s="478"/>
      <c r="M4" s="479"/>
      <c r="N4" s="133" t="s">
        <v>385</v>
      </c>
      <c r="O4" s="308"/>
    </row>
    <row r="5" spans="1:15" ht="18" customHeight="1" thickBot="1" x14ac:dyDescent="0.25">
      <c r="A5" s="10"/>
      <c r="B5" s="10"/>
      <c r="C5" s="10"/>
      <c r="D5" s="10"/>
      <c r="E5" s="10"/>
      <c r="F5" s="10"/>
      <c r="G5" s="10"/>
      <c r="H5" s="10"/>
      <c r="I5" s="10"/>
      <c r="J5" s="10"/>
      <c r="K5" s="10"/>
      <c r="L5" s="10"/>
      <c r="M5" s="10"/>
      <c r="N5" s="49"/>
      <c r="O5" s="10"/>
    </row>
    <row r="6" spans="1:15" ht="15.75" customHeight="1" x14ac:dyDescent="0.25">
      <c r="A6" s="10"/>
      <c r="B6" s="550" t="s">
        <v>386</v>
      </c>
      <c r="C6" s="551"/>
      <c r="D6" s="544" t="s">
        <v>915</v>
      </c>
      <c r="E6" s="544" t="s">
        <v>916</v>
      </c>
      <c r="F6" s="554" t="s">
        <v>387</v>
      </c>
      <c r="G6" s="554"/>
      <c r="H6" s="554"/>
      <c r="I6" s="554"/>
      <c r="J6" s="554"/>
      <c r="K6" s="554"/>
      <c r="L6" s="540" t="s">
        <v>388</v>
      </c>
      <c r="M6" s="542" t="s">
        <v>389</v>
      </c>
      <c r="N6" s="547" t="s">
        <v>100</v>
      </c>
      <c r="O6" s="10"/>
    </row>
    <row r="7" spans="1:15" ht="30" x14ac:dyDescent="0.2">
      <c r="A7" s="317" t="s">
        <v>37</v>
      </c>
      <c r="B7" s="552"/>
      <c r="C7" s="553"/>
      <c r="D7" s="545"/>
      <c r="E7" s="545"/>
      <c r="F7" s="81" t="s">
        <v>383</v>
      </c>
      <c r="G7" s="81" t="s">
        <v>837</v>
      </c>
      <c r="H7" s="81" t="s">
        <v>838</v>
      </c>
      <c r="I7" s="81" t="s">
        <v>364</v>
      </c>
      <c r="J7" s="81" t="s">
        <v>839</v>
      </c>
      <c r="K7" s="81" t="s">
        <v>376</v>
      </c>
      <c r="L7" s="541"/>
      <c r="M7" s="543"/>
      <c r="N7" s="548"/>
      <c r="O7" s="10"/>
    </row>
    <row r="8" spans="1:15" ht="14.25" customHeight="1" thickBot="1" x14ac:dyDescent="0.25">
      <c r="A8" s="10"/>
      <c r="B8" s="164" t="s">
        <v>390</v>
      </c>
      <c r="C8" s="165" t="s">
        <v>391</v>
      </c>
      <c r="D8" s="165"/>
      <c r="E8" s="165"/>
      <c r="F8" s="166">
        <v>0.15</v>
      </c>
      <c r="G8" s="166">
        <v>0.25</v>
      </c>
      <c r="H8" s="166">
        <v>0.2</v>
      </c>
      <c r="I8" s="166">
        <v>0.15</v>
      </c>
      <c r="J8" s="166">
        <v>0.15</v>
      </c>
      <c r="K8" s="166">
        <v>0.1</v>
      </c>
      <c r="L8" s="167">
        <f>SUM(F8:K8)</f>
        <v>1.0000000000000002</v>
      </c>
      <c r="M8" s="168">
        <f>+L8</f>
        <v>1.0000000000000002</v>
      </c>
      <c r="N8" s="549"/>
      <c r="O8" s="10"/>
    </row>
    <row r="9" spans="1:15" ht="30" hidden="1" x14ac:dyDescent="0.2">
      <c r="A9" s="10"/>
      <c r="B9" s="169" t="s">
        <v>392</v>
      </c>
      <c r="C9" s="170">
        <v>0</v>
      </c>
      <c r="D9" s="170"/>
      <c r="E9" s="170"/>
      <c r="F9" s="171">
        <v>4</v>
      </c>
      <c r="G9" s="171">
        <v>5</v>
      </c>
      <c r="H9" s="171">
        <v>5</v>
      </c>
      <c r="I9" s="171">
        <v>3</v>
      </c>
      <c r="J9" s="171">
        <v>1</v>
      </c>
      <c r="K9" s="171">
        <v>1</v>
      </c>
      <c r="L9" s="172">
        <f t="shared" ref="L9:L32" si="0">SUM(F9:K9)</f>
        <v>19</v>
      </c>
      <c r="M9" s="173">
        <f>+SUMPRODUCT(F$8:K$8,F9:K9)/5</f>
        <v>0.71</v>
      </c>
      <c r="N9" s="174" t="str">
        <f>IF(M9&lt;=0.6,"BAJO IMPACTO",IF(M9&lt;=0.8,"MEDIO IMPACTO RECOMENDABLE EVALUARLO EN EL RIESGO",IF(M9&lt;=1,"ALTO IMPACTO OBLIGATORIO ARTICULARLA A UNO DE LOS RIESGOS")))</f>
        <v>MEDIO IMPACTO RECOMENDABLE EVALUARLO EN EL RIESGO</v>
      </c>
      <c r="O9" s="10"/>
    </row>
    <row r="10" spans="1:15" ht="22.5" hidden="1" customHeight="1" x14ac:dyDescent="0.2">
      <c r="A10" s="10"/>
      <c r="B10" s="169" t="s">
        <v>393</v>
      </c>
      <c r="C10" s="150">
        <v>0</v>
      </c>
      <c r="D10" s="170"/>
      <c r="E10" s="170"/>
      <c r="F10" s="171">
        <v>1</v>
      </c>
      <c r="G10" s="171">
        <v>3</v>
      </c>
      <c r="H10" s="171">
        <v>5</v>
      </c>
      <c r="I10" s="171">
        <v>4</v>
      </c>
      <c r="J10" s="171">
        <v>1</v>
      </c>
      <c r="K10" s="171">
        <v>1</v>
      </c>
      <c r="L10" s="20">
        <f t="shared" si="0"/>
        <v>15</v>
      </c>
      <c r="M10" s="173">
        <f>+SUMPRODUCT(F$8:K$8,F10:K10)/5</f>
        <v>0.55000000000000004</v>
      </c>
      <c r="N10" s="174" t="str">
        <f t="shared" ref="N10:N32" si="1">IF(M10&lt;=0.6,"BAJO IMPACTO",IF(M10&lt;=0.8,"MEDIO IMPACTO RECOMENDABLE EVALUARLO EN EL RIESGO",IF(M10&lt;=1,"ALTO IMPACTO OBLIGATORIO ARTICULARLA A UNO DE LOS RIESGOS")))</f>
        <v>BAJO IMPACTO</v>
      </c>
      <c r="O10" s="10"/>
    </row>
    <row r="11" spans="1:15" ht="15" hidden="1" x14ac:dyDescent="0.2">
      <c r="A11" s="10"/>
      <c r="B11" s="169" t="s">
        <v>394</v>
      </c>
      <c r="C11" s="150">
        <v>0</v>
      </c>
      <c r="D11" s="170"/>
      <c r="E11" s="170"/>
      <c r="F11" s="171">
        <v>1</v>
      </c>
      <c r="G11" s="171">
        <v>4</v>
      </c>
      <c r="H11" s="171">
        <v>5</v>
      </c>
      <c r="I11" s="171">
        <v>1</v>
      </c>
      <c r="J11" s="171">
        <v>1</v>
      </c>
      <c r="K11" s="171">
        <v>1</v>
      </c>
      <c r="L11" s="20">
        <f t="shared" si="0"/>
        <v>13</v>
      </c>
      <c r="M11" s="173">
        <f t="shared" ref="M11:M91" si="2">+SUMPRODUCT(F$8:K$8,F11:K11)/5</f>
        <v>0.51</v>
      </c>
      <c r="N11" s="174" t="str">
        <f t="shared" si="1"/>
        <v>BAJO IMPACTO</v>
      </c>
      <c r="O11" s="10"/>
    </row>
    <row r="12" spans="1:15" ht="30" hidden="1" x14ac:dyDescent="0.2">
      <c r="A12" s="10"/>
      <c r="B12" s="169" t="s">
        <v>395</v>
      </c>
      <c r="C12" s="150">
        <v>0</v>
      </c>
      <c r="D12" s="170"/>
      <c r="E12" s="170"/>
      <c r="F12" s="171">
        <v>1</v>
      </c>
      <c r="G12" s="171">
        <v>5</v>
      </c>
      <c r="H12" s="171">
        <v>5</v>
      </c>
      <c r="I12" s="171">
        <v>3</v>
      </c>
      <c r="J12" s="171">
        <v>1</v>
      </c>
      <c r="K12" s="171">
        <v>1</v>
      </c>
      <c r="L12" s="20">
        <f t="shared" si="0"/>
        <v>16</v>
      </c>
      <c r="M12" s="173">
        <f t="shared" si="2"/>
        <v>0.61999999999999988</v>
      </c>
      <c r="N12" s="174" t="str">
        <f t="shared" si="1"/>
        <v>MEDIO IMPACTO RECOMENDABLE EVALUARLO EN EL RIESGO</v>
      </c>
      <c r="O12" s="10"/>
    </row>
    <row r="13" spans="1:15" ht="20.25" hidden="1" customHeight="1" x14ac:dyDescent="0.2">
      <c r="A13" s="10"/>
      <c r="B13" s="169" t="s">
        <v>396</v>
      </c>
      <c r="C13" s="150">
        <v>0</v>
      </c>
      <c r="D13" s="170"/>
      <c r="E13" s="170"/>
      <c r="F13" s="171">
        <v>2</v>
      </c>
      <c r="G13" s="171">
        <v>3</v>
      </c>
      <c r="H13" s="171">
        <v>4</v>
      </c>
      <c r="I13" s="171">
        <v>3</v>
      </c>
      <c r="J13" s="171">
        <v>1</v>
      </c>
      <c r="K13" s="171">
        <v>1</v>
      </c>
      <c r="L13" s="20">
        <f t="shared" si="0"/>
        <v>14</v>
      </c>
      <c r="M13" s="173">
        <f t="shared" si="2"/>
        <v>0.51</v>
      </c>
      <c r="N13" s="174" t="str">
        <f t="shared" si="1"/>
        <v>BAJO IMPACTO</v>
      </c>
      <c r="O13" s="10"/>
    </row>
    <row r="14" spans="1:15" ht="30" hidden="1" x14ac:dyDescent="0.2">
      <c r="A14" s="10"/>
      <c r="B14" s="169" t="s">
        <v>397</v>
      </c>
      <c r="C14" s="150">
        <v>0</v>
      </c>
      <c r="D14" s="170"/>
      <c r="E14" s="170"/>
      <c r="F14" s="171">
        <v>5</v>
      </c>
      <c r="G14" s="171">
        <v>4</v>
      </c>
      <c r="H14" s="171">
        <v>5</v>
      </c>
      <c r="I14" s="171">
        <v>5</v>
      </c>
      <c r="J14" s="171">
        <v>1</v>
      </c>
      <c r="K14" s="171">
        <v>1</v>
      </c>
      <c r="L14" s="20">
        <f t="shared" si="0"/>
        <v>21</v>
      </c>
      <c r="M14" s="173">
        <f t="shared" si="2"/>
        <v>0.75</v>
      </c>
      <c r="N14" s="174" t="str">
        <f t="shared" si="1"/>
        <v>MEDIO IMPACTO RECOMENDABLE EVALUARLO EN EL RIESGO</v>
      </c>
      <c r="O14" s="10"/>
    </row>
    <row r="15" spans="1:15" ht="51" x14ac:dyDescent="0.2">
      <c r="A15" s="10"/>
      <c r="B15" s="176" t="s">
        <v>398</v>
      </c>
      <c r="C15" s="150">
        <v>1</v>
      </c>
      <c r="D15" s="312" t="s">
        <v>918</v>
      </c>
      <c r="E15" s="312" t="s">
        <v>917</v>
      </c>
      <c r="F15" s="171">
        <v>3</v>
      </c>
      <c r="G15" s="171">
        <v>4</v>
      </c>
      <c r="H15" s="171">
        <v>2</v>
      </c>
      <c r="I15" s="171">
        <v>3</v>
      </c>
      <c r="J15" s="171">
        <v>1</v>
      </c>
      <c r="K15" s="171">
        <v>1</v>
      </c>
      <c r="L15" s="20">
        <f t="shared" si="0"/>
        <v>14</v>
      </c>
      <c r="M15" s="173">
        <f t="shared" si="2"/>
        <v>0.51</v>
      </c>
      <c r="N15" s="174" t="str">
        <f t="shared" si="1"/>
        <v>BAJO IMPACTO</v>
      </c>
      <c r="O15" s="10"/>
    </row>
    <row r="16" spans="1:15" ht="51" x14ac:dyDescent="0.2">
      <c r="A16" s="10"/>
      <c r="B16" s="355" t="s">
        <v>921</v>
      </c>
      <c r="C16" s="344">
        <v>0</v>
      </c>
      <c r="D16" s="356" t="s">
        <v>918</v>
      </c>
      <c r="E16" s="356" t="s">
        <v>917</v>
      </c>
      <c r="F16" s="357">
        <v>5</v>
      </c>
      <c r="G16" s="357">
        <v>3</v>
      </c>
      <c r="H16" s="357">
        <v>1</v>
      </c>
      <c r="I16" s="357">
        <v>5</v>
      </c>
      <c r="J16" s="357">
        <v>1</v>
      </c>
      <c r="K16" s="357">
        <v>1</v>
      </c>
      <c r="L16" s="358">
        <f t="shared" si="0"/>
        <v>16</v>
      </c>
      <c r="M16" s="359">
        <f t="shared" si="2"/>
        <v>0.54</v>
      </c>
      <c r="N16" s="174" t="str">
        <f t="shared" si="1"/>
        <v>BAJO IMPACTO</v>
      </c>
      <c r="O16" s="10"/>
    </row>
    <row r="17" spans="1:15" ht="51" hidden="1" x14ac:dyDescent="0.2">
      <c r="A17" s="10"/>
      <c r="B17" s="169" t="s">
        <v>399</v>
      </c>
      <c r="C17" s="150">
        <v>0</v>
      </c>
      <c r="D17" s="312" t="s">
        <v>918</v>
      </c>
      <c r="E17" s="312" t="s">
        <v>917</v>
      </c>
      <c r="F17" s="171">
        <v>4</v>
      </c>
      <c r="G17" s="171">
        <v>5</v>
      </c>
      <c r="H17" s="171">
        <v>5</v>
      </c>
      <c r="I17" s="171">
        <v>3</v>
      </c>
      <c r="J17" s="171">
        <v>1</v>
      </c>
      <c r="K17" s="171">
        <v>1</v>
      </c>
      <c r="L17" s="20">
        <f t="shared" si="0"/>
        <v>19</v>
      </c>
      <c r="M17" s="173">
        <f t="shared" si="2"/>
        <v>0.71</v>
      </c>
      <c r="N17" s="174" t="str">
        <f t="shared" si="1"/>
        <v>MEDIO IMPACTO RECOMENDABLE EVALUARLO EN EL RIESGO</v>
      </c>
      <c r="O17" s="10"/>
    </row>
    <row r="18" spans="1:15" ht="51" hidden="1" x14ac:dyDescent="0.2">
      <c r="A18" s="10"/>
      <c r="B18" s="169" t="s">
        <v>400</v>
      </c>
      <c r="C18" s="150">
        <v>0</v>
      </c>
      <c r="D18" s="312" t="s">
        <v>918</v>
      </c>
      <c r="E18" s="312" t="s">
        <v>917</v>
      </c>
      <c r="F18" s="171">
        <v>2</v>
      </c>
      <c r="G18" s="171">
        <v>5</v>
      </c>
      <c r="H18" s="171">
        <v>5</v>
      </c>
      <c r="I18" s="171">
        <v>3</v>
      </c>
      <c r="J18" s="171">
        <v>1</v>
      </c>
      <c r="K18" s="171">
        <v>1</v>
      </c>
      <c r="L18" s="172">
        <f t="shared" si="0"/>
        <v>17</v>
      </c>
      <c r="M18" s="173">
        <f t="shared" si="2"/>
        <v>0.65</v>
      </c>
      <c r="N18" s="174" t="str">
        <f t="shared" si="1"/>
        <v>MEDIO IMPACTO RECOMENDABLE EVALUARLO EN EL RIESGO</v>
      </c>
      <c r="O18" s="10"/>
    </row>
    <row r="19" spans="1:15" ht="51" x14ac:dyDescent="0.2">
      <c r="A19" s="10"/>
      <c r="B19" s="175" t="s">
        <v>401</v>
      </c>
      <c r="C19" s="150">
        <v>1</v>
      </c>
      <c r="D19" s="312" t="s">
        <v>918</v>
      </c>
      <c r="E19" s="312" t="s">
        <v>917</v>
      </c>
      <c r="F19" s="171">
        <v>4</v>
      </c>
      <c r="G19" s="171">
        <v>5</v>
      </c>
      <c r="H19" s="171">
        <v>3</v>
      </c>
      <c r="I19" s="171">
        <v>2</v>
      </c>
      <c r="J19" s="171">
        <v>1</v>
      </c>
      <c r="K19" s="171">
        <v>1</v>
      </c>
      <c r="L19" s="20">
        <f t="shared" si="0"/>
        <v>16</v>
      </c>
      <c r="M19" s="173">
        <f t="shared" si="2"/>
        <v>0.6</v>
      </c>
      <c r="N19" s="174" t="str">
        <f t="shared" si="1"/>
        <v>BAJO IMPACTO</v>
      </c>
      <c r="O19" s="10"/>
    </row>
    <row r="20" spans="1:15" ht="51" x14ac:dyDescent="0.2">
      <c r="A20" s="10"/>
      <c r="B20" s="175" t="s">
        <v>402</v>
      </c>
      <c r="C20" s="150">
        <v>1</v>
      </c>
      <c r="D20" s="312" t="s">
        <v>918</v>
      </c>
      <c r="E20" s="312" t="s">
        <v>917</v>
      </c>
      <c r="F20" s="171">
        <v>4</v>
      </c>
      <c r="G20" s="171">
        <v>5</v>
      </c>
      <c r="H20" s="171">
        <v>4</v>
      </c>
      <c r="I20" s="171">
        <v>3</v>
      </c>
      <c r="J20" s="171">
        <v>1</v>
      </c>
      <c r="K20" s="171">
        <v>1</v>
      </c>
      <c r="L20" s="20">
        <f t="shared" si="0"/>
        <v>18</v>
      </c>
      <c r="M20" s="173">
        <f t="shared" si="2"/>
        <v>0.67000000000000015</v>
      </c>
      <c r="N20" s="174" t="str">
        <f t="shared" si="1"/>
        <v>MEDIO IMPACTO RECOMENDABLE EVALUARLO EN EL RIESGO</v>
      </c>
      <c r="O20" s="10"/>
    </row>
    <row r="21" spans="1:15" ht="51" x14ac:dyDescent="0.2">
      <c r="A21" s="10"/>
      <c r="B21" s="175" t="s">
        <v>403</v>
      </c>
      <c r="C21" s="150">
        <v>1</v>
      </c>
      <c r="D21" s="312" t="s">
        <v>918</v>
      </c>
      <c r="E21" s="312" t="s">
        <v>917</v>
      </c>
      <c r="F21" s="171">
        <v>5</v>
      </c>
      <c r="G21" s="171">
        <v>3</v>
      </c>
      <c r="H21" s="171">
        <v>4</v>
      </c>
      <c r="I21" s="171">
        <v>4</v>
      </c>
      <c r="J21" s="171">
        <v>3</v>
      </c>
      <c r="K21" s="171">
        <v>3</v>
      </c>
      <c r="L21" s="20">
        <f t="shared" si="0"/>
        <v>22</v>
      </c>
      <c r="M21" s="173">
        <f t="shared" si="2"/>
        <v>0.72999999999999987</v>
      </c>
      <c r="N21" s="174" t="str">
        <f t="shared" si="1"/>
        <v>MEDIO IMPACTO RECOMENDABLE EVALUARLO EN EL RIESGO</v>
      </c>
      <c r="O21" s="10"/>
    </row>
    <row r="22" spans="1:15" ht="51" hidden="1" x14ac:dyDescent="0.2">
      <c r="A22" s="10"/>
      <c r="B22" s="183" t="s">
        <v>404</v>
      </c>
      <c r="C22" s="150">
        <v>0</v>
      </c>
      <c r="D22" s="312" t="s">
        <v>918</v>
      </c>
      <c r="E22" s="312" t="s">
        <v>917</v>
      </c>
      <c r="F22" s="38">
        <v>5</v>
      </c>
      <c r="G22" s="38">
        <v>3</v>
      </c>
      <c r="H22" s="38">
        <v>5</v>
      </c>
      <c r="I22" s="38">
        <v>4</v>
      </c>
      <c r="J22" s="38">
        <v>1</v>
      </c>
      <c r="K22" s="38">
        <v>1</v>
      </c>
      <c r="L22" s="20">
        <f t="shared" si="0"/>
        <v>19</v>
      </c>
      <c r="M22" s="173">
        <f t="shared" si="2"/>
        <v>0.67</v>
      </c>
      <c r="N22" s="174" t="str">
        <f t="shared" si="1"/>
        <v>MEDIO IMPACTO RECOMENDABLE EVALUARLO EN EL RIESGO</v>
      </c>
      <c r="O22" s="10"/>
    </row>
    <row r="23" spans="1:15" ht="51" hidden="1" x14ac:dyDescent="0.2">
      <c r="A23" s="10"/>
      <c r="B23" s="183" t="s">
        <v>405</v>
      </c>
      <c r="C23" s="150">
        <v>0</v>
      </c>
      <c r="D23" s="312" t="s">
        <v>918</v>
      </c>
      <c r="E23" s="312" t="s">
        <v>917</v>
      </c>
      <c r="F23" s="38">
        <v>5</v>
      </c>
      <c r="G23" s="38">
        <v>4</v>
      </c>
      <c r="H23" s="38">
        <v>4</v>
      </c>
      <c r="I23" s="38">
        <v>5</v>
      </c>
      <c r="J23" s="38">
        <v>1</v>
      </c>
      <c r="K23" s="38">
        <v>1</v>
      </c>
      <c r="L23" s="20">
        <f t="shared" si="0"/>
        <v>20</v>
      </c>
      <c r="M23" s="173">
        <f t="shared" si="2"/>
        <v>0.71</v>
      </c>
      <c r="N23" s="174" t="str">
        <f t="shared" si="1"/>
        <v>MEDIO IMPACTO RECOMENDABLE EVALUARLO EN EL RIESGO</v>
      </c>
      <c r="O23" s="10"/>
    </row>
    <row r="24" spans="1:15" ht="134.25" customHeight="1" x14ac:dyDescent="0.2">
      <c r="A24" s="10"/>
      <c r="B24" s="337" t="s">
        <v>919</v>
      </c>
      <c r="C24" s="150">
        <v>1</v>
      </c>
      <c r="D24" s="312" t="s">
        <v>918</v>
      </c>
      <c r="E24" s="312" t="s">
        <v>917</v>
      </c>
      <c r="F24" s="38">
        <v>4</v>
      </c>
      <c r="G24" s="38">
        <v>4</v>
      </c>
      <c r="H24" s="38">
        <v>4</v>
      </c>
      <c r="I24" s="38">
        <v>3</v>
      </c>
      <c r="J24" s="38">
        <v>1</v>
      </c>
      <c r="K24" s="38">
        <v>1</v>
      </c>
      <c r="L24" s="20">
        <f t="shared" si="0"/>
        <v>17</v>
      </c>
      <c r="M24" s="173">
        <f t="shared" si="2"/>
        <v>0.62000000000000011</v>
      </c>
      <c r="N24" s="174" t="str">
        <f t="shared" si="1"/>
        <v>MEDIO IMPACTO RECOMENDABLE EVALUARLO EN EL RIESGO</v>
      </c>
      <c r="O24" s="10"/>
    </row>
    <row r="25" spans="1:15" ht="51" hidden="1" x14ac:dyDescent="0.2">
      <c r="A25" s="10"/>
      <c r="B25" s="183" t="s">
        <v>406</v>
      </c>
      <c r="C25" s="150">
        <v>0</v>
      </c>
      <c r="D25" s="312" t="s">
        <v>918</v>
      </c>
      <c r="E25" s="312" t="s">
        <v>917</v>
      </c>
      <c r="F25" s="38">
        <v>2</v>
      </c>
      <c r="G25" s="38">
        <v>5</v>
      </c>
      <c r="H25" s="38">
        <v>5</v>
      </c>
      <c r="I25" s="38">
        <v>3</v>
      </c>
      <c r="J25" s="38">
        <v>3</v>
      </c>
      <c r="K25" s="38">
        <v>1</v>
      </c>
      <c r="L25" s="20">
        <f t="shared" si="0"/>
        <v>19</v>
      </c>
      <c r="M25" s="173">
        <f t="shared" si="2"/>
        <v>0.71000000000000008</v>
      </c>
      <c r="N25" s="174" t="str">
        <f t="shared" si="1"/>
        <v>MEDIO IMPACTO RECOMENDABLE EVALUARLO EN EL RIESGO</v>
      </c>
      <c r="O25" s="10"/>
    </row>
    <row r="26" spans="1:15" ht="51" hidden="1" x14ac:dyDescent="0.2">
      <c r="A26" s="10"/>
      <c r="B26" s="183" t="s">
        <v>407</v>
      </c>
      <c r="C26" s="150">
        <v>0</v>
      </c>
      <c r="D26" s="312" t="s">
        <v>918</v>
      </c>
      <c r="E26" s="312" t="s">
        <v>917</v>
      </c>
      <c r="F26" s="38">
        <v>5</v>
      </c>
      <c r="G26" s="38">
        <v>3</v>
      </c>
      <c r="H26" s="38">
        <v>4</v>
      </c>
      <c r="I26" s="38">
        <v>3</v>
      </c>
      <c r="J26" s="38">
        <v>1</v>
      </c>
      <c r="K26" s="38">
        <v>1</v>
      </c>
      <c r="L26" s="20">
        <f t="shared" si="0"/>
        <v>17</v>
      </c>
      <c r="M26" s="173">
        <f t="shared" si="2"/>
        <v>0.6</v>
      </c>
      <c r="N26" s="174" t="str">
        <f t="shared" si="1"/>
        <v>BAJO IMPACTO</v>
      </c>
      <c r="O26" s="10"/>
    </row>
    <row r="27" spans="1:15" ht="51" hidden="1" x14ac:dyDescent="0.2">
      <c r="A27" s="10"/>
      <c r="B27" s="183" t="s">
        <v>408</v>
      </c>
      <c r="C27" s="150">
        <v>0</v>
      </c>
      <c r="D27" s="312" t="s">
        <v>918</v>
      </c>
      <c r="E27" s="312" t="s">
        <v>917</v>
      </c>
      <c r="F27" s="38">
        <v>5</v>
      </c>
      <c r="G27" s="38">
        <v>4</v>
      </c>
      <c r="H27" s="38">
        <v>5</v>
      </c>
      <c r="I27" s="38">
        <v>3</v>
      </c>
      <c r="J27" s="38">
        <v>1</v>
      </c>
      <c r="K27" s="38">
        <v>1</v>
      </c>
      <c r="L27" s="172">
        <f t="shared" si="0"/>
        <v>19</v>
      </c>
      <c r="M27" s="173">
        <f t="shared" si="2"/>
        <v>0.69000000000000006</v>
      </c>
      <c r="N27" s="174" t="str">
        <f t="shared" si="1"/>
        <v>MEDIO IMPACTO RECOMENDABLE EVALUARLO EN EL RIESGO</v>
      </c>
      <c r="O27" s="10"/>
    </row>
    <row r="28" spans="1:15" ht="51" x14ac:dyDescent="0.2">
      <c r="A28" s="10"/>
      <c r="B28" s="177" t="s">
        <v>409</v>
      </c>
      <c r="C28" s="150">
        <v>1</v>
      </c>
      <c r="D28" s="312" t="s">
        <v>918</v>
      </c>
      <c r="E28" s="312" t="s">
        <v>917</v>
      </c>
      <c r="F28" s="38">
        <v>5</v>
      </c>
      <c r="G28" s="38">
        <v>4</v>
      </c>
      <c r="H28" s="38">
        <v>4</v>
      </c>
      <c r="I28" s="38">
        <v>5</v>
      </c>
      <c r="J28" s="38">
        <v>1</v>
      </c>
      <c r="K28" s="38">
        <v>1</v>
      </c>
      <c r="L28" s="20">
        <f t="shared" si="0"/>
        <v>20</v>
      </c>
      <c r="M28" s="173">
        <f t="shared" si="2"/>
        <v>0.71</v>
      </c>
      <c r="N28" s="174" t="str">
        <f t="shared" si="1"/>
        <v>MEDIO IMPACTO RECOMENDABLE EVALUARLO EN EL RIESGO</v>
      </c>
      <c r="O28" s="10"/>
    </row>
    <row r="29" spans="1:15" ht="51" hidden="1" x14ac:dyDescent="0.2">
      <c r="A29" s="10"/>
      <c r="B29" s="183" t="s">
        <v>410</v>
      </c>
      <c r="C29" s="150">
        <v>0</v>
      </c>
      <c r="D29" s="312" t="s">
        <v>918</v>
      </c>
      <c r="E29" s="312" t="s">
        <v>917</v>
      </c>
      <c r="F29" s="38">
        <v>5</v>
      </c>
      <c r="G29" s="38">
        <v>3</v>
      </c>
      <c r="H29" s="38">
        <v>5</v>
      </c>
      <c r="I29" s="38">
        <v>5</v>
      </c>
      <c r="J29" s="38">
        <v>1</v>
      </c>
      <c r="K29" s="38">
        <v>1</v>
      </c>
      <c r="L29" s="20">
        <f>SUM(F29:K29)</f>
        <v>20</v>
      </c>
      <c r="M29" s="173">
        <f t="shared" si="2"/>
        <v>0.7</v>
      </c>
      <c r="N29" s="174" t="str">
        <f t="shared" si="1"/>
        <v>MEDIO IMPACTO RECOMENDABLE EVALUARLO EN EL RIESGO</v>
      </c>
      <c r="O29" s="10"/>
    </row>
    <row r="30" spans="1:15" s="114" customFormat="1" ht="51" x14ac:dyDescent="0.2">
      <c r="B30" s="338" t="s">
        <v>411</v>
      </c>
      <c r="C30" s="339">
        <v>1</v>
      </c>
      <c r="D30" s="340" t="s">
        <v>918</v>
      </c>
      <c r="E30" s="340" t="s">
        <v>917</v>
      </c>
      <c r="F30" s="341">
        <v>5</v>
      </c>
      <c r="G30" s="341">
        <v>5</v>
      </c>
      <c r="H30" s="341">
        <v>5</v>
      </c>
      <c r="I30" s="341">
        <v>3</v>
      </c>
      <c r="J30" s="341">
        <v>1</v>
      </c>
      <c r="K30" s="341">
        <v>1</v>
      </c>
      <c r="L30" s="104">
        <f t="shared" si="0"/>
        <v>20</v>
      </c>
      <c r="M30" s="342">
        <f t="shared" si="2"/>
        <v>0.74</v>
      </c>
      <c r="N30" s="343" t="str">
        <f t="shared" si="1"/>
        <v>MEDIO IMPACTO RECOMENDABLE EVALUARLO EN EL RIESGO</v>
      </c>
    </row>
    <row r="31" spans="1:15" ht="51" hidden="1" x14ac:dyDescent="0.2">
      <c r="A31" s="10"/>
      <c r="B31" s="183" t="s">
        <v>844</v>
      </c>
      <c r="C31" s="150">
        <v>0</v>
      </c>
      <c r="D31" s="312" t="s">
        <v>918</v>
      </c>
      <c r="E31" s="312" t="s">
        <v>917</v>
      </c>
      <c r="F31" s="38">
        <v>4</v>
      </c>
      <c r="G31" s="38">
        <v>4</v>
      </c>
      <c r="H31" s="38">
        <v>4</v>
      </c>
      <c r="I31" s="38">
        <v>4</v>
      </c>
      <c r="J31" s="38">
        <v>3</v>
      </c>
      <c r="K31" s="38">
        <v>2</v>
      </c>
      <c r="L31" s="20">
        <f t="shared" si="0"/>
        <v>21</v>
      </c>
      <c r="M31" s="173">
        <f t="shared" si="2"/>
        <v>0.73000000000000009</v>
      </c>
      <c r="N31" s="174" t="str">
        <f t="shared" si="1"/>
        <v>MEDIO IMPACTO RECOMENDABLE EVALUARLO EN EL RIESGO</v>
      </c>
      <c r="O31" s="10"/>
    </row>
    <row r="32" spans="1:15" ht="51" x14ac:dyDescent="0.2">
      <c r="A32" s="10"/>
      <c r="B32" s="345" t="s">
        <v>412</v>
      </c>
      <c r="C32" s="150">
        <v>0</v>
      </c>
      <c r="D32" s="312" t="s">
        <v>918</v>
      </c>
      <c r="E32" s="312" t="s">
        <v>917</v>
      </c>
      <c r="F32" s="38">
        <v>5</v>
      </c>
      <c r="G32" s="38">
        <v>5</v>
      </c>
      <c r="H32" s="38">
        <v>2</v>
      </c>
      <c r="I32" s="38">
        <v>2</v>
      </c>
      <c r="J32" s="38">
        <v>1</v>
      </c>
      <c r="K32" s="38">
        <v>1</v>
      </c>
      <c r="L32" s="20">
        <f t="shared" si="0"/>
        <v>16</v>
      </c>
      <c r="M32" s="173">
        <f t="shared" si="2"/>
        <v>0.59</v>
      </c>
      <c r="N32" s="174" t="str">
        <f t="shared" si="1"/>
        <v>BAJO IMPACTO</v>
      </c>
      <c r="O32" s="10"/>
    </row>
    <row r="33" spans="1:15" ht="15" x14ac:dyDescent="0.2">
      <c r="A33" s="10"/>
      <c r="B33" s="178" t="s">
        <v>75</v>
      </c>
      <c r="C33" s="179"/>
      <c r="D33" s="179"/>
      <c r="E33" s="179"/>
      <c r="F33" s="179"/>
      <c r="G33" s="179"/>
      <c r="H33" s="179"/>
      <c r="I33" s="179"/>
      <c r="J33" s="179"/>
      <c r="K33" s="179"/>
      <c r="L33" s="180"/>
      <c r="M33" s="180"/>
      <c r="N33" s="181"/>
      <c r="O33" s="10"/>
    </row>
    <row r="34" spans="1:15" ht="36" hidden="1" customHeight="1" x14ac:dyDescent="0.2">
      <c r="A34" s="10"/>
      <c r="B34" s="183" t="s">
        <v>413</v>
      </c>
      <c r="C34" s="150">
        <v>0</v>
      </c>
      <c r="D34" s="150"/>
      <c r="E34" s="150"/>
      <c r="F34" s="38">
        <v>2</v>
      </c>
      <c r="G34" s="38">
        <v>2</v>
      </c>
      <c r="H34" s="38">
        <v>4</v>
      </c>
      <c r="I34" s="38">
        <v>3</v>
      </c>
      <c r="J34" s="38">
        <v>4</v>
      </c>
      <c r="K34" s="38">
        <v>3</v>
      </c>
      <c r="L34" s="20">
        <f t="shared" ref="L34:L42" si="3">SUM(F34:K34)</f>
        <v>18</v>
      </c>
      <c r="M34" s="173">
        <f t="shared" si="2"/>
        <v>0.59000000000000008</v>
      </c>
      <c r="N34" s="182" t="str">
        <f t="shared" ref="N34:N42" si="4">IF(M34&lt;=0.6,"BAJO IMPACTO",IF(M34&lt;=0.8,"MEDIO IMPACTO RECOMENDABLE EVALUARLO EN EL RIESGO",IF(M34&lt;=1,"ALTO IMPACTO OBLIGATORIO ARTICULARLA A UNO DE LOS RIESGOS")))</f>
        <v>BAJO IMPACTO</v>
      </c>
      <c r="O34" s="10"/>
    </row>
    <row r="35" spans="1:15" ht="51" x14ac:dyDescent="0.2">
      <c r="A35" s="10"/>
      <c r="B35" s="177" t="s">
        <v>414</v>
      </c>
      <c r="C35" s="150">
        <v>1</v>
      </c>
      <c r="D35" s="312" t="s">
        <v>918</v>
      </c>
      <c r="E35" s="312" t="s">
        <v>917</v>
      </c>
      <c r="F35" s="38">
        <v>3</v>
      </c>
      <c r="G35" s="38">
        <v>1</v>
      </c>
      <c r="H35" s="38">
        <v>5</v>
      </c>
      <c r="I35" s="38">
        <v>4</v>
      </c>
      <c r="J35" s="38">
        <v>1</v>
      </c>
      <c r="K35" s="38">
        <v>5</v>
      </c>
      <c r="L35" s="20">
        <f t="shared" si="3"/>
        <v>19</v>
      </c>
      <c r="M35" s="173">
        <f t="shared" si="2"/>
        <v>0.59</v>
      </c>
      <c r="N35" s="182" t="str">
        <f t="shared" si="4"/>
        <v>BAJO IMPACTO</v>
      </c>
      <c r="O35" s="10"/>
    </row>
    <row r="36" spans="1:15" ht="51" x14ac:dyDescent="0.2">
      <c r="A36" s="10"/>
      <c r="B36" s="346" t="s">
        <v>920</v>
      </c>
      <c r="C36" s="347">
        <v>1</v>
      </c>
      <c r="D36" s="348" t="s">
        <v>918</v>
      </c>
      <c r="E36" s="348" t="s">
        <v>917</v>
      </c>
      <c r="F36" s="349">
        <v>3</v>
      </c>
      <c r="G36" s="349">
        <v>3</v>
      </c>
      <c r="H36" s="349">
        <v>4</v>
      </c>
      <c r="I36" s="349">
        <v>3</v>
      </c>
      <c r="J36" s="349">
        <v>3</v>
      </c>
      <c r="K36" s="349">
        <v>1</v>
      </c>
      <c r="L36" s="350">
        <f t="shared" si="3"/>
        <v>17</v>
      </c>
      <c r="M36" s="351">
        <f t="shared" si="2"/>
        <v>0.60000000000000009</v>
      </c>
      <c r="N36" s="182" t="str">
        <f t="shared" si="4"/>
        <v>BAJO IMPACTO</v>
      </c>
      <c r="O36" s="10"/>
    </row>
    <row r="37" spans="1:15" ht="51" hidden="1" x14ac:dyDescent="0.2">
      <c r="A37" s="10"/>
      <c r="B37" s="183" t="s">
        <v>416</v>
      </c>
      <c r="C37" s="150">
        <v>1</v>
      </c>
      <c r="D37" s="312" t="s">
        <v>918</v>
      </c>
      <c r="E37" s="312" t="s">
        <v>917</v>
      </c>
      <c r="F37" s="38">
        <v>5</v>
      </c>
      <c r="G37" s="38">
        <v>2</v>
      </c>
      <c r="H37" s="38">
        <v>5</v>
      </c>
      <c r="I37" s="38">
        <v>4</v>
      </c>
      <c r="J37" s="38">
        <v>1</v>
      </c>
      <c r="K37" s="38">
        <v>1</v>
      </c>
      <c r="L37" s="20">
        <f t="shared" si="3"/>
        <v>18</v>
      </c>
      <c r="M37" s="173">
        <f t="shared" si="2"/>
        <v>0.62</v>
      </c>
      <c r="N37" s="182" t="str">
        <f t="shared" si="4"/>
        <v>MEDIO IMPACTO RECOMENDABLE EVALUARLO EN EL RIESGO</v>
      </c>
      <c r="O37" s="10"/>
    </row>
    <row r="38" spans="1:15" ht="51" x14ac:dyDescent="0.2">
      <c r="A38" s="10"/>
      <c r="B38" s="177" t="s">
        <v>417</v>
      </c>
      <c r="C38" s="150">
        <v>1</v>
      </c>
      <c r="D38" s="312" t="s">
        <v>918</v>
      </c>
      <c r="E38" s="312" t="s">
        <v>917</v>
      </c>
      <c r="F38" s="38">
        <v>4</v>
      </c>
      <c r="G38" s="38">
        <v>4</v>
      </c>
      <c r="H38" s="38">
        <v>3</v>
      </c>
      <c r="I38" s="38">
        <v>3</v>
      </c>
      <c r="J38" s="38">
        <v>1</v>
      </c>
      <c r="K38" s="38">
        <v>1</v>
      </c>
      <c r="L38" s="20">
        <f t="shared" si="3"/>
        <v>16</v>
      </c>
      <c r="M38" s="173">
        <f t="shared" si="2"/>
        <v>0.58000000000000007</v>
      </c>
      <c r="N38" s="182" t="str">
        <f t="shared" si="4"/>
        <v>BAJO IMPACTO</v>
      </c>
      <c r="O38" s="10"/>
    </row>
    <row r="39" spans="1:15" ht="51" x14ac:dyDescent="0.2">
      <c r="A39" s="10"/>
      <c r="B39" s="184" t="s">
        <v>418</v>
      </c>
      <c r="C39" s="150">
        <v>1</v>
      </c>
      <c r="D39" s="312" t="s">
        <v>918</v>
      </c>
      <c r="E39" s="312" t="s">
        <v>917</v>
      </c>
      <c r="F39" s="38">
        <v>4</v>
      </c>
      <c r="G39" s="38">
        <v>5</v>
      </c>
      <c r="H39" s="38">
        <v>4</v>
      </c>
      <c r="I39" s="38">
        <v>3</v>
      </c>
      <c r="J39" s="38">
        <v>1</v>
      </c>
      <c r="K39" s="38">
        <v>1</v>
      </c>
      <c r="L39" s="20">
        <f t="shared" si="3"/>
        <v>18</v>
      </c>
      <c r="M39" s="173">
        <f t="shared" si="2"/>
        <v>0.67000000000000015</v>
      </c>
      <c r="N39" s="182" t="str">
        <f t="shared" si="4"/>
        <v>MEDIO IMPACTO RECOMENDABLE EVALUARLO EN EL RIESGO</v>
      </c>
      <c r="O39" s="10"/>
    </row>
    <row r="40" spans="1:15" ht="51" x14ac:dyDescent="0.2">
      <c r="A40" s="10"/>
      <c r="B40" s="177" t="s">
        <v>419</v>
      </c>
      <c r="C40" s="150">
        <v>1</v>
      </c>
      <c r="D40" s="312" t="s">
        <v>918</v>
      </c>
      <c r="E40" s="312" t="s">
        <v>917</v>
      </c>
      <c r="F40" s="38">
        <v>5</v>
      </c>
      <c r="G40" s="38">
        <v>5</v>
      </c>
      <c r="H40" s="38">
        <v>4</v>
      </c>
      <c r="I40" s="38">
        <v>3</v>
      </c>
      <c r="J40" s="38">
        <v>1</v>
      </c>
      <c r="K40" s="38">
        <v>1</v>
      </c>
      <c r="L40" s="20">
        <f t="shared" si="3"/>
        <v>19</v>
      </c>
      <c r="M40" s="173">
        <f t="shared" si="2"/>
        <v>0.7</v>
      </c>
      <c r="N40" s="182" t="str">
        <f t="shared" si="4"/>
        <v>MEDIO IMPACTO RECOMENDABLE EVALUARLO EN EL RIESGO</v>
      </c>
      <c r="O40" s="10"/>
    </row>
    <row r="41" spans="1:15" ht="42.75" hidden="1" x14ac:dyDescent="0.2">
      <c r="A41" s="10"/>
      <c r="B41" s="183" t="s">
        <v>420</v>
      </c>
      <c r="C41" s="150">
        <v>0</v>
      </c>
      <c r="D41" s="150"/>
      <c r="E41" s="150"/>
      <c r="F41" s="38">
        <v>5</v>
      </c>
      <c r="G41" s="38">
        <v>5</v>
      </c>
      <c r="H41" s="38">
        <v>5</v>
      </c>
      <c r="I41" s="38">
        <v>3</v>
      </c>
      <c r="J41" s="38">
        <v>1</v>
      </c>
      <c r="K41" s="38">
        <v>1</v>
      </c>
      <c r="L41" s="20">
        <f t="shared" si="3"/>
        <v>20</v>
      </c>
      <c r="M41" s="173">
        <f t="shared" si="2"/>
        <v>0.74</v>
      </c>
      <c r="N41" s="182" t="str">
        <f t="shared" si="4"/>
        <v>MEDIO IMPACTO RECOMENDABLE EVALUARLO EN EL RIESGO</v>
      </c>
      <c r="O41" s="10"/>
    </row>
    <row r="42" spans="1:15" ht="30" hidden="1" x14ac:dyDescent="0.2">
      <c r="A42" s="10"/>
      <c r="B42" s="183" t="s">
        <v>421</v>
      </c>
      <c r="C42" s="150">
        <v>0</v>
      </c>
      <c r="D42" s="150"/>
      <c r="E42" s="150"/>
      <c r="F42" s="38">
        <v>4</v>
      </c>
      <c r="G42" s="38">
        <v>2</v>
      </c>
      <c r="H42" s="38">
        <v>5</v>
      </c>
      <c r="I42" s="38">
        <v>4</v>
      </c>
      <c r="J42" s="38">
        <v>2</v>
      </c>
      <c r="K42" s="38">
        <v>1</v>
      </c>
      <c r="L42" s="20">
        <f t="shared" si="3"/>
        <v>18</v>
      </c>
      <c r="M42" s="173">
        <f t="shared" si="2"/>
        <v>0.62</v>
      </c>
      <c r="N42" s="182" t="str">
        <f t="shared" si="4"/>
        <v>MEDIO IMPACTO RECOMENDABLE EVALUARLO EN EL RIESGO</v>
      </c>
      <c r="O42" s="10"/>
    </row>
    <row r="43" spans="1:15" ht="72.75" customHeight="1" x14ac:dyDescent="0.2">
      <c r="A43" s="10"/>
      <c r="B43" s="352" t="s">
        <v>922</v>
      </c>
      <c r="C43" s="150">
        <v>1</v>
      </c>
      <c r="D43" s="312" t="s">
        <v>918</v>
      </c>
      <c r="E43" s="312" t="s">
        <v>917</v>
      </c>
      <c r="F43" s="38">
        <v>2</v>
      </c>
      <c r="G43" s="38">
        <v>5</v>
      </c>
      <c r="H43" s="38">
        <v>2</v>
      </c>
      <c r="I43" s="38">
        <v>3</v>
      </c>
      <c r="J43" s="38">
        <v>1</v>
      </c>
      <c r="K43" s="38">
        <v>1</v>
      </c>
      <c r="L43" s="20">
        <f>SUM(F43:K43)</f>
        <v>14</v>
      </c>
      <c r="M43" s="173">
        <f>+SUMPRODUCT(F$8:K$8,F43:K43)/5</f>
        <v>0.53</v>
      </c>
      <c r="N43" s="182" t="str">
        <f>IF(M43&lt;=0.6,"BAJO IMPACTO",IF(M43&lt;=0.8,"MEDIO IMPACTO RECOMENDABLE EVALUARLO EN EL RIESGO",IF(M43&lt;=1,"ALTO IMPACTO OBLIGATORIO ARTICULARLA A UNO DE LOS RIESGOS")))</f>
        <v>BAJO IMPACTO</v>
      </c>
      <c r="O43" s="10"/>
    </row>
    <row r="44" spans="1:15" ht="51" x14ac:dyDescent="0.2">
      <c r="A44" s="10"/>
      <c r="B44" s="346" t="s">
        <v>923</v>
      </c>
      <c r="C44" s="347">
        <v>1</v>
      </c>
      <c r="D44" s="348" t="s">
        <v>918</v>
      </c>
      <c r="E44" s="348" t="s">
        <v>917</v>
      </c>
      <c r="F44" s="349">
        <v>4</v>
      </c>
      <c r="G44" s="349">
        <v>5</v>
      </c>
      <c r="H44" s="349">
        <v>3</v>
      </c>
      <c r="I44" s="349">
        <v>3</v>
      </c>
      <c r="J44" s="349">
        <v>1</v>
      </c>
      <c r="K44" s="349">
        <v>1</v>
      </c>
      <c r="L44" s="350">
        <f>SUM(F44:K44)</f>
        <v>17</v>
      </c>
      <c r="M44" s="351">
        <f>+SUMPRODUCT(F$8:K$8,F44:K44)/5</f>
        <v>0.63000000000000012</v>
      </c>
      <c r="N44" s="182" t="str">
        <f>IF(M44&lt;=0.6,"BAJO IMPACTO",IF(M44&lt;=0.8,"MEDIO IMPACTO RECOMENDABLE EVALUARLO EN EL RIESGO",IF(M44&lt;=1,"ALTO IMPACTO OBLIGATORIO ARTICULARLA A UNO DE LOS RIESGOS")))</f>
        <v>MEDIO IMPACTO RECOMENDABLE EVALUARLO EN EL RIESGO</v>
      </c>
      <c r="O44" s="10"/>
    </row>
    <row r="45" spans="1:15" ht="15" x14ac:dyDescent="0.2">
      <c r="A45" s="10"/>
      <c r="B45" s="178" t="s">
        <v>422</v>
      </c>
      <c r="C45" s="185"/>
      <c r="D45" s="185"/>
      <c r="E45" s="185"/>
      <c r="F45" s="185"/>
      <c r="G45" s="185"/>
      <c r="H45" s="185"/>
      <c r="I45" s="185"/>
      <c r="J45" s="185"/>
      <c r="K45" s="185"/>
      <c r="L45" s="186"/>
      <c r="M45" s="186"/>
      <c r="N45" s="187"/>
      <c r="O45" s="10"/>
    </row>
    <row r="46" spans="1:15" ht="51" x14ac:dyDescent="0.2">
      <c r="A46" s="10"/>
      <c r="B46" s="177" t="s">
        <v>423</v>
      </c>
      <c r="C46" s="150">
        <v>1</v>
      </c>
      <c r="D46" s="312" t="s">
        <v>918</v>
      </c>
      <c r="E46" s="312" t="s">
        <v>917</v>
      </c>
      <c r="F46" s="24">
        <v>5</v>
      </c>
      <c r="G46" s="24">
        <v>5</v>
      </c>
      <c r="H46" s="24">
        <v>5</v>
      </c>
      <c r="I46" s="24">
        <v>3</v>
      </c>
      <c r="J46" s="24">
        <v>3</v>
      </c>
      <c r="K46" s="24">
        <v>1</v>
      </c>
      <c r="L46" s="20">
        <f t="shared" ref="L46:L78" si="5">SUM(F46:K46)</f>
        <v>22</v>
      </c>
      <c r="M46" s="173">
        <f t="shared" si="2"/>
        <v>0.8</v>
      </c>
      <c r="N46" s="182" t="str">
        <f t="shared" ref="N46:N91" si="6">IF(M46&lt;=0.6,"BAJO IMPACTO",IF(M46&lt;=0.8,"MEDIO IMPACTO RECOMENDABLE EVALUARLO",IF(M46&lt;=1,"ALTO IMPACTO OBLIGATORIO ARTICULARLA A UNA DE LAS OPORTUNIDADES")))</f>
        <v>MEDIO IMPACTO RECOMENDABLE EVALUARLO</v>
      </c>
      <c r="O46" s="10"/>
    </row>
    <row r="47" spans="1:15" ht="51" x14ac:dyDescent="0.2">
      <c r="A47" s="10"/>
      <c r="B47" s="184" t="s">
        <v>424</v>
      </c>
      <c r="C47" s="150">
        <v>1</v>
      </c>
      <c r="D47" s="312" t="s">
        <v>918</v>
      </c>
      <c r="E47" s="312" t="s">
        <v>917</v>
      </c>
      <c r="F47" s="24">
        <v>4</v>
      </c>
      <c r="G47" s="24">
        <v>5</v>
      </c>
      <c r="H47" s="24">
        <v>3</v>
      </c>
      <c r="I47" s="24">
        <v>2</v>
      </c>
      <c r="J47" s="24">
        <v>1</v>
      </c>
      <c r="K47" s="24">
        <v>3</v>
      </c>
      <c r="L47" s="20">
        <f t="shared" si="5"/>
        <v>18</v>
      </c>
      <c r="M47" s="173">
        <f t="shared" si="2"/>
        <v>0.64</v>
      </c>
      <c r="N47" s="182" t="str">
        <f t="shared" si="6"/>
        <v>MEDIO IMPACTO RECOMENDABLE EVALUARLO</v>
      </c>
      <c r="O47" s="10"/>
    </row>
    <row r="48" spans="1:15" ht="51" hidden="1" x14ac:dyDescent="0.2">
      <c r="A48" s="10"/>
      <c r="B48" s="183" t="s">
        <v>425</v>
      </c>
      <c r="C48" s="150">
        <v>0</v>
      </c>
      <c r="D48" s="312" t="s">
        <v>918</v>
      </c>
      <c r="E48" s="312" t="s">
        <v>917</v>
      </c>
      <c r="F48" s="24">
        <v>2</v>
      </c>
      <c r="G48" s="24">
        <v>5</v>
      </c>
      <c r="H48" s="24">
        <v>5</v>
      </c>
      <c r="I48" s="24">
        <v>3</v>
      </c>
      <c r="J48" s="24">
        <v>4</v>
      </c>
      <c r="K48" s="24">
        <v>1</v>
      </c>
      <c r="L48" s="20">
        <f t="shared" si="5"/>
        <v>20</v>
      </c>
      <c r="M48" s="173">
        <f t="shared" si="2"/>
        <v>0.74</v>
      </c>
      <c r="N48" s="182" t="str">
        <f t="shared" si="6"/>
        <v>MEDIO IMPACTO RECOMENDABLE EVALUARLO</v>
      </c>
      <c r="O48" s="10"/>
    </row>
    <row r="49" spans="1:15" ht="51" hidden="1" x14ac:dyDescent="0.2">
      <c r="A49" s="10"/>
      <c r="B49" s="183" t="s">
        <v>426</v>
      </c>
      <c r="C49" s="150">
        <v>0</v>
      </c>
      <c r="D49" s="312" t="s">
        <v>918</v>
      </c>
      <c r="E49" s="312" t="s">
        <v>917</v>
      </c>
      <c r="F49" s="24">
        <v>3</v>
      </c>
      <c r="G49" s="24">
        <v>5</v>
      </c>
      <c r="H49" s="24">
        <v>5</v>
      </c>
      <c r="I49" s="24">
        <v>4</v>
      </c>
      <c r="J49" s="24">
        <v>4</v>
      </c>
      <c r="K49" s="24">
        <v>1</v>
      </c>
      <c r="L49" s="20">
        <f t="shared" si="5"/>
        <v>22</v>
      </c>
      <c r="M49" s="173">
        <f t="shared" si="2"/>
        <v>0.8</v>
      </c>
      <c r="N49" s="182" t="str">
        <f t="shared" si="6"/>
        <v>MEDIO IMPACTO RECOMENDABLE EVALUARLO</v>
      </c>
      <c r="O49" s="10"/>
    </row>
    <row r="50" spans="1:15" ht="51" hidden="1" x14ac:dyDescent="0.2">
      <c r="A50" s="10"/>
      <c r="B50" s="177" t="s">
        <v>427</v>
      </c>
      <c r="C50" s="150">
        <v>0</v>
      </c>
      <c r="D50" s="312" t="s">
        <v>918</v>
      </c>
      <c r="E50" s="312" t="s">
        <v>917</v>
      </c>
      <c r="F50" s="24">
        <v>3</v>
      </c>
      <c r="G50" s="24">
        <v>5</v>
      </c>
      <c r="H50" s="24">
        <v>5</v>
      </c>
      <c r="I50" s="24">
        <v>4</v>
      </c>
      <c r="J50" s="24">
        <v>4</v>
      </c>
      <c r="K50" s="24">
        <v>4</v>
      </c>
      <c r="L50" s="20">
        <f t="shared" si="5"/>
        <v>25</v>
      </c>
      <c r="M50" s="173">
        <f t="shared" si="2"/>
        <v>0.8600000000000001</v>
      </c>
      <c r="N50" s="182" t="str">
        <f t="shared" si="6"/>
        <v>ALTO IMPACTO OBLIGATORIO ARTICULARLA A UNA DE LAS OPORTUNIDADES</v>
      </c>
      <c r="O50" s="10"/>
    </row>
    <row r="51" spans="1:15" ht="51" x14ac:dyDescent="0.2">
      <c r="A51" s="10"/>
      <c r="B51" s="177" t="s">
        <v>428</v>
      </c>
      <c r="C51" s="150">
        <v>1</v>
      </c>
      <c r="D51" s="312" t="s">
        <v>918</v>
      </c>
      <c r="E51" s="312" t="s">
        <v>917</v>
      </c>
      <c r="F51" s="24">
        <v>5</v>
      </c>
      <c r="G51" s="24">
        <v>5</v>
      </c>
      <c r="H51" s="24">
        <v>3</v>
      </c>
      <c r="I51" s="24">
        <v>4</v>
      </c>
      <c r="J51" s="24">
        <v>4</v>
      </c>
      <c r="K51" s="24">
        <v>4</v>
      </c>
      <c r="L51" s="20">
        <f t="shared" si="5"/>
        <v>25</v>
      </c>
      <c r="M51" s="173">
        <f t="shared" si="2"/>
        <v>0.84000000000000008</v>
      </c>
      <c r="N51" s="182" t="str">
        <f t="shared" si="6"/>
        <v>ALTO IMPACTO OBLIGATORIO ARTICULARLA A UNA DE LAS OPORTUNIDADES</v>
      </c>
      <c r="O51" s="10"/>
    </row>
    <row r="52" spans="1:15" ht="51" x14ac:dyDescent="0.2">
      <c r="A52" s="10"/>
      <c r="B52" s="177" t="s">
        <v>429</v>
      </c>
      <c r="C52" s="150">
        <v>1</v>
      </c>
      <c r="D52" s="312" t="s">
        <v>918</v>
      </c>
      <c r="E52" s="312" t="s">
        <v>917</v>
      </c>
      <c r="F52" s="24">
        <v>4</v>
      </c>
      <c r="G52" s="24">
        <v>5</v>
      </c>
      <c r="H52" s="24">
        <v>5</v>
      </c>
      <c r="I52" s="24">
        <v>4</v>
      </c>
      <c r="J52" s="24">
        <v>1</v>
      </c>
      <c r="K52" s="24">
        <v>1</v>
      </c>
      <c r="L52" s="20">
        <f t="shared" si="5"/>
        <v>20</v>
      </c>
      <c r="M52" s="173">
        <f t="shared" si="2"/>
        <v>0.74</v>
      </c>
      <c r="N52" s="182" t="str">
        <f t="shared" si="6"/>
        <v>MEDIO IMPACTO RECOMENDABLE EVALUARLO</v>
      </c>
      <c r="O52" s="10"/>
    </row>
    <row r="53" spans="1:15" ht="51" hidden="1" x14ac:dyDescent="0.2">
      <c r="A53" s="10"/>
      <c r="B53" s="184" t="s">
        <v>430</v>
      </c>
      <c r="C53" s="150">
        <v>0</v>
      </c>
      <c r="D53" s="312" t="s">
        <v>918</v>
      </c>
      <c r="E53" s="312" t="s">
        <v>917</v>
      </c>
      <c r="F53" s="24">
        <v>4</v>
      </c>
      <c r="G53" s="24">
        <v>4</v>
      </c>
      <c r="H53" s="24">
        <v>4</v>
      </c>
      <c r="I53" s="24">
        <v>3</v>
      </c>
      <c r="J53" s="24">
        <v>2</v>
      </c>
      <c r="K53" s="24">
        <v>1</v>
      </c>
      <c r="L53" s="20">
        <f t="shared" si="5"/>
        <v>18</v>
      </c>
      <c r="M53" s="173">
        <f t="shared" si="2"/>
        <v>0.65000000000000013</v>
      </c>
      <c r="N53" s="182" t="str">
        <f t="shared" si="6"/>
        <v>MEDIO IMPACTO RECOMENDABLE EVALUARLO</v>
      </c>
      <c r="O53" s="10"/>
    </row>
    <row r="54" spans="1:15" ht="51" x14ac:dyDescent="0.2">
      <c r="A54" s="10"/>
      <c r="B54" s="184" t="s">
        <v>431</v>
      </c>
      <c r="C54" s="150">
        <v>1</v>
      </c>
      <c r="D54" s="312" t="s">
        <v>918</v>
      </c>
      <c r="E54" s="312" t="s">
        <v>917</v>
      </c>
      <c r="F54" s="24">
        <v>3</v>
      </c>
      <c r="G54" s="24">
        <v>4</v>
      </c>
      <c r="H54" s="24">
        <v>5</v>
      </c>
      <c r="I54" s="24">
        <v>2</v>
      </c>
      <c r="J54" s="24">
        <v>3</v>
      </c>
      <c r="K54" s="24">
        <v>1</v>
      </c>
      <c r="L54" s="20">
        <f t="shared" si="5"/>
        <v>18</v>
      </c>
      <c r="M54" s="173">
        <f t="shared" si="2"/>
        <v>0.66</v>
      </c>
      <c r="N54" s="182" t="str">
        <f t="shared" si="6"/>
        <v>MEDIO IMPACTO RECOMENDABLE EVALUARLO</v>
      </c>
      <c r="O54" s="10"/>
    </row>
    <row r="55" spans="1:15" ht="51" x14ac:dyDescent="0.2">
      <c r="A55" s="10"/>
      <c r="B55" s="177" t="s">
        <v>432</v>
      </c>
      <c r="C55" s="150">
        <v>1</v>
      </c>
      <c r="D55" s="312" t="s">
        <v>918</v>
      </c>
      <c r="E55" s="312" t="s">
        <v>917</v>
      </c>
      <c r="F55" s="24">
        <v>5</v>
      </c>
      <c r="G55" s="24">
        <v>4</v>
      </c>
      <c r="H55" s="24">
        <v>4</v>
      </c>
      <c r="I55" s="24">
        <v>4</v>
      </c>
      <c r="J55" s="24">
        <v>4</v>
      </c>
      <c r="K55" s="24">
        <v>1</v>
      </c>
      <c r="L55" s="20">
        <f t="shared" si="5"/>
        <v>22</v>
      </c>
      <c r="M55" s="173">
        <f t="shared" si="2"/>
        <v>0.77</v>
      </c>
      <c r="N55" s="182" t="str">
        <f t="shared" si="6"/>
        <v>MEDIO IMPACTO RECOMENDABLE EVALUARLO</v>
      </c>
      <c r="O55" s="10"/>
    </row>
    <row r="56" spans="1:15" ht="51" x14ac:dyDescent="0.2">
      <c r="A56" s="10"/>
      <c r="B56" s="177" t="s">
        <v>433</v>
      </c>
      <c r="C56" s="150">
        <v>1</v>
      </c>
      <c r="D56" s="312" t="s">
        <v>918</v>
      </c>
      <c r="E56" s="312" t="s">
        <v>917</v>
      </c>
      <c r="F56" s="24">
        <v>3</v>
      </c>
      <c r="G56" s="24">
        <v>5</v>
      </c>
      <c r="H56" s="24">
        <v>5</v>
      </c>
      <c r="I56" s="24">
        <v>3</v>
      </c>
      <c r="J56" s="24">
        <v>3</v>
      </c>
      <c r="K56" s="24">
        <v>1</v>
      </c>
      <c r="L56" s="20">
        <f t="shared" si="5"/>
        <v>20</v>
      </c>
      <c r="M56" s="173">
        <f t="shared" si="2"/>
        <v>0.7400000000000001</v>
      </c>
      <c r="N56" s="182" t="str">
        <f t="shared" si="6"/>
        <v>MEDIO IMPACTO RECOMENDABLE EVALUARLO</v>
      </c>
      <c r="O56" s="10"/>
    </row>
    <row r="57" spans="1:15" ht="51" x14ac:dyDescent="0.2">
      <c r="A57" s="10"/>
      <c r="B57" s="177" t="s">
        <v>434</v>
      </c>
      <c r="C57" s="150">
        <v>1</v>
      </c>
      <c r="D57" s="312" t="s">
        <v>918</v>
      </c>
      <c r="E57" s="312" t="s">
        <v>917</v>
      </c>
      <c r="F57" s="24">
        <v>4</v>
      </c>
      <c r="G57" s="24">
        <v>5</v>
      </c>
      <c r="H57" s="24">
        <v>5</v>
      </c>
      <c r="I57" s="24">
        <v>3</v>
      </c>
      <c r="J57" s="24">
        <v>1</v>
      </c>
      <c r="K57" s="24">
        <v>1</v>
      </c>
      <c r="L57" s="20">
        <f t="shared" si="5"/>
        <v>19</v>
      </c>
      <c r="M57" s="173">
        <f t="shared" si="2"/>
        <v>0.71</v>
      </c>
      <c r="N57" s="182" t="str">
        <f t="shared" si="6"/>
        <v>MEDIO IMPACTO RECOMENDABLE EVALUARLO</v>
      </c>
      <c r="O57" s="10"/>
    </row>
    <row r="58" spans="1:15" ht="51" x14ac:dyDescent="0.2">
      <c r="A58" s="10"/>
      <c r="B58" s="177" t="s">
        <v>435</v>
      </c>
      <c r="C58" s="150">
        <v>1</v>
      </c>
      <c r="D58" s="312" t="s">
        <v>918</v>
      </c>
      <c r="E58" s="312" t="s">
        <v>917</v>
      </c>
      <c r="F58" s="24">
        <v>1</v>
      </c>
      <c r="G58" s="24">
        <v>5</v>
      </c>
      <c r="H58" s="24">
        <v>5</v>
      </c>
      <c r="I58" s="24">
        <v>5</v>
      </c>
      <c r="J58" s="24">
        <v>3</v>
      </c>
      <c r="K58" s="24">
        <v>3</v>
      </c>
      <c r="L58" s="20">
        <f t="shared" si="5"/>
        <v>22</v>
      </c>
      <c r="M58" s="173">
        <f t="shared" si="2"/>
        <v>0.77999999999999992</v>
      </c>
      <c r="N58" s="182" t="str">
        <f t="shared" si="6"/>
        <v>MEDIO IMPACTO RECOMENDABLE EVALUARLO</v>
      </c>
      <c r="O58" s="10"/>
    </row>
    <row r="59" spans="1:15" ht="61.5" customHeight="1" x14ac:dyDescent="0.2">
      <c r="A59" s="10"/>
      <c r="B59" s="177" t="s">
        <v>436</v>
      </c>
      <c r="C59" s="150">
        <v>1</v>
      </c>
      <c r="D59" s="312" t="s">
        <v>918</v>
      </c>
      <c r="E59" s="312" t="s">
        <v>917</v>
      </c>
      <c r="F59" s="24">
        <v>1</v>
      </c>
      <c r="G59" s="24">
        <v>5</v>
      </c>
      <c r="H59" s="24">
        <v>5</v>
      </c>
      <c r="I59" s="24">
        <v>5</v>
      </c>
      <c r="J59" s="24">
        <v>3</v>
      </c>
      <c r="K59" s="24">
        <v>3</v>
      </c>
      <c r="L59" s="20">
        <f t="shared" si="5"/>
        <v>22</v>
      </c>
      <c r="M59" s="173">
        <f t="shared" si="2"/>
        <v>0.77999999999999992</v>
      </c>
      <c r="N59" s="182" t="str">
        <f t="shared" si="6"/>
        <v>MEDIO IMPACTO RECOMENDABLE EVALUARLO</v>
      </c>
      <c r="O59" s="10"/>
    </row>
    <row r="60" spans="1:15" s="249" customFormat="1" ht="30" hidden="1" x14ac:dyDescent="0.2">
      <c r="A60" s="10"/>
      <c r="B60" s="183" t="s">
        <v>437</v>
      </c>
      <c r="C60" s="150">
        <v>0</v>
      </c>
      <c r="D60" s="312" t="s">
        <v>918</v>
      </c>
      <c r="E60" s="150"/>
      <c r="F60" s="38">
        <v>2</v>
      </c>
      <c r="G60" s="38">
        <v>5</v>
      </c>
      <c r="H60" s="38">
        <v>5</v>
      </c>
      <c r="I60" s="38">
        <v>2</v>
      </c>
      <c r="J60" s="38">
        <v>1</v>
      </c>
      <c r="K60" s="38">
        <v>1</v>
      </c>
      <c r="L60" s="246">
        <f t="shared" si="5"/>
        <v>16</v>
      </c>
      <c r="M60" s="247">
        <f t="shared" si="2"/>
        <v>0.61999999999999988</v>
      </c>
      <c r="N60" s="248" t="str">
        <f t="shared" si="6"/>
        <v>MEDIO IMPACTO RECOMENDABLE EVALUARLO</v>
      </c>
      <c r="O60" s="10"/>
    </row>
    <row r="61" spans="1:15" ht="51" x14ac:dyDescent="0.2">
      <c r="A61" s="10"/>
      <c r="B61" s="177" t="s">
        <v>438</v>
      </c>
      <c r="C61" s="150">
        <v>1</v>
      </c>
      <c r="D61" s="312" t="s">
        <v>918</v>
      </c>
      <c r="E61" s="312" t="s">
        <v>917</v>
      </c>
      <c r="F61" s="24">
        <v>2</v>
      </c>
      <c r="G61" s="24">
        <v>5</v>
      </c>
      <c r="H61" s="24">
        <v>5</v>
      </c>
      <c r="I61" s="24">
        <v>5</v>
      </c>
      <c r="J61" s="24">
        <v>1</v>
      </c>
      <c r="K61" s="24">
        <v>4</v>
      </c>
      <c r="L61" s="20">
        <f t="shared" si="5"/>
        <v>22</v>
      </c>
      <c r="M61" s="173">
        <f t="shared" si="2"/>
        <v>0.76999999999999991</v>
      </c>
      <c r="N61" s="182" t="str">
        <f t="shared" si="6"/>
        <v>MEDIO IMPACTO RECOMENDABLE EVALUARLO</v>
      </c>
      <c r="O61" s="10"/>
    </row>
    <row r="62" spans="1:15" ht="51" hidden="1" x14ac:dyDescent="0.2">
      <c r="A62" s="10"/>
      <c r="B62" s="183" t="s">
        <v>439</v>
      </c>
      <c r="C62" s="150">
        <v>0</v>
      </c>
      <c r="D62" s="312" t="s">
        <v>918</v>
      </c>
      <c r="E62" s="312" t="s">
        <v>917</v>
      </c>
      <c r="F62" s="24">
        <v>1</v>
      </c>
      <c r="G62" s="24">
        <v>5</v>
      </c>
      <c r="H62" s="24">
        <v>5</v>
      </c>
      <c r="I62" s="24">
        <v>5</v>
      </c>
      <c r="J62" s="24">
        <v>1</v>
      </c>
      <c r="K62" s="24">
        <v>1</v>
      </c>
      <c r="L62" s="20">
        <f t="shared" si="5"/>
        <v>18</v>
      </c>
      <c r="M62" s="173">
        <f t="shared" si="2"/>
        <v>0.67999999999999994</v>
      </c>
      <c r="N62" s="182" t="str">
        <f t="shared" si="6"/>
        <v>MEDIO IMPACTO RECOMENDABLE EVALUARLO</v>
      </c>
      <c r="O62" s="10"/>
    </row>
    <row r="63" spans="1:15" ht="41.25" hidden="1" customHeight="1" x14ac:dyDescent="0.2">
      <c r="A63" s="10"/>
      <c r="B63" s="183" t="s">
        <v>440</v>
      </c>
      <c r="C63" s="150">
        <v>0</v>
      </c>
      <c r="D63" s="312" t="s">
        <v>918</v>
      </c>
      <c r="E63" s="312" t="s">
        <v>917</v>
      </c>
      <c r="F63" s="24">
        <v>1</v>
      </c>
      <c r="G63" s="24">
        <v>5</v>
      </c>
      <c r="H63" s="24">
        <v>5</v>
      </c>
      <c r="I63" s="24">
        <v>3</v>
      </c>
      <c r="J63" s="24">
        <v>1</v>
      </c>
      <c r="K63" s="24">
        <v>1</v>
      </c>
      <c r="L63" s="20">
        <f t="shared" si="5"/>
        <v>16</v>
      </c>
      <c r="M63" s="173">
        <f t="shared" si="2"/>
        <v>0.61999999999999988</v>
      </c>
      <c r="N63" s="182" t="str">
        <f t="shared" si="6"/>
        <v>MEDIO IMPACTO RECOMENDABLE EVALUARLO</v>
      </c>
      <c r="O63" s="10"/>
    </row>
    <row r="64" spans="1:15" ht="51" hidden="1" x14ac:dyDescent="0.2">
      <c r="A64" s="10"/>
      <c r="B64" s="183" t="s">
        <v>441</v>
      </c>
      <c r="C64" s="150">
        <v>0</v>
      </c>
      <c r="D64" s="312" t="s">
        <v>918</v>
      </c>
      <c r="E64" s="312" t="s">
        <v>917</v>
      </c>
      <c r="F64" s="24">
        <v>4</v>
      </c>
      <c r="G64" s="24">
        <v>5</v>
      </c>
      <c r="H64" s="24">
        <v>5</v>
      </c>
      <c r="I64" s="24">
        <v>3</v>
      </c>
      <c r="J64" s="24">
        <v>2</v>
      </c>
      <c r="K64" s="24">
        <v>1</v>
      </c>
      <c r="L64" s="20">
        <f t="shared" si="5"/>
        <v>20</v>
      </c>
      <c r="M64" s="173">
        <f t="shared" si="2"/>
        <v>0.74</v>
      </c>
      <c r="N64" s="182" t="str">
        <f t="shared" si="6"/>
        <v>MEDIO IMPACTO RECOMENDABLE EVALUARLO</v>
      </c>
      <c r="O64" s="10"/>
    </row>
    <row r="65" spans="1:15" ht="51" hidden="1" x14ac:dyDescent="0.2">
      <c r="A65" s="10"/>
      <c r="B65" s="183" t="s">
        <v>442</v>
      </c>
      <c r="C65" s="150">
        <v>0</v>
      </c>
      <c r="D65" s="312" t="s">
        <v>918</v>
      </c>
      <c r="E65" s="312" t="s">
        <v>917</v>
      </c>
      <c r="F65" s="24">
        <v>5</v>
      </c>
      <c r="G65" s="24">
        <v>3</v>
      </c>
      <c r="H65" s="24">
        <v>4</v>
      </c>
      <c r="I65" s="24">
        <v>4</v>
      </c>
      <c r="J65" s="24">
        <v>1</v>
      </c>
      <c r="K65" s="24">
        <v>1</v>
      </c>
      <c r="L65" s="20">
        <f t="shared" si="5"/>
        <v>18</v>
      </c>
      <c r="M65" s="173">
        <f t="shared" si="2"/>
        <v>0.63</v>
      </c>
      <c r="N65" s="182" t="str">
        <f t="shared" si="6"/>
        <v>MEDIO IMPACTO RECOMENDABLE EVALUARLO</v>
      </c>
      <c r="O65" s="10"/>
    </row>
    <row r="66" spans="1:15" ht="51" x14ac:dyDescent="0.2">
      <c r="A66" s="10"/>
      <c r="B66" s="177" t="s">
        <v>443</v>
      </c>
      <c r="C66" s="150">
        <v>1</v>
      </c>
      <c r="D66" s="312" t="s">
        <v>918</v>
      </c>
      <c r="E66" s="312" t="s">
        <v>917</v>
      </c>
      <c r="F66" s="24">
        <v>5</v>
      </c>
      <c r="G66" s="24">
        <v>4</v>
      </c>
      <c r="H66" s="24">
        <v>4</v>
      </c>
      <c r="I66" s="24">
        <v>4</v>
      </c>
      <c r="J66" s="24">
        <v>4</v>
      </c>
      <c r="K66" s="24">
        <v>1</v>
      </c>
      <c r="L66" s="20">
        <f t="shared" si="5"/>
        <v>22</v>
      </c>
      <c r="M66" s="173">
        <f t="shared" si="2"/>
        <v>0.77</v>
      </c>
      <c r="N66" s="182" t="str">
        <f t="shared" si="6"/>
        <v>MEDIO IMPACTO RECOMENDABLE EVALUARLO</v>
      </c>
      <c r="O66" s="10"/>
    </row>
    <row r="67" spans="1:15" ht="51" hidden="1" x14ac:dyDescent="0.2">
      <c r="A67" s="10"/>
      <c r="B67" s="183" t="s">
        <v>444</v>
      </c>
      <c r="C67" s="150">
        <v>0</v>
      </c>
      <c r="D67" s="312" t="s">
        <v>918</v>
      </c>
      <c r="E67" s="312" t="s">
        <v>917</v>
      </c>
      <c r="F67" s="24">
        <v>3</v>
      </c>
      <c r="G67" s="24">
        <v>5</v>
      </c>
      <c r="H67" s="24">
        <v>5</v>
      </c>
      <c r="I67" s="24">
        <v>3</v>
      </c>
      <c r="J67" s="24">
        <v>1</v>
      </c>
      <c r="K67" s="24">
        <v>1</v>
      </c>
      <c r="L67" s="20">
        <f t="shared" si="5"/>
        <v>18</v>
      </c>
      <c r="M67" s="173">
        <f t="shared" si="2"/>
        <v>0.68</v>
      </c>
      <c r="N67" s="182" t="str">
        <f t="shared" si="6"/>
        <v>MEDIO IMPACTO RECOMENDABLE EVALUARLO</v>
      </c>
      <c r="O67" s="10"/>
    </row>
    <row r="68" spans="1:15" ht="51" x14ac:dyDescent="0.2">
      <c r="A68" s="10"/>
      <c r="B68" s="184" t="s">
        <v>445</v>
      </c>
      <c r="C68" s="150">
        <v>1</v>
      </c>
      <c r="D68" s="312" t="s">
        <v>918</v>
      </c>
      <c r="E68" s="312" t="s">
        <v>917</v>
      </c>
      <c r="F68" s="24">
        <v>4</v>
      </c>
      <c r="G68" s="24">
        <v>5</v>
      </c>
      <c r="H68" s="24">
        <v>5</v>
      </c>
      <c r="I68" s="24">
        <v>3</v>
      </c>
      <c r="J68" s="24">
        <v>1</v>
      </c>
      <c r="K68" s="24">
        <v>1</v>
      </c>
      <c r="L68" s="20">
        <f t="shared" si="5"/>
        <v>19</v>
      </c>
      <c r="M68" s="173">
        <f t="shared" si="2"/>
        <v>0.71</v>
      </c>
      <c r="N68" s="182" t="str">
        <f t="shared" si="6"/>
        <v>MEDIO IMPACTO RECOMENDABLE EVALUARLO</v>
      </c>
      <c r="O68" s="10"/>
    </row>
    <row r="69" spans="1:15" ht="51" hidden="1" x14ac:dyDescent="0.2">
      <c r="A69" s="10"/>
      <c r="B69" s="183" t="s">
        <v>446</v>
      </c>
      <c r="C69" s="150">
        <v>0</v>
      </c>
      <c r="D69" s="312" t="s">
        <v>918</v>
      </c>
      <c r="E69" s="312" t="s">
        <v>917</v>
      </c>
      <c r="F69" s="24">
        <v>3</v>
      </c>
      <c r="G69" s="24">
        <v>5</v>
      </c>
      <c r="H69" s="24">
        <v>5</v>
      </c>
      <c r="I69" s="24">
        <v>3</v>
      </c>
      <c r="J69" s="24">
        <v>1</v>
      </c>
      <c r="K69" s="24">
        <v>1</v>
      </c>
      <c r="L69" s="20">
        <f t="shared" si="5"/>
        <v>18</v>
      </c>
      <c r="M69" s="173">
        <f t="shared" si="2"/>
        <v>0.68</v>
      </c>
      <c r="N69" s="182" t="str">
        <f t="shared" si="6"/>
        <v>MEDIO IMPACTO RECOMENDABLE EVALUARLO</v>
      </c>
      <c r="O69" s="10"/>
    </row>
    <row r="70" spans="1:15" ht="51" x14ac:dyDescent="0.2">
      <c r="A70" s="10"/>
      <c r="B70" s="177" t="s">
        <v>447</v>
      </c>
      <c r="C70" s="150">
        <v>1</v>
      </c>
      <c r="D70" s="312" t="s">
        <v>918</v>
      </c>
      <c r="E70" s="312" t="s">
        <v>917</v>
      </c>
      <c r="F70" s="24">
        <v>5</v>
      </c>
      <c r="G70" s="24">
        <v>5</v>
      </c>
      <c r="H70" s="24">
        <v>5</v>
      </c>
      <c r="I70" s="24">
        <v>4</v>
      </c>
      <c r="J70" s="24">
        <v>2</v>
      </c>
      <c r="K70" s="24">
        <v>1</v>
      </c>
      <c r="L70" s="20">
        <f t="shared" si="5"/>
        <v>22</v>
      </c>
      <c r="M70" s="173">
        <f t="shared" si="2"/>
        <v>0.8</v>
      </c>
      <c r="N70" s="182" t="str">
        <f t="shared" si="6"/>
        <v>MEDIO IMPACTO RECOMENDABLE EVALUARLO</v>
      </c>
      <c r="O70" s="10"/>
    </row>
    <row r="71" spans="1:15" ht="51" hidden="1" x14ac:dyDescent="0.2">
      <c r="A71" s="10"/>
      <c r="B71" s="183" t="s">
        <v>448</v>
      </c>
      <c r="C71" s="150">
        <v>0</v>
      </c>
      <c r="D71" s="312" t="s">
        <v>918</v>
      </c>
      <c r="E71" s="312" t="s">
        <v>917</v>
      </c>
      <c r="F71" s="24">
        <v>5</v>
      </c>
      <c r="G71" s="24">
        <v>5</v>
      </c>
      <c r="H71" s="24">
        <v>5</v>
      </c>
      <c r="I71" s="24">
        <v>4</v>
      </c>
      <c r="J71" s="24">
        <v>1</v>
      </c>
      <c r="K71" s="24">
        <v>1</v>
      </c>
      <c r="L71" s="20">
        <f t="shared" si="5"/>
        <v>21</v>
      </c>
      <c r="M71" s="173">
        <f t="shared" si="2"/>
        <v>0.77</v>
      </c>
      <c r="N71" s="182" t="str">
        <f t="shared" si="6"/>
        <v>MEDIO IMPACTO RECOMENDABLE EVALUARLO</v>
      </c>
      <c r="O71" s="10"/>
    </row>
    <row r="72" spans="1:15" ht="51" x14ac:dyDescent="0.2">
      <c r="A72" s="10"/>
      <c r="B72" s="177" t="s">
        <v>449</v>
      </c>
      <c r="C72" s="150">
        <v>1</v>
      </c>
      <c r="D72" s="312" t="s">
        <v>918</v>
      </c>
      <c r="E72" s="312" t="s">
        <v>917</v>
      </c>
      <c r="F72" s="24">
        <v>5</v>
      </c>
      <c r="G72" s="24">
        <v>5</v>
      </c>
      <c r="H72" s="24">
        <v>3</v>
      </c>
      <c r="I72" s="24">
        <v>4</v>
      </c>
      <c r="J72" s="24">
        <v>1</v>
      </c>
      <c r="K72" s="24">
        <v>2</v>
      </c>
      <c r="L72" s="20">
        <f t="shared" si="5"/>
        <v>20</v>
      </c>
      <c r="M72" s="173">
        <f t="shared" si="2"/>
        <v>0.71000000000000008</v>
      </c>
      <c r="N72" s="182" t="str">
        <f t="shared" si="6"/>
        <v>MEDIO IMPACTO RECOMENDABLE EVALUARLO</v>
      </c>
      <c r="O72" s="10"/>
    </row>
    <row r="73" spans="1:15" ht="51" hidden="1" x14ac:dyDescent="0.2">
      <c r="A73" s="10"/>
      <c r="B73" s="183" t="s">
        <v>450</v>
      </c>
      <c r="C73" s="150">
        <v>0</v>
      </c>
      <c r="D73" s="312" t="s">
        <v>918</v>
      </c>
      <c r="E73" s="312" t="s">
        <v>917</v>
      </c>
      <c r="F73" s="24">
        <v>5</v>
      </c>
      <c r="G73" s="24">
        <v>5</v>
      </c>
      <c r="H73" s="24">
        <v>5</v>
      </c>
      <c r="I73" s="24">
        <v>5</v>
      </c>
      <c r="J73" s="24">
        <v>1</v>
      </c>
      <c r="K73" s="24">
        <v>1</v>
      </c>
      <c r="L73" s="20">
        <f t="shared" si="5"/>
        <v>22</v>
      </c>
      <c r="M73" s="173">
        <f t="shared" si="2"/>
        <v>0.8</v>
      </c>
      <c r="N73" s="182" t="str">
        <f t="shared" si="6"/>
        <v>MEDIO IMPACTO RECOMENDABLE EVALUARLO</v>
      </c>
      <c r="O73" s="10"/>
    </row>
    <row r="74" spans="1:15" ht="51" hidden="1" x14ac:dyDescent="0.2">
      <c r="A74" s="10"/>
      <c r="B74" s="183" t="s">
        <v>451</v>
      </c>
      <c r="C74" s="150">
        <v>0</v>
      </c>
      <c r="D74" s="312" t="s">
        <v>918</v>
      </c>
      <c r="E74" s="312" t="s">
        <v>917</v>
      </c>
      <c r="F74" s="24">
        <v>3</v>
      </c>
      <c r="G74" s="24">
        <v>5</v>
      </c>
      <c r="H74" s="24">
        <v>5</v>
      </c>
      <c r="I74" s="24">
        <v>3</v>
      </c>
      <c r="J74" s="24">
        <v>1</v>
      </c>
      <c r="K74" s="24">
        <v>1</v>
      </c>
      <c r="L74" s="20">
        <f t="shared" si="5"/>
        <v>18</v>
      </c>
      <c r="M74" s="173">
        <f t="shared" si="2"/>
        <v>0.68</v>
      </c>
      <c r="N74" s="182" t="str">
        <f t="shared" si="6"/>
        <v>MEDIO IMPACTO RECOMENDABLE EVALUARLO</v>
      </c>
      <c r="O74" s="10"/>
    </row>
    <row r="75" spans="1:15" ht="51" x14ac:dyDescent="0.2">
      <c r="A75" s="10"/>
      <c r="B75" s="177" t="s">
        <v>452</v>
      </c>
      <c r="C75" s="150">
        <v>1</v>
      </c>
      <c r="D75" s="312" t="s">
        <v>918</v>
      </c>
      <c r="E75" s="312" t="s">
        <v>917</v>
      </c>
      <c r="F75" s="24">
        <v>3</v>
      </c>
      <c r="G75" s="24">
        <v>5</v>
      </c>
      <c r="H75" s="24">
        <v>5</v>
      </c>
      <c r="I75" s="24">
        <v>5</v>
      </c>
      <c r="J75" s="24">
        <v>3</v>
      </c>
      <c r="K75" s="24">
        <v>1</v>
      </c>
      <c r="L75" s="20">
        <f t="shared" si="5"/>
        <v>22</v>
      </c>
      <c r="M75" s="173">
        <f t="shared" si="2"/>
        <v>0.8</v>
      </c>
      <c r="N75" s="182" t="str">
        <f t="shared" si="6"/>
        <v>MEDIO IMPACTO RECOMENDABLE EVALUARLO</v>
      </c>
      <c r="O75" s="10"/>
    </row>
    <row r="76" spans="1:15" ht="51" x14ac:dyDescent="0.2">
      <c r="A76" s="10"/>
      <c r="B76" s="177" t="s">
        <v>453</v>
      </c>
      <c r="C76" s="150">
        <v>1</v>
      </c>
      <c r="D76" s="312" t="s">
        <v>918</v>
      </c>
      <c r="E76" s="312" t="s">
        <v>917</v>
      </c>
      <c r="F76" s="24">
        <v>3</v>
      </c>
      <c r="G76" s="24">
        <v>5</v>
      </c>
      <c r="H76" s="24">
        <v>5</v>
      </c>
      <c r="I76" s="24">
        <v>3</v>
      </c>
      <c r="J76" s="24">
        <v>1</v>
      </c>
      <c r="K76" s="24">
        <v>2</v>
      </c>
      <c r="L76" s="20">
        <f t="shared" si="5"/>
        <v>19</v>
      </c>
      <c r="M76" s="173">
        <f t="shared" si="2"/>
        <v>0.70000000000000007</v>
      </c>
      <c r="N76" s="182" t="str">
        <f t="shared" si="6"/>
        <v>MEDIO IMPACTO RECOMENDABLE EVALUARLO</v>
      </c>
      <c r="O76" s="10"/>
    </row>
    <row r="77" spans="1:15" ht="51" x14ac:dyDescent="0.2">
      <c r="A77" s="10"/>
      <c r="B77" s="177" t="s">
        <v>454</v>
      </c>
      <c r="C77" s="150">
        <v>1</v>
      </c>
      <c r="D77" s="312" t="s">
        <v>918</v>
      </c>
      <c r="E77" s="312" t="s">
        <v>917</v>
      </c>
      <c r="F77" s="24">
        <v>4</v>
      </c>
      <c r="G77" s="24">
        <v>3</v>
      </c>
      <c r="H77" s="24">
        <v>3</v>
      </c>
      <c r="I77" s="24">
        <v>4</v>
      </c>
      <c r="J77" s="24">
        <v>3</v>
      </c>
      <c r="K77" s="24">
        <v>4</v>
      </c>
      <c r="L77" s="20">
        <f t="shared" si="5"/>
        <v>21</v>
      </c>
      <c r="M77" s="173">
        <f t="shared" si="2"/>
        <v>0.67999999999999994</v>
      </c>
      <c r="N77" s="182" t="str">
        <f t="shared" si="6"/>
        <v>MEDIO IMPACTO RECOMENDABLE EVALUARLO</v>
      </c>
      <c r="O77" s="10"/>
    </row>
    <row r="78" spans="1:15" ht="65.25" customHeight="1" x14ac:dyDescent="0.2">
      <c r="A78" s="10"/>
      <c r="B78" s="177" t="s">
        <v>845</v>
      </c>
      <c r="C78" s="150">
        <v>1</v>
      </c>
      <c r="D78" s="312" t="s">
        <v>918</v>
      </c>
      <c r="E78" s="312" t="s">
        <v>917</v>
      </c>
      <c r="F78" s="24">
        <v>4</v>
      </c>
      <c r="G78" s="24">
        <v>4</v>
      </c>
      <c r="H78" s="24">
        <v>5</v>
      </c>
      <c r="I78" s="24">
        <v>4</v>
      </c>
      <c r="J78" s="24">
        <v>1</v>
      </c>
      <c r="K78" s="24">
        <v>3</v>
      </c>
      <c r="L78" s="20">
        <f t="shared" si="5"/>
        <v>21</v>
      </c>
      <c r="M78" s="173">
        <f t="shared" si="2"/>
        <v>0.73000000000000009</v>
      </c>
      <c r="N78" s="182" t="str">
        <f t="shared" si="6"/>
        <v>MEDIO IMPACTO RECOMENDABLE EVALUARLO</v>
      </c>
      <c r="O78" s="10"/>
    </row>
    <row r="79" spans="1:15" ht="15" x14ac:dyDescent="0.2">
      <c r="A79" s="10"/>
      <c r="B79" s="178" t="s">
        <v>455</v>
      </c>
      <c r="C79" s="185"/>
      <c r="D79" s="185"/>
      <c r="E79" s="185"/>
      <c r="F79" s="185"/>
      <c r="G79" s="185"/>
      <c r="H79" s="185"/>
      <c r="I79" s="185"/>
      <c r="J79" s="185"/>
      <c r="K79" s="185"/>
      <c r="L79" s="186"/>
      <c r="M79" s="186"/>
      <c r="N79" s="187"/>
      <c r="O79" s="10"/>
    </row>
    <row r="80" spans="1:15" ht="51" x14ac:dyDescent="0.2">
      <c r="A80" s="10"/>
      <c r="B80" s="177" t="s">
        <v>456</v>
      </c>
      <c r="C80" s="150">
        <v>1</v>
      </c>
      <c r="D80" s="312" t="s">
        <v>918</v>
      </c>
      <c r="E80" s="312" t="s">
        <v>917</v>
      </c>
      <c r="F80" s="24">
        <v>3</v>
      </c>
      <c r="G80" s="24">
        <v>4</v>
      </c>
      <c r="H80" s="24">
        <v>5</v>
      </c>
      <c r="I80" s="24">
        <v>3</v>
      </c>
      <c r="J80" s="24">
        <v>5</v>
      </c>
      <c r="K80" s="38">
        <v>4</v>
      </c>
      <c r="L80" s="20">
        <f>SUM(F80:K80)</f>
        <v>24</v>
      </c>
      <c r="M80" s="173">
        <f t="shared" si="2"/>
        <v>0.81000000000000016</v>
      </c>
      <c r="N80" s="182" t="str">
        <f t="shared" si="6"/>
        <v>ALTO IMPACTO OBLIGATORIO ARTICULARLA A UNA DE LAS OPORTUNIDADES</v>
      </c>
      <c r="O80" s="10"/>
    </row>
    <row r="81" spans="1:15" ht="51" x14ac:dyDescent="0.2">
      <c r="A81" s="10"/>
      <c r="B81" s="177" t="s">
        <v>457</v>
      </c>
      <c r="C81" s="150">
        <v>1</v>
      </c>
      <c r="D81" s="312" t="s">
        <v>918</v>
      </c>
      <c r="E81" s="312" t="s">
        <v>917</v>
      </c>
      <c r="F81" s="24">
        <v>3</v>
      </c>
      <c r="G81" s="24">
        <v>4</v>
      </c>
      <c r="H81" s="24">
        <v>5</v>
      </c>
      <c r="I81" s="24">
        <v>3</v>
      </c>
      <c r="J81" s="24">
        <v>5</v>
      </c>
      <c r="K81" s="38">
        <v>2</v>
      </c>
      <c r="L81" s="20">
        <f t="shared" ref="L81:L91" si="7">SUM(F81:K81)</f>
        <v>22</v>
      </c>
      <c r="M81" s="173">
        <f t="shared" si="2"/>
        <v>0.77000000000000013</v>
      </c>
      <c r="N81" s="182" t="str">
        <f t="shared" si="6"/>
        <v>MEDIO IMPACTO RECOMENDABLE EVALUARLO</v>
      </c>
      <c r="O81" s="10"/>
    </row>
    <row r="82" spans="1:15" ht="51" x14ac:dyDescent="0.2">
      <c r="A82" s="10"/>
      <c r="B82" s="177" t="s">
        <v>458</v>
      </c>
      <c r="C82" s="150">
        <v>1</v>
      </c>
      <c r="D82" s="312" t="s">
        <v>918</v>
      </c>
      <c r="E82" s="312" t="s">
        <v>917</v>
      </c>
      <c r="F82" s="24">
        <v>3</v>
      </c>
      <c r="G82" s="24">
        <v>4</v>
      </c>
      <c r="H82" s="24">
        <v>5</v>
      </c>
      <c r="I82" s="24">
        <v>3</v>
      </c>
      <c r="J82" s="24">
        <v>3</v>
      </c>
      <c r="K82" s="38">
        <v>2</v>
      </c>
      <c r="L82" s="20">
        <f t="shared" si="7"/>
        <v>20</v>
      </c>
      <c r="M82" s="173">
        <f t="shared" si="2"/>
        <v>0.71000000000000019</v>
      </c>
      <c r="N82" s="182" t="str">
        <f t="shared" si="6"/>
        <v>MEDIO IMPACTO RECOMENDABLE EVALUARLO</v>
      </c>
      <c r="O82" s="10"/>
    </row>
    <row r="83" spans="1:15" ht="51" x14ac:dyDescent="0.2">
      <c r="A83" s="10"/>
      <c r="B83" s="177" t="s">
        <v>846</v>
      </c>
      <c r="C83" s="150">
        <v>1</v>
      </c>
      <c r="D83" s="312" t="s">
        <v>918</v>
      </c>
      <c r="E83" s="312" t="s">
        <v>917</v>
      </c>
      <c r="F83" s="24">
        <v>3</v>
      </c>
      <c r="G83" s="24">
        <v>5</v>
      </c>
      <c r="H83" s="24">
        <v>5</v>
      </c>
      <c r="I83" s="24">
        <v>3</v>
      </c>
      <c r="J83" s="24">
        <v>4</v>
      </c>
      <c r="K83" s="38">
        <v>3</v>
      </c>
      <c r="L83" s="20">
        <f t="shared" si="7"/>
        <v>23</v>
      </c>
      <c r="M83" s="173">
        <f t="shared" si="2"/>
        <v>0.81000000000000016</v>
      </c>
      <c r="N83" s="182" t="str">
        <f t="shared" si="6"/>
        <v>ALTO IMPACTO OBLIGATORIO ARTICULARLA A UNA DE LAS OPORTUNIDADES</v>
      </c>
      <c r="O83" s="10"/>
    </row>
    <row r="84" spans="1:15" ht="51" x14ac:dyDescent="0.2">
      <c r="A84" s="10"/>
      <c r="B84" s="177" t="s">
        <v>459</v>
      </c>
      <c r="C84" s="150">
        <v>1</v>
      </c>
      <c r="D84" s="312" t="s">
        <v>918</v>
      </c>
      <c r="E84" s="312" t="s">
        <v>917</v>
      </c>
      <c r="F84" s="24">
        <v>2</v>
      </c>
      <c r="G84" s="24">
        <v>5</v>
      </c>
      <c r="H84" s="24">
        <v>5</v>
      </c>
      <c r="I84" s="24">
        <v>3</v>
      </c>
      <c r="J84" s="24">
        <v>4</v>
      </c>
      <c r="K84" s="38">
        <v>4</v>
      </c>
      <c r="L84" s="20">
        <f t="shared" si="7"/>
        <v>23</v>
      </c>
      <c r="M84" s="173">
        <f t="shared" si="2"/>
        <v>0.8</v>
      </c>
      <c r="N84" s="182" t="str">
        <f t="shared" si="6"/>
        <v>MEDIO IMPACTO RECOMENDABLE EVALUARLO</v>
      </c>
      <c r="O84" s="10"/>
    </row>
    <row r="85" spans="1:15" ht="51" x14ac:dyDescent="0.2">
      <c r="A85" s="10"/>
      <c r="B85" s="184" t="s">
        <v>847</v>
      </c>
      <c r="C85" s="150">
        <v>1</v>
      </c>
      <c r="D85" s="312" t="s">
        <v>918</v>
      </c>
      <c r="E85" s="312" t="s">
        <v>917</v>
      </c>
      <c r="F85" s="24">
        <v>3</v>
      </c>
      <c r="G85" s="24">
        <v>5</v>
      </c>
      <c r="H85" s="24">
        <v>5</v>
      </c>
      <c r="I85" s="24">
        <v>3</v>
      </c>
      <c r="J85" s="24">
        <v>1</v>
      </c>
      <c r="K85" s="38">
        <v>1</v>
      </c>
      <c r="L85" s="20">
        <f t="shared" si="7"/>
        <v>18</v>
      </c>
      <c r="M85" s="173">
        <f t="shared" si="2"/>
        <v>0.68</v>
      </c>
      <c r="N85" s="182" t="str">
        <f t="shared" si="6"/>
        <v>MEDIO IMPACTO RECOMENDABLE EVALUARLO</v>
      </c>
      <c r="O85" s="10"/>
    </row>
    <row r="86" spans="1:15" ht="51" x14ac:dyDescent="0.2">
      <c r="A86" s="10"/>
      <c r="B86" s="184" t="s">
        <v>460</v>
      </c>
      <c r="C86" s="150">
        <v>1</v>
      </c>
      <c r="D86" s="312" t="s">
        <v>918</v>
      </c>
      <c r="E86" s="312" t="s">
        <v>917</v>
      </c>
      <c r="F86" s="24">
        <v>2</v>
      </c>
      <c r="G86" s="24">
        <v>4</v>
      </c>
      <c r="H86" s="24">
        <v>4</v>
      </c>
      <c r="I86" s="24">
        <v>3</v>
      </c>
      <c r="J86" s="24">
        <v>5</v>
      </c>
      <c r="K86" s="38">
        <v>1</v>
      </c>
      <c r="L86" s="20">
        <f t="shared" si="7"/>
        <v>19</v>
      </c>
      <c r="M86" s="173">
        <f t="shared" si="2"/>
        <v>0.67999999999999994</v>
      </c>
      <c r="N86" s="188" t="str">
        <f t="shared" si="6"/>
        <v>MEDIO IMPACTO RECOMENDABLE EVALUARLO</v>
      </c>
      <c r="O86" s="10"/>
    </row>
    <row r="87" spans="1:15" ht="51" x14ac:dyDescent="0.2">
      <c r="A87" s="10"/>
      <c r="B87" s="177" t="s">
        <v>461</v>
      </c>
      <c r="C87" s="150">
        <v>1</v>
      </c>
      <c r="D87" s="312" t="s">
        <v>918</v>
      </c>
      <c r="E87" s="312" t="s">
        <v>917</v>
      </c>
      <c r="F87" s="24">
        <v>3</v>
      </c>
      <c r="G87" s="24">
        <v>5</v>
      </c>
      <c r="H87" s="24">
        <v>5</v>
      </c>
      <c r="I87" s="24">
        <v>3</v>
      </c>
      <c r="J87" s="24">
        <v>5</v>
      </c>
      <c r="K87" s="38">
        <v>1</v>
      </c>
      <c r="L87" s="20">
        <f t="shared" si="7"/>
        <v>22</v>
      </c>
      <c r="M87" s="173">
        <f t="shared" si="2"/>
        <v>0.8</v>
      </c>
      <c r="N87" s="182" t="str">
        <f t="shared" si="6"/>
        <v>MEDIO IMPACTO RECOMENDABLE EVALUARLO</v>
      </c>
      <c r="O87" s="10"/>
    </row>
    <row r="88" spans="1:15" ht="51" x14ac:dyDescent="0.2">
      <c r="A88" s="10"/>
      <c r="B88" s="177" t="s">
        <v>462</v>
      </c>
      <c r="C88" s="289">
        <v>1</v>
      </c>
      <c r="D88" s="312" t="s">
        <v>918</v>
      </c>
      <c r="E88" s="312" t="s">
        <v>917</v>
      </c>
      <c r="F88" s="24">
        <v>3</v>
      </c>
      <c r="G88" s="24">
        <v>5</v>
      </c>
      <c r="H88" s="24">
        <v>3</v>
      </c>
      <c r="I88" s="24">
        <v>4</v>
      </c>
      <c r="J88" s="24">
        <v>3</v>
      </c>
      <c r="K88" s="38">
        <v>3</v>
      </c>
      <c r="L88" s="20">
        <f t="shared" si="7"/>
        <v>21</v>
      </c>
      <c r="M88" s="173">
        <f t="shared" si="2"/>
        <v>0.72999999999999987</v>
      </c>
      <c r="N88" s="182" t="str">
        <f t="shared" si="6"/>
        <v>MEDIO IMPACTO RECOMENDABLE EVALUARLO</v>
      </c>
      <c r="O88" s="10"/>
    </row>
    <row r="89" spans="1:15" ht="51" x14ac:dyDescent="0.2">
      <c r="A89" s="10"/>
      <c r="B89" s="313" t="s">
        <v>463</v>
      </c>
      <c r="C89" s="150">
        <v>1</v>
      </c>
      <c r="D89" s="314" t="s">
        <v>918</v>
      </c>
      <c r="E89" s="312" t="s">
        <v>917</v>
      </c>
      <c r="F89" s="24">
        <v>4</v>
      </c>
      <c r="G89" s="24">
        <v>5</v>
      </c>
      <c r="H89" s="24">
        <v>5</v>
      </c>
      <c r="I89" s="24">
        <v>4</v>
      </c>
      <c r="J89" s="24">
        <v>1</v>
      </c>
      <c r="K89" s="38">
        <v>1</v>
      </c>
      <c r="L89" s="20">
        <f>SUM(F89:K89)</f>
        <v>20</v>
      </c>
      <c r="M89" s="173">
        <f t="shared" si="2"/>
        <v>0.74</v>
      </c>
      <c r="N89" s="182" t="str">
        <f t="shared" si="6"/>
        <v>MEDIO IMPACTO RECOMENDABLE EVALUARLO</v>
      </c>
      <c r="O89" s="10"/>
    </row>
    <row r="90" spans="1:15" ht="51" hidden="1" x14ac:dyDescent="0.2">
      <c r="A90" s="10"/>
      <c r="B90" s="295" t="s">
        <v>464</v>
      </c>
      <c r="C90" s="316">
        <v>0</v>
      </c>
      <c r="D90" s="312" t="s">
        <v>918</v>
      </c>
      <c r="E90" s="312" t="s">
        <v>917</v>
      </c>
      <c r="F90" s="24">
        <v>2</v>
      </c>
      <c r="G90" s="24">
        <v>5</v>
      </c>
      <c r="H90" s="24">
        <v>5</v>
      </c>
      <c r="I90" s="24">
        <v>3</v>
      </c>
      <c r="J90" s="24">
        <v>4</v>
      </c>
      <c r="K90" s="38">
        <v>1</v>
      </c>
      <c r="L90" s="20">
        <f t="shared" si="7"/>
        <v>20</v>
      </c>
      <c r="M90" s="173">
        <f t="shared" si="2"/>
        <v>0.74</v>
      </c>
      <c r="N90" s="182" t="str">
        <f t="shared" si="6"/>
        <v>MEDIO IMPACTO RECOMENDABLE EVALUARLO</v>
      </c>
      <c r="O90" s="10"/>
    </row>
    <row r="91" spans="1:15" ht="51.75" thickBot="1" x14ac:dyDescent="0.25">
      <c r="A91" s="10"/>
      <c r="B91" s="296" t="s">
        <v>465</v>
      </c>
      <c r="C91" s="189">
        <v>1</v>
      </c>
      <c r="D91" s="315" t="s">
        <v>918</v>
      </c>
      <c r="E91" s="315" t="s">
        <v>917</v>
      </c>
      <c r="F91" s="290">
        <v>3</v>
      </c>
      <c r="G91" s="290">
        <v>5</v>
      </c>
      <c r="H91" s="290">
        <v>4</v>
      </c>
      <c r="I91" s="290">
        <v>3</v>
      </c>
      <c r="J91" s="290">
        <v>4</v>
      </c>
      <c r="K91" s="291">
        <v>4</v>
      </c>
      <c r="L91" s="292">
        <f t="shared" si="7"/>
        <v>23</v>
      </c>
      <c r="M91" s="293">
        <f t="shared" si="2"/>
        <v>0.79</v>
      </c>
      <c r="N91" s="294" t="str">
        <f t="shared" si="6"/>
        <v>MEDIO IMPACTO RECOMENDABLE EVALUARLO</v>
      </c>
      <c r="O91" s="10"/>
    </row>
    <row r="92" spans="1:15" ht="72" customHeight="1" x14ac:dyDescent="0.25">
      <c r="A92" s="10"/>
      <c r="B92" s="455" t="s">
        <v>896</v>
      </c>
      <c r="C92" s="455"/>
      <c r="D92" s="455"/>
      <c r="E92" s="455"/>
      <c r="F92" s="455"/>
      <c r="G92" s="455"/>
      <c r="H92" s="455"/>
      <c r="I92" s="455"/>
      <c r="J92" s="455"/>
      <c r="K92" s="455"/>
      <c r="L92" s="455"/>
      <c r="M92" s="455"/>
      <c r="N92" s="455"/>
      <c r="O92" s="10"/>
    </row>
    <row r="93" spans="1:15" ht="15" x14ac:dyDescent="0.25">
      <c r="A93" s="10"/>
      <c r="B93" s="267"/>
      <c r="C93" s="268"/>
      <c r="D93" s="268"/>
      <c r="E93" s="268"/>
      <c r="F93" s="269"/>
      <c r="G93" s="267"/>
      <c r="H93" s="253"/>
      <c r="I93" s="253"/>
      <c r="J93" s="253"/>
      <c r="K93" s="253"/>
      <c r="L93" s="253"/>
      <c r="M93" s="253"/>
      <c r="N93" s="253"/>
      <c r="O93" s="10"/>
    </row>
    <row r="94" spans="1:15" ht="45.75" customHeight="1" x14ac:dyDescent="0.2">
      <c r="A94" s="10"/>
      <c r="B94" s="546" t="s">
        <v>897</v>
      </c>
      <c r="C94" s="546"/>
      <c r="D94" s="546"/>
      <c r="E94" s="546"/>
      <c r="F94" s="546"/>
      <c r="G94" s="546"/>
      <c r="H94" s="546"/>
      <c r="I94" s="546"/>
      <c r="J94" s="546"/>
      <c r="K94" s="546"/>
      <c r="L94" s="546"/>
      <c r="M94" s="546"/>
      <c r="N94" s="546"/>
      <c r="O94" s="10"/>
    </row>
  </sheetData>
  <sheetProtection algorithmName="SHA-512" hashValue="m6zCJ7adFUjaFoucXOtcswkkEOdYPV72g+BGQGYit/C1nnuWUwgpZ7UJ1Mvs/ssSq1RhP45v4RDYkDiu2DKQ+w==" saltValue="BWrGwDSgQhjBeFnc9k/Izw==" spinCount="100000" sheet="1" formatCells="0" formatColumns="0" formatRows="0"/>
  <protectedRanges>
    <protectedRange sqref="D46:D78 D15:E32 D35:E40 D43:E44 E46:E59 E61:E78 D80:E91" name="Rango1"/>
  </protectedRanges>
  <mergeCells count="13">
    <mergeCell ref="B92:N92"/>
    <mergeCell ref="B94:N94"/>
    <mergeCell ref="N6:N8"/>
    <mergeCell ref="B6:C7"/>
    <mergeCell ref="F6:K6"/>
    <mergeCell ref="B1:B4"/>
    <mergeCell ref="C1:M1"/>
    <mergeCell ref="C2:M2"/>
    <mergeCell ref="C3:M4"/>
    <mergeCell ref="L6:L7"/>
    <mergeCell ref="M6:M7"/>
    <mergeCell ref="D6:D7"/>
    <mergeCell ref="E6:E7"/>
  </mergeCells>
  <conditionalFormatting sqref="C9:E14 C34:E34 C80:C90 C41:E42 C46:C78 E60 C15:C32 C35:C40">
    <cfRule type="iconSet" priority="76">
      <iconSet>
        <cfvo type="percent" val="0"/>
        <cfvo type="percent" val="33"/>
        <cfvo type="percent" val="67"/>
      </iconSet>
    </cfRule>
  </conditionalFormatting>
  <conditionalFormatting sqref="N9:N32 N44">
    <cfRule type="cellIs" dxfId="219" priority="72" operator="equal">
      <formula>"ALTO IMPACTO OBLIGATORIO ARTICULARLA A UNO DE LOS RIESGOS"</formula>
    </cfRule>
    <cfRule type="cellIs" dxfId="218" priority="73" operator="equal">
      <formula>"MEDIO IMPACTO RECOMENDABLE EVALUARLO EN EL RIESGO"</formula>
    </cfRule>
    <cfRule type="cellIs" dxfId="217" priority="74" operator="equal">
      <formula>"BAJO IMPACTO"</formula>
    </cfRule>
  </conditionalFormatting>
  <conditionalFormatting sqref="N46:N78">
    <cfRule type="cellIs" dxfId="216" priority="61" operator="equal">
      <formula>"ALTO IMPACTO OBLIGATORIO ARTICULARLA A UNA DE LAS OPORTUNIDADES"</formula>
    </cfRule>
    <cfRule type="cellIs" dxfId="215" priority="62" operator="equal">
      <formula>"MEDIO IMPACTO RECOMENDABLE EVALUARLO"</formula>
    </cfRule>
    <cfRule type="cellIs" dxfId="214" priority="63" operator="equal">
      <formula>"BAJO IMPACTO"</formula>
    </cfRule>
  </conditionalFormatting>
  <conditionalFormatting sqref="N80:N91">
    <cfRule type="cellIs" dxfId="213" priority="58" operator="equal">
      <formula>"ALTO IMPACTO OBLIGATORIO ARTICULARLA A UNA DE LAS OPORTUNIDADES"</formula>
    </cfRule>
    <cfRule type="cellIs" dxfId="212" priority="59" operator="equal">
      <formula>"MEDIO IMPACTO RECOMENDABLE EVALUARLO"</formula>
    </cfRule>
    <cfRule type="cellIs" dxfId="211" priority="60" operator="equal">
      <formula>"BAJO IMPACTO"</formula>
    </cfRule>
  </conditionalFormatting>
  <conditionalFormatting sqref="N34:N42">
    <cfRule type="cellIs" dxfId="210" priority="55" operator="equal">
      <formula>"ALTO IMPACTO OBLIGATORIO ARTICULARLA A UNO DE LOS RIESGOS"</formula>
    </cfRule>
    <cfRule type="cellIs" dxfId="209" priority="56" operator="equal">
      <formula>"MEDIO IMPACTO RECOMENDABLE EVALUARLO EN EL RIESGO"</formula>
    </cfRule>
    <cfRule type="cellIs" dxfId="208" priority="57" operator="equal">
      <formula>"BAJO IMPACTO"</formula>
    </cfRule>
  </conditionalFormatting>
  <conditionalFormatting sqref="C91">
    <cfRule type="iconSet" priority="54">
      <iconSet>
        <cfvo type="percent" val="0"/>
        <cfvo type="percent" val="33"/>
        <cfvo type="percent" val="67"/>
      </iconSet>
    </cfRule>
  </conditionalFormatting>
  <conditionalFormatting sqref="C43">
    <cfRule type="iconSet" priority="49">
      <iconSet>
        <cfvo type="percent" val="0"/>
        <cfvo type="percent" val="33"/>
        <cfvo type="percent" val="67"/>
      </iconSet>
    </cfRule>
  </conditionalFormatting>
  <conditionalFormatting sqref="C44">
    <cfRule type="iconSet" priority="47">
      <iconSet>
        <cfvo type="percent" val="0"/>
        <cfvo type="percent" val="33"/>
        <cfvo type="percent" val="67"/>
      </iconSet>
    </cfRule>
  </conditionalFormatting>
  <conditionalFormatting sqref="N43">
    <cfRule type="cellIs" dxfId="207" priority="37" operator="equal">
      <formula>"ALTO IMPACTO OBLIGATORIO ARTICULARLA A UNO DE LOS RIESGOS"</formula>
    </cfRule>
    <cfRule type="cellIs" dxfId="206" priority="38" operator="equal">
      <formula>"MEDIO IMPACTO RECOMENDABLE EVALUARLO EN EL RIESGO"</formula>
    </cfRule>
    <cfRule type="cellIs" dxfId="205" priority="39" operator="equal">
      <formula>"BAJO IMPACTO"</formula>
    </cfRule>
  </conditionalFormatting>
  <conditionalFormatting sqref="D40">
    <cfRule type="iconSet" priority="35">
      <iconSet>
        <cfvo type="percent" val="0"/>
        <cfvo type="percent" val="33"/>
        <cfvo type="percent" val="67"/>
      </iconSet>
    </cfRule>
  </conditionalFormatting>
  <conditionalFormatting sqref="E40">
    <cfRule type="iconSet" priority="33">
      <iconSet>
        <cfvo type="percent" val="0"/>
        <cfvo type="percent" val="33"/>
        <cfvo type="percent" val="67"/>
      </iconSet>
    </cfRule>
  </conditionalFormatting>
  <conditionalFormatting sqref="D43:D44">
    <cfRule type="iconSet" priority="31">
      <iconSet>
        <cfvo type="percent" val="0"/>
        <cfvo type="percent" val="33"/>
        <cfvo type="percent" val="67"/>
      </iconSet>
    </cfRule>
  </conditionalFormatting>
  <conditionalFormatting sqref="D46:D78">
    <cfRule type="iconSet" priority="27">
      <iconSet>
        <cfvo type="percent" val="0"/>
        <cfvo type="percent" val="33"/>
        <cfvo type="percent" val="67"/>
      </iconSet>
    </cfRule>
  </conditionalFormatting>
  <conditionalFormatting sqref="D80:D91">
    <cfRule type="iconSet" priority="25">
      <iconSet>
        <cfvo type="percent" val="0"/>
        <cfvo type="percent" val="33"/>
        <cfvo type="percent" val="67"/>
      </iconSet>
    </cfRule>
  </conditionalFormatting>
  <conditionalFormatting sqref="D15">
    <cfRule type="iconSet" priority="21">
      <iconSet>
        <cfvo type="percent" val="0"/>
        <cfvo type="percent" val="33"/>
        <cfvo type="percent" val="67"/>
      </iconSet>
    </cfRule>
  </conditionalFormatting>
  <conditionalFormatting sqref="D16:D32">
    <cfRule type="iconSet" priority="19">
      <iconSet>
        <cfvo type="percent" val="0"/>
        <cfvo type="percent" val="33"/>
        <cfvo type="percent" val="67"/>
      </iconSet>
    </cfRule>
  </conditionalFormatting>
  <conditionalFormatting sqref="D35:D39">
    <cfRule type="iconSet" priority="17">
      <iconSet>
        <cfvo type="percent" val="0"/>
        <cfvo type="percent" val="33"/>
        <cfvo type="percent" val="67"/>
      </iconSet>
    </cfRule>
  </conditionalFormatting>
  <conditionalFormatting sqref="E15:E32">
    <cfRule type="iconSet" priority="15">
      <iconSet>
        <cfvo type="percent" val="0"/>
        <cfvo type="percent" val="33"/>
        <cfvo type="percent" val="67"/>
      </iconSet>
    </cfRule>
  </conditionalFormatting>
  <conditionalFormatting sqref="E35:E39">
    <cfRule type="iconSet" priority="13">
      <iconSet>
        <cfvo type="percent" val="0"/>
        <cfvo type="percent" val="33"/>
        <cfvo type="percent" val="67"/>
      </iconSet>
    </cfRule>
  </conditionalFormatting>
  <conditionalFormatting sqref="E46">
    <cfRule type="iconSet" priority="11">
      <iconSet>
        <cfvo type="percent" val="0"/>
        <cfvo type="percent" val="33"/>
        <cfvo type="percent" val="67"/>
      </iconSet>
    </cfRule>
  </conditionalFormatting>
  <conditionalFormatting sqref="E43:E44">
    <cfRule type="iconSet" priority="9">
      <iconSet>
        <cfvo type="percent" val="0"/>
        <cfvo type="percent" val="33"/>
        <cfvo type="percent" val="67"/>
      </iconSet>
    </cfRule>
  </conditionalFormatting>
  <conditionalFormatting sqref="E47:E59">
    <cfRule type="iconSet" priority="7">
      <iconSet>
        <cfvo type="percent" val="0"/>
        <cfvo type="percent" val="33"/>
        <cfvo type="percent" val="67"/>
      </iconSet>
    </cfRule>
  </conditionalFormatting>
  <conditionalFormatting sqref="E61:E78">
    <cfRule type="iconSet" priority="5">
      <iconSet>
        <cfvo type="percent" val="0"/>
        <cfvo type="percent" val="33"/>
        <cfvo type="percent" val="67"/>
      </iconSet>
    </cfRule>
  </conditionalFormatting>
  <conditionalFormatting sqref="E80">
    <cfRule type="iconSet" priority="3">
      <iconSet>
        <cfvo type="percent" val="0"/>
        <cfvo type="percent" val="33"/>
        <cfvo type="percent" val="67"/>
      </iconSet>
    </cfRule>
  </conditionalFormatting>
  <conditionalFormatting sqref="E81:E91">
    <cfRule type="iconSet" priority="1">
      <iconSet>
        <cfvo type="percent" val="0"/>
        <cfvo type="percent" val="33"/>
        <cfvo type="percent" val="67"/>
      </iconSet>
    </cfRule>
  </conditionalFormatting>
  <dataValidations xWindow="1018" yWindow="687" count="2">
    <dataValidation allowBlank="1" showInputMessage="1" showErrorMessage="1" prompt="Establezca un peso porcentual (%) por cada parte interesada, donde la suma de todas no supere el 100%. Ejemplo:_x000a__x000a_1 - Parte interesada 1: 30%_x000a_2 - Parte interesada 2: 20%_x000a_3 - Parte interesada 3: 50%" sqref="F8:K8" xr:uid="{00000000-0002-0000-0800-000000000000}"/>
    <dataValidation allowBlank="1" showInputMessage="1" showErrorMessage="1" prompt="Seleccione sede, seccional o extensión según corresponda" sqref="D46:D78 D15:E32 D35:E40 E46:E59 D43:E44 E61:E78 D80:E91" xr:uid="{5D0AD7C6-9D5E-40D3-ADD1-A72AE7271240}"/>
  </dataValidations>
  <hyperlinks>
    <hyperlink ref="A7" location="'INICIO (2)'!A1" display="REGRESAR" xr:uid="{00000000-0004-0000-0800-000000000000}"/>
  </hyperlinks>
  <pageMargins left="0.7" right="0.7" top="0.75" bottom="0.75"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iconSet" priority="75" id="{5DD51D27-DA92-4A18-A159-92EB5DFB144F}">
            <x14:iconSet showValue="0" custom="1">
              <x14:cfvo type="percent">
                <xm:f>0</xm:f>
              </x14:cfvo>
              <x14:cfvo type="percent">
                <xm:f>0</xm:f>
              </x14:cfvo>
              <x14:cfvo type="num">
                <xm:f>1</xm:f>
              </x14:cfvo>
              <x14:cfIcon iconSet="3Symbols" iconId="0"/>
              <x14:cfIcon iconSet="3Symbols" iconId="0"/>
              <x14:cfIcon iconSet="3Symbols" iconId="2"/>
            </x14:iconSet>
          </x14:cfRule>
          <xm:sqref>C9:E14 C34:E34 C80:C90 C41:E42 C46:C78 E60 C15:C32 C35:C40</xm:sqref>
        </x14:conditionalFormatting>
        <x14:conditionalFormatting xmlns:xm="http://schemas.microsoft.com/office/excel/2006/main">
          <x14:cfRule type="iconSet" priority="53" id="{7216A162-C311-4B8A-A74D-A58B677BE6F7}">
            <x14:iconSet showValue="0" custom="1">
              <x14:cfvo type="percent">
                <xm:f>0</xm:f>
              </x14:cfvo>
              <x14:cfvo type="percent">
                <xm:f>0</xm:f>
              </x14:cfvo>
              <x14:cfvo type="num">
                <xm:f>1</xm:f>
              </x14:cfvo>
              <x14:cfIcon iconSet="3Symbols" iconId="0"/>
              <x14:cfIcon iconSet="3Symbols" iconId="0"/>
              <x14:cfIcon iconSet="3Symbols" iconId="2"/>
            </x14:iconSet>
          </x14:cfRule>
          <xm:sqref>C91</xm:sqref>
        </x14:conditionalFormatting>
        <x14:conditionalFormatting xmlns:xm="http://schemas.microsoft.com/office/excel/2006/main">
          <x14:cfRule type="iconSet" priority="48" id="{71044034-A591-45C6-81BA-E5C6D3668771}">
            <x14:iconSet showValue="0" custom="1">
              <x14:cfvo type="percent">
                <xm:f>0</xm:f>
              </x14:cfvo>
              <x14:cfvo type="percent">
                <xm:f>0</xm:f>
              </x14:cfvo>
              <x14:cfvo type="num">
                <xm:f>1</xm:f>
              </x14:cfvo>
              <x14:cfIcon iconSet="3Symbols" iconId="0"/>
              <x14:cfIcon iconSet="3Symbols" iconId="0"/>
              <x14:cfIcon iconSet="3Symbols" iconId="2"/>
            </x14:iconSet>
          </x14:cfRule>
          <xm:sqref>C43</xm:sqref>
        </x14:conditionalFormatting>
        <x14:conditionalFormatting xmlns:xm="http://schemas.microsoft.com/office/excel/2006/main">
          <x14:cfRule type="iconSet" priority="46" id="{A6B6C3F4-97C3-4D74-98C8-D70A2D48DEC9}">
            <x14:iconSet showValue="0" custom="1">
              <x14:cfvo type="percent">
                <xm:f>0</xm:f>
              </x14:cfvo>
              <x14:cfvo type="percent">
                <xm:f>0</xm:f>
              </x14:cfvo>
              <x14:cfvo type="num">
                <xm:f>1</xm:f>
              </x14:cfvo>
              <x14:cfIcon iconSet="3Symbols" iconId="0"/>
              <x14:cfIcon iconSet="3Symbols" iconId="0"/>
              <x14:cfIcon iconSet="3Symbols" iconId="2"/>
            </x14:iconSet>
          </x14:cfRule>
          <xm:sqref>C44</xm:sqref>
        </x14:conditionalFormatting>
        <x14:conditionalFormatting xmlns:xm="http://schemas.microsoft.com/office/excel/2006/main">
          <x14:cfRule type="iconSet" priority="36" id="{77C28A35-8F5E-4A26-B245-277739A57FB2}">
            <x14:iconSet showValue="0" custom="1">
              <x14:cfvo type="percent">
                <xm:f>0</xm:f>
              </x14:cfvo>
              <x14:cfvo type="percent">
                <xm:f>0</xm:f>
              </x14:cfvo>
              <x14:cfvo type="num">
                <xm:f>1</xm:f>
              </x14:cfvo>
              <x14:cfIcon iconSet="3Symbols" iconId="0"/>
              <x14:cfIcon iconSet="3Symbols" iconId="0"/>
              <x14:cfIcon iconSet="3Symbols" iconId="2"/>
            </x14:iconSet>
          </x14:cfRule>
          <xm:sqref>D40</xm:sqref>
        </x14:conditionalFormatting>
        <x14:conditionalFormatting xmlns:xm="http://schemas.microsoft.com/office/excel/2006/main">
          <x14:cfRule type="iconSet" priority="34" id="{246046C2-0568-442B-9328-BBDBC57BFFA9}">
            <x14:iconSet showValue="0" custom="1">
              <x14:cfvo type="percent">
                <xm:f>0</xm:f>
              </x14:cfvo>
              <x14:cfvo type="percent">
                <xm:f>0</xm:f>
              </x14:cfvo>
              <x14:cfvo type="num">
                <xm:f>1</xm:f>
              </x14:cfvo>
              <x14:cfIcon iconSet="3Symbols" iconId="0"/>
              <x14:cfIcon iconSet="3Symbols" iconId="0"/>
              <x14:cfIcon iconSet="3Symbols" iconId="2"/>
            </x14:iconSet>
          </x14:cfRule>
          <xm:sqref>E40</xm:sqref>
        </x14:conditionalFormatting>
        <x14:conditionalFormatting xmlns:xm="http://schemas.microsoft.com/office/excel/2006/main">
          <x14:cfRule type="iconSet" priority="32" id="{2302388D-1275-4527-9A48-E38DA746E2F7}">
            <x14:iconSet showValue="0" custom="1">
              <x14:cfvo type="percent">
                <xm:f>0</xm:f>
              </x14:cfvo>
              <x14:cfvo type="percent">
                <xm:f>0</xm:f>
              </x14:cfvo>
              <x14:cfvo type="num">
                <xm:f>1</xm:f>
              </x14:cfvo>
              <x14:cfIcon iconSet="3Symbols" iconId="0"/>
              <x14:cfIcon iconSet="3Symbols" iconId="0"/>
              <x14:cfIcon iconSet="3Symbols" iconId="2"/>
            </x14:iconSet>
          </x14:cfRule>
          <xm:sqref>D43:D44</xm:sqref>
        </x14:conditionalFormatting>
        <x14:conditionalFormatting xmlns:xm="http://schemas.microsoft.com/office/excel/2006/main">
          <x14:cfRule type="iconSet" priority="28" id="{B2C731F3-39A4-4C55-8C93-84761E58CBE8}">
            <x14:iconSet showValue="0" custom="1">
              <x14:cfvo type="percent">
                <xm:f>0</xm:f>
              </x14:cfvo>
              <x14:cfvo type="percent">
                <xm:f>0</xm:f>
              </x14:cfvo>
              <x14:cfvo type="num">
                <xm:f>1</xm:f>
              </x14:cfvo>
              <x14:cfIcon iconSet="3Symbols" iconId="0"/>
              <x14:cfIcon iconSet="3Symbols" iconId="0"/>
              <x14:cfIcon iconSet="3Symbols" iconId="2"/>
            </x14:iconSet>
          </x14:cfRule>
          <xm:sqref>D46:D78</xm:sqref>
        </x14:conditionalFormatting>
        <x14:conditionalFormatting xmlns:xm="http://schemas.microsoft.com/office/excel/2006/main">
          <x14:cfRule type="iconSet" priority="26" id="{5CDCDA56-48A1-46CF-83EF-459B8D7CCBDA}">
            <x14:iconSet showValue="0" custom="1">
              <x14:cfvo type="percent">
                <xm:f>0</xm:f>
              </x14:cfvo>
              <x14:cfvo type="percent">
                <xm:f>0</xm:f>
              </x14:cfvo>
              <x14:cfvo type="num">
                <xm:f>1</xm:f>
              </x14:cfvo>
              <x14:cfIcon iconSet="3Symbols" iconId="0"/>
              <x14:cfIcon iconSet="3Symbols" iconId="0"/>
              <x14:cfIcon iconSet="3Symbols" iconId="2"/>
            </x14:iconSet>
          </x14:cfRule>
          <xm:sqref>D80:D91</xm:sqref>
        </x14:conditionalFormatting>
        <x14:conditionalFormatting xmlns:xm="http://schemas.microsoft.com/office/excel/2006/main">
          <x14:cfRule type="iconSet" priority="22" id="{ABB66BB0-D07A-4FB2-AE09-DB29DC0BD92A}">
            <x14:iconSet showValue="0" custom="1">
              <x14:cfvo type="percent">
                <xm:f>0</xm:f>
              </x14:cfvo>
              <x14:cfvo type="percent">
                <xm:f>0</xm:f>
              </x14:cfvo>
              <x14:cfvo type="num">
                <xm:f>1</xm:f>
              </x14:cfvo>
              <x14:cfIcon iconSet="3Symbols" iconId="0"/>
              <x14:cfIcon iconSet="3Symbols" iconId="0"/>
              <x14:cfIcon iconSet="3Symbols" iconId="2"/>
            </x14:iconSet>
          </x14:cfRule>
          <xm:sqref>D15</xm:sqref>
        </x14:conditionalFormatting>
        <x14:conditionalFormatting xmlns:xm="http://schemas.microsoft.com/office/excel/2006/main">
          <x14:cfRule type="iconSet" priority="20" id="{85564004-87FC-42FD-A91B-8EAAD238C404}">
            <x14:iconSet showValue="0" custom="1">
              <x14:cfvo type="percent">
                <xm:f>0</xm:f>
              </x14:cfvo>
              <x14:cfvo type="percent">
                <xm:f>0</xm:f>
              </x14:cfvo>
              <x14:cfvo type="num">
                <xm:f>1</xm:f>
              </x14:cfvo>
              <x14:cfIcon iconSet="3Symbols" iconId="0"/>
              <x14:cfIcon iconSet="3Symbols" iconId="0"/>
              <x14:cfIcon iconSet="3Symbols" iconId="2"/>
            </x14:iconSet>
          </x14:cfRule>
          <xm:sqref>D16:D32</xm:sqref>
        </x14:conditionalFormatting>
        <x14:conditionalFormatting xmlns:xm="http://schemas.microsoft.com/office/excel/2006/main">
          <x14:cfRule type="iconSet" priority="18" id="{646A209E-D886-4AC4-9D04-89356897538B}">
            <x14:iconSet showValue="0" custom="1">
              <x14:cfvo type="percent">
                <xm:f>0</xm:f>
              </x14:cfvo>
              <x14:cfvo type="percent">
                <xm:f>0</xm:f>
              </x14:cfvo>
              <x14:cfvo type="num">
                <xm:f>1</xm:f>
              </x14:cfvo>
              <x14:cfIcon iconSet="3Symbols" iconId="0"/>
              <x14:cfIcon iconSet="3Symbols" iconId="0"/>
              <x14:cfIcon iconSet="3Symbols" iconId="2"/>
            </x14:iconSet>
          </x14:cfRule>
          <xm:sqref>D35:D39</xm:sqref>
        </x14:conditionalFormatting>
        <x14:conditionalFormatting xmlns:xm="http://schemas.microsoft.com/office/excel/2006/main">
          <x14:cfRule type="iconSet" priority="16" id="{EDFB55EA-7F03-4AB0-B9CC-EFC3D10AEF88}">
            <x14:iconSet showValue="0" custom="1">
              <x14:cfvo type="percent">
                <xm:f>0</xm:f>
              </x14:cfvo>
              <x14:cfvo type="percent">
                <xm:f>0</xm:f>
              </x14:cfvo>
              <x14:cfvo type="num">
                <xm:f>1</xm:f>
              </x14:cfvo>
              <x14:cfIcon iconSet="3Symbols" iconId="0"/>
              <x14:cfIcon iconSet="3Symbols" iconId="0"/>
              <x14:cfIcon iconSet="3Symbols" iconId="2"/>
            </x14:iconSet>
          </x14:cfRule>
          <xm:sqref>E15:E32</xm:sqref>
        </x14:conditionalFormatting>
        <x14:conditionalFormatting xmlns:xm="http://schemas.microsoft.com/office/excel/2006/main">
          <x14:cfRule type="iconSet" priority="14" id="{FED36651-B2CD-4492-82ED-D5866604DB8B}">
            <x14:iconSet showValue="0" custom="1">
              <x14:cfvo type="percent">
                <xm:f>0</xm:f>
              </x14:cfvo>
              <x14:cfvo type="percent">
                <xm:f>0</xm:f>
              </x14:cfvo>
              <x14:cfvo type="num">
                <xm:f>1</xm:f>
              </x14:cfvo>
              <x14:cfIcon iconSet="3Symbols" iconId="0"/>
              <x14:cfIcon iconSet="3Symbols" iconId="0"/>
              <x14:cfIcon iconSet="3Symbols" iconId="2"/>
            </x14:iconSet>
          </x14:cfRule>
          <xm:sqref>E35:E39</xm:sqref>
        </x14:conditionalFormatting>
        <x14:conditionalFormatting xmlns:xm="http://schemas.microsoft.com/office/excel/2006/main">
          <x14:cfRule type="iconSet" priority="12" id="{CC28C37C-0655-4561-8C3A-4DBC00B7A154}">
            <x14:iconSet showValue="0" custom="1">
              <x14:cfvo type="percent">
                <xm:f>0</xm:f>
              </x14:cfvo>
              <x14:cfvo type="percent">
                <xm:f>0</xm:f>
              </x14:cfvo>
              <x14:cfvo type="num">
                <xm:f>1</xm:f>
              </x14:cfvo>
              <x14:cfIcon iconSet="3Symbols" iconId="0"/>
              <x14:cfIcon iconSet="3Symbols" iconId="0"/>
              <x14:cfIcon iconSet="3Symbols" iconId="2"/>
            </x14:iconSet>
          </x14:cfRule>
          <xm:sqref>E46</xm:sqref>
        </x14:conditionalFormatting>
        <x14:conditionalFormatting xmlns:xm="http://schemas.microsoft.com/office/excel/2006/main">
          <x14:cfRule type="iconSet" priority="10" id="{9C91E26E-0373-459C-BA4F-3C129053DA36}">
            <x14:iconSet showValue="0" custom="1">
              <x14:cfvo type="percent">
                <xm:f>0</xm:f>
              </x14:cfvo>
              <x14:cfvo type="percent">
                <xm:f>0</xm:f>
              </x14:cfvo>
              <x14:cfvo type="num">
                <xm:f>1</xm:f>
              </x14:cfvo>
              <x14:cfIcon iconSet="3Symbols" iconId="0"/>
              <x14:cfIcon iconSet="3Symbols" iconId="0"/>
              <x14:cfIcon iconSet="3Symbols" iconId="2"/>
            </x14:iconSet>
          </x14:cfRule>
          <xm:sqref>E43:E44</xm:sqref>
        </x14:conditionalFormatting>
        <x14:conditionalFormatting xmlns:xm="http://schemas.microsoft.com/office/excel/2006/main">
          <x14:cfRule type="iconSet" priority="8" id="{5D351C47-0C13-491A-B559-9DFA48C83E3C}">
            <x14:iconSet showValue="0" custom="1">
              <x14:cfvo type="percent">
                <xm:f>0</xm:f>
              </x14:cfvo>
              <x14:cfvo type="percent">
                <xm:f>0</xm:f>
              </x14:cfvo>
              <x14:cfvo type="num">
                <xm:f>1</xm:f>
              </x14:cfvo>
              <x14:cfIcon iconSet="3Symbols" iconId="0"/>
              <x14:cfIcon iconSet="3Symbols" iconId="0"/>
              <x14:cfIcon iconSet="3Symbols" iconId="2"/>
            </x14:iconSet>
          </x14:cfRule>
          <xm:sqref>E47:E59</xm:sqref>
        </x14:conditionalFormatting>
        <x14:conditionalFormatting xmlns:xm="http://schemas.microsoft.com/office/excel/2006/main">
          <x14:cfRule type="iconSet" priority="6" id="{AEEE28E7-904C-47E2-834F-99641EE2D629}">
            <x14:iconSet showValue="0" custom="1">
              <x14:cfvo type="percent">
                <xm:f>0</xm:f>
              </x14:cfvo>
              <x14:cfvo type="percent">
                <xm:f>0</xm:f>
              </x14:cfvo>
              <x14:cfvo type="num">
                <xm:f>1</xm:f>
              </x14:cfvo>
              <x14:cfIcon iconSet="3Symbols" iconId="0"/>
              <x14:cfIcon iconSet="3Symbols" iconId="0"/>
              <x14:cfIcon iconSet="3Symbols" iconId="2"/>
            </x14:iconSet>
          </x14:cfRule>
          <xm:sqref>E61:E78</xm:sqref>
        </x14:conditionalFormatting>
        <x14:conditionalFormatting xmlns:xm="http://schemas.microsoft.com/office/excel/2006/main">
          <x14:cfRule type="iconSet" priority="4" id="{EDD4CF1A-35C1-43F7-B6D9-7FA0D6369D5B}">
            <x14:iconSet showValue="0" custom="1">
              <x14:cfvo type="percent">
                <xm:f>0</xm:f>
              </x14:cfvo>
              <x14:cfvo type="percent">
                <xm:f>0</xm:f>
              </x14:cfvo>
              <x14:cfvo type="num">
                <xm:f>1</xm:f>
              </x14:cfvo>
              <x14:cfIcon iconSet="3Symbols" iconId="0"/>
              <x14:cfIcon iconSet="3Symbols" iconId="0"/>
              <x14:cfIcon iconSet="3Symbols" iconId="2"/>
            </x14:iconSet>
          </x14:cfRule>
          <xm:sqref>E80</xm:sqref>
        </x14:conditionalFormatting>
        <x14:conditionalFormatting xmlns:xm="http://schemas.microsoft.com/office/excel/2006/main">
          <x14:cfRule type="iconSet" priority="2" id="{6318F8B7-3A7F-4A57-9FF7-E94F159BB223}">
            <x14:iconSet showValue="0" custom="1">
              <x14:cfvo type="percent">
                <xm:f>0</xm:f>
              </x14:cfvo>
              <x14:cfvo type="percent">
                <xm:f>0</xm:f>
              </x14:cfvo>
              <x14:cfvo type="num">
                <xm:f>1</xm:f>
              </x14:cfvo>
              <x14:cfIcon iconSet="3Symbols" iconId="0"/>
              <x14:cfIcon iconSet="3Symbols" iconId="0"/>
              <x14:cfIcon iconSet="3Symbols" iconId="2"/>
            </x14:iconSet>
          </x14:cfRule>
          <xm:sqref>E81:E91</xm:sqref>
        </x14:conditionalFormatting>
      </x14:conditionalFormattings>
    </ext>
    <ext xmlns:x14="http://schemas.microsoft.com/office/spreadsheetml/2009/9/main" uri="{CCE6A557-97BC-4b89-ADB6-D9C93CAAB3DF}">
      <x14:dataValidations xmlns:xm="http://schemas.microsoft.com/office/excel/2006/main" xWindow="1018" yWindow="687" count="3">
        <x14:dataValidation type="list" allowBlank="1" showInputMessage="1" showErrorMessage="1" prompt="En el análisis del contexto actual, identifique el estado de la causa:_x000a_0- Se elimina_x000a_1- Continúa" xr:uid="{00000000-0002-0000-0800-000001000000}">
          <x14:formula1>
            <xm:f>Hoja4!$C$2:$C$3</xm:f>
          </x14:formula1>
          <xm:sqref>E60 D34:E34 C34:C44 D41:E42 C46:C78 C80:C91 C9:C32 D9:E14</xm:sqref>
        </x14:dataValidation>
        <x14:dataValidation type="list" allowBlank="1" showInputMessage="1" showErrorMessage="1" prompt="Seleccione de la siguiente lista, las Partes Interesadas identificadas en su proceso" xr:uid="{00000000-0002-0000-0800-000002000000}">
          <x14:formula1>
            <xm:f>Hoja4!$E$2:$E$142</xm:f>
          </x14:formula1>
          <xm:sqref>F7:K7</xm:sqref>
        </x14:dataValidation>
        <x14:dataValidation type="list" allowBlank="1" showInputMessage="1" showErrorMessage="1" prompt="Califique según el peso de importancia o relevancia frente a la parte interesada:_x000a_1- No tiene ninguna afectación_x000a_2- Afecta en bajo grado_x000a_3- Afecta en medio grado_x000a_4- Afecta en alto grado_x000a_5- Afecta e impacta en superior grado" xr:uid="{00000000-0002-0000-0800-000003000000}">
          <x14:formula1>
            <xm:f>CRITERIOS!$D$237:$D$241</xm:f>
          </x14:formula1>
          <xm:sqref>F9:K32 F34:K44 F46:K78 F80:K91 F95:K1048576</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632c1e4e-69c6-4d1f-81a1-009441d464e5"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55FD01286F2FC409F25C3B5490AFAB1" ma:contentTypeVersion="13" ma:contentTypeDescription="Create a new document." ma:contentTypeScope="" ma:versionID="c11ea12a7f54f90e7a772f942b53b9b2">
  <xsd:schema xmlns:xsd="http://www.w3.org/2001/XMLSchema" xmlns:xs="http://www.w3.org/2001/XMLSchema" xmlns:p="http://schemas.microsoft.com/office/2006/metadata/properties" xmlns:ns3="632c1e4e-69c6-4d1f-81a1-009441d464e5" xmlns:ns4="39f7a895-868e-4739-ab10-589c64175fbd" targetNamespace="http://schemas.microsoft.com/office/2006/metadata/properties" ma:root="true" ma:fieldsID="f6a05c7b46067dbeefb19f3d2ef2bb19" ns3:_="" ns4:_="">
    <xsd:import namespace="632c1e4e-69c6-4d1f-81a1-009441d464e5"/>
    <xsd:import namespace="39f7a895-868e-4739-ab10-589c64175fbd"/>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4:SharedWithUsers" minOccurs="0"/>
                <xsd:element ref="ns4:SharedWithDetails" minOccurs="0"/>
                <xsd:element ref="ns4:SharingHintHash" minOccurs="0"/>
                <xsd:element ref="ns3:MediaLengthInSeconds" minOccurs="0"/>
                <xsd:element ref="ns3:MediaServiceSearchProperties" minOccurs="0"/>
                <xsd:element ref="ns3: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32c1e4e-69c6-4d1f-81a1-009441d464e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_activity" ma:index="20" nillable="true" ma:displayName="_activity" ma:hidden="true" ma:internalName="_activity">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9f7a895-868e-4739-ab10-589c64175fbd"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SharingHintHash" ma:index="17"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1296368-2350-4BF9-BE1E-2D97DE83BB25}">
  <ds:schemaRefs>
    <ds:schemaRef ds:uri="http://schemas.microsoft.com/sharepoint/v3/contenttype/forms"/>
  </ds:schemaRefs>
</ds:datastoreItem>
</file>

<file path=customXml/itemProps2.xml><?xml version="1.0" encoding="utf-8"?>
<ds:datastoreItem xmlns:ds="http://schemas.openxmlformats.org/officeDocument/2006/customXml" ds:itemID="{96F3C35B-FA25-497C-9C41-2A63C520E508}">
  <ds:schemaRefs>
    <ds:schemaRef ds:uri="http://schemas.microsoft.com/office/2006/metadata/properties"/>
    <ds:schemaRef ds:uri="http://schemas.microsoft.com/office/infopath/2007/PartnerControls"/>
    <ds:schemaRef ds:uri="632c1e4e-69c6-4d1f-81a1-009441d464e5"/>
  </ds:schemaRefs>
</ds:datastoreItem>
</file>

<file path=customXml/itemProps3.xml><?xml version="1.0" encoding="utf-8"?>
<ds:datastoreItem xmlns:ds="http://schemas.openxmlformats.org/officeDocument/2006/customXml" ds:itemID="{6407E9DC-1452-4AB4-BFFB-39502B5A121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32c1e4e-69c6-4d1f-81a1-009441d464e5"/>
    <ds:schemaRef ds:uri="39f7a895-868e-4739-ab10-589c64175fb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ITEMS</vt:lpstr>
      <vt:lpstr>INICIO</vt:lpstr>
      <vt:lpstr>INICIO (2)</vt:lpstr>
      <vt:lpstr>ESTRATÉGICOS</vt:lpstr>
      <vt:lpstr>CORRUPCIÓN</vt:lpstr>
      <vt:lpstr>MATRIZ SGSI</vt:lpstr>
      <vt:lpstr>CRITERIOS</vt:lpstr>
      <vt:lpstr>Hoja1</vt:lpstr>
      <vt:lpstr>IDENTIFICACIÓN DOFA</vt:lpstr>
      <vt:lpstr>CRUCE RIESGOS</vt:lpstr>
      <vt:lpstr>MAPA RIESGOS</vt:lpstr>
      <vt:lpstr>CRUCE OPORTUNIDADES</vt:lpstr>
      <vt:lpstr>MAPA OPORTUNIDADES</vt:lpstr>
      <vt:lpstr>Hoja4</vt:lpstr>
      <vt:lpstr>Hoja2</vt:lpstr>
      <vt:lpstr>ACTUALIZACIONES</vt:lpstr>
      <vt:lpstr>ACTUALIZACIONES!Área_de_impresión</vt:lpstr>
      <vt:lpstr>'CRUCE RIESGOS'!Área_de_impresión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JAIME ELDER ACOSTA RAMIREZ</dc:creator>
  <cp:keywords/>
  <dc:description/>
  <cp:lastModifiedBy>ALBEIRO PEREZ COMBITA</cp:lastModifiedBy>
  <cp:revision/>
  <dcterms:created xsi:type="dcterms:W3CDTF">2017-05-04T16:51:53Z</dcterms:created>
  <dcterms:modified xsi:type="dcterms:W3CDTF">2026-05-13T15:47:46Z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0x010100055FD01286F2FC409F25C3B5490AFAB1</vt:lpwstr>
  </property>
</Properties>
</file>