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6.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drawings/drawing7.xml" ContentType="application/vnd.openxmlformats-officedocument.drawing+xml"/>
  <Override PartName="/xl/comments/comment1.xml" ContentType="application/vnd.openxmlformats-officedocument.spreadsheetml.comments+xml"/>
  <Override PartName="/xl/worksheets/sheet12.xml" ContentType="application/vnd.openxmlformats-officedocument.spreadsheetml.worksheet+xml"/>
  <Override PartName="/xl/drawings/drawing8.xml" ContentType="application/vnd.openxmlformats-officedocument.drawing+xml"/>
  <Override PartName="/xl/worksheets/sheet13.xml" ContentType="application/vnd.openxmlformats-officedocument.spreadsheetml.worksheet+xml"/>
  <Override PartName="/xl/drawings/drawing9.xml" ContentType="application/vnd.openxmlformats-officedocument.drawing+xml"/>
  <Override PartName="/xl/comments/comment2.xml" ContentType="application/vnd.openxmlformats-officedocument.spreadsheetml.comments+xml"/>
  <Override PartName="/xl/worksheets/sheet14.xml" ContentType="application/vnd.openxmlformats-officedocument.spreadsheetml.worksheet+xml"/>
  <Override PartName="/xl/drawings/drawing10.xml" ContentType="application/vnd.openxmlformats-officedocument.drawing+xml"/>
  <Override PartName="/xl/worksheets/sheet15.xml" ContentType="application/vnd.openxmlformats-officedocument.spreadsheetml.worksheet+xml"/>
  <Override PartName="/xl/drawings/drawing11.xml" ContentType="application/vnd.openxmlformats-officedocument.drawing+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1840" windowHeight="13140" tabRatio="779" firstSheet="10" activeTab="1" autoFilterDateGrouping="1"/>
  </bookViews>
  <sheets>
    <sheet xmlns:r="http://schemas.openxmlformats.org/officeDocument/2006/relationships" name="ITEMS" sheetId="1" state="visible"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visible" r:id="rId4"/>
    <sheet xmlns:r="http://schemas.openxmlformats.org/officeDocument/2006/relationships" name="CORRUPCIÓN" sheetId="5" state="visible" r:id="rId5"/>
    <sheet xmlns:r="http://schemas.openxmlformats.org/officeDocument/2006/relationships" name="MATRIZ SGSI" sheetId="6" state="visible" r:id="rId6"/>
    <sheet xmlns:r="http://schemas.openxmlformats.org/officeDocument/2006/relationships" name="CRITERIOS" sheetId="7" state="visible" r:id="rId7"/>
    <sheet xmlns:r="http://schemas.openxmlformats.org/officeDocument/2006/relationships" name="Hoja1" sheetId="8" state="visible" r:id="rId8"/>
    <sheet xmlns:r="http://schemas.openxmlformats.org/officeDocument/2006/relationships" name="IDENTIFICACIÓN DOFA" sheetId="9" state="visible" r:id="rId9"/>
    <sheet xmlns:r="http://schemas.openxmlformats.org/officeDocument/2006/relationships" name="Hoja4" sheetId="10" state="visible" r:id="rId10"/>
    <sheet xmlns:r="http://schemas.openxmlformats.org/officeDocument/2006/relationships" name="CRUCE RIESGOS" sheetId="11" state="visible" r:id="rId11"/>
    <sheet xmlns:r="http://schemas.openxmlformats.org/officeDocument/2006/relationships" name="MAPA RIESGOS" sheetId="12" state="visible" r:id="rId12"/>
    <sheet xmlns:r="http://schemas.openxmlformats.org/officeDocument/2006/relationships" name="CRUCE OPORTUNIDADES" sheetId="13" state="visible" r:id="rId13"/>
    <sheet xmlns:r="http://schemas.openxmlformats.org/officeDocument/2006/relationships" name="MAPA OPORTUNIDADES" sheetId="14" state="visible" r:id="rId14"/>
    <sheet xmlns:r="http://schemas.openxmlformats.org/officeDocument/2006/relationships" name="ACTUALIZACIONES" sheetId="15" state="visible" r:id="rId15"/>
    <sheet xmlns:r="http://schemas.openxmlformats.org/officeDocument/2006/relationships" name="Hoja2" sheetId="16" state="hidden" r:id="rId16"/>
  </sheets>
  <externalReferences>
    <externalReference xmlns:r="http://schemas.openxmlformats.org/officeDocument/2006/relationships" r:id="rId17"/>
    <externalReference xmlns:r="http://schemas.openxmlformats.org/officeDocument/2006/relationships" r:id="rId18"/>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_xlnm.Print_Area" localSheetId="1">'INICIO'!$A$1:$R$33</definedName>
    <definedName name="_xlnm.Print_Area" localSheetId="2">'INICIO (2)'!$A$1:$R$34</definedName>
    <definedName name="_xlnm.Print_Area" localSheetId="3">'ESTRATÉGICOS'!$A$1:$P$61</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_xlnm.Print_Area" localSheetId="4">'CORRUPCIÓN'!$A$1:$AN$61</definedName>
    <definedName name="_xlnm.Print_Area" localSheetId="5">'MATRIZ SGSI'!$A$1:$R$59</definedName>
    <definedName name="OLE_LINK1" localSheetId="8">'IDENTIFICACIÓN DOFA'!#REF!</definedName>
    <definedName name="_xlnm.Print_Area" localSheetId="8">'IDENTIFICACIÓN DOFA'!$A$1:$P$64</definedName>
    <definedName name="_xlnm.Print_Area" localSheetId="11">'MAPA RIESGOS'!$A$1:$K$24</definedName>
    <definedName name="_xlnm.Print_Area" localSheetId="12">'CRUCE OPORTUNIDADES'!$A$1:$AW$16</definedName>
    <definedName name="_xlnm.Print_Area" localSheetId="13">'MAPA OPORTUNIDADES'!$A$1:$K$23</definedName>
    <definedName name="OLE_LINK2" localSheetId="14">ACTUALIZACIONES!$A$2</definedName>
    <definedName name="_xlnm.Print_Area" localSheetId="14">'ACTUALIZACIONES'!$A$1:$F$48</definedName>
  </definedNames>
  <calcPr calcId="191028" fullCalcOnLoad="1" concurrentCalc="0" concurrentManualCount="4"/>
</workbook>
</file>

<file path=xl/styles.xml><?xml version="1.0" encoding="utf-8"?>
<styleSheet xmlns="http://schemas.openxmlformats.org/spreadsheetml/2006/main">
  <numFmts count="1">
    <numFmt numFmtId="164" formatCode="_-&quot;$&quot;* #,##0.00_-;\-&quot;$&quot;* #,##0.00_-;_-&quot;$&quot;* &quot;-&quot;??_-;_-@_-"/>
  </numFmts>
  <fonts count="65">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color theme="1"/>
      <sz val="11"/>
    </font>
  </fonts>
  <fills count="24">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6" tint="0.5999938962981048"/>
        <bgColor indexed="64"/>
      </patternFill>
    </fill>
  </fills>
  <borders count="113">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indexed="64"/>
      </right>
      <top/>
      <bottom/>
      <diagonal/>
    </border>
    <border>
      <left style="thin">
        <color rgb="FF4B514E"/>
      </left>
      <right style="thin">
        <color indexed="64"/>
      </right>
      <top/>
      <bottom style="thin">
        <color rgb="FF4B514E"/>
      </bottom>
      <diagonal/>
    </border>
    <border>
      <left style="thin">
        <color indexed="64"/>
      </left>
      <right style="thin">
        <color rgb="FF4B514E"/>
      </right>
      <top style="thin">
        <color rgb="FF4B514E"/>
      </top>
      <bottom/>
      <diagonal/>
    </border>
    <border>
      <left style="thin">
        <color indexed="64"/>
      </left>
      <right style="thin">
        <color rgb="FF4B514E"/>
      </right>
      <top/>
      <bottom/>
      <diagonal/>
    </border>
    <border>
      <left style="thin">
        <color indexed="64"/>
      </left>
      <right style="thin">
        <color rgb="FF4B514E"/>
      </right>
      <top/>
      <bottom style="thin">
        <color rgb="FF4B514E"/>
      </bottom>
      <diagonal/>
    </border>
    <border>
      <left style="thin">
        <color rgb="FF4B514E"/>
      </left>
      <right style="thin">
        <color rgb="FF4B514E"/>
      </right>
      <top/>
      <bottom/>
      <diagonal/>
    </border>
    <border>
      <left style="thin">
        <color rgb="FF4B514E"/>
      </left>
      <right style="thin">
        <color rgb="FF4B514E"/>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rgb="FF4B514E"/>
      </right>
      <top style="thin">
        <color theme="1" tint="0.249977111117893"/>
      </top>
      <bottom/>
      <diagonal/>
    </border>
    <border>
      <left style="thin">
        <color rgb="FF4B514E"/>
      </left>
      <right style="thin">
        <color rgb="FF4B514E"/>
      </right>
      <top style="thin">
        <color theme="1" tint="0.249977111117893"/>
      </top>
      <bottom/>
      <diagonal/>
    </border>
    <border>
      <left style="thin">
        <color rgb="FF4E4B48"/>
      </left>
      <right style="thin">
        <color rgb="FF4E4B48"/>
      </right>
      <top/>
      <bottom/>
      <diagonal/>
    </border>
    <border>
      <left style="medium">
        <color indexed="64"/>
      </left>
      <right style="thin">
        <color indexed="64"/>
      </right>
      <top style="thin">
        <color indexed="64"/>
      </top>
      <bottom/>
      <diagonal/>
    </border>
    <border>
      <left style="thin">
        <color rgb="FF4B514E"/>
      </left>
      <right style="thin">
        <color indexed="64"/>
      </right>
      <top style="thin">
        <color rgb="FF4B514E"/>
      </top>
      <bottom/>
      <diagonal/>
    </border>
    <border>
      <left style="thin">
        <color rgb="FF4B514E"/>
      </left>
      <right style="thin">
        <color indexed="64"/>
      </right>
      <top/>
      <bottom style="thin">
        <color indexed="64"/>
      </bottom>
      <diagonal/>
    </border>
    <border>
      <left/>
      <right/>
      <top/>
      <bottom style="thin">
        <color rgb="FF4B514E"/>
      </bottom>
      <diagonal/>
    </border>
    <border>
      <left style="thin">
        <color rgb="FF4B514E"/>
      </left>
      <right style="thin">
        <color rgb="FF4B514E"/>
      </right>
      <top/>
      <bottom style="thin">
        <color theme="1" tint="0.249977111117893"/>
      </bottom>
      <diagonal/>
    </border>
    <border>
      <left/>
      <right/>
      <top style="thin">
        <color indexed="64"/>
      </top>
      <bottom/>
      <diagonal/>
    </border>
    <border>
      <left style="thin">
        <color theme="1" tint="0.249977111117893"/>
      </left>
      <right/>
      <top/>
      <bottom style="thin">
        <color rgb="FF4B514E"/>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rgb="FF4B514E"/>
      </left>
      <right style="thin">
        <color rgb="FF4B514E"/>
      </right>
      <top/>
      <bottom style="thin">
        <color indexed="64"/>
      </bottom>
      <diagonal/>
    </border>
    <border>
      <left style="thin">
        <color indexed="64"/>
      </left>
      <right style="thin">
        <color rgb="FF4B514E"/>
      </right>
      <top/>
      <bottom style="thin">
        <color indexed="64"/>
      </bottom>
      <diagonal/>
    </border>
    <border>
      <left style="thin">
        <color indexed="64"/>
      </left>
      <right style="thin">
        <color rgb="FF4B514E"/>
      </right>
      <top/>
      <bottom style="thin">
        <color theme="1" tint="0.249977111117893"/>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rgb="FF4B514E"/>
      </top>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theme="1" tint="0.249977111117893"/>
      </top>
      <bottom/>
      <diagonal/>
    </border>
    <border>
      <left/>
      <right style="thin">
        <color rgb="FF4B514E"/>
      </right>
      <top style="thin">
        <color theme="1" tint="0.249977111117893"/>
      </top>
      <bottom/>
      <diagonal/>
    </border>
    <border>
      <left/>
      <right/>
      <top style="thin">
        <color theme="1" tint="0.249977111117893"/>
      </top>
      <bottom style="thin">
        <color rgb="FF4B514E"/>
      </bottom>
      <diagonal/>
    </border>
    <border>
      <left/>
      <right style="thin">
        <color rgb="FF4B514E"/>
      </right>
      <top style="thin">
        <color theme="1" tint="0.249977111117893"/>
      </top>
      <bottom style="thin">
        <color rgb="FF4B514E"/>
      </bottom>
      <diagonal/>
    </border>
    <border>
      <left style="thin">
        <color indexed="64"/>
      </left>
      <right style="thin">
        <color rgb="FF4B514E"/>
      </right>
      <top style="thin">
        <color rgb="FF4B514E"/>
      </top>
      <bottom style="thin">
        <color indexed="64"/>
      </bottom>
      <diagonal/>
    </border>
    <border>
      <left style="thin">
        <color rgb="FF4B514E"/>
      </left>
      <right style="thin">
        <color indexed="64"/>
      </right>
      <top style="thin">
        <color rgb="FF4B514E"/>
      </top>
      <bottom style="thin">
        <color indexed="64"/>
      </bottom>
      <diagonal/>
    </border>
    <border>
      <left style="thin">
        <color rgb="FF4B514E"/>
      </left>
      <right style="thin">
        <color rgb="FF4B514E"/>
      </right>
      <top style="thin">
        <color rgb="FF4B514E"/>
      </top>
      <bottom style="thin">
        <color indexed="64"/>
      </bottom>
      <diagonal/>
    </border>
    <border>
      <left style="thin">
        <color rgb="FF4B514E"/>
      </left>
      <right style="thin">
        <color rgb="FF4B514E"/>
      </right>
      <top style="thin">
        <color theme="1" tint="0.249977111117893"/>
      </top>
      <bottom style="thin">
        <color theme="1" tint="0.249977111117893"/>
      </bottom>
      <diagonal/>
    </border>
    <border>
      <left style="thin">
        <color rgb="FF4B514E"/>
      </left>
      <right style="thin">
        <color rgb="FF4B514E"/>
      </right>
      <top style="thin">
        <color theme="1" tint="0.249977111117893"/>
      </top>
      <bottom style="thin">
        <color indexed="64"/>
      </bottom>
      <diagonal/>
    </border>
    <border>
      <left style="thin">
        <color indexed="64"/>
      </left>
      <right style="thin">
        <color rgb="FF4B514E"/>
      </right>
      <top style="thin">
        <color theme="1" tint="0.249977111117893"/>
      </top>
      <bottom style="thin">
        <color theme="1" tint="0.249977111117893"/>
      </bottom>
      <diagonal/>
    </border>
    <border>
      <left style="thin">
        <color indexed="64"/>
      </left>
      <right style="thin">
        <color rgb="FF4B514E"/>
      </right>
      <top style="thin">
        <color theme="1" tint="0.249977111117893"/>
      </top>
      <bottom style="thin">
        <color indexed="64"/>
      </bottom>
      <diagonal/>
    </border>
  </borders>
  <cellStyleXfs count="5">
    <xf numFmtId="0" fontId="32" fillId="0" borderId="0"/>
    <xf numFmtId="0" fontId="37" fillId="0" borderId="0"/>
    <xf numFmtId="9" fontId="32" fillId="0" borderId="0"/>
    <xf numFmtId="0" fontId="50" fillId="0" borderId="0"/>
    <xf numFmtId="164" fontId="32" fillId="0" borderId="0"/>
  </cellStyleXfs>
  <cellXfs count="720">
    <xf numFmtId="0" fontId="0" fillId="0" borderId="0" pivotButton="0" quotePrefix="0" xfId="0"/>
    <xf numFmtId="0" fontId="0" fillId="0" borderId="0" applyAlignment="1" pivotButton="0" quotePrefix="0" xfId="0">
      <alignment wrapText="1"/>
    </xf>
    <xf numFmtId="0" fontId="6" fillId="4" borderId="0" pivotButton="0" quotePrefix="0" xfId="0"/>
    <xf numFmtId="14" fontId="0" fillId="2" borderId="1" applyAlignment="1" applyProtection="1" pivotButton="0" quotePrefix="0" xfId="0">
      <alignment horizontal="center" vertical="center"/>
      <protection locked="0" hidden="0"/>
    </xf>
    <xf numFmtId="0" fontId="0" fillId="2" borderId="1" applyAlignment="1" applyProtection="1" pivotButton="0" quotePrefix="0" xfId="0">
      <alignment horizontal="justify" vertical="center" wrapText="1"/>
      <protection locked="0" hidden="0"/>
    </xf>
    <xf numFmtId="0" fontId="0" fillId="4" borderId="0" pivotButton="0" quotePrefix="0" xfId="0"/>
    <xf numFmtId="0" fontId="6" fillId="2" borderId="0" pivotButton="0" quotePrefix="0" xfId="0"/>
    <xf numFmtId="0" fontId="28"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8"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5" fillId="9" borderId="8" applyAlignment="1" pivotButton="0" quotePrefix="0" xfId="0">
      <alignment horizontal="justify" vertical="center" wrapText="1"/>
    </xf>
    <xf numFmtId="0" fontId="25" fillId="0" borderId="8" applyAlignment="1" pivotButton="0" quotePrefix="0" xfId="0">
      <alignment horizontal="justify" vertical="center"/>
    </xf>
    <xf numFmtId="0" fontId="28" fillId="2" borderId="0" applyAlignment="1" pivotButton="0" quotePrefix="0" xfId="0">
      <alignment horizontal="center" vertical="center" wrapText="1"/>
    </xf>
    <xf numFmtId="0" fontId="25" fillId="2" borderId="0" applyAlignment="1" pivotButton="0" quotePrefix="0" xfId="0">
      <alignment horizontal="justify" vertical="center"/>
    </xf>
    <xf numFmtId="0" fontId="28"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5"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8"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5" fillId="2" borderId="8" applyAlignment="1" pivotButton="0" quotePrefix="0" xfId="0">
      <alignment vertical="center" wrapText="1"/>
    </xf>
    <xf numFmtId="0" fontId="25" fillId="9" borderId="8" applyAlignment="1" pivotButton="0" quotePrefix="0" xfId="0">
      <alignment vertical="center" wrapText="1"/>
    </xf>
    <xf numFmtId="0" fontId="29" fillId="2" borderId="0" applyAlignment="1" pivotButton="0" quotePrefix="0" xfId="0">
      <alignment vertical="center"/>
    </xf>
    <xf numFmtId="0" fontId="28" fillId="2" borderId="8" applyAlignment="1" pivotButton="0" quotePrefix="0" xfId="0">
      <alignment horizontal="center" wrapText="1"/>
    </xf>
    <xf numFmtId="0" fontId="6" fillId="0" borderId="8" applyAlignment="1" pivotButton="0" quotePrefix="0" xfId="0">
      <alignment horizontal="justify" vertical="center" wrapText="1"/>
    </xf>
    <xf numFmtId="0" fontId="25"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8" fillId="2" borderId="0" applyAlignment="1" pivotButton="0" quotePrefix="0" xfId="0">
      <alignment horizontal="center" vertical="center"/>
    </xf>
    <xf numFmtId="0" fontId="6" fillId="9" borderId="8" applyAlignment="1" pivotButton="0" quotePrefix="0" xfId="0">
      <alignment horizontal="center" wrapText="1"/>
    </xf>
    <xf numFmtId="0" fontId="25"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5"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4" fillId="2" borderId="8" applyAlignment="1" pivotButton="0" quotePrefix="0" xfId="0">
      <alignment horizontal="center" vertical="center"/>
    </xf>
    <xf numFmtId="0" fontId="34" fillId="2" borderId="7" applyAlignment="1" pivotButton="0" quotePrefix="0" xfId="0">
      <alignment horizontal="center" vertical="center" wrapText="1"/>
    </xf>
    <xf numFmtId="0" fontId="35" fillId="9" borderId="8" applyAlignment="1" pivotButton="0" quotePrefix="0" xfId="0">
      <alignment horizontal="center" vertical="center" wrapText="1"/>
    </xf>
    <xf numFmtId="0" fontId="35" fillId="9" borderId="7" applyAlignment="1" pivotButton="0" quotePrefix="0" xfId="0">
      <alignment horizontal="center" vertical="center"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4" fillId="2" borderId="8" applyAlignment="1" pivotButton="0" quotePrefix="0" xfId="0">
      <alignment horizontal="center" vertical="center" wrapText="1"/>
    </xf>
    <xf numFmtId="0" fontId="38" fillId="0" borderId="0" applyAlignment="1" applyProtection="1" pivotButton="0" quotePrefix="0" xfId="1">
      <alignment horizontal="center" wrapText="1"/>
      <protection locked="0" hidden="0"/>
    </xf>
    <xf numFmtId="14" fontId="26" fillId="11" borderId="1" applyAlignment="1" pivotButton="0" quotePrefix="0" xfId="0">
      <alignment horizontal="center" vertical="center" wrapText="1"/>
    </xf>
    <xf numFmtId="0" fontId="26" fillId="11" borderId="1" applyAlignment="1" pivotButton="0" quotePrefix="0" xfId="0">
      <alignment horizontal="center" vertical="center" wrapText="1"/>
    </xf>
    <xf numFmtId="0" fontId="4" fillId="11" borderId="8" applyAlignment="1" pivotButton="0" quotePrefix="0" xfId="0">
      <alignment horizontal="center" vertical="center" wrapText="1"/>
    </xf>
    <xf numFmtId="0" fontId="50" fillId="0" borderId="23" applyAlignment="1" pivotButton="0" quotePrefix="0" xfId="0">
      <alignment horizontal="justify" vertical="center" wrapText="1"/>
    </xf>
    <xf numFmtId="0" fontId="51" fillId="0" borderId="8" applyAlignment="1" pivotButton="0" quotePrefix="0" xfId="0">
      <alignment horizontal="center" vertical="center" wrapText="1"/>
    </xf>
    <xf numFmtId="0" fontId="51" fillId="2" borderId="8" applyAlignment="1" pivotButton="0" quotePrefix="0" xfId="0">
      <alignment horizontal="center" vertical="center"/>
    </xf>
    <xf numFmtId="0" fontId="49" fillId="2" borderId="8" applyAlignment="1" pivotButton="0" quotePrefix="0" xfId="0">
      <alignment horizontal="center" vertical="center"/>
    </xf>
    <xf numFmtId="9" fontId="49" fillId="2" borderId="8" applyAlignment="1" pivotButton="0" quotePrefix="0" xfId="2">
      <alignment horizontal="center" vertical="center"/>
    </xf>
    <xf numFmtId="0" fontId="52" fillId="10" borderId="24" applyAlignment="1" pivotButton="0" quotePrefix="0" xfId="3">
      <alignment horizontal="center" vertical="center" wrapText="1"/>
    </xf>
    <xf numFmtId="0" fontId="51" fillId="0" borderId="26" applyAlignment="1" pivotButton="0" quotePrefix="0" xfId="0">
      <alignment horizontal="center" vertical="center" wrapText="1"/>
    </xf>
    <xf numFmtId="0" fontId="51" fillId="2" borderId="26" applyAlignment="1" pivotButton="0" quotePrefix="0" xfId="0">
      <alignment horizontal="center" vertical="center"/>
    </xf>
    <xf numFmtId="0" fontId="49" fillId="2" borderId="26" applyAlignment="1" pivotButton="0" quotePrefix="0" xfId="0">
      <alignment horizontal="center" vertical="center"/>
    </xf>
    <xf numFmtId="9" fontId="49" fillId="2" borderId="26" applyAlignment="1" pivotButton="0" quotePrefix="0" xfId="2">
      <alignment horizontal="center" vertical="center"/>
    </xf>
    <xf numFmtId="0" fontId="53" fillId="2" borderId="0" pivotButton="0" quotePrefix="0" xfId="0"/>
    <xf numFmtId="0" fontId="54" fillId="10" borderId="8" applyAlignment="1" pivotButton="0" quotePrefix="0" xfId="0">
      <alignment horizontal="center" vertical="center" wrapText="1"/>
    </xf>
    <xf numFmtId="0" fontId="54" fillId="10" borderId="8" applyAlignment="1" pivotButton="0" quotePrefix="0" xfId="0">
      <alignment horizontal="center" vertical="center"/>
    </xf>
    <xf numFmtId="0" fontId="51" fillId="13" borderId="8" applyAlignment="1" pivotButton="0" quotePrefix="0" xfId="0">
      <alignment horizontal="center" vertical="center"/>
    </xf>
    <xf numFmtId="0" fontId="51" fillId="13" borderId="8" pivotButton="0" quotePrefix="0" xfId="0"/>
    <xf numFmtId="0" fontId="51" fillId="13" borderId="24" applyAlignment="1" pivotButton="0" quotePrefix="0" xfId="0">
      <alignment wrapText="1"/>
    </xf>
    <xf numFmtId="0" fontId="47" fillId="13" borderId="23" applyAlignment="1" pivotButton="0" quotePrefix="0" xfId="0">
      <alignment horizontal="center" vertical="center"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50" fillId="0" borderId="32" applyAlignment="1" pivotButton="0" quotePrefix="0" xfId="0">
      <alignment horizontal="justify" vertical="center" wrapText="1"/>
    </xf>
    <xf numFmtId="0" fontId="51" fillId="2" borderId="33" applyAlignment="1" pivotButton="0" quotePrefix="0" xfId="0">
      <alignment horizontal="center" vertical="center"/>
    </xf>
    <xf numFmtId="0" fontId="49" fillId="2" borderId="33" applyAlignment="1" pivotButton="0" quotePrefix="0" xfId="0">
      <alignment horizontal="center" vertical="center"/>
    </xf>
    <xf numFmtId="0" fontId="52" fillId="10" borderId="34" applyAlignment="1" pivotButton="0" quotePrefix="0" xfId="3">
      <alignment horizontal="center" vertical="center" wrapText="1"/>
    </xf>
    <xf numFmtId="0" fontId="23" fillId="2" borderId="0" applyAlignment="1" pivotButton="0" quotePrefix="0" xfId="0">
      <alignment horizontal="center" wrapText="1"/>
    </xf>
    <xf numFmtId="0" fontId="0" fillId="2" borderId="0" applyAlignment="1" pivotButton="0" quotePrefix="0" xfId="0">
      <alignment horizontal="center" wrapText="1"/>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5"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8" fillId="5" borderId="8" applyAlignment="1" pivotButton="0" quotePrefix="0" xfId="0">
      <alignment horizontal="center" vertical="center" wrapText="1"/>
    </xf>
    <xf numFmtId="0" fontId="28" fillId="6" borderId="8" applyAlignment="1" pivotButton="0" quotePrefix="0" xfId="0">
      <alignment horizontal="center" vertical="center" wrapText="1"/>
    </xf>
    <xf numFmtId="0" fontId="28"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8" fillId="17" borderId="8" applyAlignment="1" pivotButton="0" quotePrefix="0" xfId="0">
      <alignment horizontal="center" vertical="center"/>
    </xf>
    <xf numFmtId="0" fontId="28" fillId="19" borderId="8" applyAlignment="1" pivotButton="0" quotePrefix="0" xfId="0">
      <alignment horizontal="center" vertical="center"/>
    </xf>
    <xf numFmtId="0" fontId="28" fillId="3" borderId="8" applyAlignment="1" pivotButton="0" quotePrefix="0" xfId="0">
      <alignment horizontal="center" vertical="center"/>
    </xf>
    <xf numFmtId="0" fontId="28" fillId="15" borderId="8" applyAlignment="1" pivotButton="0" quotePrefix="0" xfId="0">
      <alignment horizontal="center" vertical="center"/>
    </xf>
    <xf numFmtId="0" fontId="28" fillId="2" borderId="0" applyAlignment="1" pivotButton="0" quotePrefix="0" xfId="0">
      <alignment wrapText="1"/>
    </xf>
    <xf numFmtId="0" fontId="28" fillId="2" borderId="0" applyAlignment="1" pivotButton="0" quotePrefix="0" xfId="0">
      <alignment horizontal="center" vertical="center" textRotation="90"/>
    </xf>
    <xf numFmtId="0" fontId="28" fillId="3" borderId="8" applyAlignment="1" pivotButton="0" quotePrefix="0" xfId="0">
      <alignment horizontal="center" vertical="center" wrapText="1"/>
    </xf>
    <xf numFmtId="0" fontId="28" fillId="19" borderId="8" applyAlignment="1" pivotButton="0" quotePrefix="0" xfId="0">
      <alignment horizontal="center" vertical="center" wrapText="1"/>
    </xf>
    <xf numFmtId="0" fontId="28"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9" fontId="33" fillId="2" borderId="1" applyAlignment="1" pivotButton="0" quotePrefix="0" xfId="2">
      <alignment horizontal="center" vertical="center" wrapText="1"/>
    </xf>
    <xf numFmtId="0" fontId="0" fillId="13" borderId="0" pivotButton="0" quotePrefix="0" xfId="0"/>
    <xf numFmtId="0" fontId="1" fillId="13" borderId="0" pivotButton="0" quotePrefix="0" xfId="0"/>
    <xf numFmtId="0" fontId="44" fillId="13" borderId="0" pivotButton="0" quotePrefix="0" xfId="0"/>
    <xf numFmtId="0" fontId="60" fillId="13" borderId="0" applyAlignment="1" pivotButton="0" quotePrefix="0" xfId="1">
      <alignment horizontal="center" vertical="center"/>
    </xf>
    <xf numFmtId="0" fontId="62" fillId="0" borderId="1" applyAlignment="1" pivotButton="0" quotePrefix="0" xfId="0">
      <alignment horizontal="center" vertical="center" wrapText="1"/>
    </xf>
    <xf numFmtId="0" fontId="6" fillId="0" borderId="0" applyAlignment="1" pivotButton="0" quotePrefix="0" xfId="0">
      <alignment horizontal="center" vertical="center"/>
    </xf>
    <xf numFmtId="0" fontId="48" fillId="0" borderId="0" applyAlignment="1" pivotButton="0" quotePrefix="0" xfId="0">
      <alignment vertical="center"/>
    </xf>
    <xf numFmtId="0" fontId="6" fillId="0" borderId="0" applyAlignment="1" pivotButton="0" quotePrefix="0" xfId="0">
      <alignment vertical="center"/>
    </xf>
    <xf numFmtId="0" fontId="48" fillId="0" borderId="0" applyAlignment="1" pivotButton="0" quotePrefix="0" xfId="0">
      <alignment vertical="center" wrapText="1"/>
    </xf>
    <xf numFmtId="0" fontId="6" fillId="0" borderId="0" applyAlignment="1" pivotButton="0" quotePrefix="0" xfId="0">
      <alignment vertical="center" wrapText="1"/>
    </xf>
    <xf numFmtId="0" fontId="21" fillId="11" borderId="22" applyAlignment="1" pivotButton="0" quotePrefix="0" xfId="0">
      <alignment horizontal="center" vertical="center" wrapText="1"/>
    </xf>
    <xf numFmtId="0" fontId="6" fillId="2" borderId="22" applyAlignment="1" pivotButton="0" quotePrefix="0" xfId="0">
      <alignment vertical="center"/>
    </xf>
    <xf numFmtId="0" fontId="0" fillId="0" borderId="8" applyAlignment="1" pivotButton="0" quotePrefix="0" xfId="0">
      <alignment horizontal="center" vertical="center" wrapText="1"/>
    </xf>
    <xf numFmtId="0" fontId="50" fillId="0" borderId="25" applyAlignment="1" pivotButton="0" quotePrefix="0" xfId="0">
      <alignment horizontal="justify" vertical="center" wrapText="1"/>
    </xf>
    <xf numFmtId="9" fontId="49" fillId="2" borderId="33" applyAlignment="1" pivotButton="0" quotePrefix="0" xfId="2">
      <alignment horizontal="center" vertical="center"/>
    </xf>
    <xf numFmtId="0" fontId="52" fillId="10" borderId="27" applyAlignment="1" pivotButton="0" quotePrefix="0" xfId="3">
      <alignment horizontal="center" vertical="center" wrapText="1"/>
    </xf>
    <xf numFmtId="0" fontId="50" fillId="2" borderId="23" applyAlignment="1" pivotButton="0" quotePrefix="0" xfId="0">
      <alignment horizontal="justify" vertical="center" wrapText="1"/>
    </xf>
    <xf numFmtId="0" fontId="50" fillId="0" borderId="71" applyAlignment="1" pivotButton="0" quotePrefix="0" xfId="0">
      <alignment horizontal="justify" vertical="center" wrapText="1"/>
    </xf>
    <xf numFmtId="9" fontId="6" fillId="2" borderId="8" applyAlignment="1" pivotButton="0" quotePrefix="0" xfId="2">
      <alignment vertical="center" wrapText="1"/>
    </xf>
    <xf numFmtId="0" fontId="51" fillId="0" borderId="4" applyAlignment="1" pivotButton="0" quotePrefix="0" xfId="0">
      <alignment horizontal="justify" vertical="center"/>
    </xf>
    <xf numFmtId="0" fontId="51" fillId="0" borderId="36" applyAlignment="1" pivotButton="0" quotePrefix="0" xfId="0">
      <alignment horizontal="justify" vertical="center" wrapText="1"/>
    </xf>
    <xf numFmtId="0" fontId="51" fillId="0" borderId="33" applyAlignment="1" pivotButton="0" quotePrefix="0" xfId="0">
      <alignment horizontal="justify" vertical="center" wrapText="1"/>
    </xf>
    <xf numFmtId="0" fontId="51" fillId="0" borderId="6" applyAlignment="1" pivotButton="0" quotePrefix="0" xfId="0">
      <alignment horizontal="justify" vertical="center"/>
    </xf>
    <xf numFmtId="0" fontId="51" fillId="0" borderId="4" applyAlignment="1" pivotButton="0" quotePrefix="0" xfId="0">
      <alignment horizontal="justify" wrapText="1"/>
    </xf>
    <xf numFmtId="0" fontId="51" fillId="0" borderId="36" applyAlignment="1" pivotButton="0" quotePrefix="0" xfId="0">
      <alignment horizontal="justify" wrapText="1"/>
    </xf>
    <xf numFmtId="0" fontId="51" fillId="0" borderId="39" applyAlignment="1" pivotButton="0" quotePrefix="0" xfId="0">
      <alignment horizontal="justify" wrapText="1"/>
    </xf>
    <xf numFmtId="0" fontId="51" fillId="0" borderId="1" applyAlignment="1" pivotButton="0" quotePrefix="0" xfId="0">
      <alignment horizontal="justify" vertical="center" wrapText="1"/>
    </xf>
    <xf numFmtId="0" fontId="51" fillId="0" borderId="39" applyAlignment="1" pivotButton="0" quotePrefix="0" xfId="0">
      <alignment horizontal="justify" vertical="center" wrapText="1"/>
    </xf>
    <xf numFmtId="14" fontId="51" fillId="0" borderId="8" applyAlignment="1" pivotButton="0" quotePrefix="0" xfId="0">
      <alignment horizontal="center" vertical="center"/>
    </xf>
    <xf numFmtId="0" fontId="51" fillId="0" borderId="8" applyAlignment="1" pivotButton="0" quotePrefix="0" xfId="0">
      <alignment horizontal="justify" vertical="center" wrapText="1"/>
    </xf>
    <xf numFmtId="14" fontId="51" fillId="0" borderId="6" applyAlignment="1" pivotButton="0" quotePrefix="0" xfId="0">
      <alignment horizontal="center" vertical="center"/>
    </xf>
    <xf numFmtId="0" fontId="51" fillId="0" borderId="36" applyAlignment="1" pivotButton="0" quotePrefix="0" xfId="0">
      <alignment horizontal="justify" vertical="center"/>
    </xf>
    <xf numFmtId="14" fontId="0" fillId="2" borderId="4" applyAlignment="1" applyProtection="1" pivotButton="0" quotePrefix="0" xfId="0">
      <alignment horizontal="center" vertical="center"/>
      <protection locked="0" hidden="0"/>
    </xf>
    <xf numFmtId="0" fontId="0" fillId="2" borderId="4" applyAlignment="1" applyProtection="1" pivotButton="0" quotePrefix="0" xfId="0">
      <alignment horizontal="justify" vertical="center" wrapText="1"/>
      <protection locked="0" hidden="0"/>
    </xf>
    <xf numFmtId="14" fontId="0" fillId="2" borderId="8" applyAlignment="1" applyProtection="1" pivotButton="0" quotePrefix="0" xfId="0">
      <alignment horizontal="center" vertical="center"/>
      <protection locked="0" hidden="0"/>
    </xf>
    <xf numFmtId="0" fontId="0" fillId="2" borderId="8" applyAlignment="1" applyProtection="1" pivotButton="0" quotePrefix="0" xfId="0">
      <alignment horizontal="justify" vertical="center" wrapText="1"/>
      <protection locked="0" hidden="0"/>
    </xf>
    <xf numFmtId="0" fontId="0" fillId="0" borderId="8" applyAlignment="1" pivotButton="0" quotePrefix="0" xfId="0">
      <alignment wrapText="1"/>
    </xf>
    <xf numFmtId="0" fontId="0" fillId="0" borderId="0" applyProtection="1" pivotButton="0" quotePrefix="0" xfId="0">
      <protection locked="0" hidden="0"/>
    </xf>
    <xf numFmtId="0" fontId="62" fillId="23" borderId="0" applyAlignment="1" pivotButton="0" quotePrefix="0" xfId="0">
      <alignment vertical="center" wrapText="1"/>
    </xf>
    <xf numFmtId="0" fontId="6" fillId="23" borderId="0" pivotButton="0" quotePrefix="0" xfId="0"/>
    <xf numFmtId="0" fontId="0" fillId="23" borderId="0" pivotButton="0" quotePrefix="0" xfId="0"/>
    <xf numFmtId="0" fontId="0" fillId="0" borderId="8" applyAlignment="1" pivotButton="0" quotePrefix="0" xfId="0">
      <alignment horizontal="center" vertical="center"/>
    </xf>
    <xf numFmtId="0" fontId="0" fillId="0" borderId="8" applyAlignment="1" pivotButton="0" quotePrefix="0" xfId="0">
      <alignment vertical="center" wrapText="1"/>
    </xf>
    <xf numFmtId="14" fontId="6" fillId="2" borderId="1" applyAlignment="1" applyProtection="1" pivotButton="0" quotePrefix="0" xfId="0">
      <alignment horizontal="justify" vertical="center" wrapText="1"/>
      <protection locked="0" hidden="0"/>
    </xf>
    <xf numFmtId="0" fontId="62" fillId="0" borderId="8" applyAlignment="1" pivotButton="0" quotePrefix="0" xfId="0">
      <alignment horizontal="center" vertical="center" wrapText="1"/>
    </xf>
    <xf numFmtId="14" fontId="6" fillId="2" borderId="1" applyAlignment="1" applyProtection="1" pivotButton="0" quotePrefix="0" xfId="0">
      <alignment horizontal="center" vertical="center" wrapText="1"/>
      <protection locked="0" hidden="0"/>
    </xf>
    <xf numFmtId="14" fontId="51" fillId="0" borderId="36" applyAlignment="1" pivotButton="0" quotePrefix="0" xfId="0">
      <alignment horizontal="center" vertical="center"/>
    </xf>
    <xf numFmtId="0" fontId="51" fillId="0" borderId="4" applyAlignment="1" pivotButton="0" quotePrefix="0" xfId="0">
      <alignment horizontal="center" vertical="center" wrapText="1"/>
    </xf>
    <xf numFmtId="0" fontId="51" fillId="0" borderId="6" applyAlignment="1" pivotButton="0" quotePrefix="0" xfId="0">
      <alignment horizontal="center" vertical="center" wrapText="1"/>
    </xf>
    <xf numFmtId="0" fontId="51" fillId="0" borderId="61" applyAlignment="1" pivotButton="0" quotePrefix="0" xfId="0">
      <alignment horizontal="center" vertical="center" wrapText="1"/>
    </xf>
    <xf numFmtId="14" fontId="51" fillId="0" borderId="1" applyAlignment="1" pivotButton="0" quotePrefix="0" xfId="0">
      <alignment horizontal="center" vertical="center"/>
    </xf>
    <xf numFmtId="14" fontId="51" fillId="0" borderId="4" applyAlignment="1" pivotButton="0" quotePrefix="0" xfId="0">
      <alignment horizontal="center" vertical="center"/>
    </xf>
    <xf numFmtId="0" fontId="51" fillId="0" borderId="1" applyAlignment="1" pivotButton="0" quotePrefix="0" xfId="0">
      <alignment horizontal="center" vertical="center" wrapText="1"/>
    </xf>
    <xf numFmtId="0" fontId="51" fillId="0" borderId="33" applyAlignment="1" pivotButton="0" quotePrefix="0" xfId="0">
      <alignment horizontal="center" vertical="center" wrapText="1"/>
    </xf>
    <xf numFmtId="14" fontId="51" fillId="0" borderId="33" applyAlignment="1" pivotButton="0" quotePrefix="0" xfId="0">
      <alignment horizontal="center" vertical="center"/>
    </xf>
    <xf numFmtId="0" fontId="51" fillId="2" borderId="33" applyAlignment="1" pivotButton="0" quotePrefix="0" xfId="0">
      <alignment horizontal="center" vertical="center" wrapText="1"/>
    </xf>
    <xf numFmtId="9" fontId="6" fillId="4" borderId="0" applyAlignment="1" pivotButton="0" quotePrefix="0" xfId="2">
      <alignment horizontal="center" vertical="center" wrapText="1"/>
    </xf>
    <xf numFmtId="0" fontId="21" fillId="11" borderId="1" applyAlignment="1" pivotButton="0" quotePrefix="0" xfId="0">
      <alignment horizontal="center" vertical="center" wrapText="1"/>
    </xf>
    <xf numFmtId="9" fontId="21" fillId="21" borderId="1" applyAlignment="1" pivotButton="0" quotePrefix="0" xfId="2">
      <alignment horizontal="center" vertical="center" wrapText="1"/>
    </xf>
    <xf numFmtId="14" fontId="33" fillId="2" borderId="70" applyAlignment="1" pivotButton="0" quotePrefix="0" xfId="4">
      <alignment horizontal="center" vertical="center" wrapText="1"/>
    </xf>
    <xf numFmtId="0" fontId="33" fillId="2" borderId="53" applyAlignment="1" pivotButton="0" quotePrefix="0" xfId="4">
      <alignment horizontal="justify" vertical="center" wrapText="1"/>
    </xf>
    <xf numFmtId="14" fontId="33" fillId="2" borderId="8" applyAlignment="1" pivotButton="0" quotePrefix="0" xfId="4">
      <alignment horizontal="center" vertical="center" wrapText="1"/>
    </xf>
    <xf numFmtId="0" fontId="33" fillId="2" borderId="54" applyAlignment="1" pivotButton="0" quotePrefix="0" xfId="4">
      <alignment horizontal="justify" vertical="center" wrapText="1"/>
    </xf>
    <xf numFmtId="0" fontId="33" fillId="2" borderId="8" applyAlignment="1" pivotButton="0" quotePrefix="0" xfId="4">
      <alignment horizontal="justify" vertical="center" wrapText="1"/>
    </xf>
    <xf numFmtId="0" fontId="51" fillId="0" borderId="36" applyAlignment="1" pivotButton="0" quotePrefix="0" xfId="0">
      <alignment horizontal="center" vertical="center" wrapText="1"/>
    </xf>
    <xf numFmtId="0" fontId="51" fillId="0" borderId="33" applyAlignment="1" applyProtection="1" pivotButton="0" quotePrefix="0" xfId="0">
      <alignment horizontal="center" vertical="center" wrapText="1"/>
      <protection locked="0" hidden="0"/>
    </xf>
    <xf numFmtId="0" fontId="0" fillId="2" borderId="0" pivotButton="0" quotePrefix="0" xfId="0"/>
    <xf numFmtId="0" fontId="50" fillId="2" borderId="0" applyAlignment="1" pivotButton="0" quotePrefix="0" xfId="0">
      <alignment horizontal="justify"/>
    </xf>
    <xf numFmtId="0" fontId="50" fillId="2" borderId="0" applyAlignment="1" pivotButton="0" quotePrefix="0" xfId="0">
      <alignment wrapText="1"/>
    </xf>
    <xf numFmtId="0" fontId="62" fillId="2" borderId="1" applyAlignment="1" pivotButton="0" quotePrefix="0" xfId="0">
      <alignment horizontal="center" vertical="center" wrapText="1"/>
    </xf>
    <xf numFmtId="0" fontId="0" fillId="2" borderId="0" applyAlignment="1" pivotButton="0" quotePrefix="0" xfId="0">
      <alignment wrapText="1"/>
    </xf>
    <xf numFmtId="0" fontId="0" fillId="0" borderId="0" applyAlignment="1" pivotButton="0" quotePrefix="0" xfId="0">
      <alignment horizontal="center" vertical="center" wrapText="1"/>
    </xf>
    <xf numFmtId="0" fontId="38" fillId="0" borderId="21" applyAlignment="1" pivotButton="0" quotePrefix="0" xfId="1">
      <alignment horizontal="left" vertical="center" wrapText="1"/>
    </xf>
    <xf numFmtId="0" fontId="47" fillId="11" borderId="8" applyAlignment="1" pivotButton="0" quotePrefix="0" xfId="0">
      <alignment horizontal="center" vertical="center" wrapText="1"/>
    </xf>
    <xf numFmtId="0" fontId="47" fillId="13" borderId="8" applyAlignment="1" pivotButton="0" quotePrefix="0" xfId="0">
      <alignment horizontal="center" vertical="center" wrapText="1"/>
    </xf>
    <xf numFmtId="0" fontId="0" fillId="0" borderId="6" applyAlignment="1" pivotButton="0" quotePrefix="0" xfId="0">
      <alignment horizontal="center" vertical="center" wrapText="1"/>
    </xf>
    <xf numFmtId="0" fontId="0" fillId="0" borderId="1" applyAlignment="1" pivotButton="0" quotePrefix="0" xfId="0">
      <alignment horizontal="center" vertical="center" wrapText="1"/>
    </xf>
    <xf numFmtId="0" fontId="40" fillId="0" borderId="0" applyAlignment="1" pivotButton="0" quotePrefix="0" xfId="0">
      <alignment vertical="center" wrapText="1"/>
    </xf>
    <xf numFmtId="0" fontId="38" fillId="0" borderId="0" applyAlignment="1" pivotButton="0" quotePrefix="0" xfId="1">
      <alignment horizontal="center" wrapText="1"/>
    </xf>
    <xf numFmtId="0" fontId="4" fillId="11" borderId="1" applyAlignment="1" pivotButton="0" quotePrefix="0" xfId="0">
      <alignment horizontal="center" vertical="center" textRotation="90" wrapText="1"/>
    </xf>
    <xf numFmtId="0" fontId="0" fillId="0" borderId="33" applyAlignment="1" pivotButton="0" quotePrefix="0" xfId="0">
      <alignment horizontal="center" vertical="center" wrapText="1"/>
    </xf>
    <xf numFmtId="0" fontId="0" fillId="0" borderId="33" applyAlignment="1" pivotButton="0" quotePrefix="0" xfId="0">
      <alignment horizontal="center" vertical="center" textRotation="90" wrapText="1"/>
    </xf>
    <xf numFmtId="0" fontId="0" fillId="0" borderId="8" applyAlignment="1" pivotButton="0" quotePrefix="0" xfId="0">
      <alignment horizontal="center" vertical="center" textRotation="90" wrapText="1"/>
    </xf>
    <xf numFmtId="0" fontId="3" fillId="0" borderId="8" applyAlignment="1" pivotButton="0" quotePrefix="0" xfId="0">
      <alignment horizontal="center" vertical="center" wrapText="1"/>
    </xf>
    <xf numFmtId="0" fontId="0" fillId="0" borderId="1" applyAlignment="1" pivotButton="0" quotePrefix="0" xfId="0">
      <alignment horizontal="center" vertical="center" textRotation="90" wrapText="1"/>
    </xf>
    <xf numFmtId="0" fontId="3" fillId="0" borderId="1" applyAlignment="1" pivotButton="0" quotePrefix="0" xfId="0">
      <alignment horizontal="center" vertical="center" wrapText="1"/>
    </xf>
    <xf numFmtId="0" fontId="42" fillId="0" borderId="1" applyAlignment="1" pivotButton="0" quotePrefix="0" xfId="0">
      <alignment horizontal="center" vertical="center" wrapText="1"/>
    </xf>
    <xf numFmtId="0" fontId="0" fillId="0" borderId="1" applyAlignment="1" pivotButton="0" quotePrefix="0" xfId="0">
      <alignment horizontal="center" vertical="top" wrapText="1"/>
    </xf>
    <xf numFmtId="0" fontId="0" fillId="0" borderId="1" applyAlignment="1" pivotButton="0" quotePrefix="0" xfId="0">
      <alignment horizontal="center" vertical="center"/>
    </xf>
    <xf numFmtId="0" fontId="3" fillId="0" borderId="1" applyAlignment="1" pivotButton="0" quotePrefix="0" xfId="0">
      <alignment horizontal="center" wrapText="1"/>
    </xf>
    <xf numFmtId="0" fontId="3" fillId="0" borderId="0" applyAlignment="1" pivotButton="0" quotePrefix="0" xfId="0">
      <alignment horizontal="center" vertical="center" wrapText="1"/>
    </xf>
    <xf numFmtId="0" fontId="39" fillId="2" borderId="0" applyAlignment="1" pivotButton="0" quotePrefix="0" xfId="1">
      <alignment horizontal="center" vertical="center"/>
    </xf>
    <xf numFmtId="0" fontId="51" fillId="0" borderId="39" applyAlignment="1" applyProtection="1" pivotButton="0" quotePrefix="0" xfId="0">
      <alignment horizontal="center" vertical="center" wrapText="1"/>
      <protection locked="0" hidden="0"/>
    </xf>
    <xf numFmtId="0" fontId="51" fillId="2" borderId="36" applyAlignment="1" pivotButton="0" quotePrefix="0" xfId="0">
      <alignment horizontal="center" vertical="center"/>
    </xf>
    <xf numFmtId="0" fontId="49" fillId="2" borderId="36" applyAlignment="1" pivotButton="0" quotePrefix="0" xfId="0">
      <alignment horizontal="center" vertical="center"/>
    </xf>
    <xf numFmtId="9" fontId="49" fillId="2" borderId="36" applyAlignment="1" pivotButton="0" quotePrefix="0" xfId="2">
      <alignment horizontal="center" vertical="center"/>
    </xf>
    <xf numFmtId="0" fontId="52" fillId="10" borderId="78" applyAlignment="1" pivotButton="0" quotePrefix="0" xfId="3">
      <alignment horizontal="center" vertical="center" wrapText="1"/>
    </xf>
    <xf numFmtId="0" fontId="51" fillId="0" borderId="8" applyAlignment="1" applyProtection="1" pivotButton="0" quotePrefix="0" xfId="0">
      <alignment horizontal="center" vertical="center" wrapText="1"/>
      <protection locked="0" hidden="0"/>
    </xf>
    <xf numFmtId="0" fontId="6" fillId="2" borderId="23" applyAlignment="1" pivotButton="0" quotePrefix="0" xfId="0">
      <alignment wrapText="1"/>
    </xf>
    <xf numFmtId="0" fontId="6" fillId="2" borderId="25" applyAlignment="1" pivotButton="0" quotePrefix="0" xfId="0">
      <alignment wrapText="1"/>
    </xf>
    <xf numFmtId="0" fontId="51" fillId="0" borderId="26" applyAlignment="1" applyProtection="1" pivotButton="0" quotePrefix="0" xfId="0">
      <alignment horizontal="center" vertical="center" wrapText="1"/>
      <protection locked="0" hidden="0"/>
    </xf>
    <xf numFmtId="0" fontId="0" fillId="4" borderId="0" applyAlignment="1" pivotButton="0" quotePrefix="0" xfId="0">
      <alignment wrapText="1"/>
    </xf>
    <xf numFmtId="0" fontId="50" fillId="4" borderId="0" applyAlignment="1" pivotButton="0" quotePrefix="0" xfId="0">
      <alignment wrapText="1"/>
    </xf>
    <xf numFmtId="0" fontId="43" fillId="0" borderId="36" applyAlignment="1" applyProtection="1" pivotButton="0" quotePrefix="0" xfId="0">
      <alignment vertical="center" wrapText="1"/>
      <protection locked="0" hidden="0"/>
    </xf>
    <xf numFmtId="0" fontId="43" fillId="0" borderId="36" applyAlignment="1" pivotButton="0" quotePrefix="0" xfId="0">
      <alignment vertical="center"/>
    </xf>
    <xf numFmtId="0" fontId="43" fillId="0" borderId="66" applyAlignment="1" applyProtection="1" pivotButton="0" quotePrefix="0" xfId="0">
      <alignment vertical="center" wrapText="1"/>
      <protection locked="0" hidden="0"/>
    </xf>
    <xf numFmtId="0" fontId="43" fillId="0" borderId="79" applyAlignment="1" applyProtection="1" pivotButton="0" quotePrefix="0" xfId="0">
      <alignment horizontal="left" vertical="center" wrapText="1"/>
      <protection locked="0" hidden="0"/>
    </xf>
    <xf numFmtId="0" fontId="33" fillId="0" borderId="37" applyAlignment="1" pivotButton="0" quotePrefix="0" xfId="0">
      <alignment horizontal="justify" vertical="justify"/>
    </xf>
    <xf numFmtId="0" fontId="33" fillId="0" borderId="37" applyAlignment="1" applyProtection="1" pivotButton="0" quotePrefix="0" xfId="0">
      <alignment horizontal="justify" vertical="justify" wrapText="1"/>
      <protection locked="0" hidden="0"/>
    </xf>
    <xf numFmtId="0" fontId="33" fillId="0" borderId="37" applyAlignment="1" pivotButton="0" quotePrefix="0" xfId="0">
      <alignment horizontal="justify" vertical="justify" wrapText="1"/>
    </xf>
    <xf numFmtId="0" fontId="33" fillId="0" borderId="37" applyAlignment="1" applyProtection="1" pivotButton="0" quotePrefix="0" xfId="0">
      <alignment horizontal="left" vertical="justify" wrapText="1"/>
      <protection locked="0" hidden="0"/>
    </xf>
    <xf numFmtId="0" fontId="33" fillId="0" borderId="37" applyAlignment="1" applyProtection="1" pivotButton="0" quotePrefix="0" xfId="0">
      <alignment vertical="justify" wrapText="1"/>
      <protection locked="0" hidden="0"/>
    </xf>
    <xf numFmtId="0" fontId="33" fillId="0" borderId="37" applyAlignment="1" pivotButton="0" quotePrefix="0" xfId="0">
      <alignment horizontal="left" vertical="justify"/>
    </xf>
    <xf numFmtId="0" fontId="33" fillId="0" borderId="80" applyAlignment="1" pivotButton="0" quotePrefix="0" xfId="0">
      <alignment horizontal="justify" vertical="justify" wrapText="1"/>
    </xf>
    <xf numFmtId="0" fontId="47" fillId="11" borderId="36" applyAlignment="1" pivotButton="0" quotePrefix="0" xfId="0">
      <alignment horizontal="center" vertical="center" wrapText="1"/>
    </xf>
    <xf numFmtId="0" fontId="47" fillId="13" borderId="81" applyAlignment="1" pivotButton="0" quotePrefix="0" xfId="0">
      <alignment horizontal="center" vertical="center" wrapText="1"/>
    </xf>
    <xf numFmtId="0" fontId="47" fillId="13" borderId="82" applyAlignment="1" pivotButton="0" quotePrefix="0" xfId="0">
      <alignment horizontal="center" vertical="center" wrapText="1"/>
    </xf>
    <xf numFmtId="9" fontId="50" fillId="14" borderId="82" applyAlignment="1" pivotButton="0" quotePrefix="0" xfId="2">
      <alignment horizontal="center" vertical="center"/>
    </xf>
    <xf numFmtId="9" fontId="52" fillId="14" borderId="82" applyAlignment="1" pivotButton="0" quotePrefix="0" xfId="0">
      <alignment horizontal="center" vertical="center"/>
    </xf>
    <xf numFmtId="9" fontId="52" fillId="14" borderId="83" applyAlignment="1" pivotButton="0" quotePrefix="0" xfId="2">
      <alignment horizontal="center" vertical="center"/>
    </xf>
    <xf numFmtId="9" fontId="6" fillId="2" borderId="0" applyAlignment="1" pivotButton="0" quotePrefix="0" xfId="2">
      <alignment horizontal="center" vertical="center" wrapText="1"/>
    </xf>
    <xf numFmtId="0" fontId="43" fillId="2" borderId="0" applyAlignment="1" pivotButton="0" quotePrefix="0" xfId="1">
      <alignment horizontal="justify" vertical="center" wrapText="1"/>
    </xf>
    <xf numFmtId="0" fontId="62" fillId="2" borderId="0" applyAlignment="1" pivotButton="0" quotePrefix="0" xfId="0">
      <alignment vertical="center" wrapText="1"/>
    </xf>
    <xf numFmtId="0" fontId="5" fillId="23" borderId="0" pivotButton="0" quotePrefix="0" xfId="0"/>
    <xf numFmtId="0" fontId="3" fillId="2" borderId="0" pivotButton="0" quotePrefix="0" xfId="0"/>
    <xf numFmtId="0" fontId="5" fillId="4" borderId="0" pivotButton="0" quotePrefix="0" xfId="0"/>
    <xf numFmtId="0" fontId="38" fillId="2" borderId="0" applyAlignment="1" pivotButton="0" quotePrefix="0" xfId="1">
      <alignment horizontal="center" vertical="center" wrapText="1"/>
    </xf>
    <xf numFmtId="0" fontId="10" fillId="5" borderId="1" applyAlignment="1" pivotButton="0" quotePrefix="0" xfId="0">
      <alignment horizontal="center" vertical="center" wrapText="1"/>
    </xf>
    <xf numFmtId="0" fontId="10" fillId="3" borderId="1" applyAlignment="1" pivotButton="0" quotePrefix="0" xfId="0">
      <alignment horizontal="center" vertical="center" wrapText="1"/>
    </xf>
    <xf numFmtId="0" fontId="11" fillId="3" borderId="1" applyAlignment="1" pivotButton="0" quotePrefix="0" xfId="0">
      <alignment horizontal="center" vertical="center" wrapText="1"/>
    </xf>
    <xf numFmtId="0" fontId="10" fillId="20" borderId="1" applyAlignment="1" pivotButton="0" quotePrefix="0" xfId="0">
      <alignment horizontal="center" vertical="center" wrapText="1"/>
    </xf>
    <xf numFmtId="0" fontId="11" fillId="20" borderId="1" applyAlignment="1" pivotButton="0" quotePrefix="0" xfId="0">
      <alignment horizontal="center" vertical="center" wrapText="1"/>
    </xf>
    <xf numFmtId="0" fontId="12" fillId="11" borderId="1" applyAlignment="1" pivotButton="0" quotePrefix="0" xfId="0">
      <alignment vertical="center" wrapText="1"/>
    </xf>
    <xf numFmtId="0" fontId="13" fillId="11" borderId="1" applyAlignment="1" pivotButton="0" quotePrefix="0" xfId="0">
      <alignment horizontal="center" vertical="center" wrapText="1"/>
    </xf>
    <xf numFmtId="0" fontId="14" fillId="11" borderId="1" applyAlignment="1" pivotButton="0" quotePrefix="0" xfId="0">
      <alignment horizontal="center" vertical="center" wrapText="1"/>
    </xf>
    <xf numFmtId="0" fontId="6" fillId="5" borderId="1" pivotButton="0" quotePrefix="0" xfId="0"/>
    <xf numFmtId="0" fontId="10" fillId="0" borderId="1" applyAlignment="1" pivotButton="0" quotePrefix="0" xfId="0">
      <alignment horizontal="center" vertical="center" wrapText="1"/>
    </xf>
    <xf numFmtId="0" fontId="6" fillId="3" borderId="1" pivotButton="0" quotePrefix="0" xfId="0"/>
    <xf numFmtId="0" fontId="6" fillId="7" borderId="1" pivotButton="0" quotePrefix="0" xfId="0"/>
    <xf numFmtId="0" fontId="6" fillId="6" borderId="1" pivotButton="0" quotePrefix="0" xfId="0"/>
    <xf numFmtId="0" fontId="3" fillId="4" borderId="0" pivotButton="0" quotePrefix="0" xfId="0"/>
    <xf numFmtId="0" fontId="38" fillId="2" borderId="0" applyAlignment="1" pivotButton="0" quotePrefix="0" xfId="1">
      <alignment horizontal="left" vertical="center" wrapText="1"/>
    </xf>
    <xf numFmtId="0" fontId="15" fillId="6" borderId="1" applyAlignment="1" pivotButton="0" quotePrefix="0" xfId="0">
      <alignment horizontal="center" vertical="center" wrapText="1"/>
    </xf>
    <xf numFmtId="0" fontId="15" fillId="20" borderId="1" applyAlignment="1" pivotButton="0" quotePrefix="0" xfId="0">
      <alignment horizontal="center" vertical="center" wrapText="1"/>
    </xf>
    <xf numFmtId="0" fontId="15" fillId="3" borderId="1" applyAlignment="1" pivotButton="0" quotePrefix="0" xfId="0">
      <alignment horizontal="center" vertical="center" wrapText="1"/>
    </xf>
    <xf numFmtId="0" fontId="16" fillId="20" borderId="1" applyAlignment="1" pivotButton="0" quotePrefix="0" xfId="0">
      <alignment horizontal="center" vertical="center" wrapText="1"/>
    </xf>
    <xf numFmtId="0" fontId="12" fillId="11" borderId="1" applyAlignment="1" pivotButton="0" quotePrefix="0" xfId="0">
      <alignment horizontal="center" vertical="center" wrapText="1"/>
    </xf>
    <xf numFmtId="14" fontId="33" fillId="2" borderId="0" applyAlignment="1" pivotButton="0" quotePrefix="0" xfId="4">
      <alignment horizontal="center" vertical="center" wrapText="1"/>
    </xf>
    <xf numFmtId="9" fontId="33" fillId="2" borderId="4" applyAlignment="1" pivotButton="0" quotePrefix="0" xfId="2">
      <alignment horizontal="center" vertical="center" wrapText="1"/>
    </xf>
    <xf numFmtId="9" fontId="33" fillId="2" borderId="8" applyAlignment="1" pivotButton="0" quotePrefix="0" xfId="2">
      <alignment horizontal="center" vertical="center" wrapText="1"/>
    </xf>
    <xf numFmtId="0" fontId="50" fillId="2" borderId="32" applyAlignment="1" pivotButton="0" quotePrefix="0" xfId="0">
      <alignment horizontal="justify" vertical="center" wrapText="1"/>
    </xf>
    <xf numFmtId="0" fontId="0" fillId="2" borderId="8" applyAlignment="1" pivotButton="0" quotePrefix="0" xfId="0">
      <alignment wrapText="1"/>
    </xf>
    <xf numFmtId="14" fontId="0" fillId="2" borderId="8" applyAlignment="1" pivotButton="0" quotePrefix="0" xfId="0">
      <alignment horizontal="center" vertical="center"/>
    </xf>
    <xf numFmtId="14" fontId="0" fillId="0" borderId="8" applyAlignment="1" pivotButton="0" quotePrefix="0" xfId="0">
      <alignment horizontal="center" vertical="center"/>
    </xf>
    <xf numFmtId="9" fontId="6" fillId="2" borderId="8" applyAlignment="1" pivotButton="0" quotePrefix="0" xfId="2">
      <alignment horizontal="center" vertical="center" wrapText="1"/>
    </xf>
    <xf numFmtId="9" fontId="6" fillId="2" borderId="4" applyAlignment="1" pivotButton="0" quotePrefix="0" xfId="2">
      <alignment horizontal="center" vertical="center" wrapText="1"/>
    </xf>
    <xf numFmtId="0" fontId="62" fillId="0" borderId="37" applyAlignment="1" pivotButton="0" quotePrefix="0" xfId="0">
      <alignment vertical="center" wrapText="1"/>
    </xf>
    <xf numFmtId="0" fontId="62" fillId="0" borderId="63" applyAlignment="1" pivotButton="0" quotePrefix="0" xfId="0">
      <alignment vertical="center" wrapText="1"/>
    </xf>
    <xf numFmtId="0" fontId="62" fillId="0" borderId="65" applyAlignment="1" pivotButton="0" quotePrefix="0" xfId="0">
      <alignment vertical="center" wrapText="1"/>
    </xf>
    <xf numFmtId="0" fontId="7" fillId="4" borderId="0" applyAlignment="1" pivotButton="0" quotePrefix="0" xfId="0">
      <alignment horizontal="justify" vertical="center"/>
    </xf>
    <xf numFmtId="0" fontId="6" fillId="2" borderId="0" applyAlignment="1" pivotButton="0" quotePrefix="0" xfId="0">
      <alignment horizontal="justify" vertical="center" wrapText="1"/>
    </xf>
    <xf numFmtId="0" fontId="30" fillId="2" borderId="0" applyAlignment="1" pivotButton="0" quotePrefix="0" xfId="0">
      <alignment horizontal="center" vertical="center" wrapText="1"/>
    </xf>
    <xf numFmtId="0" fontId="27" fillId="2" borderId="0" applyAlignment="1" pivotButton="0" quotePrefix="0" xfId="0">
      <alignment horizontal="justify" vertical="center" wrapText="1"/>
    </xf>
    <xf numFmtId="0" fontId="30" fillId="2" borderId="0" applyAlignment="1" pivotButton="0" quotePrefix="0" xfId="0">
      <alignment horizontal="justify" vertical="center" wrapText="1"/>
    </xf>
    <xf numFmtId="14" fontId="6" fillId="2" borderId="0" applyAlignment="1" pivotButton="0" quotePrefix="0" xfId="0">
      <alignment horizontal="justify" vertical="center"/>
    </xf>
    <xf numFmtId="0" fontId="6" fillId="2" borderId="0" applyAlignment="1" pivotButton="0" quotePrefix="0" xfId="0">
      <alignment horizontal="justify" vertical="center"/>
    </xf>
    <xf numFmtId="0" fontId="6" fillId="4" borderId="0" applyAlignment="1" pivotButton="0" quotePrefix="0" xfId="0">
      <alignment horizontal="justify" vertical="center"/>
    </xf>
    <xf numFmtId="0" fontId="24" fillId="8" borderId="0" applyAlignment="1" pivotButton="0" quotePrefix="0" xfId="0">
      <alignment horizontal="center" vertical="center"/>
    </xf>
    <xf numFmtId="0" fontId="21" fillId="21" borderId="74" applyAlignment="1" pivotButton="0" quotePrefix="0" xfId="0">
      <alignment horizontal="center" vertical="center"/>
    </xf>
    <xf numFmtId="0" fontId="20" fillId="12" borderId="0" applyAlignment="1" pivotButton="0" quotePrefix="0" xfId="0">
      <alignment horizontal="center" vertical="center" wrapText="1"/>
    </xf>
    <xf numFmtId="0" fontId="48" fillId="2" borderId="0" applyAlignment="1" pivotButton="0" quotePrefix="0" xfId="0">
      <alignment horizontal="center" vertical="center"/>
    </xf>
    <xf numFmtId="0" fontId="48" fillId="4" borderId="0" applyAlignment="1" pivotButton="0" quotePrefix="0" xfId="0">
      <alignment horizontal="center" vertical="center"/>
    </xf>
    <xf numFmtId="0" fontId="21" fillId="11" borderId="4" applyAlignment="1" pivotButton="0" quotePrefix="0" xfId="0">
      <alignment horizontal="center" vertical="center" wrapText="1"/>
    </xf>
    <xf numFmtId="0" fontId="21" fillId="11" borderId="4" applyAlignment="1" pivotButton="0" quotePrefix="0" xfId="0">
      <alignment horizontal="center" vertical="top" wrapText="1"/>
    </xf>
    <xf numFmtId="0" fontId="21" fillId="11" borderId="1" applyAlignment="1" pivotButton="0" quotePrefix="0" xfId="0">
      <alignment horizontal="center" vertical="top" wrapText="1"/>
    </xf>
    <xf numFmtId="0" fontId="21" fillId="21" borderId="1" applyAlignment="1" pivotButton="0" quotePrefix="0" xfId="0">
      <alignment horizontal="center" vertical="top" wrapText="1"/>
    </xf>
    <xf numFmtId="0" fontId="21" fillId="21" borderId="1" applyAlignment="1" pivotButton="0" quotePrefix="0" xfId="0">
      <alignment horizontal="center" vertical="center" wrapText="1"/>
    </xf>
    <xf numFmtId="0" fontId="21" fillId="21" borderId="2" applyAlignment="1" pivotButton="0" quotePrefix="0" xfId="0">
      <alignment horizontal="center" vertical="center" wrapText="1"/>
    </xf>
    <xf numFmtId="0" fontId="21" fillId="21" borderId="48" applyAlignment="1" pivotButton="0" quotePrefix="0" xfId="0">
      <alignment horizontal="center" vertical="center" wrapText="1"/>
    </xf>
    <xf numFmtId="0" fontId="21" fillId="21" borderId="49" applyAlignment="1" pivotButton="0" quotePrefix="0" xfId="0">
      <alignment horizontal="center" vertical="center" wrapText="1"/>
    </xf>
    <xf numFmtId="0" fontId="21" fillId="21" borderId="50" applyAlignment="1" pivotButton="0" quotePrefix="0" xfId="0">
      <alignment horizontal="center" vertical="center" wrapText="1"/>
    </xf>
    <xf numFmtId="14" fontId="34" fillId="10" borderId="3" applyAlignment="1" pivotButton="0" quotePrefix="0" xfId="0">
      <alignment horizontal="center" vertical="center" wrapText="1"/>
    </xf>
    <xf numFmtId="0" fontId="34" fillId="10" borderId="1" applyAlignment="1" pivotButton="0" quotePrefix="0" xfId="0">
      <alignment horizontal="center" vertical="center" wrapText="1"/>
    </xf>
    <xf numFmtId="14" fontId="34" fillId="10" borderId="1" applyAlignment="1" pivotButton="0" quotePrefix="0" xfId="0">
      <alignment horizontal="center" vertical="center" wrapText="1"/>
    </xf>
    <xf numFmtId="0" fontId="58" fillId="4" borderId="0" applyAlignment="1" pivotButton="0" quotePrefix="0" xfId="0">
      <alignment horizontal="justify" vertical="center"/>
    </xf>
    <xf numFmtId="0" fontId="6" fillId="2" borderId="8" applyAlignment="1" pivotButton="0" quotePrefix="0" xfId="0">
      <alignment vertical="center"/>
    </xf>
    <xf numFmtId="0" fontId="6" fillId="2" borderId="3" applyAlignment="1" pivotButton="0" quotePrefix="0" xfId="0">
      <alignment horizontal="center" vertical="center" wrapText="1"/>
    </xf>
    <xf numFmtId="0" fontId="6" fillId="2" borderId="1" applyAlignment="1" pivotButton="0" quotePrefix="0" xfId="0">
      <alignment horizontal="center" vertical="center" wrapText="1"/>
    </xf>
    <xf numFmtId="0" fontId="30" fillId="2" borderId="1" applyAlignment="1" pivotButton="0" quotePrefix="0" xfId="0">
      <alignment horizontal="center" vertical="center" wrapText="1"/>
    </xf>
    <xf numFmtId="0" fontId="6" fillId="2" borderId="36" applyAlignment="1" pivotButton="0" quotePrefix="0" xfId="0">
      <alignment vertical="center" wrapText="1"/>
    </xf>
    <xf numFmtId="0" fontId="33" fillId="2" borderId="33" applyAlignment="1" pivotButton="0" quotePrefix="0" xfId="0">
      <alignment vertical="center" wrapText="1"/>
    </xf>
    <xf numFmtId="0" fontId="33" fillId="0" borderId="7" applyAlignment="1" pivotButton="0" quotePrefix="0" xfId="0">
      <alignment horizontal="justify" vertical="center" wrapText="1"/>
    </xf>
    <xf numFmtId="0" fontId="6" fillId="2" borderId="1" applyAlignment="1" pivotButton="0" quotePrefix="0" xfId="0">
      <alignment horizontal="justify" vertical="center" wrapText="1"/>
    </xf>
    <xf numFmtId="0" fontId="6" fillId="2" borderId="7" applyAlignment="1" pivotButton="0" quotePrefix="0" xfId="0">
      <alignment horizontal="justify" vertical="center" wrapText="1"/>
    </xf>
    <xf numFmtId="0" fontId="6" fillId="2" borderId="41" applyAlignment="1" pivotButton="0" quotePrefix="0" xfId="0">
      <alignment horizontal="justify" vertical="center" wrapText="1"/>
    </xf>
    <xf numFmtId="0" fontId="28" fillId="15" borderId="8" applyAlignment="1" pivotButton="0" quotePrefix="0" xfId="0">
      <alignment horizontal="center" vertical="center" wrapText="1"/>
    </xf>
    <xf numFmtId="0" fontId="6" fillId="2" borderId="74" applyAlignment="1" pivotButton="0" quotePrefix="0" xfId="0">
      <alignment horizontal="justify" vertical="center" wrapText="1"/>
    </xf>
    <xf numFmtId="0" fontId="30" fillId="2" borderId="8" applyAlignment="1" pivotButton="0" quotePrefix="0" xfId="0">
      <alignment vertical="center" wrapText="1"/>
    </xf>
    <xf numFmtId="0" fontId="6" fillId="2" borderId="6" applyAlignment="1" pivotButton="0" quotePrefix="0" xfId="0">
      <alignment horizontal="justify" vertical="center" wrapText="1"/>
    </xf>
    <xf numFmtId="9" fontId="6" fillId="2" borderId="8" applyAlignment="1" pivotButton="0" quotePrefix="0" xfId="0">
      <alignment horizontal="center" vertical="center" wrapText="1"/>
    </xf>
    <xf numFmtId="0" fontId="30" fillId="2" borderId="8" applyAlignment="1" pivotButton="0" quotePrefix="0" xfId="0">
      <alignment horizontal="center" vertical="center" wrapText="1"/>
    </xf>
    <xf numFmtId="14" fontId="6" fillId="2" borderId="1" applyAlignment="1" pivotButton="0" quotePrefix="0" xfId="0">
      <alignment horizontal="center" vertical="center" wrapText="1"/>
    </xf>
    <xf numFmtId="14" fontId="6" fillId="2" borderId="1" applyAlignment="1" pivotButton="0" quotePrefix="0" xfId="0">
      <alignment horizontal="justify" vertical="center" wrapText="1"/>
    </xf>
    <xf numFmtId="0" fontId="28" fillId="4" borderId="0" applyAlignment="1" pivotButton="0" quotePrefix="0" xfId="0">
      <alignment horizontal="center" vertical="center"/>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30" fillId="4" borderId="0" applyAlignment="1" pivotButton="0" quotePrefix="0" xfId="0">
      <alignment horizontal="center" vertical="center" wrapText="1"/>
    </xf>
    <xf numFmtId="0" fontId="27" fillId="4" borderId="0" applyAlignment="1" pivotButton="0" quotePrefix="0" xfId="0">
      <alignment horizontal="justify" vertical="center" wrapText="1"/>
    </xf>
    <xf numFmtId="0" fontId="30" fillId="4" borderId="0" applyAlignment="1" pivotButton="0" quotePrefix="0" xfId="0">
      <alignment horizontal="justify" vertical="center" wrapText="1"/>
    </xf>
    <xf numFmtId="14" fontId="6" fillId="4" borderId="0" applyAlignment="1" pivotButton="0" quotePrefix="0" xfId="0">
      <alignment horizontal="justify" vertical="center"/>
    </xf>
    <xf numFmtId="0" fontId="0" fillId="4" borderId="0" applyAlignment="1" pivotButton="0" quotePrefix="0" xfId="0">
      <alignment vertical="center"/>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5" fillId="4" borderId="0" applyAlignment="1" pivotButton="0" quotePrefix="0" xfId="0">
      <alignment vertical="center"/>
    </xf>
    <xf numFmtId="0" fontId="21" fillId="21" borderId="3" applyAlignment="1" pivotButton="0" quotePrefix="0" xfId="0">
      <alignment horizontal="center" vertical="center"/>
    </xf>
    <xf numFmtId="0" fontId="22" fillId="4" borderId="0" applyAlignment="1" pivotButton="0" quotePrefix="0" xfId="0">
      <alignment vertical="center"/>
    </xf>
    <xf numFmtId="0" fontId="23" fillId="2" borderId="0" applyAlignment="1" pivotButton="0" quotePrefix="0" xfId="0">
      <alignment vertical="center"/>
    </xf>
    <xf numFmtId="0" fontId="23" fillId="4" borderId="0" applyAlignment="1" pivotButton="0" quotePrefix="0" xfId="0">
      <alignment vertical="center"/>
    </xf>
    <xf numFmtId="0" fontId="0" fillId="2" borderId="1" applyAlignment="1" pivotButton="0" quotePrefix="0" xfId="0">
      <alignment horizontal="center" vertical="center" wrapText="1"/>
    </xf>
    <xf numFmtId="14" fontId="6" fillId="2" borderId="1" applyAlignment="1" pivotButton="0" quotePrefix="0" xfId="0">
      <alignment horizontal="center" vertical="center"/>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0" fontId="6" fillId="0" borderId="4" applyAlignment="1" pivotButton="0" quotePrefix="0" xfId="0">
      <alignment horizontal="justify" vertical="center" wrapText="1"/>
    </xf>
    <xf numFmtId="0" fontId="6" fillId="0" borderId="1" applyAlignment="1" pivotButton="0" quotePrefix="0" xfId="0">
      <alignment horizontal="justify" vertical="center" wrapText="1"/>
    </xf>
    <xf numFmtId="0" fontId="0" fillId="2" borderId="4" applyAlignment="1" pivotButton="0" quotePrefix="0" xfId="0">
      <alignment horizontal="justify" vertical="center" wrapText="1"/>
    </xf>
    <xf numFmtId="14" fontId="0" fillId="2" borderId="4" applyAlignment="1" pivotButton="0" quotePrefix="0" xfId="0">
      <alignment horizontal="center" vertical="center"/>
    </xf>
    <xf numFmtId="0" fontId="6" fillId="2" borderId="40" applyAlignment="1" pivotButton="0" quotePrefix="0" xfId="0">
      <alignment horizontal="center" vertical="center" wrapText="1"/>
    </xf>
    <xf numFmtId="0" fontId="0" fillId="2" borderId="8" applyAlignment="1" pivotButton="0" quotePrefix="0" xfId="0">
      <alignment horizontal="justify" vertical="center" wrapText="1"/>
    </xf>
    <xf numFmtId="0" fontId="0" fillId="2" borderId="0" applyAlignment="1" pivotButton="0" quotePrefix="0" xfId="0">
      <alignment horizontal="center" vertical="center" wrapText="1"/>
    </xf>
    <xf numFmtId="0" fontId="6" fillId="2" borderId="0" applyAlignment="1" pivotButton="0" quotePrefix="0" xfId="0">
      <alignment horizontal="left" vertical="center" wrapText="1"/>
    </xf>
    <xf numFmtId="17" fontId="6" fillId="2" borderId="0" applyAlignment="1" pivotButton="0" quotePrefix="0" xfId="0">
      <alignment horizontal="center" vertical="center"/>
    </xf>
    <xf numFmtId="14" fontId="0" fillId="2" borderId="0" applyAlignment="1" pivotButton="0" quotePrefix="0" xfId="0">
      <alignment horizontal="center" vertical="center"/>
    </xf>
    <xf numFmtId="0" fontId="6" fillId="4" borderId="0" applyAlignment="1" pivotButton="0" quotePrefix="0" xfId="0">
      <alignment horizontal="center" vertical="center"/>
    </xf>
    <xf numFmtId="0" fontId="6" fillId="4" borderId="0" applyAlignment="1" pivotButton="0" quotePrefix="0" xfId="0">
      <alignment vertical="center" wrapText="1"/>
    </xf>
    <xf numFmtId="0" fontId="6" fillId="4" borderId="0" applyAlignment="1" pivotButton="0" quotePrefix="0" xfId="0">
      <alignment vertical="center"/>
    </xf>
    <xf numFmtId="0" fontId="0" fillId="4" borderId="0" applyAlignment="1" pivotButton="0" quotePrefix="0" xfId="0">
      <alignment horizontal="center" vertical="center"/>
    </xf>
    <xf numFmtId="0" fontId="0" fillId="4" borderId="0" applyAlignment="1" pivotButton="0" quotePrefix="0" xfId="0">
      <alignment horizontal="justify" vertical="center" wrapText="1"/>
    </xf>
    <xf numFmtId="0" fontId="21" fillId="21" borderId="3" applyAlignment="1" pivotButton="0" quotePrefix="0" xfId="0">
      <alignment horizontal="center" vertical="center"/>
    </xf>
    <xf numFmtId="0" fontId="51" fillId="2" borderId="33" applyAlignment="1" pivotButton="0" quotePrefix="0" xfId="0">
      <alignment horizontal="center" vertical="center" wrapText="1"/>
    </xf>
    <xf numFmtId="1" fontId="6" fillId="0" borderId="8" applyAlignment="1" pivotButton="0" quotePrefix="0" xfId="0">
      <alignment horizontal="center" vertical="center" wrapText="1"/>
    </xf>
    <xf numFmtId="0" fontId="6" fillId="0" borderId="8" applyAlignment="1" pivotButton="0" quotePrefix="0" xfId="0">
      <alignment vertical="center" wrapText="1"/>
    </xf>
    <xf numFmtId="0" fontId="64" fillId="0" borderId="6" applyAlignment="1" pivotButton="0" quotePrefix="0" xfId="0">
      <alignment vertical="center" wrapText="1"/>
    </xf>
    <xf numFmtId="0" fontId="6" fillId="0" borderId="6" applyAlignment="1" pivotButton="0" quotePrefix="0" xfId="0">
      <alignment vertical="center" wrapText="1"/>
    </xf>
    <xf numFmtId="0" fontId="0" fillId="2" borderId="0" applyAlignment="1" pivotButton="0" quotePrefix="0" xfId="0">
      <alignment horizontal="center" wrapText="1"/>
    </xf>
    <xf numFmtId="0" fontId="50" fillId="2" borderId="0" applyAlignment="1" pivotButton="0" quotePrefix="0" xfId="0">
      <alignment horizontal="right" vertical="top" wrapText="1"/>
    </xf>
    <xf numFmtId="0" fontId="61" fillId="10" borderId="14" applyAlignment="1" pivotButton="0" quotePrefix="0" xfId="0">
      <alignment horizontal="center" vertical="center"/>
    </xf>
    <xf numFmtId="0" fontId="61" fillId="10" borderId="9" applyAlignment="1" pivotButton="0" quotePrefix="0" xfId="0">
      <alignment horizontal="center" vertical="center"/>
    </xf>
    <xf numFmtId="0" fontId="61" fillId="10" borderId="15" applyAlignment="1" pivotButton="0" quotePrefix="0" xfId="0">
      <alignment horizontal="center" vertical="center"/>
    </xf>
    <xf numFmtId="0" fontId="61" fillId="10" borderId="16" applyAlignment="1" pivotButton="0" quotePrefix="0" xfId="0">
      <alignment horizontal="center" vertical="center"/>
    </xf>
    <xf numFmtId="0" fontId="61" fillId="10" borderId="0" applyAlignment="1" pivotButton="0" quotePrefix="0" xfId="0">
      <alignment horizontal="center" vertical="center"/>
    </xf>
    <xf numFmtId="0" fontId="61" fillId="10" borderId="17" applyAlignment="1" pivotButton="0" quotePrefix="0" xfId="0">
      <alignment horizontal="center" vertical="center"/>
    </xf>
    <xf numFmtId="0" fontId="61" fillId="10" borderId="18" applyAlignment="1" pivotButton="0" quotePrefix="0" xfId="0">
      <alignment horizontal="center" vertical="center"/>
    </xf>
    <xf numFmtId="0" fontId="61" fillId="10" borderId="19" applyAlignment="1" pivotButton="0" quotePrefix="0" xfId="0">
      <alignment horizontal="center" vertical="center"/>
    </xf>
    <xf numFmtId="0" fontId="61" fillId="10" borderId="20" applyAlignment="1" pivotButton="0" quotePrefix="0" xfId="0">
      <alignment horizontal="center" vertical="center"/>
    </xf>
    <xf numFmtId="0" fontId="45" fillId="11" borderId="14" applyAlignment="1" pivotButton="0" quotePrefix="0" xfId="0">
      <alignment horizontal="center" vertical="top"/>
    </xf>
    <xf numFmtId="0" fontId="45" fillId="11" borderId="9" applyAlignment="1" pivotButton="0" quotePrefix="0" xfId="0">
      <alignment horizontal="center" vertical="top"/>
    </xf>
    <xf numFmtId="0" fontId="45" fillId="11" borderId="15" applyAlignment="1" pivotButton="0" quotePrefix="0" xfId="0">
      <alignment horizontal="center" vertical="top"/>
    </xf>
    <xf numFmtId="0" fontId="46" fillId="11" borderId="16" applyAlignment="1" pivotButton="0" quotePrefix="0" xfId="0">
      <alignment horizontal="center" vertical="top"/>
    </xf>
    <xf numFmtId="0" fontId="46" fillId="11" borderId="0" applyAlignment="1" pivotButton="0" quotePrefix="0" xfId="0">
      <alignment horizontal="center" vertical="top"/>
    </xf>
    <xf numFmtId="0" fontId="46" fillId="11" borderId="17" applyAlignment="1" pivotButton="0" quotePrefix="0" xfId="0">
      <alignment horizontal="center" vertical="top"/>
    </xf>
    <xf numFmtId="0" fontId="46" fillId="11" borderId="18" applyAlignment="1" pivotButton="0" quotePrefix="0" xfId="0">
      <alignment horizontal="center" vertical="top"/>
    </xf>
    <xf numFmtId="0" fontId="46" fillId="11" borderId="19" applyAlignment="1" pivotButton="0" quotePrefix="0" xfId="0">
      <alignment horizontal="center" vertical="top"/>
    </xf>
    <xf numFmtId="0" fontId="46" fillId="11" borderId="20"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63" fillId="13" borderId="0" applyAlignment="1" pivotButton="0" quotePrefix="0" xfId="1">
      <alignment horizontal="center" wrapText="1"/>
    </xf>
    <xf numFmtId="0" fontId="25" fillId="0" borderId="8" applyAlignment="1" pivotButton="0" quotePrefix="0" xfId="0">
      <alignment horizontal="center" vertical="top" wrapText="1"/>
    </xf>
    <xf numFmtId="0" fontId="62" fillId="0" borderId="8" applyAlignment="1" pivotButton="0" quotePrefix="0" xfId="0">
      <alignment horizontal="center" vertical="center" wrapText="1"/>
    </xf>
    <xf numFmtId="0" fontId="36" fillId="10" borderId="14" applyAlignment="1" pivotButton="0" quotePrefix="0" xfId="0">
      <alignment horizontal="center" vertical="center"/>
    </xf>
    <xf numFmtId="0" fontId="36" fillId="10" borderId="9" applyAlignment="1" pivotButton="0" quotePrefix="0" xfId="0">
      <alignment horizontal="center" vertical="center"/>
    </xf>
    <xf numFmtId="0" fontId="36" fillId="10" borderId="15" applyAlignment="1" pivotButton="0" quotePrefix="0" xfId="0">
      <alignment horizontal="center" vertical="center"/>
    </xf>
    <xf numFmtId="0" fontId="36" fillId="10" borderId="16" applyAlignment="1" pivotButton="0" quotePrefix="0" xfId="0">
      <alignment horizontal="center" vertical="center"/>
    </xf>
    <xf numFmtId="0" fontId="36" fillId="10" borderId="0" applyAlignment="1" pivotButton="0" quotePrefix="0" xfId="0">
      <alignment horizontal="center" vertical="center"/>
    </xf>
    <xf numFmtId="0" fontId="36" fillId="10" borderId="17" applyAlignment="1" pivotButton="0" quotePrefix="0" xfId="0">
      <alignment horizontal="center" vertical="center"/>
    </xf>
    <xf numFmtId="0" fontId="36" fillId="10" borderId="18" applyAlignment="1" pivotButton="0" quotePrefix="0" xfId="0">
      <alignment horizontal="center" vertical="center"/>
    </xf>
    <xf numFmtId="0" fontId="36" fillId="10" borderId="19" applyAlignment="1" pivotButton="0" quotePrefix="0" xfId="0">
      <alignment horizontal="center" vertical="center"/>
    </xf>
    <xf numFmtId="0" fontId="36" fillId="10" borderId="20" applyAlignment="1" pivotButton="0" quotePrefix="0" xfId="0">
      <alignment horizontal="center" vertical="center"/>
    </xf>
    <xf numFmtId="0" fontId="43" fillId="12" borderId="8" applyAlignment="1" pivotButton="0" quotePrefix="0" xfId="0">
      <alignment horizontal="center" vertical="center" wrapText="1"/>
    </xf>
    <xf numFmtId="0" fontId="0" fillId="0" borderId="6" applyAlignment="1" pivotButton="0" quotePrefix="0" xfId="0">
      <alignment horizontal="center" vertical="center" wrapText="1"/>
    </xf>
    <xf numFmtId="0" fontId="0" fillId="0" borderId="1" applyAlignment="1" pivotButton="0" quotePrefix="0" xfId="0">
      <alignment horizontal="center" vertical="center" wrapText="1"/>
    </xf>
    <xf numFmtId="0" fontId="43" fillId="10" borderId="8" applyAlignment="1" pivotButton="0" quotePrefix="0" xfId="0">
      <alignment horizontal="center" vertical="center" wrapText="1"/>
    </xf>
    <xf numFmtId="0" fontId="62" fillId="0" borderId="37" applyAlignment="1" pivotButton="0" quotePrefix="0" xfId="0">
      <alignment horizontal="center" vertical="center" wrapText="1"/>
    </xf>
    <xf numFmtId="0" fontId="62" fillId="0" borderId="38" applyAlignment="1" pivotButton="0" quotePrefix="0" xfId="0">
      <alignment horizontal="center" vertical="center" wrapText="1"/>
    </xf>
    <xf numFmtId="0" fontId="62" fillId="0" borderId="7" applyAlignment="1" pivotButton="0" quotePrefix="0" xfId="0">
      <alignment horizontal="center" vertical="center" wrapText="1"/>
    </xf>
    <xf numFmtId="0" fontId="62" fillId="0" borderId="63" applyAlignment="1" pivotButton="0" quotePrefix="0" xfId="0">
      <alignment horizontal="center" vertical="center" wrapText="1"/>
    </xf>
    <xf numFmtId="0" fontId="62" fillId="0" borderId="76" applyAlignment="1" pivotButton="0" quotePrefix="0" xfId="0">
      <alignment horizontal="center" vertical="center" wrapText="1"/>
    </xf>
    <xf numFmtId="0" fontId="62" fillId="0" borderId="66" applyAlignment="1" pivotButton="0" quotePrefix="0" xfId="0">
      <alignment horizontal="center" vertical="center" wrapText="1"/>
    </xf>
    <xf numFmtId="0" fontId="62" fillId="0" borderId="65" applyAlignment="1" pivotButton="0" quotePrefix="0" xfId="0">
      <alignment horizontal="center" vertical="center" wrapText="1"/>
    </xf>
    <xf numFmtId="0" fontId="62" fillId="0" borderId="21" applyAlignment="1" pivotButton="0" quotePrefix="0" xfId="0">
      <alignment horizontal="center" vertical="center" wrapText="1"/>
    </xf>
    <xf numFmtId="0" fontId="62" fillId="0" borderId="67" applyAlignment="1" pivotButton="0" quotePrefix="0" xfId="0">
      <alignment horizontal="center" vertical="center" wrapText="1"/>
    </xf>
    <xf numFmtId="0" fontId="26" fillId="11" borderId="1" applyAlignment="1" pivotButton="0" quotePrefix="0" xfId="0">
      <alignment horizontal="center" vertical="center" wrapText="1"/>
    </xf>
    <xf numFmtId="0" fontId="41" fillId="10" borderId="1" applyAlignment="1" pivotButton="0" quotePrefix="0" xfId="0">
      <alignment horizontal="center" vertical="center" wrapText="1"/>
    </xf>
    <xf numFmtId="0" fontId="21" fillId="11" borderId="22" applyAlignment="1" pivotButton="0" quotePrefix="0" xfId="0">
      <alignment horizontal="center"/>
    </xf>
    <xf numFmtId="0" fontId="28" fillId="0" borderId="0" applyAlignment="1" pivotButton="0" quotePrefix="0" xfId="0">
      <alignment horizontal="center" vertical="center"/>
    </xf>
    <xf numFmtId="0" fontId="6" fillId="0" borderId="0" applyAlignment="1" pivotButton="0" quotePrefix="0" xfId="0">
      <alignment horizontal="center" vertical="center"/>
    </xf>
    <xf numFmtId="0" fontId="21" fillId="11" borderId="10" applyAlignment="1" pivotButton="0" quotePrefix="0" xfId="0">
      <alignment horizontal="center" vertical="center" wrapText="1"/>
    </xf>
    <xf numFmtId="0" fontId="21" fillId="11" borderId="11" applyAlignment="1" pivotButton="0" quotePrefix="0" xfId="0">
      <alignment horizontal="center" vertical="center" wrapText="1"/>
    </xf>
    <xf numFmtId="0" fontId="48" fillId="0" borderId="10" applyAlignment="1" pivotButton="0" quotePrefix="0" xfId="0">
      <alignment horizontal="center" vertical="center"/>
    </xf>
    <xf numFmtId="0" fontId="48" fillId="0" borderId="12" applyAlignment="1" pivotButton="0" quotePrefix="0" xfId="0">
      <alignment horizontal="center" vertical="center"/>
    </xf>
    <xf numFmtId="0" fontId="48" fillId="0" borderId="13" applyAlignment="1" pivotButton="0" quotePrefix="0" xfId="0">
      <alignment horizontal="center" vertical="center"/>
    </xf>
    <xf numFmtId="0" fontId="20" fillId="22" borderId="53" applyAlignment="1" pivotButton="0" quotePrefix="0" xfId="0">
      <alignment horizontal="center"/>
    </xf>
    <xf numFmtId="0" fontId="20" fillId="22" borderId="54" applyAlignment="1" pivotButton="0" quotePrefix="0" xfId="0">
      <alignment horizontal="center"/>
    </xf>
    <xf numFmtId="0" fontId="20" fillId="22" borderId="55" applyAlignment="1" pivotButton="0" quotePrefix="0" xfId="0">
      <alignment horizontal="center"/>
    </xf>
    <xf numFmtId="0" fontId="20" fillId="12" borderId="53" applyAlignment="1" pivotButton="0" quotePrefix="0" xfId="0">
      <alignment horizontal="center"/>
    </xf>
    <xf numFmtId="0" fontId="20" fillId="12" borderId="54" applyAlignment="1" pivotButton="0" quotePrefix="0" xfId="0">
      <alignment horizontal="center"/>
    </xf>
    <xf numFmtId="0" fontId="20" fillId="12" borderId="55" applyAlignment="1" pivotButton="0" quotePrefix="0" xfId="0">
      <alignment horizontal="center"/>
    </xf>
    <xf numFmtId="0" fontId="4" fillId="8" borderId="8" applyAlignment="1" pivotButton="0" quotePrefix="0" xfId="0">
      <alignment horizontal="center"/>
    </xf>
    <xf numFmtId="0" fontId="4" fillId="8" borderId="8" applyAlignment="1" pivotButton="0" quotePrefix="0" xfId="0">
      <alignment horizontal="center" wrapText="1"/>
    </xf>
    <xf numFmtId="0" fontId="28" fillId="2" borderId="8" applyAlignment="1" pivotButton="0" quotePrefix="0" xfId="0">
      <alignment horizontal="center" vertical="center"/>
    </xf>
    <xf numFmtId="0" fontId="6" fillId="9" borderId="8" applyAlignment="1" pivotButton="0" quotePrefix="0" xfId="0">
      <alignment horizontal="justify" vertical="center" wrapText="1"/>
    </xf>
    <xf numFmtId="0" fontId="21" fillId="8" borderId="8" applyAlignment="1" pivotButton="0" quotePrefix="0" xfId="0">
      <alignment horizontal="center"/>
    </xf>
    <xf numFmtId="0" fontId="28" fillId="2" borderId="8" applyAlignment="1" pivotButton="0" quotePrefix="0" xfId="0">
      <alignment horizontal="center" vertical="center" wrapText="1"/>
    </xf>
    <xf numFmtId="0" fontId="28" fillId="2" borderId="8" applyAlignment="1" pivotButton="0" quotePrefix="0" xfId="0">
      <alignment horizontal="center" wrapText="1"/>
    </xf>
    <xf numFmtId="0" fontId="55"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8" fillId="2" borderId="37" applyAlignment="1" pivotButton="0" quotePrefix="0" xfId="0">
      <alignment horizontal="center" wrapText="1"/>
    </xf>
    <xf numFmtId="0" fontId="28" fillId="2" borderId="38" applyAlignment="1" pivotButton="0" quotePrefix="0" xfId="0">
      <alignment horizontal="center" wrapText="1"/>
    </xf>
    <xf numFmtId="0" fontId="28" fillId="2" borderId="7" applyAlignment="1" pivotButton="0" quotePrefix="0" xfId="0">
      <alignment horizontal="center" wrapText="1"/>
    </xf>
    <xf numFmtId="0" fontId="28" fillId="2" borderId="0" applyAlignment="1" pivotButton="0" quotePrefix="0" xfId="0">
      <alignment horizontal="center" vertical="center" textRotation="90" wrapText="1"/>
    </xf>
    <xf numFmtId="0" fontId="28" fillId="2" borderId="0" applyAlignment="1" pivotButton="0" quotePrefix="0" xfId="0">
      <alignment horizontal="center" vertical="center" textRotation="90"/>
    </xf>
    <xf numFmtId="0" fontId="4" fillId="11" borderId="37" applyAlignment="1" pivotButton="0" quotePrefix="0" xfId="0">
      <alignment horizontal="center" vertical="center"/>
    </xf>
    <xf numFmtId="0" fontId="4" fillId="11" borderId="7" applyAlignment="1" pivotButton="0" quotePrefix="0" xfId="0">
      <alignment horizontal="center" vertical="center"/>
    </xf>
    <xf numFmtId="0" fontId="28"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8" fillId="0" borderId="37" applyAlignment="1" pivotButton="0" quotePrefix="0" xfId="0">
      <alignment horizontal="center" vertical="center"/>
    </xf>
    <xf numFmtId="0" fontId="28" fillId="0" borderId="38" applyAlignment="1" pivotButton="0" quotePrefix="0" xfId="0">
      <alignment horizontal="center" vertical="center"/>
    </xf>
    <xf numFmtId="0" fontId="28"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8" fillId="2" borderId="8" applyAlignment="1" pivotButton="0" quotePrefix="0" xfId="0">
      <alignment horizontal="left" vertical="center"/>
    </xf>
    <xf numFmtId="0" fontId="4" fillId="11" borderId="38" applyAlignment="1" pivotButton="0" quotePrefix="0" xfId="0">
      <alignment horizontal="center" vertical="center"/>
    </xf>
    <xf numFmtId="0" fontId="28" fillId="12" borderId="30" applyAlignment="1" pivotButton="0" quotePrefix="0" xfId="0">
      <alignment horizontal="center" vertical="center" wrapText="1"/>
    </xf>
    <xf numFmtId="0" fontId="28" fillId="12" borderId="24" applyAlignment="1" pivotButton="0" quotePrefix="0" xfId="0">
      <alignment horizontal="center" vertical="center" wrapText="1"/>
    </xf>
    <xf numFmtId="0" fontId="28" fillId="12" borderId="84" applyAlignment="1" pivotButton="0" quotePrefix="0" xfId="0">
      <alignment horizontal="center" vertical="center" wrapText="1"/>
    </xf>
    <xf numFmtId="0" fontId="28" fillId="12" borderId="28" applyAlignment="1" pivotButton="0" quotePrefix="0" xfId="0">
      <alignment horizontal="center" vertical="center" wrapText="1"/>
    </xf>
    <xf numFmtId="0" fontId="28" fillId="12" borderId="29" applyAlignment="1" pivotButton="0" quotePrefix="0" xfId="0">
      <alignment horizontal="center" vertical="center" wrapText="1"/>
    </xf>
    <xf numFmtId="0" fontId="28" fillId="12" borderId="71" applyAlignment="1" pivotButton="0" quotePrefix="0" xfId="0">
      <alignment horizontal="center" vertical="center" wrapText="1"/>
    </xf>
    <xf numFmtId="0" fontId="28" fillId="12" borderId="36" applyAlignment="1" pivotButton="0" quotePrefix="0" xfId="0">
      <alignment horizontal="center" vertical="center" wrapText="1"/>
    </xf>
    <xf numFmtId="0" fontId="4" fillId="11" borderId="29" applyAlignment="1" pivotButton="0" quotePrefix="0" xfId="0">
      <alignment horizontal="center"/>
    </xf>
    <xf numFmtId="0" fontId="25" fillId="0" borderId="36" applyAlignment="1" pivotButton="0" quotePrefix="0" xfId="0">
      <alignment horizontal="center" vertical="top" wrapText="1"/>
    </xf>
    <xf numFmtId="0" fontId="25" fillId="0" borderId="39" applyAlignment="1" pivotButton="0" quotePrefix="0" xfId="0">
      <alignment horizontal="center" vertical="top" wrapText="1"/>
    </xf>
    <xf numFmtId="0" fontId="25" fillId="0" borderId="33" applyAlignment="1" pivotButton="0" quotePrefix="0" xfId="0">
      <alignment horizontal="center" vertical="top" wrapText="1"/>
    </xf>
    <xf numFmtId="0" fontId="4" fillId="11" borderId="29" applyAlignment="1" pivotButton="0" quotePrefix="0" xfId="0">
      <alignment horizontal="center" vertical="center"/>
    </xf>
    <xf numFmtId="0" fontId="4" fillId="11" borderId="36" applyAlignment="1" pivotButton="0" quotePrefix="0" xfId="0">
      <alignment horizontal="center" vertical="center"/>
    </xf>
    <xf numFmtId="9" fontId="4" fillId="11" borderId="29" applyAlignment="1" pivotButton="0" quotePrefix="0" xfId="2">
      <alignment horizontal="center" vertical="center"/>
    </xf>
    <xf numFmtId="9" fontId="4" fillId="11" borderId="36" applyAlignment="1" pivotButton="0" quotePrefix="0" xfId="2">
      <alignment horizontal="center" vertical="center"/>
    </xf>
    <xf numFmtId="0" fontId="47" fillId="11" borderId="29" applyAlignment="1" pivotButton="0" quotePrefix="0" xfId="0">
      <alignment horizontal="center" vertical="center" wrapText="1"/>
    </xf>
    <xf numFmtId="0" fontId="47" fillId="11" borderId="36" applyAlignment="1" pivotButton="0" quotePrefix="0" xfId="0">
      <alignment horizontal="center" vertical="center" wrapText="1"/>
    </xf>
    <xf numFmtId="0" fontId="47" fillId="11" borderId="85" applyAlignment="1" pivotButton="0" quotePrefix="0" xfId="0">
      <alignment horizontal="center" vertical="center" wrapText="1"/>
    </xf>
    <xf numFmtId="0" fontId="47" fillId="11" borderId="33" applyAlignment="1" pivotButton="0" quotePrefix="0" xfId="0">
      <alignment horizontal="center" vertical="center" wrapText="1"/>
    </xf>
    <xf numFmtId="0" fontId="6" fillId="2" borderId="4" applyAlignment="1" pivotButton="0" quotePrefix="0" xfId="0">
      <alignment horizontal="center" vertical="center" wrapText="1"/>
    </xf>
    <xf numFmtId="0" fontId="6" fillId="2" borderId="61" applyAlignment="1" pivotButton="0" quotePrefix="0" xfId="0">
      <alignment horizontal="center" vertical="center" wrapText="1"/>
    </xf>
    <xf numFmtId="0" fontId="6" fillId="2" borderId="86" applyAlignment="1" pivotButton="0" quotePrefix="0" xfId="0">
      <alignment horizontal="center" vertical="center" wrapText="1"/>
    </xf>
    <xf numFmtId="0" fontId="6" fillId="2" borderId="58" applyAlignment="1" pivotButton="0" quotePrefix="0" xfId="0">
      <alignment horizontal="center" vertical="center" wrapText="1"/>
    </xf>
    <xf numFmtId="0" fontId="6" fillId="2" borderId="59" applyAlignment="1" pivotButton="0" quotePrefix="0" xfId="0">
      <alignment horizontal="center" vertical="center" wrapText="1"/>
    </xf>
    <xf numFmtId="0" fontId="6" fillId="2" borderId="87" applyAlignment="1" pivotButton="0" quotePrefix="0" xfId="0">
      <alignment horizontal="center" vertical="center" wrapText="1"/>
    </xf>
    <xf numFmtId="14" fontId="6" fillId="2" borderId="4" applyAlignment="1" pivotButton="0" quotePrefix="0" xfId="0">
      <alignment horizontal="center" vertical="center" wrapText="1"/>
    </xf>
    <xf numFmtId="14" fontId="6" fillId="2" borderId="61" applyAlignment="1" pivotButton="0" quotePrefix="0" xfId="0">
      <alignment horizontal="center" vertical="center" wrapText="1"/>
    </xf>
    <xf numFmtId="14" fontId="6" fillId="2" borderId="6" applyAlignment="1" pivotButton="0" quotePrefix="0" xfId="0">
      <alignment horizontal="center" vertical="center" wrapText="1"/>
    </xf>
    <xf numFmtId="14" fontId="6" fillId="2" borderId="4" applyAlignment="1" pivotButton="0" quotePrefix="0" xfId="0">
      <alignment horizontal="justify" vertical="center" wrapText="1"/>
    </xf>
    <xf numFmtId="14" fontId="6" fillId="2" borderId="61" applyAlignment="1" pivotButton="0" quotePrefix="0" xfId="0">
      <alignment horizontal="justify" vertical="center" wrapText="1"/>
    </xf>
    <xf numFmtId="14" fontId="6" fillId="2" borderId="6" applyAlignment="1" pivotButton="0" quotePrefix="0" xfId="0">
      <alignment horizontal="justify" vertical="center" wrapText="1"/>
    </xf>
    <xf numFmtId="14" fontId="33" fillId="2" borderId="36" applyAlignment="1" pivotButton="0" quotePrefix="0" xfId="4">
      <alignment horizontal="center" vertical="center" wrapText="1"/>
    </xf>
    <xf numFmtId="14" fontId="33" fillId="2" borderId="33" applyAlignment="1" pivotButton="0" quotePrefix="0" xfId="4">
      <alignment horizontal="center" vertical="center" wrapText="1"/>
    </xf>
    <xf numFmtId="0" fontId="33" fillId="2" borderId="36" applyAlignment="1" pivotButton="0" quotePrefix="0" xfId="4">
      <alignment horizontal="center" vertical="center" wrapText="1"/>
    </xf>
    <xf numFmtId="0" fontId="33" fillId="2" borderId="33" applyAlignment="1" pivotButton="0" quotePrefix="0" xfId="4">
      <alignment horizontal="center" vertical="center" wrapText="1"/>
    </xf>
    <xf numFmtId="0" fontId="6" fillId="2" borderId="36" applyAlignment="1" pivotButton="0" quotePrefix="0" xfId="0">
      <alignment horizontal="center" vertical="center" wrapText="1"/>
    </xf>
    <xf numFmtId="0" fontId="6" fillId="2" borderId="39" applyAlignment="1" pivotButton="0" quotePrefix="0" xfId="0">
      <alignment horizontal="center" vertical="center" wrapText="1"/>
    </xf>
    <xf numFmtId="0" fontId="6" fillId="2" borderId="33" applyAlignment="1" pivotButton="0" quotePrefix="0" xfId="0">
      <alignment horizontal="center" vertical="center" wrapText="1"/>
    </xf>
    <xf numFmtId="0" fontId="33" fillId="2" borderId="36" applyAlignment="1" pivotButton="0" quotePrefix="0" xfId="0">
      <alignment horizontal="center" vertical="center" wrapText="1"/>
    </xf>
    <xf numFmtId="0" fontId="33" fillId="2" borderId="33" applyAlignment="1" pivotButton="0" quotePrefix="0" xfId="0">
      <alignment horizontal="center" vertical="center" wrapText="1"/>
    </xf>
    <xf numFmtId="9" fontId="6" fillId="2" borderId="68" applyAlignment="1" pivotButton="0" quotePrefix="0" xfId="0">
      <alignment horizontal="center" vertical="center" wrapText="1"/>
    </xf>
    <xf numFmtId="9" fontId="6" fillId="2" borderId="59" applyAlignment="1" pivotButton="0" quotePrefix="0" xfId="0">
      <alignment horizontal="center" vertical="center" wrapText="1"/>
    </xf>
    <xf numFmtId="9" fontId="6" fillId="2" borderId="87" applyAlignment="1" pivotButton="0" quotePrefix="0" xfId="0">
      <alignment horizontal="center" vertical="center" wrapText="1"/>
    </xf>
    <xf numFmtId="9" fontId="6" fillId="2" borderId="69" applyAlignment="1" pivotButton="0" quotePrefix="0" xfId="0">
      <alignment horizontal="center" vertical="center" wrapText="1"/>
    </xf>
    <xf numFmtId="9" fontId="6" fillId="2" borderId="61" applyAlignment="1" pivotButton="0" quotePrefix="0" xfId="0">
      <alignment horizontal="center" vertical="center" wrapText="1"/>
    </xf>
    <xf numFmtId="9" fontId="6" fillId="2" borderId="86" applyAlignment="1" pivotButton="0" quotePrefix="0" xfId="0">
      <alignment horizontal="center" vertical="center" wrapText="1"/>
    </xf>
    <xf numFmtId="14" fontId="6" fillId="2" borderId="4" applyAlignment="1" applyProtection="1" pivotButton="0" quotePrefix="0" xfId="0">
      <alignment horizontal="center" vertical="center" wrapText="1"/>
      <protection locked="0" hidden="0"/>
    </xf>
    <xf numFmtId="14" fontId="6" fillId="2" borderId="61" applyAlignment="1" applyProtection="1" pivotButton="0" quotePrefix="0" xfId="0">
      <alignment horizontal="center" vertical="center" wrapText="1"/>
      <protection locked="0" hidden="0"/>
    </xf>
    <xf numFmtId="14" fontId="6" fillId="2" borderId="6" applyAlignment="1" applyProtection="1" pivotButton="0" quotePrefix="0" xfId="0">
      <alignment horizontal="center" vertical="center" wrapText="1"/>
      <protection locked="0" hidden="0"/>
    </xf>
    <xf numFmtId="14" fontId="6" fillId="2" borderId="4" applyAlignment="1" applyProtection="1" pivotButton="0" quotePrefix="0" xfId="0">
      <alignment horizontal="justify" vertical="center" wrapText="1"/>
      <protection locked="0" hidden="0"/>
    </xf>
    <xf numFmtId="14" fontId="6" fillId="2" borderId="61" applyAlignment="1" applyProtection="1" pivotButton="0" quotePrefix="0" xfId="0">
      <alignment horizontal="justify" vertical="center" wrapText="1"/>
      <protection locked="0" hidden="0"/>
    </xf>
    <xf numFmtId="14" fontId="6" fillId="2" borderId="6" applyAlignment="1" applyProtection="1" pivotButton="0" quotePrefix="0" xfId="0">
      <alignment horizontal="justify" vertical="center" wrapText="1"/>
      <protection locked="0" hidden="0"/>
    </xf>
    <xf numFmtId="0" fontId="30" fillId="2" borderId="72" applyAlignment="1" pivotButton="0" quotePrefix="0" xfId="0">
      <alignment horizontal="center" vertical="center" wrapText="1"/>
    </xf>
    <xf numFmtId="0" fontId="30" fillId="2" borderId="56" applyAlignment="1" pivotButton="0" quotePrefix="0" xfId="0">
      <alignment horizontal="center" vertical="center" wrapText="1"/>
    </xf>
    <xf numFmtId="0" fontId="30" fillId="2" borderId="73" applyAlignment="1" pivotButton="0" quotePrefix="0" xfId="0">
      <alignment horizontal="center" vertical="center" wrapText="1"/>
    </xf>
    <xf numFmtId="9" fontId="6" fillId="2" borderId="4" applyAlignment="1" pivotButton="0" quotePrefix="0" xfId="2">
      <alignment horizontal="center" vertical="center" wrapText="1"/>
    </xf>
    <xf numFmtId="9" fontId="6" fillId="2" borderId="61" applyAlignment="1" pivotButton="0" quotePrefix="0" xfId="2">
      <alignment horizontal="center" vertical="center" wrapText="1"/>
    </xf>
    <xf numFmtId="9" fontId="6" fillId="2" borderId="86" applyAlignment="1" pivotButton="0" quotePrefix="0" xfId="2">
      <alignment horizontal="center" vertical="center" wrapText="1"/>
    </xf>
    <xf numFmtId="9" fontId="6" fillId="2" borderId="36" applyAlignment="1" pivotButton="0" quotePrefix="0" xfId="2">
      <alignment horizontal="center" vertical="center" wrapText="1"/>
    </xf>
    <xf numFmtId="9" fontId="6" fillId="2" borderId="39" applyAlignment="1" pivotButton="0" quotePrefix="0" xfId="2">
      <alignment horizontal="center" vertical="center" wrapText="1"/>
    </xf>
    <xf numFmtId="9" fontId="6" fillId="2" borderId="33" applyAlignment="1" pivotButton="0" quotePrefix="0" xfId="2">
      <alignment horizontal="center" vertical="center" wrapText="1"/>
    </xf>
    <xf numFmtId="0" fontId="20" fillId="12" borderId="77" applyAlignment="1" pivotButton="0" quotePrefix="0" xfId="0">
      <alignment horizontal="center" vertical="center" wrapText="1"/>
    </xf>
    <xf numFmtId="0" fontId="20" fillId="12" borderId="74" applyAlignment="1" pivotButton="0" quotePrefix="0" xfId="0">
      <alignment horizontal="center" vertical="center" wrapText="1"/>
    </xf>
    <xf numFmtId="14" fontId="6" fillId="2" borderId="41" applyAlignment="1" pivotButton="0" quotePrefix="0" xfId="0">
      <alignment horizontal="center" vertical="center"/>
    </xf>
    <xf numFmtId="14" fontId="6" fillId="2" borderId="52" applyAlignment="1" pivotButton="0" quotePrefix="0" xfId="0">
      <alignment horizontal="center" vertical="center"/>
    </xf>
    <xf numFmtId="14" fontId="6" fillId="2" borderId="43" applyAlignment="1" pivotButton="0" quotePrefix="0" xfId="0">
      <alignment horizontal="center" vertical="center"/>
    </xf>
    <xf numFmtId="0" fontId="6" fillId="2" borderId="4" applyAlignment="1" pivotButton="0" quotePrefix="0" xfId="0">
      <alignment horizontal="justify" vertical="center" wrapText="1"/>
    </xf>
    <xf numFmtId="0" fontId="6" fillId="2" borderId="61" applyAlignment="1" pivotButton="0" quotePrefix="0" xfId="0">
      <alignment horizontal="justify" vertical="center" wrapText="1"/>
    </xf>
    <xf numFmtId="0" fontId="6" fillId="2" borderId="6" applyAlignment="1" pivotButton="0" quotePrefix="0" xfId="0">
      <alignment horizontal="justify" vertical="center" wrapText="1"/>
    </xf>
    <xf numFmtId="0" fontId="6" fillId="2" borderId="6" applyAlignment="1" pivotButton="0" quotePrefix="0" xfId="0">
      <alignment horizontal="center" vertical="center" wrapText="1"/>
    </xf>
    <xf numFmtId="0" fontId="28" fillId="15" borderId="36" applyAlignment="1" pivotButton="0" quotePrefix="0" xfId="0">
      <alignment horizontal="center" vertical="center" wrapText="1"/>
    </xf>
    <xf numFmtId="0" fontId="28" fillId="15" borderId="39" applyAlignment="1" pivotButton="0" quotePrefix="0" xfId="0">
      <alignment horizontal="center" vertical="center" wrapText="1"/>
    </xf>
    <xf numFmtId="0" fontId="28" fillId="15" borderId="33" applyAlignment="1" pivotButton="0" quotePrefix="0" xfId="0">
      <alignment horizontal="center" vertical="center" wrapText="1"/>
    </xf>
    <xf numFmtId="0" fontId="30" fillId="2" borderId="69" applyAlignment="1" pivotButton="0" quotePrefix="0" xfId="0">
      <alignment horizontal="center" vertical="center" wrapText="1"/>
    </xf>
    <xf numFmtId="0" fontId="30" fillId="2" borderId="61" applyAlignment="1" pivotButton="0" quotePrefix="0" xfId="0">
      <alignment horizontal="center" vertical="center" wrapText="1"/>
    </xf>
    <xf numFmtId="0" fontId="30" fillId="2" borderId="75" applyAlignment="1" pivotButton="0" quotePrefix="0" xfId="0">
      <alignment horizontal="center" vertical="center" wrapText="1"/>
    </xf>
    <xf numFmtId="0" fontId="30" fillId="2" borderId="86" applyAlignment="1" pivotButton="0" quotePrefix="0" xfId="0">
      <alignment horizontal="center" vertical="center" wrapText="1"/>
    </xf>
    <xf numFmtId="9" fontId="6" fillId="2" borderId="75" applyAlignment="1" pivotButton="0" quotePrefix="0" xfId="0">
      <alignment horizontal="center" vertical="center" wrapText="1"/>
    </xf>
    <xf numFmtId="9" fontId="6" fillId="2" borderId="88" applyAlignment="1" pivotButton="0" quotePrefix="0" xfId="0">
      <alignment horizontal="center" vertical="center" wrapText="1"/>
    </xf>
    <xf numFmtId="0" fontId="62" fillId="0" borderId="0" applyAlignment="1" pivotButton="0" quotePrefix="0" xfId="0">
      <alignment horizontal="center" vertical="center" wrapText="1"/>
    </xf>
    <xf numFmtId="0" fontId="62" fillId="0" borderId="31" applyAlignment="1" pivotButton="0" quotePrefix="0" xfId="0">
      <alignment horizontal="center" vertical="center" wrapText="1"/>
    </xf>
    <xf numFmtId="0" fontId="30" fillId="2" borderId="36" applyAlignment="1" pivotButton="0" quotePrefix="0" xfId="0">
      <alignment horizontal="center" vertical="center" wrapText="1"/>
    </xf>
    <xf numFmtId="0" fontId="30" fillId="2" borderId="39" applyAlignment="1" pivotButton="0" quotePrefix="0" xfId="0">
      <alignment horizontal="center" vertical="center" wrapText="1"/>
    </xf>
    <xf numFmtId="0" fontId="30" fillId="2" borderId="33" applyAlignment="1" pivotButton="0" quotePrefix="0" xfId="0">
      <alignment horizontal="center" vertical="center" wrapText="1"/>
    </xf>
    <xf numFmtId="0" fontId="6" fillId="2" borderId="72" applyAlignment="1" pivotButton="0" quotePrefix="0" xfId="0">
      <alignment horizontal="center" vertical="center" wrapText="1"/>
    </xf>
    <xf numFmtId="0" fontId="6" fillId="2" borderId="56" applyAlignment="1" pivotButton="0" quotePrefix="0" xfId="0">
      <alignment horizontal="center" vertical="center" wrapText="1"/>
    </xf>
    <xf numFmtId="0" fontId="6" fillId="2" borderId="73" applyAlignment="1" pivotButton="0" quotePrefix="0" xfId="0">
      <alignment horizontal="center" vertical="center" wrapText="1"/>
    </xf>
    <xf numFmtId="0" fontId="21" fillId="11" borderId="1" applyAlignment="1" pivotButton="0" quotePrefix="0" xfId="0">
      <alignment horizontal="center" vertical="center"/>
    </xf>
    <xf numFmtId="1" fontId="6" fillId="2" borderId="36" applyAlignment="1" pivotButton="0" quotePrefix="0" xfId="0">
      <alignment horizontal="center" vertical="center" wrapText="1"/>
    </xf>
    <xf numFmtId="1" fontId="6" fillId="2" borderId="39" applyAlignment="1" pivotButton="0" quotePrefix="0" xfId="0">
      <alignment horizontal="center" vertical="center" wrapText="1"/>
    </xf>
    <xf numFmtId="1" fontId="6" fillId="2" borderId="33" applyAlignment="1" pivotButton="0" quotePrefix="0" xfId="0">
      <alignment horizontal="center" vertical="center" wrapText="1"/>
    </xf>
    <xf numFmtId="0" fontId="21" fillId="21" borderId="45" applyAlignment="1" pivotButton="0" quotePrefix="0" xfId="0">
      <alignment horizontal="center" vertical="center"/>
    </xf>
    <xf numFmtId="0" fontId="21" fillId="21" borderId="46" applyAlignment="1" pivotButton="0" quotePrefix="0" xfId="0">
      <alignment horizontal="center" vertical="center"/>
    </xf>
    <xf numFmtId="0" fontId="21" fillId="21" borderId="47" applyAlignment="1" pivotButton="0" quotePrefix="0" xfId="0">
      <alignment horizontal="center" vertical="center"/>
    </xf>
    <xf numFmtId="0" fontId="21" fillId="11" borderId="2" applyAlignment="1" pivotButton="0" quotePrefix="0" xfId="0">
      <alignment horizontal="center" vertical="center"/>
    </xf>
    <xf numFmtId="0" fontId="21" fillId="11" borderId="5" applyAlignment="1" pivotButton="0" quotePrefix="0" xfId="0">
      <alignment horizontal="center" vertical="center"/>
    </xf>
    <xf numFmtId="0" fontId="21" fillId="11" borderId="3" applyAlignment="1" pivotButton="0" quotePrefix="0" xfId="0">
      <alignment horizontal="center" vertical="center"/>
    </xf>
    <xf numFmtId="0" fontId="21" fillId="21" borderId="2" applyAlignment="1" pivotButton="0" quotePrefix="0" xfId="0">
      <alignment horizontal="center" vertical="center"/>
    </xf>
    <xf numFmtId="0" fontId="21" fillId="21" borderId="5" applyAlignment="1" pivotButton="0" quotePrefix="0" xfId="0">
      <alignment horizontal="center" vertical="center"/>
    </xf>
    <xf numFmtId="0" fontId="21" fillId="11" borderId="2" applyAlignment="1" pivotButton="0" quotePrefix="0" xfId="0">
      <alignment horizontal="center" vertical="center" wrapText="1"/>
    </xf>
    <xf numFmtId="0" fontId="21" fillId="11" borderId="3" applyAlignment="1" pivotButton="0" quotePrefix="0" xfId="0">
      <alignment horizontal="center" vertical="center" wrapText="1"/>
    </xf>
    <xf numFmtId="0" fontId="21" fillId="21" borderId="44" applyAlignment="1" pivotButton="0" quotePrefix="0" xfId="0">
      <alignment horizontal="center" vertical="center"/>
    </xf>
    <xf numFmtId="0" fontId="0" fillId="2" borderId="0" applyAlignment="1" pivotButton="0" quotePrefix="0" xfId="0">
      <alignment horizontal="center" vertical="center" wrapText="1"/>
    </xf>
    <xf numFmtId="0" fontId="0" fillId="2" borderId="0" applyAlignment="1" pivotButton="0" quotePrefix="0" xfId="0">
      <alignment horizontal="right" vertical="top" wrapText="1"/>
    </xf>
    <xf numFmtId="0" fontId="2" fillId="11" borderId="1" applyAlignment="1" pivotButton="0" quotePrefix="0" xfId="0">
      <alignment vertical="center" wrapText="1"/>
    </xf>
    <xf numFmtId="0" fontId="10" fillId="20" borderId="2" applyAlignment="1" pivotButton="0" quotePrefix="0" xfId="0">
      <alignment horizontal="center" vertical="center" wrapText="1"/>
    </xf>
    <xf numFmtId="0" fontId="10" fillId="20" borderId="3" applyAlignment="1" pivotButton="0" quotePrefix="0" xfId="0">
      <alignment horizontal="center" vertical="center" wrapText="1"/>
    </xf>
    <xf numFmtId="1" fontId="10" fillId="0" borderId="1" applyAlignment="1" pivotButton="0" quotePrefix="0" xfId="0">
      <alignment horizontal="center" vertical="center" wrapText="1"/>
    </xf>
    <xf numFmtId="0" fontId="10" fillId="0" borderId="1" applyAlignment="1" pivotButton="0" quotePrefix="0" xfId="0">
      <alignment horizontal="left" vertical="center" wrapText="1"/>
    </xf>
    <xf numFmtId="1" fontId="13" fillId="11" borderId="2" applyAlignment="1" pivotButton="0" quotePrefix="0" xfId="0">
      <alignment horizontal="center" vertical="center" wrapText="1"/>
    </xf>
    <xf numFmtId="1" fontId="13" fillId="11" borderId="3" applyAlignment="1" pivotButton="0" quotePrefix="0" xfId="0">
      <alignment horizontal="center" vertical="center" wrapText="1"/>
    </xf>
    <xf numFmtId="1" fontId="10" fillId="0" borderId="40" applyAlignment="1" pivotButton="0" quotePrefix="0" xfId="0">
      <alignment horizontal="center" vertical="center" wrapText="1"/>
    </xf>
    <xf numFmtId="1" fontId="10" fillId="0" borderId="41" applyAlignment="1" pivotButton="0" quotePrefix="0" xfId="0">
      <alignment horizontal="center" vertical="center" wrapText="1"/>
    </xf>
    <xf numFmtId="1" fontId="10" fillId="0" borderId="51" applyAlignment="1" pivotButton="0" quotePrefix="0" xfId="0">
      <alignment horizontal="center" vertical="center" wrapText="1"/>
    </xf>
    <xf numFmtId="1" fontId="10" fillId="0" borderId="52" applyAlignment="1" pivotButton="0" quotePrefix="0" xfId="0">
      <alignment horizontal="center" vertical="center" wrapText="1"/>
    </xf>
    <xf numFmtId="1" fontId="10" fillId="0" borderId="42" applyAlignment="1" pivotButton="0" quotePrefix="0" xfId="0">
      <alignment horizontal="center" vertical="center" wrapText="1"/>
    </xf>
    <xf numFmtId="1" fontId="10" fillId="0" borderId="43" applyAlignment="1" pivotButton="0" quotePrefix="0" xfId="0">
      <alignment horizontal="center" vertical="center" wrapText="1"/>
    </xf>
    <xf numFmtId="0" fontId="10" fillId="6" borderId="1" applyAlignment="1" pivotButton="0" quotePrefix="0" xfId="0">
      <alignment horizontal="center" vertical="center" wrapText="1"/>
    </xf>
    <xf numFmtId="0" fontId="10" fillId="6" borderId="2" applyAlignment="1" pivotButton="0" quotePrefix="0" xfId="0">
      <alignment horizontal="center" vertical="center" wrapText="1"/>
    </xf>
    <xf numFmtId="0" fontId="10" fillId="6" borderId="3" applyAlignment="1" pivotButton="0" quotePrefix="0" xfId="0">
      <alignment horizontal="center" vertical="center" wrapText="1"/>
    </xf>
    <xf numFmtId="0" fontId="2" fillId="11" borderId="40" applyAlignment="1" pivotButton="0" quotePrefix="0" xfId="0">
      <alignment horizontal="center" vertical="center" wrapText="1"/>
    </xf>
    <xf numFmtId="0" fontId="2" fillId="11" borderId="41" applyAlignment="1" pivotButton="0" quotePrefix="0" xfId="0">
      <alignment horizontal="center" vertical="center" wrapText="1"/>
    </xf>
    <xf numFmtId="0" fontId="2" fillId="11" borderId="42" applyAlignment="1" pivotButton="0" quotePrefix="0" xfId="0">
      <alignment horizontal="center" vertical="center" wrapText="1"/>
    </xf>
    <xf numFmtId="0" fontId="2" fillId="11" borderId="43" applyAlignment="1" pivotButton="0" quotePrefix="0" xfId="0">
      <alignment horizontal="center" vertical="center" wrapText="1"/>
    </xf>
    <xf numFmtId="0" fontId="13" fillId="11" borderId="1" applyAlignment="1" pivotButton="0" quotePrefix="0" xfId="0">
      <alignment horizontal="center" vertical="center" wrapText="1"/>
    </xf>
    <xf numFmtId="0" fontId="11" fillId="20" borderId="1" applyAlignment="1" pivotButton="0" quotePrefix="0" xfId="0">
      <alignment horizontal="center" vertical="center" wrapText="1"/>
    </xf>
    <xf numFmtId="0" fontId="8" fillId="11" borderId="1" applyAlignment="1" pivotButton="0" quotePrefix="0" xfId="0">
      <alignment horizontal="center"/>
    </xf>
    <xf numFmtId="0" fontId="9" fillId="11" borderId="4" applyAlignment="1" pivotButton="0" quotePrefix="0" xfId="0">
      <alignment horizontal="right" vertical="center" wrapText="1"/>
    </xf>
    <xf numFmtId="0" fontId="9" fillId="11" borderId="6" applyAlignment="1" pivotButton="0" quotePrefix="0" xfId="0">
      <alignment wrapText="1"/>
    </xf>
    <xf numFmtId="0" fontId="2" fillId="11" borderId="4" applyAlignment="1" pivotButton="0" quotePrefix="0" xfId="0">
      <alignment horizontal="center" vertical="center" wrapText="1"/>
    </xf>
    <xf numFmtId="0" fontId="2" fillId="11" borderId="6" applyAlignment="1" pivotButton="0" quotePrefix="0" xfId="0">
      <alignment horizontal="center" vertical="center" wrapText="1"/>
    </xf>
    <xf numFmtId="0" fontId="20" fillId="10" borderId="1" applyAlignment="1" pivotButton="0" quotePrefix="0" xfId="0">
      <alignment horizontal="center" vertical="center" wrapText="1"/>
    </xf>
    <xf numFmtId="0" fontId="21" fillId="21" borderId="1" applyAlignment="1" pivotButton="0" quotePrefix="0" xfId="0">
      <alignment horizontal="center" vertical="center"/>
    </xf>
    <xf numFmtId="0" fontId="21" fillId="21" borderId="3" applyAlignment="1" pivotButton="0" quotePrefix="0" xfId="0">
      <alignment horizontal="center" vertical="center"/>
    </xf>
    <xf numFmtId="0" fontId="0" fillId="2" borderId="0" applyAlignment="1" pivotButton="0" quotePrefix="0" xfId="0">
      <alignment horizontal="right" vertical="top"/>
    </xf>
    <xf numFmtId="0" fontId="15" fillId="20" borderId="1" applyAlignment="1" pivotButton="0" quotePrefix="0" xfId="0">
      <alignment horizontal="center" vertical="center" wrapText="1"/>
    </xf>
    <xf numFmtId="0" fontId="15" fillId="3" borderId="1" applyAlignment="1" pivotButton="0" quotePrefix="0" xfId="0">
      <alignment horizontal="center" vertical="center" wrapText="1"/>
    </xf>
    <xf numFmtId="0" fontId="15" fillId="5" borderId="1" applyAlignment="1" pivotButton="0" quotePrefix="0" xfId="0">
      <alignment horizontal="center" vertical="center" wrapText="1"/>
    </xf>
    <xf numFmtId="0" fontId="49" fillId="0" borderId="8" applyAlignment="1" pivotButton="0" quotePrefix="0" xfId="0">
      <alignment horizontal="left" wrapText="1"/>
    </xf>
    <xf numFmtId="14" fontId="51" fillId="0" borderId="63" applyAlignment="1" pivotButton="0" quotePrefix="0" xfId="0">
      <alignment horizontal="center" vertical="center"/>
    </xf>
    <xf numFmtId="14" fontId="51" fillId="0" borderId="64" applyAlignment="1" pivotButton="0" quotePrefix="0" xfId="0">
      <alignment horizontal="center" vertical="center"/>
    </xf>
    <xf numFmtId="14" fontId="51" fillId="0" borderId="65" applyAlignment="1" pivotButton="0" quotePrefix="0" xfId="0">
      <alignment horizontal="center" vertical="center"/>
    </xf>
    <xf numFmtId="0" fontId="51" fillId="0" borderId="66" applyAlignment="1" pivotButton="0" quotePrefix="0" xfId="0">
      <alignment horizontal="center" vertical="center" wrapText="1"/>
    </xf>
    <xf numFmtId="0" fontId="51" fillId="0" borderId="31" applyAlignment="1" pivotButton="0" quotePrefix="0" xfId="0">
      <alignment horizontal="center" vertical="center" wrapText="1"/>
    </xf>
    <xf numFmtId="0" fontId="51" fillId="0" borderId="67" applyAlignment="1" pivotButton="0" quotePrefix="0" xfId="0">
      <alignment horizontal="center" vertical="center" wrapText="1"/>
    </xf>
    <xf numFmtId="0" fontId="51" fillId="0" borderId="36" applyAlignment="1" pivotButton="0" quotePrefix="0" xfId="0">
      <alignment horizontal="center" vertical="center" wrapText="1"/>
    </xf>
    <xf numFmtId="0" fontId="51" fillId="0" borderId="39" applyAlignment="1" pivotButton="0" quotePrefix="0" xfId="0">
      <alignment horizontal="center" vertical="center" wrapText="1"/>
    </xf>
    <xf numFmtId="0" fontId="51" fillId="0" borderId="33" applyAlignment="1" pivotButton="0" quotePrefix="0" xfId="0">
      <alignment horizontal="center" vertical="center" wrapText="1"/>
    </xf>
    <xf numFmtId="14" fontId="51" fillId="0" borderId="36" applyAlignment="1" pivotButton="0" quotePrefix="0" xfId="0">
      <alignment horizontal="center" vertical="center"/>
    </xf>
    <xf numFmtId="14" fontId="51" fillId="0" borderId="39" applyAlignment="1" pivotButton="0" quotePrefix="0" xfId="0">
      <alignment horizontal="center" vertical="center"/>
    </xf>
    <xf numFmtId="14" fontId="51" fillId="0" borderId="33" applyAlignment="1" pivotButton="0" quotePrefix="0" xfId="0">
      <alignment horizontal="center" vertical="center"/>
    </xf>
    <xf numFmtId="0" fontId="51" fillId="2" borderId="36" applyAlignment="1" pivotButton="0" quotePrefix="0" xfId="0">
      <alignment horizontal="center" vertical="center" wrapText="1"/>
    </xf>
    <xf numFmtId="0" fontId="51" fillId="2" borderId="39" applyAlignment="1" pivotButton="0" quotePrefix="0" xfId="0">
      <alignment horizontal="center" vertical="center" wrapText="1"/>
    </xf>
    <xf numFmtId="0" fontId="51" fillId="2" borderId="33" applyAlignment="1" pivotButton="0" quotePrefix="0" xfId="0">
      <alignment horizontal="center" vertical="center" wrapText="1"/>
    </xf>
    <xf numFmtId="0" fontId="51" fillId="0" borderId="58" applyAlignment="1" pivotButton="0" quotePrefix="0" xfId="0">
      <alignment horizontal="center" vertical="center" wrapText="1"/>
    </xf>
    <xf numFmtId="0" fontId="51" fillId="0" borderId="59" applyAlignment="1" pivotButton="0" quotePrefix="0" xfId="0">
      <alignment horizontal="center" vertical="center" wrapText="1"/>
    </xf>
    <xf numFmtId="14" fontId="51" fillId="0" borderId="40" applyAlignment="1" pivotButton="0" quotePrefix="0" xfId="0">
      <alignment horizontal="center" vertical="center"/>
    </xf>
    <xf numFmtId="14" fontId="51" fillId="0" borderId="42" applyAlignment="1" pivotButton="0" quotePrefix="0" xfId="0">
      <alignment horizontal="center" vertical="center"/>
    </xf>
    <xf numFmtId="0" fontId="51" fillId="0" borderId="41" applyAlignment="1" pivotButton="0" quotePrefix="0" xfId="0">
      <alignment horizontal="center" vertical="center" wrapText="1"/>
    </xf>
    <xf numFmtId="0" fontId="51" fillId="0" borderId="43" applyAlignment="1" pivotButton="0" quotePrefix="0" xfId="0">
      <alignment horizontal="center" vertical="center" wrapText="1"/>
    </xf>
    <xf numFmtId="0" fontId="51" fillId="0" borderId="4" applyAlignment="1" pivotButton="0" quotePrefix="0" xfId="0">
      <alignment horizontal="center" vertical="center" wrapText="1"/>
    </xf>
    <xf numFmtId="0" fontId="51" fillId="0" borderId="6" applyAlignment="1" pivotButton="0" quotePrefix="0" xfId="0">
      <alignment horizontal="center" vertical="center" wrapText="1"/>
    </xf>
    <xf numFmtId="0" fontId="51" fillId="0" borderId="62" applyAlignment="1" pivotButton="0" quotePrefix="0" xfId="0">
      <alignment horizontal="justify" vertical="center" wrapText="1"/>
    </xf>
    <xf numFmtId="0" fontId="51" fillId="0" borderId="61" applyAlignment="1" pivotButton="0" quotePrefix="0" xfId="0">
      <alignment horizontal="justify" vertical="center"/>
    </xf>
    <xf numFmtId="14" fontId="51" fillId="0" borderId="56" applyAlignment="1" pivotButton="0" quotePrefix="0" xfId="0">
      <alignment horizontal="center" vertical="center"/>
    </xf>
    <xf numFmtId="14" fontId="51" fillId="0" borderId="57" applyAlignment="1" pivotButton="0" quotePrefix="0" xfId="0">
      <alignment horizontal="center" vertical="center"/>
    </xf>
    <xf numFmtId="0" fontId="51" fillId="0" borderId="60" applyAlignment="1" pivotButton="0" quotePrefix="0" xfId="0">
      <alignment horizontal="center" vertical="center" wrapText="1"/>
    </xf>
    <xf numFmtId="0" fontId="51" fillId="0" borderId="61" applyAlignment="1" pivotButton="0" quotePrefix="0" xfId="0">
      <alignment horizontal="center" vertical="center" wrapText="1"/>
    </xf>
    <xf numFmtId="14" fontId="51" fillId="0" borderId="1" applyAlignment="1" pivotButton="0" quotePrefix="0" xfId="0">
      <alignment horizontal="center" vertical="center"/>
    </xf>
    <xf numFmtId="14" fontId="51" fillId="0" borderId="4" applyAlignment="1" pivotButton="0" quotePrefix="0" xfId="0">
      <alignment horizontal="center" vertical="center"/>
    </xf>
    <xf numFmtId="0" fontId="51" fillId="0" borderId="1" applyAlignment="1" pivotButton="0" quotePrefix="0" xfId="0">
      <alignment horizontal="center" vertical="center" wrapText="1"/>
    </xf>
    <xf numFmtId="0" fontId="62" fillId="0" borderId="2" applyAlignment="1" pivotButton="0" quotePrefix="0" xfId="0">
      <alignment horizontal="center" vertical="center" wrapText="1"/>
    </xf>
    <xf numFmtId="0" fontId="62" fillId="0" borderId="3" applyAlignment="1" pivotButton="0" quotePrefix="0" xfId="0">
      <alignment horizontal="center" vertical="center" wrapText="1"/>
    </xf>
    <xf numFmtId="0" fontId="62" fillId="0" borderId="40" applyAlignment="1" pivotButton="0" quotePrefix="0" xfId="0">
      <alignment horizontal="center" vertical="center" wrapText="1"/>
    </xf>
    <xf numFmtId="0" fontId="62" fillId="0" borderId="41" applyAlignment="1" pivotButton="0" quotePrefix="0" xfId="0">
      <alignment horizontal="center" vertical="center" wrapText="1"/>
    </xf>
    <xf numFmtId="0" fontId="62" fillId="0" borderId="42" applyAlignment="1" pivotButton="0" quotePrefix="0" xfId="0">
      <alignment horizontal="center" vertical="center" wrapText="1"/>
    </xf>
    <xf numFmtId="0" fontId="62" fillId="0" borderId="43" applyAlignment="1" pivotButton="0" quotePrefix="0" xfId="0">
      <alignment horizontal="center" vertical="center" wrapText="1"/>
    </xf>
    <xf numFmtId="0" fontId="25" fillId="0" borderId="1" applyAlignment="1" pivotButton="0" quotePrefix="0" xfId="0">
      <alignment vertical="top" wrapText="1"/>
    </xf>
    <xf numFmtId="0" fontId="53" fillId="2" borderId="31" applyAlignment="1" pivotButton="0" quotePrefix="0" xfId="0">
      <alignment horizontal="center" vertical="center"/>
    </xf>
    <xf numFmtId="0" fontId="0" fillId="0" borderId="66" pivotButton="0" quotePrefix="0" xfId="0"/>
    <xf numFmtId="0" fontId="0" fillId="0" borderId="38" pivotButton="0" quotePrefix="0" xfId="0"/>
    <xf numFmtId="0" fontId="0" fillId="0" borderId="7" pivotButton="0" quotePrefix="0" xfId="0"/>
    <xf numFmtId="0" fontId="0" fillId="0" borderId="64" pivotButton="0" quotePrefix="0" xfId="0"/>
    <xf numFmtId="0" fontId="0" fillId="0" borderId="31" pivotButton="0" quotePrefix="0" xfId="0"/>
    <xf numFmtId="0" fontId="0" fillId="0" borderId="76" pivotButton="0" quotePrefix="0" xfId="0"/>
    <xf numFmtId="0" fontId="0" fillId="0" borderId="65" pivotButton="0" quotePrefix="0" xfId="0"/>
    <xf numFmtId="0" fontId="0" fillId="0" borderId="67" pivotButton="0" quotePrefix="0" xfId="0"/>
    <xf numFmtId="0" fontId="0" fillId="0" borderId="21" pivotButton="0" quotePrefix="0" xfId="0"/>
    <xf numFmtId="0" fontId="61" fillId="10" borderId="89"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61" fillId="10" borderId="90"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5" fillId="11" borderId="91" applyAlignment="1" pivotButton="0" quotePrefix="0" xfId="0">
      <alignment horizontal="center" vertical="top"/>
    </xf>
    <xf numFmtId="0" fontId="36" fillId="10" borderId="89" applyAlignment="1" pivotButton="0" quotePrefix="0" xfId="0">
      <alignment horizontal="center" vertical="center"/>
    </xf>
    <xf numFmtId="0" fontId="36" fillId="10" borderId="90" applyAlignment="1" pivotButton="0" quotePrefix="0" xfId="0">
      <alignment horizontal="center" vertical="center"/>
    </xf>
    <xf numFmtId="0" fontId="0" fillId="0" borderId="61" pivotButton="0" quotePrefix="0" xfId="0"/>
    <xf numFmtId="0" fontId="0" fillId="0" borderId="6" pivotButton="0" quotePrefix="0" xfId="0"/>
    <xf numFmtId="0" fontId="62" fillId="0" borderId="33" applyAlignment="1" pivotButton="0" quotePrefix="0" xfId="0">
      <alignment horizontal="center" vertical="center" wrapText="1"/>
    </xf>
    <xf numFmtId="0" fontId="0" fillId="0" borderId="5" pivotButton="0" quotePrefix="0" xfId="0"/>
    <xf numFmtId="0" fontId="0" fillId="0" borderId="3" pivotButton="0" quotePrefix="0" xfId="0"/>
    <xf numFmtId="0" fontId="0" fillId="0" borderId="96" pivotButton="0" quotePrefix="0" xfId="0"/>
    <xf numFmtId="0" fontId="0" fillId="0" borderId="54" pivotButton="0" quotePrefix="0" xfId="0"/>
    <xf numFmtId="0" fontId="0" fillId="0" borderId="55" pivotButton="0" quotePrefix="0" xfId="0"/>
    <xf numFmtId="0" fontId="20" fillId="22" borderId="22" applyAlignment="1" pivotButton="0" quotePrefix="0" xfId="0">
      <alignment horizontal="center"/>
    </xf>
    <xf numFmtId="0" fontId="20" fillId="12" borderId="22" applyAlignment="1" pivotButton="0" quotePrefix="0" xfId="0">
      <alignment horizontal="center"/>
    </xf>
    <xf numFmtId="0" fontId="0" fillId="0" borderId="33" pivotButton="0" quotePrefix="0" xfId="0"/>
    <xf numFmtId="0" fontId="0" fillId="0" borderId="39" pivotButton="0" quotePrefix="0" xfId="0"/>
    <xf numFmtId="0" fontId="28" fillId="0" borderId="8" applyAlignment="1" pivotButton="0" quotePrefix="0" xfId="0">
      <alignment horizontal="center" vertical="center"/>
    </xf>
    <xf numFmtId="0" fontId="0" fillId="0" borderId="98" pivotButton="0" quotePrefix="0" xfId="0"/>
    <xf numFmtId="0" fontId="0" fillId="0" borderId="100" pivotButton="0" quotePrefix="0" xfId="0"/>
    <xf numFmtId="0" fontId="0" fillId="0" borderId="101" pivotButton="0" quotePrefix="0" xfId="0"/>
    <xf numFmtId="0" fontId="0" fillId="0" borderId="99" pivotButton="0" quotePrefix="0" xfId="0"/>
    <xf numFmtId="0" fontId="0" fillId="0" borderId="97" pivotButton="0" quotePrefix="0" xfId="0"/>
    <xf numFmtId="0" fontId="0" fillId="0" borderId="34" pivotButton="0" quotePrefix="0" xfId="0"/>
    <xf numFmtId="0" fontId="0" fillId="0" borderId="104" pivotButton="0" quotePrefix="0" xfId="0"/>
    <xf numFmtId="0" fontId="0" fillId="0" borderId="105" pivotButton="0" quotePrefix="0" xfId="0"/>
    <xf numFmtId="0" fontId="0" fillId="0" borderId="74" pivotButton="0" quotePrefix="0" xfId="0"/>
    <xf numFmtId="0" fontId="33" fillId="2" borderId="8" applyAlignment="1" pivotButton="0" quotePrefix="0" xfId="0">
      <alignment horizontal="center" vertical="center" wrapText="1"/>
    </xf>
    <xf numFmtId="0" fontId="6" fillId="2" borderId="106" applyAlignment="1" pivotButton="0" quotePrefix="0" xfId="0">
      <alignment horizontal="center" vertical="center" wrapText="1"/>
    </xf>
    <xf numFmtId="0" fontId="6" fillId="2" borderId="107" applyAlignment="1" pivotButton="0" quotePrefix="0" xfId="0">
      <alignment horizontal="center" vertical="center" wrapText="1"/>
    </xf>
    <xf numFmtId="1" fontId="6" fillId="2" borderId="8" applyAlignment="1" pivotButton="0" quotePrefix="0" xfId="0">
      <alignment horizontal="center" vertical="center" wrapText="1"/>
    </xf>
    <xf numFmtId="9" fontId="6" fillId="2" borderId="108" applyAlignment="1" pivotButton="0" quotePrefix="0" xfId="2">
      <alignment horizontal="center" vertical="center" wrapText="1"/>
    </xf>
    <xf numFmtId="0" fontId="6" fillId="2" borderId="108" applyAlignment="1" pivotButton="0" quotePrefix="0" xfId="0">
      <alignment horizontal="center" vertical="center" wrapText="1"/>
    </xf>
    <xf numFmtId="0" fontId="30" fillId="2" borderId="107" applyAlignment="1" pivotButton="0" quotePrefix="0" xfId="0">
      <alignment horizontal="center" vertical="center" wrapText="1"/>
    </xf>
    <xf numFmtId="9" fontId="6" fillId="2" borderId="111" applyAlignment="1" pivotButton="0" quotePrefix="0" xfId="0">
      <alignment horizontal="center" vertical="center" wrapText="1"/>
    </xf>
    <xf numFmtId="9" fontId="6" fillId="2" borderId="109" applyAlignment="1" pivotButton="0" quotePrefix="0" xfId="0">
      <alignment horizontal="center" vertical="center" wrapText="1"/>
    </xf>
    <xf numFmtId="0" fontId="30" fillId="2" borderId="109" applyAlignment="1" pivotButton="0" quotePrefix="0" xfId="0">
      <alignment horizontal="center" vertical="center" wrapText="1"/>
    </xf>
    <xf numFmtId="14" fontId="6" fillId="2" borderId="3" applyAlignment="1" pivotButton="0" quotePrefix="0" xfId="0">
      <alignment horizontal="center" vertical="center"/>
    </xf>
    <xf numFmtId="0" fontId="0" fillId="0" borderId="59" pivotButton="0" quotePrefix="0" xfId="0"/>
    <xf numFmtId="0" fontId="0" fillId="0" borderId="56" pivotButton="0" quotePrefix="0" xfId="0"/>
    <xf numFmtId="0" fontId="0" fillId="0" borderId="52" pivotButton="0" quotePrefix="0" xfId="0"/>
    <xf numFmtId="0" fontId="0" fillId="0" borderId="61" applyProtection="1" pivotButton="0" quotePrefix="0" xfId="0">
      <protection locked="0" hidden="0"/>
    </xf>
    <xf numFmtId="0" fontId="0" fillId="0" borderId="87" pivotButton="0" quotePrefix="0" xfId="0"/>
    <xf numFmtId="0" fontId="0" fillId="0" borderId="73" pivotButton="0" quotePrefix="0" xfId="0"/>
    <xf numFmtId="0" fontId="0" fillId="0" borderId="86" pivotButton="0" quotePrefix="0" xfId="0"/>
    <xf numFmtId="0" fontId="0" fillId="0" borderId="88" pivotButton="0" quotePrefix="0" xfId="0"/>
    <xf numFmtId="0" fontId="0" fillId="0" borderId="75" pivotButton="0" quotePrefix="0" xfId="0"/>
    <xf numFmtId="0" fontId="0" fillId="0" borderId="6" applyProtection="1" pivotButton="0" quotePrefix="0" xfId="0">
      <protection locked="0" hidden="0"/>
    </xf>
    <xf numFmtId="0" fontId="33" fillId="2" borderId="8" applyAlignment="1" pivotButton="0" quotePrefix="0" xfId="4">
      <alignment horizontal="center" vertical="center" wrapText="1"/>
    </xf>
    <xf numFmtId="9" fontId="6" fillId="2" borderId="112" applyAlignment="1" pivotButton="0" quotePrefix="0" xfId="0">
      <alignment horizontal="center" vertical="center" wrapText="1"/>
    </xf>
    <xf numFmtId="9" fontId="6" fillId="2" borderId="110" applyAlignment="1" pivotButton="0" quotePrefix="0" xfId="0">
      <alignment horizontal="center" vertical="center" wrapText="1"/>
    </xf>
    <xf numFmtId="0" fontId="30" fillId="2" borderId="110" applyAlignment="1" pivotButton="0" quotePrefix="0" xfId="0">
      <alignment horizontal="center" vertical="center" wrapText="1"/>
    </xf>
    <xf numFmtId="0" fontId="0" fillId="0" borderId="43" pivotButton="0" quotePrefix="0" xfId="0"/>
    <xf numFmtId="0" fontId="0" fillId="0" borderId="92" pivotButton="0" quotePrefix="0" xfId="0"/>
    <xf numFmtId="0" fontId="0" fillId="0" borderId="41" pivotButton="0" quotePrefix="0" xfId="0"/>
    <xf numFmtId="0" fontId="0" fillId="0" borderId="42" pivotButton="0" quotePrefix="0" xfId="0"/>
    <xf numFmtId="0" fontId="2" fillId="11" borderId="1" applyAlignment="1" pivotButton="0" quotePrefix="0" xfId="0">
      <alignment horizontal="center" vertical="center" wrapText="1"/>
    </xf>
    <xf numFmtId="1" fontId="13" fillId="11" borderId="1" applyAlignment="1" pivotButton="0" quotePrefix="0" xfId="0">
      <alignment horizontal="center" vertical="center" wrapText="1"/>
    </xf>
    <xf numFmtId="0" fontId="0" fillId="0" borderId="51" pivotButton="0" quotePrefix="0" xfId="0"/>
    <xf numFmtId="14" fontId="51" fillId="0" borderId="2" applyAlignment="1" pivotButton="0" quotePrefix="0" xfId="0">
      <alignment horizontal="center" vertical="center"/>
    </xf>
    <xf numFmtId="0" fontId="51" fillId="0" borderId="3" applyAlignment="1" pivotButton="0" quotePrefix="0" xfId="0">
      <alignment horizontal="center" vertical="center" wrapText="1"/>
    </xf>
    <xf numFmtId="0" fontId="0" fillId="0" borderId="57" pivotButton="0" quotePrefix="0" xfId="0"/>
    <xf numFmtId="0" fontId="0" fillId="0" borderId="60" pivotButton="0" quotePrefix="0" xfId="0"/>
    <xf numFmtId="14" fontId="51" fillId="0" borderId="37" applyAlignment="1" pivotButton="0" quotePrefix="0" xfId="0">
      <alignment horizontal="center" vertical="center"/>
    </xf>
    <xf numFmtId="0" fontId="51" fillId="0" borderId="7" applyAlignment="1" pivotButton="0" quotePrefix="0" xfId="0">
      <alignment horizontal="center" vertical="center" wrapText="1"/>
    </xf>
    <xf numFmtId="0" fontId="51" fillId="2" borderId="8" applyAlignment="1" pivotButton="0" quotePrefix="0" xfId="0">
      <alignment horizontal="center" vertical="center" wrapText="1"/>
    </xf>
  </cellXfs>
  <cellStyles count="5">
    <cellStyle name="Normal" xfId="0" builtinId="0"/>
    <cellStyle name="Hipervínculo" xfId="1" builtinId="8"/>
    <cellStyle name="Porcentaje" xfId="2" builtinId="5"/>
    <cellStyle name="Normal 2 2" xfId="3"/>
    <cellStyle name="Moneda" xfId="4" builtinId="4"/>
  </cellStyles>
  <dxfs count="265">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1"/>
      </font>
      <fill>
        <patternFill>
          <bgColor auto="1"/>
        </patternFill>
      </fill>
    </dxf>
    <dxf>
      <font>
        <color theme="0"/>
      </font>
    </dxf>
    <dxf>
      <font>
        <color theme="1"/>
      </font>
      <fill>
        <patternFill>
          <bgColor auto="1"/>
        </patternFill>
      </fill>
    </dxf>
    <dxf>
      <font>
        <color theme="0"/>
      </font>
    </dxf>
    <dxf>
      <font>
        <color theme="0"/>
      </font>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0"/>
      </font>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externalLink" Target="/xl/externalLinks/externalLink1.xml" Id="rId17"/><Relationship Type="http://schemas.openxmlformats.org/officeDocument/2006/relationships/externalLink" Target="/xl/externalLinks/externalLink2.xml" Id="rId18"/><Relationship Type="http://schemas.openxmlformats.org/officeDocument/2006/relationships/styles" Target="styles.xml" Id="rId19"/><Relationship Type="http://schemas.openxmlformats.org/officeDocument/2006/relationships/theme" Target="theme/theme1.xml" Id="rId20"/></Relationships>
</file>

<file path=xl/comments/comment1.xml><?xml version="1.0" encoding="utf-8"?>
<comments xmlns="http://schemas.openxmlformats.org/spreadsheetml/2006/main">
  <authors>
    <author>JAIME ELDER ACOSTA RAMIREZ</author>
  </authors>
  <commentList>
    <comment ref="BD8" authorId="0" shapeId="0">
      <text>
        <t>Describir Avances en la gestión del riesgo comparativamente con seguimientos anteriores o con la condición inherente del riesgo; plantear mejoras potenciales en la gestión del riesgo (Recomendaciones para la mejora)</t>
      </text>
    </comment>
    <comment ref="BF8" authorId="0" shapeId="0">
      <text>
        <t>Describir Avances en la gestión del riesgo comparativamente con seguimientos anteriores o con la condición inherente del riesgo; plantear mejoras potenciales en la gestión del riesgo (Recomendaciones para la mejora)</t>
      </text>
    </comment>
    <comment ref="BH8" authorId="0" shapeId="0">
      <text>
        <t>Describir Avances en la gestión del riesgo comparativamente con seguimientos anteriores o con la condición inherente del riesgo; plantear mejoras potenciales en la gestión del riesgo (Recomendaciones para la mejora)</t>
      </text>
    </comment>
    <comment ref="BJ8" authorId="0" shapeId="0">
      <text>
        <t>Describir Avances en la gestión del riesgo comparativamente con seguimientos anteriores o con la condición inherente del riesgo; plantear mejoras potenciales en la gestión del riesgo (Recomendaciones para la mejora)</t>
      </text>
    </comment>
    <comment ref="BL8"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2.xml><?xml version="1.0" encoding="utf-8"?>
<comments xmlns="http://schemas.openxmlformats.org/spreadsheetml/2006/main">
  <authors>
    <author>JAIME ELDER ACOSTA RAMIREZ</author>
  </authors>
  <commentList>
    <comment ref="O9" authorId="0" shapeId="0">
      <text>
        <t>JAIME ELDER ACOSTA RAMIREZ:
Entiéndase como herramienta:
Aplicativos
Listas de chequeo
Matrices
Bases de datos
Software
Cronograma con seguimiento
Entre otros</t>
      </text>
    </comment>
    <comment ref="P9" authorId="0" shapeId="0">
      <text>
        <t>JAIME ELDER ACOSTA RAMIREZ:
Este criterio se refiere a documentación que permita al usuario entender y aplicar la herramienta de control</t>
      </text>
    </comment>
    <comment ref="Q9" authorId="0" shapeId="0">
      <text>
        <t>JAIME ELDER ACOSTA RAMIREZ:
Mediante evidencia objetiva (registros), se debe validar si presenta resultados favorables en la gestión de la oportunidad</t>
      </text>
    </comment>
    <comment ref="R9" authorId="0" shapeId="0">
      <text>
        <t>JAIME ELDER ACOSTA RAMIREZ:
En este criterio se verifica que se ha asignado la responsabilidad especifica de monitorear la oportunidad (En el contrato, plan de trabajo u otro documento que evidencie la responsabilidad asignada)</t>
      </text>
    </comment>
    <comment ref="S9" authorId="0" shapeId="0">
      <text>
        <t>JAIME ELDER ACOSTA RAMIREZ:
Determinar si la ejecución del seguimiento al control permite abordar la oportunidad oportunamente.</t>
      </text>
    </comment>
    <comment ref="V9" authorId="0" shapeId="0">
      <text>
        <t>JAIME ELDER ACOSTA RAMIREZ:
Describa la evidencia encontrada que justifique la valoración de los controles</t>
      </text>
    </comment>
    <comment ref="X9" authorId="0" shapeId="0">
      <text>
        <t>JAIME ELDER ACOSTA RAMIREZ:
Describa la evidencia encontrada que justifique la valoración de los controles</t>
      </text>
    </comment>
    <comment ref="Z9" authorId="0" shapeId="0">
      <text>
        <t>JAIME ELDER ACOSTA RAMIREZ:
Describa la evidencia encontrada que justifique la valoración de los controles</t>
      </text>
    </comment>
    <comment ref="AB9" authorId="0" shapeId="0">
      <text>
        <t>JAIME ELDER ACOSTA RAMIREZ:
Describa la evidencia encontrada que justifique la valoración de los controles</t>
      </text>
    </comment>
    <comment ref="AD9" authorId="0" shapeId="0">
      <text>
        <t>JAIME ELDER ACOSTA RAMIREZ:
Describa la evidencia encontrada que justifique la valoración de los controles</t>
      </text>
    </comment>
    <comment ref="AF9" authorId="0" shapeId="0">
      <text>
        <t>JAIME ELDER ACOSTA RAMIREZ:
Describa la evidencia encontrada que justifique la valoración de los controles</t>
      </text>
    </comment>
    <comment ref="AL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P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R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T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V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s>
</file>

<file path=xl/drawings/_rels/drawing11.xml.rels><Relationships xmlns="http://schemas.openxmlformats.org/package/2006/relationships"><Relationship Type="http://schemas.openxmlformats.org/officeDocument/2006/relationships/image" Target="/xl/media/image18.png" Id="rId1"/><Relationship Type="http://schemas.openxmlformats.org/officeDocument/2006/relationships/image" Target="/xl/media/image19.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68097</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466725</colOff>
      <row>0</row>
      <rowOff>57150</rowOff>
    </from>
    <to>
      <col>2</col>
      <colOff>278908</colOff>
      <row>3</row>
      <rowOff>110812</rowOff>
    </to>
    <pic>
      <nvPicPr>
        <cNvPr id="2" name="Imagen 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628650" y="57150"/>
          <a:ext cx="574183" cy="815662"/>
        </a:xfrm>
        <a:prstGeom xmlns:a="http://schemas.openxmlformats.org/drawingml/2006/main" prst="rect">
          <avLst/>
        </a:prstGeom>
        <a:ln xmlns:a="http://schemas.openxmlformats.org/drawingml/2006/main">
          <a:prstDash val="solid"/>
        </a:ln>
      </spPr>
    </pic>
    <clientData/>
  </twoCellAnchor>
  <twoCellAnchor editAs="oneCell">
    <from>
      <col>2</col>
      <colOff>200025</colOff>
      <row>6</row>
      <rowOff>28575</rowOff>
    </from>
    <to>
      <col>2</col>
      <colOff>696398</colOff>
      <row>9</row>
      <rowOff>162730</rowOff>
    </to>
    <pic>
      <nvPicPr>
        <cNvPr id="4" name="Imagen 3"/>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123950" y="1343025"/>
          <a:ext cx="496373" cy="705655"/>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261937</colOff>
      <row>0</row>
      <rowOff>107156</rowOff>
    </from>
    <to>
      <col>2</col>
      <colOff>809624</colOff>
      <row>3</row>
      <rowOff>119062</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83531" y="107156"/>
          <a:ext cx="547687" cy="773906"/>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1</row>
      <rowOff>127000</rowOff>
    </from>
    <to>
      <col>0</col>
      <colOff>463750</colOff>
      <row>3</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381000</colOff>
      <row>2</row>
      <rowOff>54429</rowOff>
    </from>
    <to>
      <col>1</col>
      <colOff>889000</colOff>
      <row>5</row>
      <rowOff>146958</rowOff>
    </to>
    <pic>
      <nvPicPr>
        <cNvPr id="2" name="Imagen 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857250" y="435429"/>
          <a:ext cx="508000" cy="704850"/>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6</row>
      <rowOff>0</rowOff>
    </from>
    <to>
      <col>1</col>
      <colOff>603450</colOff>
      <row>7</row>
      <rowOff>149281</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495300</colOff>
      <row>0</row>
      <rowOff>104775</rowOff>
    </from>
    <to>
      <col>2</col>
      <colOff>310166</colOff>
      <row>3</row>
      <rowOff>161120</rowOff>
    </to>
    <pic>
      <nvPicPr>
        <cNvPr id="2" name="Imagen 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57225" y="104775"/>
          <a:ext cx="576866" cy="818345"/>
        </a:xfrm>
        <a:prstGeom xmlns:a="http://schemas.openxmlformats.org/drawingml/2006/main" prst="rect">
          <avLst/>
        </a:prstGeom>
        <a:ln xmlns:a="http://schemas.openxmlformats.org/drawingml/2006/main">
          <a:prstDash val="solid"/>
        </a:ln>
      </spPr>
    </pic>
    <clientData/>
  </twoCellAnchor>
  <twoCellAnchor editAs="oneCell">
    <from>
      <col>2</col>
      <colOff>333375</colOff>
      <row>7</row>
      <rowOff>38100</rowOff>
    </from>
    <to>
      <col>3</col>
      <colOff>53228</colOff>
      <row>10</row>
      <rowOff>156321</rowOff>
    </to>
    <pic>
      <nvPicPr>
        <cNvPr id="3" name="Imagen 2"/>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257300" y="1685925"/>
          <a:ext cx="481853" cy="661146"/>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1183821</colOff>
      <row>0</row>
      <rowOff>68035</rowOff>
    </from>
    <to>
      <col>2</col>
      <colOff>1760687</colOff>
      <row>3</row>
      <rowOff>124380</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19250" y="68035"/>
          <a:ext cx="576866"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183173</colOff>
      <row>0</row>
      <rowOff>51288</rowOff>
    </from>
    <to>
      <col>2</col>
      <colOff>760039</colOff>
      <row>3</row>
      <rowOff>107633</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69327" y="51288"/>
          <a:ext cx="576866"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920750</colOff>
      <row>0</row>
      <rowOff>63500</rowOff>
    </from>
    <to>
      <col>2</col>
      <colOff>320598</colOff>
      <row>3</row>
      <rowOff>119845</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9500" y="63500"/>
          <a:ext cx="574598" cy="81834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1524000</colOff>
      <row>0</row>
      <rowOff>78441</rowOff>
    </from>
    <to>
      <col>1</col>
      <colOff>2100866</colOff>
      <row>3</row>
      <rowOff>134786</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860176" y="78441"/>
          <a:ext cx="576866" cy="818345"/>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1492250</colOff>
      <row>0</row>
      <rowOff>79375</rowOff>
    </from>
    <to>
      <col>4</col>
      <colOff>2069116</colOff>
      <row>3</row>
      <rowOff>135720</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93875" y="79375"/>
          <a:ext cx="576866" cy="818345"/>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276225</colOff>
      <row>0</row>
      <rowOff>95250</rowOff>
    </from>
    <to>
      <col>2</col>
      <colOff>853091</colOff>
      <row>3</row>
      <rowOff>151595</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33525" y="95250"/>
          <a:ext cx="576866" cy="818345"/>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1401534</colOff>
      <row>0</row>
      <rowOff>108857</rowOff>
    </from>
    <to>
      <col>4</col>
      <colOff>1978400</colOff>
      <row>3</row>
      <rowOff>15523</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55320" y="108857"/>
          <a:ext cx="576866" cy="818345"/>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2.xml.rels><Relationships xmlns="http://schemas.openxmlformats.org/package/2006/relationships"><Relationship Type="http://schemas.openxmlformats.org/officeDocument/2006/relationships/drawing" Target="/xl/drawings/drawing8.xml" Id="rId1"/></Relationships>
</file>

<file path=xl/worksheets/_rels/sheet13.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4.xml.rels><Relationships xmlns="http://schemas.openxmlformats.org/package/2006/relationships"><Relationship Type="http://schemas.openxmlformats.org/officeDocument/2006/relationships/drawing" Target="/xl/drawings/drawing10.xml" Id="rId1"/></Relationships>
</file>

<file path=xl/worksheets/_rels/sheet15.xml.rels><Relationships xmlns="http://schemas.openxmlformats.org/package/2006/relationships"><Relationship Type="http://schemas.openxmlformats.org/officeDocument/2006/relationships/drawing" Target="/xl/drawings/drawing1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9.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8">
    <outlinePr summaryBelow="1" summaryRight="1"/>
    <pageSetUpPr/>
  </sheetPr>
  <dimension ref="A1:W6"/>
  <sheetViews>
    <sheetView zoomScale="55" zoomScaleNormal="55" workbookViewId="0">
      <selection activeCell="V2" sqref="V2"/>
    </sheetView>
  </sheetViews>
  <sheetFormatPr baseColWidth="10" defaultColWidth="11.42578125" defaultRowHeight="15"/>
  <cols>
    <col width="48.140625" customWidth="1" min="9" max="9"/>
    <col width="12" customWidth="1" min="12" max="12"/>
    <col width="45.28515625" customWidth="1" min="13" max="13"/>
  </cols>
  <sheetData>
    <row r="1" ht="120"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10.xml><?xml version="1.0" encoding="utf-8"?>
<worksheet xmlns="http://schemas.openxmlformats.org/spreadsheetml/2006/main">
  <sheetPr codeName="Hoja16">
    <outlinePr summaryBelow="1" summaryRight="1"/>
    <pageSetUpPr/>
  </sheetPr>
  <dimension ref="B2:E23"/>
  <sheetViews>
    <sheetView workbookViewId="0">
      <selection activeCell="E31" sqref="E31"/>
    </sheetView>
  </sheetViews>
  <sheetFormatPr baseColWidth="10" defaultColWidth="11.42578125" defaultRowHeight="15"/>
  <cols>
    <col width="45" customWidth="1" min="5" max="5"/>
  </cols>
  <sheetData>
    <row r="2" ht="15.75" customHeight="1">
      <c r="B2" t="n">
        <v>1</v>
      </c>
      <c r="C2" t="n">
        <v>0</v>
      </c>
      <c r="E2" s="81" t="inlineStr">
        <is>
          <t>Agremiaciones y Sector Productivo</t>
        </is>
      </c>
    </row>
    <row r="3" ht="15.75" customHeight="1">
      <c r="B3" t="n">
        <v>2</v>
      </c>
      <c r="C3" t="n">
        <v>1</v>
      </c>
      <c r="E3" s="81" t="inlineStr">
        <is>
          <t>Alta Dirección</t>
        </is>
      </c>
    </row>
    <row r="4" ht="15.75" customHeight="1">
      <c r="B4" t="n">
        <v>3</v>
      </c>
      <c r="E4" s="81" t="inlineStr">
        <is>
          <t>Asociaciones y Egresados</t>
        </is>
      </c>
    </row>
    <row r="5">
      <c r="B5" t="n">
        <v>4</v>
      </c>
      <c r="E5" s="360" t="inlineStr">
        <is>
          <t>Autoridades Ambientales</t>
        </is>
      </c>
    </row>
    <row r="6" ht="15.75" customHeight="1">
      <c r="B6" t="n">
        <v>5</v>
      </c>
      <c r="E6" s="81" t="inlineStr">
        <is>
          <t>Comunidad en General</t>
        </is>
      </c>
    </row>
    <row r="7" ht="15.75" customHeight="1">
      <c r="E7" s="81" t="inlineStr">
        <is>
          <t>Contratistas / Proveedores</t>
        </is>
      </c>
    </row>
    <row r="8" ht="15.75" customHeight="1">
      <c r="E8" s="81" t="inlineStr">
        <is>
          <t>Docentes e Investigadores</t>
        </is>
      </c>
    </row>
    <row r="9" ht="15.75" customHeight="1">
      <c r="E9" s="81" t="inlineStr">
        <is>
          <t>Entes de Control</t>
        </is>
      </c>
    </row>
    <row r="10" ht="15.75" customHeight="1">
      <c r="E10" s="81" t="inlineStr">
        <is>
          <t>Ente Gubernamental</t>
        </is>
      </c>
    </row>
    <row r="11">
      <c r="E11" s="360" t="inlineStr">
        <is>
          <t>Entidades de Emergencia</t>
        </is>
      </c>
    </row>
    <row r="12">
      <c r="E12" s="360" t="inlineStr">
        <is>
          <t>Entidades Territoriales</t>
        </is>
      </c>
    </row>
    <row r="13" ht="15.75" customHeight="1">
      <c r="E13" s="81" t="inlineStr">
        <is>
          <t>Estudiantes</t>
        </is>
      </c>
    </row>
    <row r="14">
      <c r="E14" s="360" t="inlineStr">
        <is>
          <t>Gestores Aprovechamiento de Residuos</t>
        </is>
      </c>
    </row>
    <row r="15" ht="15.75" customHeight="1">
      <c r="E15" s="81" t="inlineStr">
        <is>
          <t>Instituciones Educativas</t>
        </is>
      </c>
    </row>
    <row r="16" ht="15.75" customHeight="1">
      <c r="E16" s="81" t="inlineStr">
        <is>
          <t>Medios de Comunicación</t>
        </is>
      </c>
    </row>
    <row r="17" ht="15.75" customHeight="1">
      <c r="E17" s="81" t="inlineStr">
        <is>
          <t>Ministerio de Educación</t>
        </is>
      </c>
    </row>
    <row r="18">
      <c r="E18" s="360" t="inlineStr">
        <is>
          <t>Organismos de Defensa</t>
        </is>
      </c>
    </row>
    <row r="19" ht="15.75" customHeight="1">
      <c r="E19" s="81" t="inlineStr">
        <is>
          <t>Otros</t>
        </is>
      </c>
    </row>
    <row r="20" ht="15.75" customHeight="1">
      <c r="E20" s="81" t="inlineStr">
        <is>
          <t>Padres de Familia y/o Acudientes</t>
        </is>
      </c>
    </row>
    <row r="21" ht="15.75" customHeight="1">
      <c r="E21" s="81" t="inlineStr">
        <is>
          <t>Personal Administrativo</t>
        </is>
      </c>
    </row>
    <row r="22" ht="15.75" customHeight="1">
      <c r="E22" s="81" t="inlineStr">
        <is>
          <t>Procesos Internos</t>
        </is>
      </c>
    </row>
    <row r="23">
      <c r="E23" s="360" t="inlineStr">
        <is>
          <t>Servicios Públicos - Privados</t>
        </is>
      </c>
    </row>
  </sheetData>
  <pageMargins left="0.7" right="0.7" top="0.75" bottom="0.75" header="0.3" footer="0.3"/>
</worksheet>
</file>

<file path=xl/worksheets/sheet11.xml><?xml version="1.0" encoding="utf-8"?>
<worksheet xmlns="http://schemas.openxmlformats.org/spreadsheetml/2006/main">
  <sheetPr codeName="Hoja1">
    <tabColor rgb="FFD5C93D"/>
    <outlinePr summaryBelow="1" summaryRight="1"/>
    <pageSetUpPr/>
  </sheetPr>
  <dimension ref="A1:BY21"/>
  <sheetViews>
    <sheetView showGridLines="0" topLeftCell="D1" zoomScale="80" zoomScaleNormal="80" zoomScaleSheetLayoutView="10" workbookViewId="0">
      <selection activeCell="BW9" sqref="BW9:BW12"/>
    </sheetView>
  </sheetViews>
  <sheetFormatPr baseColWidth="10" defaultColWidth="11.42578125" defaultRowHeight="15"/>
  <cols>
    <col hidden="1" width="11.42578125" customWidth="1" style="275" min="1" max="3"/>
    <col width="4.5703125" customWidth="1" style="319" min="4" max="4"/>
    <col width="64.5703125" customWidth="1" style="320" min="5" max="5"/>
    <col width="39" customWidth="1" style="320" min="6" max="6"/>
    <col width="37.7109375" customWidth="1" style="320" min="7" max="7"/>
    <col width="36.85546875" customWidth="1" style="320" min="8" max="8"/>
    <col width="31.7109375" customWidth="1" style="321" min="9" max="9"/>
    <col width="23.7109375" customWidth="1" style="320" min="10" max="10"/>
    <col width="12.42578125" customWidth="1" style="321" min="11" max="11"/>
    <col width="7.85546875" customWidth="1" style="321" min="12" max="12"/>
    <col width="27.42578125" customWidth="1" style="321" min="13" max="13"/>
    <col width="13.140625" customWidth="1" style="321" min="14" max="14"/>
    <col width="9" customWidth="1" style="321" min="15" max="15"/>
    <col width="18.28515625" customWidth="1" style="322" min="16" max="16"/>
    <col width="94.140625" customWidth="1" style="320" min="17" max="17"/>
    <col width="20.7109375" customWidth="1" style="320" min="18" max="18"/>
    <col width="32.5703125" customWidth="1" style="320" min="19" max="19"/>
    <col width="38.7109375" customWidth="1" style="320" min="20" max="20"/>
    <col width="26.7109375" customWidth="1" style="321" min="21" max="21"/>
    <col width="32" customWidth="1" style="321" min="22" max="22"/>
    <col width="19.28515625" customWidth="1" style="321" min="23" max="23"/>
    <col width="22" customWidth="1" style="320" min="24" max="24"/>
    <col width="20.85546875" customWidth="1" style="172" min="25" max="25"/>
    <col width="20.85546875" customWidth="1" style="320" min="26" max="28"/>
    <col width="19.85546875" customWidth="1" style="323" min="29" max="29"/>
    <col hidden="1" width="19.85546875" customWidth="1" style="323" min="30" max="30"/>
    <col hidden="1" width="38.85546875" customWidth="1" style="323" min="31" max="31"/>
    <col hidden="1" width="19.85546875" customWidth="1" style="323" min="32" max="32"/>
    <col hidden="1" width="41.28515625" customWidth="1" style="323" min="33" max="33"/>
    <col hidden="1" width="19.85546875" customWidth="1" style="323" min="34" max="34"/>
    <col hidden="1" width="41.28515625" customWidth="1" style="323" min="35" max="35"/>
    <col hidden="1" width="19.85546875" customWidth="1" style="323" min="36" max="36"/>
    <col hidden="1" width="39.140625" customWidth="1" style="323" min="37" max="37"/>
    <col hidden="1" width="19.85546875" customWidth="1" style="323" min="38" max="38"/>
    <col hidden="1" width="45.5703125" customWidth="1" style="323" min="39" max="39"/>
    <col hidden="1" width="19.85546875" customWidth="1" style="323" min="40" max="40"/>
    <col hidden="1" width="37.42578125" customWidth="1" style="323" min="41" max="41"/>
    <col width="21.7109375" customWidth="1" style="323" min="42" max="42"/>
    <col width="51.85546875" customWidth="1" style="323" min="43" max="43"/>
    <col width="24.42578125" customWidth="1" style="323" min="44" max="44"/>
    <col width="51.85546875" customWidth="1" style="323" min="45" max="45"/>
    <col width="24.42578125" customWidth="1" style="323" min="46" max="46"/>
    <col width="51.85546875" customWidth="1" style="323" min="47" max="47"/>
    <col width="24.42578125" customWidth="1" style="323" min="48" max="48"/>
    <col width="51.85546875" customWidth="1" style="323" min="49" max="49"/>
    <col width="23.42578125" customWidth="1" style="320" min="50" max="51"/>
    <col width="22.28515625" customWidth="1" style="320" min="52" max="52"/>
    <col width="23.42578125" customWidth="1" style="320" min="53" max="53"/>
    <col width="27.42578125" customWidth="1" style="324" min="54" max="54"/>
    <col hidden="1" width="17.140625" customWidth="1" style="325" min="55" max="55"/>
    <col hidden="1" width="41.42578125" customWidth="1" style="320" min="56" max="56"/>
    <col width="17.140625" customWidth="1" style="325" min="57" max="57"/>
    <col width="34" customWidth="1" style="320" min="58" max="58"/>
    <col width="17.140625" customWidth="1" style="325" min="59" max="59"/>
    <col width="36.140625" customWidth="1" style="320" min="60" max="60"/>
    <col width="17.140625" customWidth="1" style="325" min="61" max="61"/>
    <col width="35.28515625" customWidth="1" style="320" min="62" max="62"/>
    <col width="17.140625" customWidth="1" style="325" min="63" max="63"/>
    <col width="34.28515625" customWidth="1" style="320" min="64" max="64"/>
    <col width="17.140625" customWidth="1" style="325" min="65" max="65"/>
    <col width="41" customWidth="1" style="325" min="66" max="66"/>
    <col width="20.85546875" customWidth="1" style="320" min="67" max="67"/>
    <col width="34.7109375" customWidth="1" style="282" min="68" max="68"/>
    <col width="20.85546875" customWidth="1" style="282" min="69" max="69"/>
    <col width="31" customWidth="1" style="282" min="70" max="70"/>
    <col width="20.85546875" customWidth="1" style="282" min="71" max="71"/>
    <col width="31" customWidth="1" style="282" min="72" max="74"/>
    <col width="20.85546875" customWidth="1" style="282" min="75" max="75"/>
    <col width="31" customWidth="1" style="282" min="76" max="76"/>
    <col width="11.42578125" customWidth="1" style="282" min="77" max="16384"/>
  </cols>
  <sheetData>
    <row r="1" ht="23.25" customFormat="1" customHeight="1" s="156">
      <c r="A1" s="2" t="n"/>
      <c r="B1" s="387" t="n"/>
      <c r="C1" s="272" t="n"/>
      <c r="D1" s="404" t="inlineStr">
        <is>
          <t xml:space="preserve"> </t>
        </is>
      </c>
      <c r="E1" s="638" t="n"/>
      <c r="F1" s="388" t="inlineStr">
        <is>
          <t>MACROPROCESO ESTRATÉGICO</t>
        </is>
      </c>
      <c r="G1" s="639" t="n"/>
      <c r="H1" s="639" t="n"/>
      <c r="I1" s="639" t="n"/>
      <c r="J1" s="639" t="n"/>
      <c r="K1" s="639" t="n"/>
      <c r="L1" s="639" t="n"/>
      <c r="M1" s="639" t="n"/>
      <c r="N1" s="639" t="n"/>
      <c r="O1" s="639" t="n"/>
      <c r="P1" s="639" t="n"/>
      <c r="Q1" s="639" t="n"/>
      <c r="R1" s="639" t="n"/>
      <c r="S1" s="639" t="n"/>
      <c r="T1" s="639" t="n"/>
      <c r="U1" s="639" t="n"/>
      <c r="V1" s="639" t="n"/>
      <c r="W1" s="639" t="n"/>
      <c r="X1" s="639" t="n"/>
      <c r="Y1" s="639" t="n"/>
      <c r="Z1" s="639" t="n"/>
      <c r="AA1" s="639" t="n"/>
      <c r="AB1" s="639" t="n"/>
      <c r="AC1" s="639" t="n"/>
      <c r="AD1" s="639" t="n"/>
      <c r="AE1" s="639" t="n"/>
      <c r="AF1" s="639" t="n"/>
      <c r="AG1" s="639" t="n"/>
      <c r="AH1" s="639" t="n"/>
      <c r="AI1" s="639" t="n"/>
      <c r="AJ1" s="639" t="n"/>
      <c r="AK1" s="639" t="n"/>
      <c r="AL1" s="639" t="n"/>
      <c r="AM1" s="639" t="n"/>
      <c r="AN1" s="639" t="n"/>
      <c r="AO1" s="639" t="n"/>
      <c r="AP1" s="639" t="n"/>
      <c r="AQ1" s="639" t="n"/>
      <c r="AR1" s="639" t="n"/>
      <c r="AS1" s="639" t="n"/>
      <c r="AT1" s="639" t="n"/>
      <c r="AU1" s="639" t="n"/>
      <c r="AV1" s="639" t="n"/>
      <c r="AW1" s="639" t="n"/>
      <c r="AX1" s="639" t="n"/>
      <c r="AY1" s="639" t="n"/>
      <c r="AZ1" s="639" t="n"/>
      <c r="BA1" s="639" t="n"/>
      <c r="BB1" s="639" t="n"/>
      <c r="BC1" s="639" t="n"/>
      <c r="BD1" s="639" t="n"/>
      <c r="BE1" s="639" t="n"/>
      <c r="BF1" s="639" t="n"/>
      <c r="BG1" s="639" t="n"/>
      <c r="BH1" s="639" t="n"/>
      <c r="BI1" s="639" t="n"/>
      <c r="BJ1" s="639" t="n"/>
      <c r="BK1" s="639" t="n"/>
      <c r="BL1" s="639" t="n"/>
      <c r="BM1" s="639" t="n"/>
      <c r="BN1" s="639" t="n"/>
      <c r="BO1" s="639" t="n"/>
      <c r="BP1" s="639" t="n"/>
      <c r="BQ1" s="639" t="n"/>
      <c r="BR1" s="639" t="n"/>
      <c r="BS1" s="639" t="n"/>
      <c r="BT1" s="639" t="n"/>
      <c r="BU1" s="639" t="n"/>
      <c r="BV1" s="640" t="n"/>
      <c r="BW1" s="388" t="inlineStr">
        <is>
          <t>CÓDIGO: ESGr028</t>
        </is>
      </c>
      <c r="BX1" s="640" t="n"/>
      <c r="BY1" s="182" t="n"/>
    </row>
    <row r="2" ht="21.75" customFormat="1" customHeight="1" s="156">
      <c r="A2" s="2" t="n"/>
      <c r="B2" s="670" t="n"/>
      <c r="C2" s="272" t="n"/>
      <c r="E2" s="642" t="n"/>
      <c r="F2" s="388" t="inlineStr">
        <is>
          <t>PROCESO GESTIÓN SISTEMAS INTEGRADOS - CALIDAD</t>
        </is>
      </c>
      <c r="G2" s="639" t="n"/>
      <c r="H2" s="639" t="n"/>
      <c r="I2" s="639" t="n"/>
      <c r="J2" s="639" t="n"/>
      <c r="K2" s="639" t="n"/>
      <c r="L2" s="639" t="n"/>
      <c r="M2" s="639" t="n"/>
      <c r="N2" s="639" t="n"/>
      <c r="O2" s="639" t="n"/>
      <c r="P2" s="639" t="n"/>
      <c r="Q2" s="639" t="n"/>
      <c r="R2" s="639" t="n"/>
      <c r="S2" s="639" t="n"/>
      <c r="T2" s="639" t="n"/>
      <c r="U2" s="639" t="n"/>
      <c r="V2" s="639" t="n"/>
      <c r="W2" s="639" t="n"/>
      <c r="X2" s="639" t="n"/>
      <c r="Y2" s="639" t="n"/>
      <c r="Z2" s="639" t="n"/>
      <c r="AA2" s="639" t="n"/>
      <c r="AB2" s="639" t="n"/>
      <c r="AC2" s="639" t="n"/>
      <c r="AD2" s="639" t="n"/>
      <c r="AE2" s="639" t="n"/>
      <c r="AF2" s="639" t="n"/>
      <c r="AG2" s="639" t="n"/>
      <c r="AH2" s="639" t="n"/>
      <c r="AI2" s="639" t="n"/>
      <c r="AJ2" s="639" t="n"/>
      <c r="AK2" s="639" t="n"/>
      <c r="AL2" s="639" t="n"/>
      <c r="AM2" s="639" t="n"/>
      <c r="AN2" s="639" t="n"/>
      <c r="AO2" s="639" t="n"/>
      <c r="AP2" s="639" t="n"/>
      <c r="AQ2" s="639" t="n"/>
      <c r="AR2" s="639" t="n"/>
      <c r="AS2" s="639" t="n"/>
      <c r="AT2" s="639" t="n"/>
      <c r="AU2" s="639" t="n"/>
      <c r="AV2" s="639" t="n"/>
      <c r="AW2" s="639" t="n"/>
      <c r="AX2" s="639" t="n"/>
      <c r="AY2" s="639" t="n"/>
      <c r="AZ2" s="639" t="n"/>
      <c r="BA2" s="639" t="n"/>
      <c r="BB2" s="639" t="n"/>
      <c r="BC2" s="639" t="n"/>
      <c r="BD2" s="639" t="n"/>
      <c r="BE2" s="639" t="n"/>
      <c r="BF2" s="639" t="n"/>
      <c r="BG2" s="639" t="n"/>
      <c r="BH2" s="639" t="n"/>
      <c r="BI2" s="639" t="n"/>
      <c r="BJ2" s="639" t="n"/>
      <c r="BK2" s="639" t="n"/>
      <c r="BL2" s="639" t="n"/>
      <c r="BM2" s="639" t="n"/>
      <c r="BN2" s="639" t="n"/>
      <c r="BO2" s="639" t="n"/>
      <c r="BP2" s="639" t="n"/>
      <c r="BQ2" s="639" t="n"/>
      <c r="BR2" s="639" t="n"/>
      <c r="BS2" s="639" t="n"/>
      <c r="BT2" s="639" t="n"/>
      <c r="BU2" s="639" t="n"/>
      <c r="BV2" s="640" t="n"/>
      <c r="BW2" s="388" t="inlineStr">
        <is>
          <t>VERSIÓN: 18</t>
        </is>
      </c>
      <c r="BX2" s="640" t="n"/>
      <c r="BY2" s="182" t="n"/>
    </row>
    <row r="3" ht="15" customFormat="1" customHeight="1" s="156">
      <c r="A3" s="2" t="n"/>
      <c r="B3" s="670" t="n"/>
      <c r="C3" s="273" t="n"/>
      <c r="E3" s="642" t="n"/>
      <c r="F3" s="388" t="inlineStr">
        <is>
          <t>GESTIÓN DEL RIESGO Y LAS OPORTUNIDADES</t>
        </is>
      </c>
      <c r="G3" s="643" t="n"/>
      <c r="H3" s="643" t="n"/>
      <c r="I3" s="643" t="n"/>
      <c r="J3" s="643" t="n"/>
      <c r="K3" s="643" t="n"/>
      <c r="L3" s="643" t="n"/>
      <c r="M3" s="643" t="n"/>
      <c r="N3" s="643" t="n"/>
      <c r="O3" s="643" t="n"/>
      <c r="P3" s="643" t="n"/>
      <c r="Q3" s="643" t="n"/>
      <c r="R3" s="643" t="n"/>
      <c r="S3" s="643" t="n"/>
      <c r="T3" s="643" t="n"/>
      <c r="U3" s="643" t="n"/>
      <c r="V3" s="643" t="n"/>
      <c r="W3" s="643" t="n"/>
      <c r="X3" s="643" t="n"/>
      <c r="Y3" s="643" t="n"/>
      <c r="Z3" s="643" t="n"/>
      <c r="AA3" s="643" t="n"/>
      <c r="AB3" s="643" t="n"/>
      <c r="AC3" s="643" t="n"/>
      <c r="AD3" s="643" t="n"/>
      <c r="AE3" s="643" t="n"/>
      <c r="AF3" s="643" t="n"/>
      <c r="AG3" s="643" t="n"/>
      <c r="AH3" s="643" t="n"/>
      <c r="AI3" s="643" t="n"/>
      <c r="AJ3" s="643" t="n"/>
      <c r="AK3" s="643" t="n"/>
      <c r="AL3" s="643" t="n"/>
      <c r="AM3" s="643" t="n"/>
      <c r="AN3" s="643" t="n"/>
      <c r="AO3" s="643" t="n"/>
      <c r="AP3" s="643" t="n"/>
      <c r="AQ3" s="643" t="n"/>
      <c r="AR3" s="643" t="n"/>
      <c r="AS3" s="643" t="n"/>
      <c r="AT3" s="643" t="n"/>
      <c r="AU3" s="643" t="n"/>
      <c r="AV3" s="643" t="n"/>
      <c r="AW3" s="643" t="n"/>
      <c r="AX3" s="643" t="n"/>
      <c r="AY3" s="643" t="n"/>
      <c r="AZ3" s="643" t="n"/>
      <c r="BA3" s="643" t="n"/>
      <c r="BB3" s="643" t="n"/>
      <c r="BC3" s="643" t="n"/>
      <c r="BD3" s="643" t="n"/>
      <c r="BE3" s="643" t="n"/>
      <c r="BF3" s="643" t="n"/>
      <c r="BG3" s="643" t="n"/>
      <c r="BH3" s="643" t="n"/>
      <c r="BI3" s="643" t="n"/>
      <c r="BJ3" s="643" t="n"/>
      <c r="BK3" s="643" t="n"/>
      <c r="BL3" s="643" t="n"/>
      <c r="BM3" s="643" t="n"/>
      <c r="BN3" s="643" t="n"/>
      <c r="BO3" s="643" t="n"/>
      <c r="BP3" s="643" t="n"/>
      <c r="BQ3" s="643" t="n"/>
      <c r="BR3" s="643" t="n"/>
      <c r="BS3" s="643" t="n"/>
      <c r="BT3" s="643" t="n"/>
      <c r="BU3" s="643" t="n"/>
      <c r="BV3" s="638" t="n"/>
      <c r="BW3" s="388" t="inlineStr">
        <is>
          <t>VIGENCIA: 2025-04-11</t>
        </is>
      </c>
      <c r="BX3" s="640" t="n"/>
      <c r="BY3" s="182" t="n"/>
    </row>
    <row r="4" ht="12.75" customFormat="1" customHeight="1" s="156">
      <c r="A4" s="2" t="n"/>
      <c r="B4" s="669" t="n"/>
      <c r="C4" s="274" t="n"/>
      <c r="D4" s="646" t="n"/>
      <c r="E4" s="645" t="n"/>
      <c r="F4" s="644" t="n"/>
      <c r="G4" s="646" t="n"/>
      <c r="H4" s="646" t="n"/>
      <c r="I4" s="646" t="n"/>
      <c r="J4" s="646" t="n"/>
      <c r="K4" s="646" t="n"/>
      <c r="L4" s="646" t="n"/>
      <c r="M4" s="646" t="n"/>
      <c r="N4" s="646" t="n"/>
      <c r="O4" s="646" t="n"/>
      <c r="P4" s="646" t="n"/>
      <c r="Q4" s="646" t="n"/>
      <c r="R4" s="646" t="n"/>
      <c r="S4" s="646" t="n"/>
      <c r="T4" s="646" t="n"/>
      <c r="U4" s="646" t="n"/>
      <c r="V4" s="646" t="n"/>
      <c r="W4" s="646" t="n"/>
      <c r="X4" s="646" t="n"/>
      <c r="Y4" s="646" t="n"/>
      <c r="Z4" s="646" t="n"/>
      <c r="AA4" s="646" t="n"/>
      <c r="AB4" s="646" t="n"/>
      <c r="AC4" s="646" t="n"/>
      <c r="AD4" s="646" t="n"/>
      <c r="AE4" s="646" t="n"/>
      <c r="AF4" s="646" t="n"/>
      <c r="AG4" s="646" t="n"/>
      <c r="AH4" s="646" t="n"/>
      <c r="AI4" s="646" t="n"/>
      <c r="AJ4" s="646" t="n"/>
      <c r="AK4" s="646" t="n"/>
      <c r="AL4" s="646" t="n"/>
      <c r="AM4" s="646" t="n"/>
      <c r="AN4" s="646" t="n"/>
      <c r="AO4" s="646" t="n"/>
      <c r="AP4" s="646" t="n"/>
      <c r="AQ4" s="646" t="n"/>
      <c r="AR4" s="646" t="n"/>
      <c r="AS4" s="646" t="n"/>
      <c r="AT4" s="646" t="n"/>
      <c r="AU4" s="646" t="n"/>
      <c r="AV4" s="646" t="n"/>
      <c r="AW4" s="646" t="n"/>
      <c r="AX4" s="646" t="n"/>
      <c r="AY4" s="646" t="n"/>
      <c r="AZ4" s="646" t="n"/>
      <c r="BA4" s="646" t="n"/>
      <c r="BB4" s="646" t="n"/>
      <c r="BC4" s="646" t="n"/>
      <c r="BD4" s="646" t="n"/>
      <c r="BE4" s="646" t="n"/>
      <c r="BF4" s="646" t="n"/>
      <c r="BG4" s="646" t="n"/>
      <c r="BH4" s="646" t="n"/>
      <c r="BI4" s="646" t="n"/>
      <c r="BJ4" s="646" t="n"/>
      <c r="BK4" s="646" t="n"/>
      <c r="BL4" s="646" t="n"/>
      <c r="BM4" s="646" t="n"/>
      <c r="BN4" s="646" t="n"/>
      <c r="BO4" s="646" t="n"/>
      <c r="BP4" s="646" t="n"/>
      <c r="BQ4" s="646" t="n"/>
      <c r="BR4" s="646" t="n"/>
      <c r="BS4" s="646" t="n"/>
      <c r="BT4" s="646" t="n"/>
      <c r="BU4" s="646" t="n"/>
      <c r="BV4" s="645" t="n"/>
      <c r="BW4" s="388" t="inlineStr">
        <is>
          <t>PÁGINA: 7 de 11</t>
        </is>
      </c>
      <c r="BX4" s="640" t="n"/>
      <c r="BY4" s="182" t="n"/>
    </row>
    <row r="5">
      <c r="D5" s="447" t="n"/>
      <c r="E5" s="276" t="n"/>
      <c r="F5" s="276" t="n"/>
      <c r="G5" s="276" t="n"/>
      <c r="H5" s="276" t="n"/>
      <c r="I5" s="109" t="n"/>
      <c r="J5" s="276" t="n"/>
      <c r="K5" s="109" t="n"/>
      <c r="L5" s="109" t="n"/>
      <c r="M5" s="109" t="n"/>
      <c r="N5" s="109" t="n"/>
      <c r="O5" s="109" t="n"/>
      <c r="P5" s="277" t="n"/>
      <c r="Q5" s="276" t="n"/>
      <c r="R5" s="276" t="n"/>
      <c r="S5" s="276" t="n"/>
      <c r="T5" s="276" t="n"/>
      <c r="U5" s="109" t="n"/>
      <c r="V5" s="109" t="n"/>
      <c r="W5" s="109" t="n"/>
      <c r="X5" s="276" t="n"/>
      <c r="Y5" s="236" t="n"/>
      <c r="Z5" s="276" t="n"/>
      <c r="AA5" s="276" t="n"/>
      <c r="AB5" s="276" t="n"/>
      <c r="AC5" s="278" t="n"/>
      <c r="AD5" s="278" t="n"/>
      <c r="AE5" s="278" t="n"/>
      <c r="AF5" s="278" t="n"/>
      <c r="AG5" s="278" t="n"/>
      <c r="AH5" s="278" t="n"/>
      <c r="AI5" s="278" t="n"/>
      <c r="AJ5" s="278" t="n"/>
      <c r="AK5" s="278" t="n"/>
      <c r="AL5" s="278" t="n"/>
      <c r="AM5" s="278" t="n"/>
      <c r="AN5" s="278" t="n"/>
      <c r="AO5" s="278" t="n"/>
      <c r="AP5" s="278" t="n"/>
      <c r="AQ5" s="278" t="n"/>
      <c r="AR5" s="278" t="n"/>
      <c r="AS5" s="278" t="n"/>
      <c r="AT5" s="278" t="n"/>
      <c r="AU5" s="278" t="n"/>
      <c r="AV5" s="278" t="n"/>
      <c r="AW5" s="278" t="n"/>
      <c r="AX5" s="276" t="n"/>
      <c r="AY5" s="276" t="n"/>
      <c r="AZ5" s="276" t="n"/>
      <c r="BA5" s="276" t="n"/>
      <c r="BB5" s="279" t="n"/>
      <c r="BC5" s="280" t="n"/>
      <c r="BD5" s="276" t="n"/>
      <c r="BE5" s="280" t="n"/>
      <c r="BF5" s="276" t="n"/>
      <c r="BG5" s="280" t="n"/>
      <c r="BH5" s="276" t="n"/>
      <c r="BI5" s="280" t="n"/>
      <c r="BJ5" s="276" t="n"/>
      <c r="BK5" s="280" t="n"/>
      <c r="BL5" s="276" t="n"/>
      <c r="BM5" s="280" t="n"/>
      <c r="BN5" s="280" t="n"/>
      <c r="BO5" s="276" t="n"/>
      <c r="BP5" s="281" t="n"/>
      <c r="BQ5" s="281" t="n"/>
      <c r="BR5" s="281" t="n"/>
      <c r="BS5" s="281" t="n"/>
      <c r="BT5" s="281" t="n"/>
      <c r="BU5" s="281" t="n"/>
      <c r="BV5" s="281" t="n"/>
      <c r="BW5" s="281" t="n"/>
      <c r="BX5" s="281" t="n"/>
      <c r="BY5" s="281" t="n"/>
    </row>
    <row r="6" ht="20.25" customHeight="1">
      <c r="D6" s="447" t="n"/>
      <c r="E6" s="237" t="inlineStr">
        <is>
          <t>REGRESAR</t>
        </is>
      </c>
      <c r="F6" s="276" t="n"/>
      <c r="G6" s="276" t="n"/>
      <c r="H6" s="276" t="n"/>
      <c r="I6" s="109" t="n"/>
      <c r="J6" s="276" t="n"/>
      <c r="K6" s="109" t="n"/>
      <c r="L6" s="109" t="n"/>
      <c r="M6" s="109" t="n"/>
      <c r="N6" s="109" t="n"/>
      <c r="O6" s="109" t="n"/>
      <c r="P6" s="277" t="n"/>
      <c r="Q6" s="276" t="n"/>
      <c r="R6" s="276" t="n"/>
      <c r="S6" s="276" t="n"/>
      <c r="T6" s="276" t="n"/>
      <c r="U6" s="109" t="n"/>
      <c r="V6" s="109" t="n"/>
      <c r="W6" s="109" t="n"/>
      <c r="X6" s="276" t="n"/>
      <c r="Y6" s="236" t="n"/>
      <c r="Z6" s="276" t="n"/>
      <c r="AA6" s="276" t="n"/>
      <c r="AB6" s="276" t="n"/>
      <c r="AC6" s="278" t="n"/>
      <c r="AD6" s="278" t="n"/>
      <c r="AE6" s="278" t="n"/>
      <c r="AF6" s="278" t="n"/>
      <c r="AG6" s="278" t="n"/>
      <c r="AH6" s="278" t="n"/>
      <c r="AI6" s="278" t="n"/>
      <c r="AJ6" s="278" t="n"/>
      <c r="AK6" s="278" t="n"/>
      <c r="AL6" s="278" t="n"/>
      <c r="AM6" s="278" t="n"/>
      <c r="AN6" s="278" t="n"/>
      <c r="AO6" s="278" t="n"/>
      <c r="AP6" s="278" t="n"/>
      <c r="AQ6" s="278" t="n"/>
      <c r="AR6" s="278" t="n"/>
      <c r="AS6" s="278" t="n"/>
      <c r="AT6" s="278" t="n"/>
      <c r="AU6" s="278" t="n"/>
      <c r="AV6" s="278" t="n"/>
      <c r="AW6" s="278" t="n"/>
      <c r="AX6" s="276" t="n"/>
      <c r="AY6" s="276" t="n"/>
      <c r="AZ6" s="276" t="n"/>
      <c r="BA6" s="276" t="n"/>
      <c r="BB6" s="279" t="n"/>
      <c r="BC6" s="280" t="n"/>
      <c r="BD6" s="276" t="n"/>
      <c r="BE6" s="280" t="n"/>
      <c r="BF6" s="276" t="n"/>
      <c r="BG6" s="280" t="n"/>
      <c r="BH6" s="276" t="n"/>
      <c r="BI6" s="280" t="n"/>
      <c r="BJ6" s="276" t="n"/>
      <c r="BK6" s="280" t="n"/>
      <c r="BL6" s="276" t="n"/>
      <c r="BM6" s="280" t="n"/>
      <c r="BN6" s="280" t="n"/>
      <c r="BO6" s="276" t="n"/>
      <c r="BP6" s="281" t="n"/>
      <c r="BQ6" s="281" t="n"/>
      <c r="BR6" s="281" t="n"/>
      <c r="BS6" s="281" t="n"/>
      <c r="BT6" s="281" t="n"/>
      <c r="BU6" s="281" t="n"/>
      <c r="BV6" s="281" t="n"/>
      <c r="BW6" s="281" t="n"/>
      <c r="BX6" s="281" t="n"/>
      <c r="BY6" s="281" t="n"/>
    </row>
    <row r="7" ht="32.25" customFormat="1" customHeight="1" s="287">
      <c r="A7" s="283" t="n"/>
      <c r="B7" s="283" t="n"/>
      <c r="C7" s="283" t="n"/>
      <c r="D7" s="546" t="inlineStr">
        <is>
          <t>IDENTIFICACIÓN DEL RIESGO</t>
        </is>
      </c>
      <c r="E7" s="662" t="n"/>
      <c r="F7" s="662" t="n"/>
      <c r="G7" s="662" t="n"/>
      <c r="H7" s="663" t="n"/>
      <c r="I7" s="546" t="inlineStr">
        <is>
          <t>VALORACIÓN DEL RIESGO INHERENTE</t>
        </is>
      </c>
      <c r="J7" s="662" t="n"/>
      <c r="K7" s="662" t="n"/>
      <c r="L7" s="662" t="n"/>
      <c r="M7" s="662" t="n"/>
      <c r="N7" s="662" t="n"/>
      <c r="O7" s="662" t="n"/>
      <c r="P7" s="662" t="n"/>
      <c r="Q7" s="662" t="n"/>
      <c r="R7" s="662" t="n"/>
      <c r="S7" s="662" t="n"/>
      <c r="T7" s="663" t="n"/>
      <c r="U7" s="556" t="inlineStr">
        <is>
          <t>VALORACIÓN DE CONTROLES</t>
        </is>
      </c>
      <c r="V7" s="662" t="n"/>
      <c r="W7" s="662" t="n"/>
      <c r="X7" s="560" t="inlineStr">
        <is>
          <t>VALORACIÓN DE RIESGO RESIDUAL</t>
        </is>
      </c>
      <c r="Y7" s="662" t="n"/>
      <c r="Z7" s="662" t="n"/>
      <c r="AA7" s="662" t="n"/>
      <c r="AB7" s="662" t="n"/>
      <c r="AC7" s="662" t="n"/>
      <c r="AD7" s="662" t="n"/>
      <c r="AE7" s="662" t="n"/>
      <c r="AF7" s="662" t="n"/>
      <c r="AG7" s="662" t="n"/>
      <c r="AH7" s="662" t="n"/>
      <c r="AI7" s="662" t="n"/>
      <c r="AJ7" s="662" t="n"/>
      <c r="AK7" s="662" t="n"/>
      <c r="AL7" s="662" t="n"/>
      <c r="AM7" s="662" t="n"/>
      <c r="AN7" s="662" t="n"/>
      <c r="AO7" s="662" t="n"/>
      <c r="AP7" s="662" t="n"/>
      <c r="AQ7" s="662" t="n"/>
      <c r="AR7" s="284" t="n"/>
      <c r="AS7" s="284" t="n"/>
      <c r="AT7" s="284" t="n"/>
      <c r="AU7" s="284" t="n"/>
      <c r="AV7" s="284" t="n"/>
      <c r="AW7" s="284" t="n"/>
      <c r="AX7" s="550" t="inlineStr">
        <is>
          <t>VALORACIÓN DE RIESGO RESIDUAL</t>
        </is>
      </c>
      <c r="AY7" s="678" t="n"/>
      <c r="AZ7" s="678" t="n"/>
      <c r="BA7" s="678" t="n"/>
      <c r="BB7" s="679" t="n"/>
      <c r="BC7" s="520" t="inlineStr">
        <is>
          <t>CONCLUSIONES DEL SEGUIMIENTO (DILIGENCIADO POR LA OFICINA DE CONTROL INTERNO)</t>
        </is>
      </c>
      <c r="BD7" s="680" t="n"/>
      <c r="BE7" s="680" t="n"/>
      <c r="BF7" s="680" t="n"/>
      <c r="BG7" s="680" t="n"/>
      <c r="BH7" s="680" t="n"/>
      <c r="BI7" s="680" t="n"/>
      <c r="BJ7" s="680" t="n"/>
      <c r="BK7" s="680" t="n"/>
      <c r="BL7" s="680" t="n"/>
      <c r="BM7" s="680" t="n"/>
      <c r="BN7" s="680" t="n"/>
      <c r="BO7" s="680" t="n"/>
      <c r="BP7" s="680" t="n"/>
      <c r="BQ7" s="680" t="n"/>
      <c r="BR7" s="680" t="n"/>
      <c r="BS7" s="285" t="n"/>
      <c r="BT7" s="285" t="n"/>
      <c r="BU7" s="285" t="n"/>
      <c r="BV7" s="285" t="n"/>
      <c r="BW7" s="285" t="n"/>
      <c r="BX7" s="285" t="n"/>
      <c r="BY7" s="286" t="n"/>
    </row>
    <row r="8" ht="88.5" customFormat="1" customHeight="1" s="287">
      <c r="A8" s="283" t="inlineStr">
        <is>
          <t>CUADRANTE</t>
        </is>
      </c>
      <c r="B8" s="283" t="inlineStr">
        <is>
          <t>DECIMAL</t>
        </is>
      </c>
      <c r="C8" s="283" t="inlineStr">
        <is>
          <t>SUMA</t>
        </is>
      </c>
      <c r="D8" s="288" t="inlineStr">
        <is>
          <t>ID</t>
        </is>
      </c>
      <c r="E8" s="288" t="inlineStr">
        <is>
          <t>CAUSAS (FACTORES DOFA)</t>
        </is>
      </c>
      <c r="F8" s="289" t="inlineStr">
        <is>
          <t>EVENTO (RIESGO)</t>
        </is>
      </c>
      <c r="G8" s="173" t="inlineStr">
        <is>
          <t>CONSECUENCIA</t>
        </is>
      </c>
      <c r="H8" s="290" t="inlineStr">
        <is>
          <t>CLASIFICACIÓN DEL RIESGO</t>
        </is>
      </c>
      <c r="I8" s="289" t="inlineStr">
        <is>
          <t>PROBABILIDAD: FRECUENCIA DE LA ACTIVIDAD</t>
        </is>
      </c>
      <c r="J8" s="288" t="inlineStr">
        <is>
          <t>ARGUMENTO O DESCRIPCIÓN DE LA PROBABILIDAD</t>
        </is>
      </c>
      <c r="K8" s="173" t="inlineStr">
        <is>
          <t>PROBABILIDAD INHERENTE 
(%)</t>
        </is>
      </c>
      <c r="L8" s="663" t="n"/>
      <c r="M8" s="290" t="inlineStr">
        <is>
          <t>MAGNITUD DEL IMPACTO</t>
        </is>
      </c>
      <c r="N8" s="173" t="inlineStr">
        <is>
          <t>IMPACTO INHERENTE
(%)</t>
        </is>
      </c>
      <c r="O8" s="663" t="n"/>
      <c r="P8" s="173" t="inlineStr">
        <is>
          <t>NIVEL DE RIESGO INHERENTE</t>
        </is>
      </c>
      <c r="Q8" s="289" t="inlineStr">
        <is>
          <t>CONTROLES APLICABLES</t>
        </is>
      </c>
      <c r="R8" s="288" t="inlineStr">
        <is>
          <t>FRECUENCIA O PERIODICIDAD</t>
        </is>
      </c>
      <c r="S8" s="288" t="inlineStr">
        <is>
          <t>DOCUMENTACIÓN</t>
        </is>
      </c>
      <c r="T8" s="288" t="inlineStr">
        <is>
          <t>ENTREGABLES Y/O EVIDENCIAS</t>
        </is>
      </c>
      <c r="U8" s="291" t="inlineStr">
        <is>
          <t>CLASIFICACIÓN DE LOS CONTROLES</t>
        </is>
      </c>
      <c r="V8" s="291" t="inlineStr">
        <is>
          <t>IMPLEMENTACIÓN DEL CONTROL</t>
        </is>
      </c>
      <c r="W8" s="292" t="inlineStr">
        <is>
          <t>AFECTACIÓN DEL CONTROL</t>
        </is>
      </c>
      <c r="X8" s="292" t="inlineStr">
        <is>
          <t>CALIFICACIÓN DE LOS ATRIBUTOS DE EFICIENCIA</t>
        </is>
      </c>
      <c r="Y8" s="174" t="inlineStr">
        <is>
          <t>PROBABILIDAD RESIDUAL (%)</t>
        </is>
      </c>
      <c r="Z8" s="292" t="inlineStr">
        <is>
          <t>PROBABILIDAD RESIDUAL</t>
        </is>
      </c>
      <c r="AA8" s="292" t="inlineStr">
        <is>
          <t>IMPACTO RESIDUAL (%)</t>
        </is>
      </c>
      <c r="AB8" s="292" t="inlineStr">
        <is>
          <t>IMPACTO RESIDUAL</t>
        </is>
      </c>
      <c r="AC8" s="292" t="inlineStr">
        <is>
          <t>ZONA DEL RIESGO RESIDUAL</t>
        </is>
      </c>
      <c r="AD8" s="292" t="inlineStr">
        <is>
          <t>FECHA DE SEGUIMIENTO</t>
        </is>
      </c>
      <c r="AE8" s="293" t="inlineStr">
        <is>
          <t>OBSERVACIONES, COMENTARIOS Y/O SUGERENCIAS</t>
        </is>
      </c>
      <c r="AF8" s="292" t="inlineStr">
        <is>
          <t>FECHA DE SEGUIMIENTO</t>
        </is>
      </c>
      <c r="AG8" s="293" t="inlineStr">
        <is>
          <t>OBSERVACIONES, COMENTARIOS Y/O SUGERENCIAS</t>
        </is>
      </c>
      <c r="AH8" s="292" t="inlineStr">
        <is>
          <t>FECHA DE SEGUIMIENTO</t>
        </is>
      </c>
      <c r="AI8" s="293" t="inlineStr">
        <is>
          <t>OBSERVACIONES, COMENTARIOS Y/O SUGERENCIAS</t>
        </is>
      </c>
      <c r="AJ8" s="292" t="inlineStr">
        <is>
          <t>FECHA DE SEGUIMIENTO</t>
        </is>
      </c>
      <c r="AK8" s="293" t="inlineStr">
        <is>
          <t>OBSERVACIONES, COMENTARIOS Y/O SUGERENCIAS</t>
        </is>
      </c>
      <c r="AL8" s="292" t="inlineStr">
        <is>
          <t>FECHA DE SEGUIMIENTO</t>
        </is>
      </c>
      <c r="AM8" s="293" t="inlineStr">
        <is>
          <t>OBSERVACIONES, COMENTARIOS Y/O SUGERENCIAS</t>
        </is>
      </c>
      <c r="AN8" s="292" t="inlineStr">
        <is>
          <t>FECHA DE SEGUIMIENTO</t>
        </is>
      </c>
      <c r="AO8" s="293" t="inlineStr">
        <is>
          <t>OBSERVACIONES, COMENTARIOS Y/O SUGERENCIAS</t>
        </is>
      </c>
      <c r="AP8" s="292" t="inlineStr">
        <is>
          <t>FECHA DE SEGUIMIENTO</t>
        </is>
      </c>
      <c r="AQ8" s="293" t="inlineStr">
        <is>
          <t>OBSERVACIONES, COMENTARIOS Y/O SUGERENCIAS</t>
        </is>
      </c>
      <c r="AR8" s="292" t="inlineStr">
        <is>
          <t>FECHA DE SEGUIMIENTO</t>
        </is>
      </c>
      <c r="AS8" s="293" t="inlineStr">
        <is>
          <t>OBSERVACIONES, COMENTARIOS Y/O SUGERENCIAS</t>
        </is>
      </c>
      <c r="AT8" s="292" t="inlineStr">
        <is>
          <t>FECHA DE SEGUIMIENTO</t>
        </is>
      </c>
      <c r="AU8" s="293" t="inlineStr">
        <is>
          <t>OBSERVACIONES, COMENTARIOS Y/O SUGERENCIAS</t>
        </is>
      </c>
      <c r="AV8" s="292" t="inlineStr">
        <is>
          <t>FECHA DE SEGUIMIENTO</t>
        </is>
      </c>
      <c r="AW8" s="293" t="inlineStr">
        <is>
          <t>OBSERVACIONES, COMENTARIOS Y/O SUGERENCIAS</t>
        </is>
      </c>
      <c r="AX8" s="294" t="inlineStr">
        <is>
          <t>PROBABILIDAD DE OCURRENCIA</t>
        </is>
      </c>
      <c r="AY8" s="295" t="inlineStr">
        <is>
          <t>PROBABILIDAD DE OCURRENCIA</t>
        </is>
      </c>
      <c r="AZ8" s="295" t="inlineStr">
        <is>
          <t>MAGNITUD DEL IMPACTO</t>
        </is>
      </c>
      <c r="BA8" s="295" t="inlineStr">
        <is>
          <t>IMPACTO DE OCURRENCIA</t>
        </is>
      </c>
      <c r="BB8" s="296" t="inlineStr">
        <is>
          <t>NIVEL</t>
        </is>
      </c>
      <c r="BC8" s="297" t="inlineStr">
        <is>
          <t>FECHA DE SEGUIMIENTO</t>
        </is>
      </c>
      <c r="BD8" s="298" t="inlineStr">
        <is>
          <t>OBSERVACIONES Y RECOMENDACIONES</t>
        </is>
      </c>
      <c r="BE8" s="299" t="inlineStr">
        <is>
          <t>FECHA DE SEGUIMIENTO</t>
        </is>
      </c>
      <c r="BF8" s="298" t="inlineStr">
        <is>
          <t>OBSERVACIONES Y RECOMENDACIONES</t>
        </is>
      </c>
      <c r="BG8" s="299" t="inlineStr">
        <is>
          <t>FECHA DE SEGUIMIENTO</t>
        </is>
      </c>
      <c r="BH8" s="299" t="inlineStr">
        <is>
          <t>OBSERVACIONES Y RECOMENDACIONES</t>
        </is>
      </c>
      <c r="BI8" s="299" t="inlineStr">
        <is>
          <t>FECHA DE SEGUIMIENTO</t>
        </is>
      </c>
      <c r="BJ8" s="298" t="inlineStr">
        <is>
          <t>OBSERVACIONES Y RECOMENDACIONES</t>
        </is>
      </c>
      <c r="BK8" s="299" t="inlineStr">
        <is>
          <t>FECHA DE SEGUIMIENTO</t>
        </is>
      </c>
      <c r="BL8" s="298" t="inlineStr">
        <is>
          <t>OBSERVACIONES Y RECOMENDACIONES</t>
        </is>
      </c>
      <c r="BM8" s="299" t="inlineStr">
        <is>
          <t>FECHA DE SEGUIMIENTO</t>
        </is>
      </c>
      <c r="BN8" s="299" t="inlineStr">
        <is>
          <t>OBSERVACIONES Y RECOMENDACIONES</t>
        </is>
      </c>
      <c r="BO8" s="299" t="inlineStr">
        <is>
          <t>FECHA DE SEGUIMIENTO</t>
        </is>
      </c>
      <c r="BP8" s="299" t="inlineStr">
        <is>
          <t>OBSERVACIONES Y RECOMENDACIONES</t>
        </is>
      </c>
      <c r="BQ8" s="299" t="inlineStr">
        <is>
          <t>FECHA DE SEGUIMIENTO</t>
        </is>
      </c>
      <c r="BR8" s="299" t="inlineStr">
        <is>
          <t>OBSERVACIONES Y RECOMENDACIONES</t>
        </is>
      </c>
      <c r="BS8" s="299" t="inlineStr">
        <is>
          <t>FECHA DE SEGUIMIENTO</t>
        </is>
      </c>
      <c r="BT8" s="299" t="inlineStr">
        <is>
          <t>OBSERVACIONES Y RECOMENDACIONES</t>
        </is>
      </c>
      <c r="BU8" s="299" t="inlineStr">
        <is>
          <t>FECHA DE SEGUIMIENTO</t>
        </is>
      </c>
      <c r="BV8" s="299" t="inlineStr">
        <is>
          <t>OBSERVACIONES Y RECOMENDACIONES</t>
        </is>
      </c>
      <c r="BW8" s="299" t="inlineStr">
        <is>
          <t>FECHA DE SEGUIMIENTO</t>
        </is>
      </c>
      <c r="BX8" s="299" t="inlineStr">
        <is>
          <t>OBSERVACIONES Y RECOMENDACIONES</t>
        </is>
      </c>
      <c r="BY8" s="286" t="n"/>
    </row>
    <row r="9" ht="264" customHeight="1">
      <c r="A9" s="300">
        <f>IF(OR(AX9=0,AZ9=0),"",IF(AND(AX9&lt;=0.2,AZ9&lt;=0.2),1,IF(AND(AX9&lt;=0.2,AZ9&lt;=0.4),2,IF(AND(AX9&lt;=0.2,AZ9&lt;=0.6),3,IF(AND(AX9&lt;=0.2,AZ9&lt;=0.8),4,IF(AND(AX9&lt;=0.2,AZ9&lt;=1),5,IF(AND(AX9&lt;=0.4,AZ9&lt;=0.2),6,IF(AND(AX9&lt;=0.4,AZ9&lt;=0.4),7,IF(AND(AX9&lt;=0.4,AZ9&lt;=0.6),8,IF(AND(AX9&lt;=0.4,AZ9&lt;=0.8),9,IF(AND(AX9&lt;=0.4,AZ9&lt;=1),10,IF(AND(AX9&lt;=0.6,AZ9&lt;=0.2),11,IF(AND(AX9&lt;=0.6,AZ9&lt;=0.4),12,IF(AND(AX9&lt;=0.6,AZ9&lt;=0.6),13,IF(AND(AX9&lt;=0.6,AZ9&lt;=0.8),14,IF(AND(AX9&lt;=0.6,AZ9&lt;=1),15,IF(AND(AX9&lt;=0.8,AZ9&lt;=0.2),16,IF(AND(AX9&lt;=0.8,AZ9&lt;=0.4),17,IF(AND(AX9&lt;=0.8,AZ9&lt;=0.6),18,IF(AND(AX9&lt;=0.8,AZ9&lt;=0.8),19,IF(AND(AX9&lt;=0.8,AZ9&lt;=1),20,IF(AND(AX9&lt;=1,AZ9&lt;=0.2),21,IF(AND(AX9&lt;=1,AZ9&lt;=0.4),22,IF(AND(AX9&lt;=1,AZ9&lt;=0.6),23,IF(AND(AX9&lt;=1,AZ9&lt;=0.8),24,IF(AND(AX9&lt;=1,AZ9&lt;=1),25,""))))))))))))))))))))))))))</f>
        <v/>
      </c>
      <c r="B9" s="300">
        <f>IF(A9="","",1/100)</f>
        <v/>
      </c>
      <c r="C9" s="300">
        <f>IFERROR(A9+B9,"")</f>
        <v/>
      </c>
      <c r="D9" s="311" t="n">
        <v>2</v>
      </c>
      <c r="E9" s="681" t="inlineStr">
        <is>
          <t xml:space="preserve">A6. Incumplimiento en los tiempos acordados en las obligaciones contractuales por parte los proveedores, que afectan la ejecución de los proyectos tecnológicos. </t>
        </is>
      </c>
      <c r="F9" s="435" t="inlineStr">
        <is>
          <t xml:space="preserve">Posibilidad de pérdida de disponibilidad en la atención a los requerimientos y seguimiento a la ejecución de los proyectos solicitados a la Dirección de Sistemas y Tecnología. </t>
        </is>
      </c>
      <c r="G9" s="682" t="inlineStr">
        <is>
          <t xml:space="preserve">Perdida de disponibilidad en la atención oportuna académica y/o administrativa, en el seguimiento al funcionamiento y proyectos de inversión, a causa de  inclumplimientos en las obligaciones contractuales. </t>
        </is>
      </c>
      <c r="H9" s="683" t="inlineStr">
        <is>
          <t>EJECUCIÓN Y ADMINISTRACIÓN DE PROCESOS: Pérdidas derivadas de errores en la ejecución y administración de procesos.</t>
        </is>
      </c>
      <c r="I9" s="684" t="n">
        <v>75</v>
      </c>
      <c r="J9" s="435" t="inlineStr">
        <is>
          <t xml:space="preserve">Se tiene como base el número contratos gestionados en funcionamiento y proyectos de inversión </t>
        </is>
      </c>
      <c r="K9" s="682">
        <f>IF(I9&lt;=0,"",IF(I9&lt;=2,"Muy Baja",IF(I9&lt;=10,"Baja",IF(I9&lt;=30,"Media",IF(I9&lt;=100,"Alta",IF(I9&gt;100,"Muy Alta"))))))</f>
        <v/>
      </c>
      <c r="L9" s="685">
        <f>IF(K9="","",IF(K9="Muy Baja",0.2,IF(K9="Baja",0.4,IF(K9="Media",0.6,IF(K9="Alta",0.8,IF(K9="Muy Alta",1,))))))</f>
        <v/>
      </c>
      <c r="M9" s="686" t="inlineStr">
        <is>
          <t>El riesgo afecta la imagen de la entidad con efecto publicitario sostenido a nivel de sector administrativo, nivel departamental o municipal.</t>
        </is>
      </c>
      <c r="N9" s="686">
        <f>IF(OR(M9=CRITERIOS!$C$182,M9=CRITERIOS!$D$182),"Leve",IF(OR(M9=CRITERIOS!$C$183,M9=CRITERIOS!$D$183),"Menor",IF(OR(M9=CRITERIOS!$C$184,M9=CRITERIOS!$D$184),"Moderado",IF(OR(M9=CRITERIOS!$C$185,M9=CRITERIOS!$D$185),"Mayor",IF(OR(M9=CRITERIOS!$C$186,M9=CRITERIOS!$D$186),"Catastrófico","")))))</f>
        <v/>
      </c>
      <c r="O9" s="685">
        <f>IF(N9="","",IF(N9="Leve",0.2,IF(N9="Menor",0.4,IF(N9="Moderado",0.6,IF(N9="Mayor",0.8,IF(N9="Catastrófico",1,))))))</f>
        <v/>
      </c>
      <c r="P9" s="687">
        <f>IF(OR(AND(K9="Muy Baja",N9="Leve"),AND(K9="Muy Baja",N9="Menor"),AND(K9="Baja",N9="Leve")),"BAJO",IF(OR(AND(K9="Muy baja",N9="Moderado"),AND(K9="Baja",N9="Menor"),AND(K9="Baja",N9="Moderado"),AND(K9="Media",N9="Leve"),AND(K9="Media",N9="Menor"),AND(K9="Media",N9="Moderado"),AND(K9="Alta",N9="Leve"),AND(K9="Alta",N9="Menor")),"MODERADO",IF(OR(AND(K9="Muy Baja",N9="Mayor"),AND(K9="Baja",N9="Mayor"),AND(K9="Media",N9="Mayor"),AND(K9="Alta",N9="Moderado"),AND(K9="Alta",N9="Mayor"),AND(K9="Muy Alta",N9="Leve"),AND(K9="Muy Alta",N9="Menor"),AND(K9="Muy Alta",N9="Moderado"),YY9="Muy Alta",N9="Mayor"),"ALTO",IF(OR(AND(K9="Muy Baja",N9="Catastrófico"),AND(K9="Baja",N9="Catastrófico"),AND(K9="Media",N9="Catastrófico"),AND(K9="Alta",N9="Catastrófico"),AND(K9="Muy Alta",N9="Catastrófico")),"EXTREMO",""))))</f>
        <v/>
      </c>
      <c r="Q9" s="88" t="inlineStr">
        <is>
          <t xml:space="preserve">La Dirección de Sistemas y Tecnología planea la ejecución de gastos de funcionamiento y proyectos de inversión para la vigencia, donde se describen los recursos a apropiar y fechas para la ejecución. 
</t>
        </is>
      </c>
      <c r="R9" s="301" t="inlineStr">
        <is>
          <t>SEMESTRAL</t>
        </is>
      </c>
      <c r="S9" s="357" t="inlineStr">
        <is>
          <t>Solicitud de Proyectos de Inversión (Banco de proyectos - PVPOAI) y  funcionamiento (INTEGRADOC - EFTGAF)
Información documentada: Documento interno de seguimiento contractual.</t>
        </is>
      </c>
      <c r="T9" s="357" t="inlineStr">
        <is>
          <t>Proyectos aprobados en el aplicativo INTEGRADOC y Banco de proyectos.
Documento interno de seguimiento contractual.</t>
        </is>
      </c>
      <c r="U9" s="302" t="inlineStr">
        <is>
          <t>PREVENTIVO</t>
        </is>
      </c>
      <c r="V9" s="303" t="inlineStr">
        <is>
          <t>MANUAL</t>
        </is>
      </c>
      <c r="W9" s="303">
        <f>IF(OR(U9="PREVENTIVO",U9="DETECTIVO"),"PROBABILIDAD",IF(U9="CORRECTIVO","IMPACTO",""))</f>
        <v/>
      </c>
      <c r="X9" s="303">
        <f>IF(AND(U9="PREVENTIVO",V9="AUTOMÁTICO"),"50%",IF(AND(U9="PREVENTIVO",V9="MANUAL"),"40%",IF(AND(U9="DETECTIVO",V9="AUTOMÁTICO"),"40%",IF(AND(U9="DETECTIVO",V9="MANUAL"),"30%",IF(AND(U9="CORRECTIVO",V9="AUTOMÁTICO"),"35%",IF(AND(U9="CORRECTIVO",V9="MANUAL"),"25%",""))))))</f>
        <v/>
      </c>
      <c r="Y9" s="264">
        <f>IFERROR(IF(W9="Probabilidad",(L9-(L9*X9)),IF(W9="Impacto",L9,"")),"")</f>
        <v/>
      </c>
      <c r="Z9" s="115">
        <f>IFERROR(IF(Y9="","",IF(Y9&lt;=0.2,"MUY BAJA",IF(Y9&lt;=0.4,"BAJA",IF(Y9&lt;=0.6,"MEDIA",IF(Y9&lt;=0.8,"ALTA",IF(Y9=1,"MUY ALTA")))))),"")</f>
        <v/>
      </c>
      <c r="AA9" s="264">
        <f>IFERROR(IF(W9="Impacto",(O9-(O9*X9)),IF(W9="Probabilidad",O9,"")),"")</f>
        <v/>
      </c>
      <c r="AB9" s="115">
        <f>IFERROR(IF(AA9="","",IF(AA9&lt;=0.2,"LEVE",IF(AA9&lt;=0.4,"MENOR",IF(AA9&lt;=0.6,"MODERADO",IF(AA9&lt;=0.8,"MAYOR",IF(AA9=1,"CATASTRÓFICO")))))),"")</f>
        <v/>
      </c>
      <c r="AC9" s="304">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175" t="n">
        <v>43581</v>
      </c>
      <c r="AE9" s="176" t="inlineStr">
        <is>
          <t>Se recomienda ampliar los entregables para cada uno de los controles, a fin de aumentar la evidencia obtenida en las actividades que desarrolla el proceso.</t>
        </is>
      </c>
      <c r="AF9" s="177" t="n">
        <v>43686</v>
      </c>
      <c r="AG9" s="178" t="inlineStr">
        <is>
          <t>Se recomienda ampliar los entregables para cada uno de los controles, a fin de aumentar la evidencia obtenida en las actividades que desarrolla el proceso</t>
        </is>
      </c>
      <c r="AH9" s="177" t="n">
        <v>43958</v>
      </c>
      <c r="AI9" s="178" t="inlineStr">
        <is>
          <t>Se recomienda ampliar los entregables para cada uno de los controles, a fin de aumentar la evidencia obtenida en las actividades que desarrolla el proceso</t>
        </is>
      </c>
      <c r="AJ9" s="177" t="n">
        <v>44141</v>
      </c>
      <c r="AK9" s="438" t="inlineStr">
        <is>
          <t>No se identifica por parte del proceso, las actividades a realizar cuando se presenten desviaciones. Es decir, no se tiene contemplado un plan de acción adicional cuando no se logra ejecutar el control, por lo que es factible que el riesgo se materialice</t>
        </is>
      </c>
      <c r="AL9" s="177" t="n">
        <v>44341</v>
      </c>
      <c r="AM9" s="178" t="inlineStr">
        <is>
          <t>Se contempla como estrategia adecuada la priorización de desarrollos a partir de los recursos que ingresan</t>
        </is>
      </c>
      <c r="AN9" s="177" t="n">
        <v>44495</v>
      </c>
      <c r="AO9" s="178" t="inlineStr">
        <is>
          <t>La radicación de proyectos de inversión se ha demostrado a lo largo de la vigencia, de tal manera que diferentes recursos han llegado al proceso, permitiendo mejorar los servicios prestados a la Comunidad</t>
        </is>
      </c>
      <c r="AP9" s="177" t="n">
        <v>45117</v>
      </c>
      <c r="AQ9" s="179" t="inlineStr">
        <is>
          <t>Se evidencia el cronograma de actualización documental del proceso, donde se incluyen documentos para borrador para creación, actualización e inactivación de los mismos , también el contrato FCCS- 282 de 2022,  para  plan de recuperación  de desastres y siniestros que hace parte del componente de continuidad de negocio.</t>
        </is>
      </c>
      <c r="AR9" s="177" t="inlineStr">
        <is>
          <t>18/042024</t>
        </is>
      </c>
      <c r="AS9" s="179" t="inlineStr">
        <is>
          <t xml:space="preserve">Se evidencia 2 de las 12 las instancias aprobadas de los proyectos de inversión que se aprobaron en 2023, mas 1 de funcionamiento aprobado, según seguimiento por medio de la herramienta Integradoc. también se evidencian los cronogramas internos de trabajo del seguimiento a vencimiento de contratos y ejecución presupuestal del proceso.  </t>
        </is>
      </c>
      <c r="AT9" s="177" t="n">
        <v>45728</v>
      </c>
      <c r="AU9" s="179" t="inlineStr">
        <is>
          <t xml:space="preserve">Se evidencia 2 de las 12 las instancias aprobadas de los proyectos de inversión que se aprobaron en 2023, mas 1 de funcionamiento aprobado, según seguimiento por medio de la herramienta Integradoc. también se evidencian los cronogramas internos de trabajo del seguimiento a vencimiento de contratos y ejecución presupuestal del proceso.  </t>
        </is>
      </c>
      <c r="AV9" s="177" t="n">
        <v>46139</v>
      </c>
      <c r="AW9" s="179" t="inlineStr">
        <is>
          <t>Se evidencia proyección realizada durante la vigencia 2025 para la vigencia 2026 de  un total de 3 proyectos de inversión en estado aprobado, con identificadores PVPOAI 623, 612 y 381, adicionalmente se evidencia la aprobación de un total de 3 servicios de funcionamiento a través del identificador número ESTGAF - 216 con objeto:
Objeto 1: Contratar el servicio de conectividad para las unidades reguinales de la Universidad de Cundinamarca.
Objeto 2:Contratar el servicio de seguridad perimetral y configuración de conectividad mediante tecnologia SAD WAN.
Objeto 3: Contratar el servicio de colocación para el datacenter principal.
también se evidencian los cronogramas internos de trabajo del seguimiento a vencimiento de contratos y ejecución presupuestal del proceso.  
Se evidencia que a la fecha se esta adelantando el tramite de las necesidades de funcionamiento e inversión para la vigencia 2027.</t>
        </is>
      </c>
      <c r="AX9" s="688">
        <f>IF(Y9="","",MIN(Y9:Y12))</f>
        <v/>
      </c>
      <c r="AY9" s="689">
        <f>IFERROR(IF(AX9="","",IF(AX9&lt;=0.2,"MUY BAJA",IF(AX9&lt;=0.4,"BAJA",IF(AX9&lt;=0.6,"MEDIA",IF(AX9&lt;=0.8,"ALTA",IF(AX9=1,"MUY ALTA")))))),"")</f>
        <v/>
      </c>
      <c r="AZ9" s="689">
        <f>IF(AA9="","",MIN(AA9:AA12))</f>
        <v/>
      </c>
      <c r="BA9" s="689">
        <f>IFERROR(IF(AZ9="","",IF(AZ9&lt;=0.2,"LEVE",IF(AZ9&lt;=0.4,"MENOR",IF(AZ9&lt;=0.6,"MODERADO",IF(AZ9&lt;=0.8,"MAYOR",IF(AZ9=1,"CATASTRÓFICO")))))),"")</f>
        <v/>
      </c>
      <c r="BB9" s="690">
        <f>IFERROR(IF(OR(AND(AY9="Muy Baja",BA9="Leve"),AND(AY9="Muy Baja",BA9="Menor"),AND(AY9="Baja",BA9="Leve")),"BAJO",IF(OR(AND(AY9="Muy baja",BA9="Moderado"),AND(AY9="Baja",BA9="Menor"),AND(AY9="Baja",BA9="Moderado"),AND(AY9="Media",BA9="Leve"),AND(AY9="Media",BA9="Menor"),AND(AY9="Media",BA9="Moderado"),AND(AY9="Alta",BA9="Leve"),AND(AY9="Alta",BA9="Menor")),"MODERADO",IF(OR(AND(AY9="Muy Baja",BA9="Mayor"),AND(AY9="Baja",BA9="Mayor"),AND(AY9="Media",BA9="Mayor"),AND(AY9="Alta",BA9="Moderado"),AND(AY9="Alta",BA9="Mayor"),AND(AY9="Muy Alta",BA9="Leve"),AND(AY9="Muy Alta",BA9="Menor"),AND(AY9="Muy Alta",BA9="Moderado"),AND(AY9="Muy Alta",BA9="Mayor")),"ALTO",IF(OR(AND(AY9="Muy Baja",BA9="Catastrófico"),AND(AY9="Baja",BA9="Catastrófico"),AND(AY9="Media",BA9="Catastrófico"),AND(AY9="Alta",BA9="Catastrófico"),AND(AY9="Muy Alta",BA9="Catastrófico")),"EXTREMO","")))),"")</f>
        <v/>
      </c>
      <c r="BC9" s="691" t="n">
        <v>43717</v>
      </c>
      <c r="BD9" s="308" t="inlineStr">
        <is>
          <t xml:space="preserve">En el proyecto sistema estadístico universitario llevada a cabo por el proveedor grupo Kriterion, se evidencia materialización del riesgo en las reuniones de seguimiento al proyecto donde manifiesta el gerente del proyecto la falta de calidad de la Data de la información migrada para manejarse a través de la BigData y los otros módulos. De igual manera el proceso de autoevaluación y acreditación solicita el proceso de control interno auditoria a las bases de datos que maneja admisiones. 
Se evidencia que el proceso de comunicaciones depende de la base de datos actualizadas que provea sistemas y tecnología para el envió de la información institucional, para lo cual se requirió a través de correo electrónico fecha xxx solicitando la actualización respectiva. </t>
        </is>
      </c>
      <c r="BE9" s="317" t="n">
        <v>43857</v>
      </c>
      <c r="BF9" s="303" t="inlineStr">
        <is>
          <t>No se evidencia materialización del riesgo</t>
        </is>
      </c>
      <c r="BG9" s="317" t="inlineStr">
        <is>
          <t>27/08/2020.</t>
        </is>
      </c>
      <c r="BH9" s="308" t="inlineStr">
        <is>
          <t>Una vez revisadas las fuentes de información con relación a resultados de auditoria interna como externa, resultado del primer informe trimestral de PQRS, avance indicadores de gestión del proceso y plan de acción, no se evidencia materialización del riesgo.</t>
        </is>
      </c>
      <c r="BI9" s="317" t="n">
        <v>44329</v>
      </c>
      <c r="BJ9" s="308" t="inlineStr">
        <is>
          <t>No se evidencia materialización del riesgo, se establecen acciones dentro del plan de mejoramiento política de control interno para la implementación de controles sobre la integridad confidencialidad y disponibilidad de los datos e información definidos como relevantes los cuales serán cumplidos en la vigencia 2021</t>
        </is>
      </c>
      <c r="BK9" s="317" t="n">
        <v>44587</v>
      </c>
      <c r="BL9" s="308" t="inlineStr">
        <is>
          <t xml:space="preserve">No se realiza seguimiento al riesgo toda vez que tiene nivel moderado </t>
        </is>
      </c>
      <c r="BM9" s="317" t="n">
        <v>45139</v>
      </c>
      <c r="BN9" s="317" t="inlineStr">
        <is>
          <t>No se evidencia materialización del riesgo.</t>
        </is>
      </c>
      <c r="BO9" s="317" t="n">
        <v>45384</v>
      </c>
      <c r="BP9" s="318" t="inlineStr">
        <is>
          <t>Se evidencia la materialización del riesgo en relación con la ejecución del presupuesto del POAI, ya que la ejecución pasiva consolidada estuvo por debajo del objetivo establecido del 90% según lo establecido(COUNFIS).</t>
        </is>
      </c>
      <c r="BQ9" s="317" t="n">
        <v>45544</v>
      </c>
      <c r="BR9" s="318" t="inlineStr">
        <is>
          <t xml:space="preserve">No se presenta materialización del riesgo, sin embargo, se identifica que, en relación con la ejecución del presupuesto, derivado que desde el COUNFIS se manifiesta que los RPs y CDPs siguen por debajo de la meta establecida.
</t>
        </is>
      </c>
      <c r="BS9" s="317" t="n">
        <v>45742</v>
      </c>
      <c r="BT9" s="318" t="inlineStr">
        <is>
          <t xml:space="preserve">No se evidencia materialización de riesgo. </t>
        </is>
      </c>
      <c r="BU9" s="317" t="n">
        <v>45912</v>
      </c>
      <c r="BV9" s="318" t="inlineStr">
        <is>
          <t>No se evidencia materialización del riesgo.</t>
        </is>
      </c>
      <c r="BW9" s="161" t="n"/>
      <c r="BX9" s="159" t="n"/>
      <c r="BY9" s="281" t="n"/>
    </row>
    <row r="10" ht="146.25" customHeight="1">
      <c r="A10" s="300" t="n"/>
      <c r="B10" s="300" t="n"/>
      <c r="C10" s="300" t="n"/>
      <c r="D10" s="670" t="n"/>
      <c r="E10" s="669" t="n"/>
      <c r="F10" s="670" t="n"/>
      <c r="G10" s="692" t="n"/>
      <c r="H10" s="693" t="n"/>
      <c r="I10" s="670" t="n"/>
      <c r="J10" s="670" t="n"/>
      <c r="K10" s="692" t="n"/>
      <c r="L10" s="659" t="n"/>
      <c r="M10" s="659" t="n"/>
      <c r="N10" s="659" t="n"/>
      <c r="O10" s="659" t="n"/>
      <c r="P10" s="693" t="n"/>
      <c r="Q10" s="305" t="inlineStr">
        <is>
          <t xml:space="preserve">La Dirección de Sistemas y Tecnología realiza la matriz cronograma de identificación de finalización de vigencia de contratos, para conocer las fechas que permitan gestionar estos procesos. </t>
        </is>
      </c>
      <c r="R10" s="301" t="inlineStr">
        <is>
          <t>SEMESTRAL</t>
        </is>
      </c>
      <c r="S10" s="88" t="inlineStr">
        <is>
          <t>Información documentada: Matrices de finalización de vigencia de contratos (gastos de funcionamiento y proyectos de inversión) documentos de trabajo digital.</t>
        </is>
      </c>
      <c r="T10" s="88" t="inlineStr">
        <is>
          <t>Documento interno de trabajo
Matrices de finalización de vigencia de contratos (gastos de funcionamiento y proyectos de inversión) documentos de trabajo digital.</t>
        </is>
      </c>
      <c r="U10" s="302" t="inlineStr">
        <is>
          <t>PREVENTIVO</t>
        </is>
      </c>
      <c r="V10" s="303" t="inlineStr">
        <is>
          <t>MANUAL</t>
        </is>
      </c>
      <c r="W10" s="303">
        <f>IF(OR(U10="PREVENTIVO",U10="DETECTIVO"),"PROBABILIDAD",IF(U10="CORRECTIVO","IMPACTO",""))</f>
        <v/>
      </c>
      <c r="X10" s="303">
        <f>IF(AND(U10="PREVENTIVO",V10="AUTOMÁTICO"),"50%",IF(AND(U10="PREVENTIVO",V10="MANUAL"),"40%",IF(AND(U10="DETECTIVO",V10="AUTOMÁTICO"),"40%",IF(AND(U10="DETECTIVO",V10="MANUAL"),"30%",IF(AND(U10="CORRECTIVO",V10="AUTOMÁTICO"),"35%",IF(AND(U10="CORRECTIVO",V10="MANUAL"),"25%",""))))))</f>
        <v/>
      </c>
      <c r="Y10" s="514">
        <f>IFERROR(IF(AND(W9="Probabilidad",W10="Probabilidad"),(Y9-(Y9*X10)),IF(W10="Probabilidad",(L9-(L9*X10)),IF(W10="Impacto",Y9,""))),"")</f>
        <v/>
      </c>
      <c r="Z10" s="115">
        <f>IFERROR(IF(Y10="","",IF(Y10&lt;=0.2,"MUY BAJA",IF(Y10&lt;=0.4,"BAJA",IF(Y10&lt;=0.6,"MEDIA",IF(Y10&lt;=0.8,"ALTA",IF(Y10=1,"MUY ALTA")))))),"")</f>
        <v/>
      </c>
      <c r="AA10" s="264">
        <f>IFERROR(IF(AND(W9="Impacto",W10="Impacto"),(AA9-(AA9*X10)),IF(W10="Impacto",(O9-(+O9*X10)),IF(W10="Probabilidad",AA9,""))),"")</f>
        <v/>
      </c>
      <c r="AB10" s="115">
        <f>IFERROR(IF(AA10="","",IF(AA10&lt;=0.2,"LEVE",IF(AA10&lt;=0.4,"MENOR",IF(AA10&lt;=0.6,"MODERADO",IF(AA10&lt;=0.8,"MAYOR",IF(AA10=1,"CATASTRÓFICO")))))),"")</f>
        <v/>
      </c>
      <c r="AC10" s="304">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263" t="n"/>
      <c r="AE10" s="178" t="n"/>
      <c r="AF10" s="177" t="n"/>
      <c r="AG10" s="178" t="n"/>
      <c r="AH10" s="177" t="n"/>
      <c r="AI10" s="178" t="n"/>
      <c r="AJ10" s="177" t="n"/>
      <c r="AK10" s="438" t="n"/>
      <c r="AL10" s="177" t="n"/>
      <c r="AM10" s="178" t="n"/>
      <c r="AN10" s="177" t="n"/>
      <c r="AO10" s="178" t="n"/>
      <c r="AP10" s="177" t="n"/>
      <c r="AQ10" s="179" t="n"/>
      <c r="AR10" s="177" t="n"/>
      <c r="AS10" s="179" t="n"/>
      <c r="AT10" s="177" t="n"/>
      <c r="AU10" s="179" t="n"/>
      <c r="AV10" s="177" t="n"/>
      <c r="AW10" s="179" t="n"/>
      <c r="AX10" s="692" t="n"/>
      <c r="AY10" s="659" t="n"/>
      <c r="AZ10" s="659" t="n"/>
      <c r="BA10" s="659" t="n"/>
      <c r="BB10" s="659" t="n"/>
      <c r="BC10" s="694" t="n"/>
      <c r="BD10" s="659" t="n"/>
      <c r="BE10" s="659" t="n"/>
      <c r="BF10" s="659" t="n"/>
      <c r="BG10" s="659" t="n"/>
      <c r="BH10" s="659" t="n"/>
      <c r="BI10" s="659" t="n"/>
      <c r="BJ10" s="659" t="n"/>
      <c r="BK10" s="659" t="n"/>
      <c r="BL10" s="659" t="n"/>
      <c r="BM10" s="659" t="n"/>
      <c r="BN10" s="659" t="n"/>
      <c r="BO10" s="659" t="n"/>
      <c r="BP10" s="659" t="n"/>
      <c r="BQ10" s="659" t="n"/>
      <c r="BR10" s="659" t="n"/>
      <c r="BS10" s="659" t="n"/>
      <c r="BT10" s="659" t="n"/>
      <c r="BU10" s="659" t="n"/>
      <c r="BV10" s="659" t="n"/>
      <c r="BW10" s="695" t="n"/>
      <c r="BX10" s="695" t="n"/>
      <c r="BY10" s="281" t="n"/>
    </row>
    <row r="11" ht="146.25" customHeight="1">
      <c r="A11" s="300" t="n"/>
      <c r="B11" s="300" t="n"/>
      <c r="C11" s="300" t="n"/>
      <c r="D11" s="670" t="n"/>
      <c r="E11" s="306" t="inlineStr">
        <is>
          <t>D16. Falta de articulación de los procesos con el área de Sistemas y Tecnología en la adquisición o implementación de recursos tecnológicos.</t>
        </is>
      </c>
      <c r="F11" s="670" t="n"/>
      <c r="G11" s="692" t="n"/>
      <c r="H11" s="693" t="n"/>
      <c r="I11" s="670" t="n"/>
      <c r="J11" s="670" t="n"/>
      <c r="K11" s="692" t="n"/>
      <c r="L11" s="659" t="n"/>
      <c r="M11" s="659" t="n"/>
      <c r="N11" s="659" t="n"/>
      <c r="O11" s="659" t="n"/>
      <c r="P11" s="693" t="n"/>
      <c r="Q11" s="305" t="inlineStr">
        <is>
          <t xml:space="preserve">La Dirección de Sistemas y Tecnología realiza la matriz cronograma de identificación de finalización de contratos de termino fijo y OPS, para solicitar la contratación en los tiempos oportunos. </t>
        </is>
      </c>
      <c r="R11" s="301" t="inlineStr">
        <is>
          <t>SEMESTRAL</t>
        </is>
      </c>
      <c r="S11" s="88" t="inlineStr">
        <is>
          <t>Matrices cronograma de identificación de fechas (gastos de funcionamiento y proyectos de inversión) documentos de trabajo digital.</t>
        </is>
      </c>
      <c r="T11" s="88" t="inlineStr">
        <is>
          <t>Documento interno de trabajo
Matrices cronograma de identificación de fechas (gastos de funcionamiento y proyectos de inversión) documentos de trabajo digital.</t>
        </is>
      </c>
      <c r="U11" s="302" t="inlineStr">
        <is>
          <t>PREVENTIVO</t>
        </is>
      </c>
      <c r="V11" s="303" t="inlineStr">
        <is>
          <t>MANUAL</t>
        </is>
      </c>
      <c r="W11" s="303">
        <f>IF(OR(U11="PREVENTIVO",U11="DETECTIVO"),"PROBABILIDAD",IF(U11="CORRECTIVO","IMPACTO",""))</f>
        <v/>
      </c>
      <c r="X11" s="303">
        <f>IF(AND(U11="PREVENTIVO",V11="AUTOMÁTICO"),"50%",IF(AND(U11="PREVENTIVO",V11="MANUAL"),"40%",IF(AND(U11="DETECTIVO",V11="AUTOMÁTICO"),"40%",IF(AND(U11="DETECTIVO",V11="MANUAL"),"30%",IF(AND(U11="CORRECTIVO",V11="AUTOMÁTICO"),"35%",IF(AND(U11="CORRECTIVO",V11="MANUAL"),"25%",""))))))</f>
        <v/>
      </c>
      <c r="Y11" s="270">
        <f>IFERROR(IF(AND(W10="Probabilidad",W11="Probabilidad"),(Y10-(Y10*X11)),IF(AND(W10="Impacto",W11="Probabilidad"),(Y9-(Y9*X11)),IF(W11="Impacto",Y10,""))),"")</f>
        <v/>
      </c>
      <c r="Z11" s="115">
        <f>IFERROR(IF(Y11="","",IF(Y11&lt;=0.2,"MUY BAJA",IF(Y11&lt;=0.4,"BAJA",IF(Y11&lt;=0.6,"MEDIA",IF(Y11&lt;=0.8,"ALTA",IF(Y11=1,"MUY ALTA")))))),"")</f>
        <v/>
      </c>
      <c r="AA11" s="265">
        <f>IFERROR(IF(AND(W10="Impacto",W11="Impacto"),(AA10-(AA10*X11)),IF(AND(W10="Probabilidad",W11="Impacto"),(AA9-(AA9*X11)),IF(W11="Probabilidad",AA10,""))),"")</f>
        <v/>
      </c>
      <c r="AB11" s="115">
        <f>IFERROR(IF(AA11="","",IF(AA11&lt;=0.2,"LEVE",IF(AA11&lt;=0.4,"MENOR",IF(AA11&lt;=0.6,"MODERADO",IF(AA11&lt;=0.8,"MAYOR",IF(AA11=1,"CATASTRÓFICO")))))),"")</f>
        <v/>
      </c>
      <c r="AC11" s="304">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263" t="n"/>
      <c r="AE11" s="178" t="n"/>
      <c r="AF11" s="177" t="n"/>
      <c r="AG11" s="178" t="n"/>
      <c r="AH11" s="177" t="n"/>
      <c r="AI11" s="178" t="n"/>
      <c r="AJ11" s="177" t="n"/>
      <c r="AK11" s="438" t="n"/>
      <c r="AL11" s="177" t="n"/>
      <c r="AM11" s="178" t="n"/>
      <c r="AN11" s="177" t="n"/>
      <c r="AO11" s="178" t="n"/>
      <c r="AP11" s="177" t="n"/>
      <c r="AQ11" s="179" t="n"/>
      <c r="AR11" s="177" t="n"/>
      <c r="AS11" s="179" t="n"/>
      <c r="AT11" s="177" t="n"/>
      <c r="AU11" s="179" t="n"/>
      <c r="AV11" s="177" t="n">
        <v>46139</v>
      </c>
      <c r="AW11" s="179" t="inlineStr">
        <is>
          <t xml:space="preserve">Se evidenció documento interno de trabajo denominado "proyección cargos aprobado", en el cual se realiza el seguimiento de los funcionarios con la modalidad termino fijo, especificando el inicio y fin del contrato, se evidencia </t>
        </is>
      </c>
      <c r="AX11" s="692" t="n"/>
      <c r="AY11" s="659" t="n"/>
      <c r="AZ11" s="659" t="n"/>
      <c r="BA11" s="659" t="n"/>
      <c r="BB11" s="659" t="n"/>
      <c r="BC11" s="694" t="n"/>
      <c r="BD11" s="659" t="n"/>
      <c r="BE11" s="659" t="n"/>
      <c r="BF11" s="659" t="n"/>
      <c r="BG11" s="659" t="n"/>
      <c r="BH11" s="659" t="n"/>
      <c r="BI11" s="659" t="n"/>
      <c r="BJ11" s="659" t="n"/>
      <c r="BK11" s="659" t="n"/>
      <c r="BL11" s="659" t="n"/>
      <c r="BM11" s="659" t="n"/>
      <c r="BN11" s="659" t="n"/>
      <c r="BO11" s="659" t="n"/>
      <c r="BP11" s="659" t="n"/>
      <c r="BQ11" s="659" t="n"/>
      <c r="BR11" s="659" t="n"/>
      <c r="BS11" s="659" t="n"/>
      <c r="BT11" s="659" t="n"/>
      <c r="BU11" s="659" t="n"/>
      <c r="BV11" s="659" t="n"/>
      <c r="BW11" s="695" t="n"/>
      <c r="BX11" s="695" t="n"/>
      <c r="BY11" s="281" t="n"/>
    </row>
    <row r="12" ht="263.25" customHeight="1">
      <c r="D12" s="669" t="n"/>
      <c r="E12" s="307" t="inlineStr">
        <is>
          <t>A5. Imposibilidad de suscribir Contratación Directa para las necesidades del proceso, con ocasión de la entrada en vigor de la Ley de Garantías Electorales</t>
        </is>
      </c>
      <c r="F12" s="669" t="n"/>
      <c r="G12" s="696" t="n"/>
      <c r="H12" s="697" t="n"/>
      <c r="I12" s="669" t="n"/>
      <c r="J12" s="669" t="n"/>
      <c r="K12" s="696" t="n"/>
      <c r="L12" s="698" t="n"/>
      <c r="M12" s="698" t="n"/>
      <c r="N12" s="698" t="n"/>
      <c r="O12" s="698" t="n"/>
      <c r="P12" s="697" t="n"/>
      <c r="Q12" s="305" t="inlineStr">
        <is>
          <t xml:space="preserve">
La Dirección de Sistemas y Tecnología entrega a la alta dirección el listado de solicitudes recepcionadas para la priorización, desacuerdo a la decisión adoptada por el comité de tecnologías en la vigencia 2022. </t>
        </is>
      </c>
      <c r="R12" s="301" t="inlineStr">
        <is>
          <t>SEMESTRAL</t>
        </is>
      </c>
      <c r="S12" s="357" t="inlineStr">
        <is>
          <t xml:space="preserve">ASIP16 - Listado de solicitudes recepcionadas para la priorización por parte de la alta Dirección. </t>
        </is>
      </c>
      <c r="T12" s="88" t="inlineStr">
        <is>
          <t>Correo electronico de envío y recepción de solicitudes priorizadas y aprobadas.</t>
        </is>
      </c>
      <c r="U12" s="302" t="inlineStr">
        <is>
          <t>PREVENTIVO</t>
        </is>
      </c>
      <c r="V12" s="303" t="inlineStr">
        <is>
          <t>MANUAL</t>
        </is>
      </c>
      <c r="W12" s="303">
        <f>IF(OR(U12="PREVENTIVO",U12="DETECTIVO"),"PROBABILIDAD",IF(U12="CORRECTIVO","IMPACTO",""))</f>
        <v/>
      </c>
      <c r="X12" s="303">
        <f>IF(AND(U12="PREVENTIVO",V12="AUTOMÁTICO"),"50%",IF(AND(U12="PREVENTIVO",V12="MANUAL"),"40%",IF(AND(U12="DETECTIVO",V12="AUTOMÁTICO"),"40%",IF(AND(U12="DETECTIVO",V12="MANUAL"),"30%",IF(AND(U12="CORRECTIVO",V12="AUTOMÁTICO"),"35%",IF(AND(U12="CORRECTIVO",V12="MANUAL"),"25%",""))))))</f>
        <v/>
      </c>
      <c r="Y12" s="270">
        <f>IFERROR(IF(AND(W11="Probabilidad",W12="Probabilidad"),(Y11-(Y11*X12)),IF(AND(W11="Impacto",W12="Probabilidad"),(Y10-(Y10*X12)),IF(W12="Impacto",Y11,""))),"")</f>
        <v/>
      </c>
      <c r="Z12" s="115">
        <f>IFERROR(IF(Y12="","",IF(Y12&lt;=0.2,"MUY BAJA",IF(Y12&lt;=0.4,"BAJA",IF(Y12&lt;=0.6,"MEDIA",IF(Y12&lt;=0.8,"ALTA",IF(Y12=1,"MUY ALTA")))))),"")</f>
        <v/>
      </c>
      <c r="AA12" s="265">
        <f>IFERROR(IF(AND(W11="Impacto",W12="Impacto"),(AA11-(AA11*X12)),IF(AND(W11="Probabilidad",W12="Impacto"),(AA10-(AA10*X12)),IF(W12="Probabilidad",AA11,""))),"")</f>
        <v/>
      </c>
      <c r="AB12" s="115">
        <f>IFERROR(IF(AA12="","",IF(AA12&lt;=0.2,"LEVE",IF(AA12&lt;=0.4,"MENOR",IF(AA12&lt;=0.6,"MODERADO",IF(AA12&lt;=0.8,"MAYOR",IF(AA12=1,"CATASTRÓFICO")))))),"")</f>
        <v/>
      </c>
      <c r="AC12" s="304">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177" t="n">
        <v>43581</v>
      </c>
      <c r="AE12" s="178" t="inlineStr">
        <is>
          <t>Se recomienda ampliar los entregables para cada uno de los controles, a fin de aumentar la evidencia obtenida en las actividades que desarrolla el proceso</t>
        </is>
      </c>
      <c r="AF12" s="177" t="n">
        <v>43686</v>
      </c>
      <c r="AG12" s="178" t="inlineStr">
        <is>
          <t>Se recomienda ampliar los entregables para cada uno de los controles, a fin de aumentar la evidencia obtenida en las actividades que desarrolla el proceso</t>
        </is>
      </c>
      <c r="AH12" s="177" t="n">
        <v>43958</v>
      </c>
      <c r="AI12" s="178" t="inlineStr">
        <is>
          <t>Se recomienda ampliar los entregables para cada uno de los controles, a fin de aumentar la evidencia obtenida en las actividades que desarrolla el proceso</t>
        </is>
      </c>
      <c r="AJ12" s="177" t="n">
        <v>44141</v>
      </c>
      <c r="AK12" s="438" t="inlineStr">
        <is>
          <t>No se identifica por parte del proceso, las actividades a realizar cuando se presenten desviaciones. Es decir, no se tiene contemplado un plan de acción adicional cuando no se logra ejecutar el control, por lo que es factible que el riesgo se materialice</t>
        </is>
      </c>
      <c r="AL12" s="177" t="n">
        <v>44341</v>
      </c>
      <c r="AM12" s="178" t="inlineStr">
        <is>
          <t>Se contempla como estrategia adecuada la priorización de desarrollos a partir de los recursos que ingresan</t>
        </is>
      </c>
      <c r="AN12" s="177" t="n">
        <v>44495</v>
      </c>
      <c r="AO12" s="178" t="inlineStr">
        <is>
          <t>La radicación de proyectos de inversión se ha demostrado a lo largo de la vigencia, de tal manera que diferentes recursos han llegado al proceso, permitiendo mejorar los servicios prestados a la Comunidad</t>
        </is>
      </c>
      <c r="AP12" s="177" t="n">
        <v>45117</v>
      </c>
      <c r="AQ12" s="179" t="inlineStr">
        <is>
          <t>Se evidencia las instancias aprobadas de los proyectos de inversión que se aprobaron en 2022.
PVPOAI 204, PROCESO DE CONTRATACIÓN TERMINO FIJO Y OPS
PVPOAI 205 LICENCIAMIENTOS
PVPOAI 228 MODELO DE SEGURIDAD DIGITAL SGSI, PROYECTO DEL DRP Y FIRMA DIGITAL 
PVPOAI 231, PARAMETRIZACIÓN E IMPLEMENTACIÓN DIGITAL DEL REGLAMENTO ESTUDIANTIL
PVPOAI 243 PROCESOS DE SISTEMATIZACIÓN (OPS)
PVPOAI 79 FOMENTO - MODERNIZACIÓN DE LA INFRAESTRUCTURA TECNOLÓGICA DE LA EXTENSIÓN SOACHA 
PVPOAI 78 FOMENTO - MODERNIZACIÓN DE LA INFRAESTRUCTURA TECNOLÓGICA DE LA EXTENSIÓN CHÍA</t>
        </is>
      </c>
      <c r="AR12" s="177" t="inlineStr">
        <is>
          <t>18/042024</t>
        </is>
      </c>
      <c r="AS12" s="179" t="inlineStr">
        <is>
          <t xml:space="preserve">Se evidencian los cronogramas internos de trabajo del seguimiento a vencimiento de contratos y ejecución presupuestal del proceso, donde se hace un registro de identificación de finalización de contratos de termino fijo y OPS, para solicitar la contratación en los tiempos oportunos.  </t>
        </is>
      </c>
      <c r="AT12" s="177" t="n">
        <v>45728</v>
      </c>
      <c r="AU12" s="179" t="inlineStr">
        <is>
          <t xml:space="preserve">Durante toda la vigencia 2024, se proyectaron y se evidencian los cronogramas internos de trabajo del seguimiento a vencimiento de contratos y ejecución presupuestal del proceso, donde se hace un registro de identificación de finalización de contratos de termino fijo y OPS, para solicitar la contratación en los tiempos oportunos.  
Para la vigencia 2025 ya se han proyectado los cronogramas para el seguimiento a los proyectos priorizados. </t>
        </is>
      </c>
      <c r="AV12" s="177" t="n"/>
      <c r="AW12" s="179" t="n"/>
      <c r="AX12" s="699" t="n"/>
      <c r="AY12" s="700" t="n"/>
      <c r="AZ12" s="700" t="n"/>
      <c r="BA12" s="700" t="n"/>
      <c r="BB12" s="700" t="n"/>
      <c r="BC12" s="694" t="n"/>
      <c r="BD12" s="659" t="n"/>
      <c r="BE12" s="659" t="n"/>
      <c r="BF12" s="659" t="n"/>
      <c r="BG12" s="659" t="n"/>
      <c r="BH12" s="659" t="n"/>
      <c r="BI12" s="659" t="n"/>
      <c r="BJ12" s="659" t="n"/>
      <c r="BK12" s="659" t="n"/>
      <c r="BL12" s="659" t="n"/>
      <c r="BM12" s="659" t="n"/>
      <c r="BN12" s="660" t="n"/>
      <c r="BO12" s="660" t="n"/>
      <c r="BP12" s="660" t="n"/>
      <c r="BQ12" s="660" t="n"/>
      <c r="BR12" s="660" t="n"/>
      <c r="BS12" s="660" t="n"/>
      <c r="BT12" s="660" t="n"/>
      <c r="BU12" s="660" t="n"/>
      <c r="BV12" s="660" t="n"/>
      <c r="BW12" s="701" t="n"/>
      <c r="BX12" s="701" t="n"/>
      <c r="BY12" s="281" t="n"/>
    </row>
    <row r="13" ht="125.25" customHeight="1">
      <c r="A13" s="300">
        <f>IF(OR(AX13=0,AZ13=0),"",IF(AND(AX13&lt;=0.2,AZ13&lt;=0.2),1,IF(AND(AX13&lt;=0.2,AZ13&lt;=0.4),2,IF(AND(AX13&lt;=0.2,AZ13&lt;=0.6),3,IF(AND(AX13&lt;=0.2,AZ13&lt;=0.8),4,IF(AND(AX13&lt;=0.2,AZ13&lt;=1),5,IF(AND(AX13&lt;=0.4,AZ13&lt;=0.2),6,IF(AND(AX13&lt;=0.4,AZ13&lt;=0.4),7,IF(AND(AX13&lt;=0.4,AZ13&lt;=0.6),8,IF(AND(AX13&lt;=0.4,AZ13&lt;=0.8),9,IF(AND(AX13&lt;=0.4,AZ13&lt;=1),10,IF(AND(AX13&lt;=0.6,AZ13&lt;=0.2),11,IF(AND(AX13&lt;=0.6,AZ13&lt;=0.4),12,IF(AND(AX13&lt;=0.6,AZ13&lt;=0.6),13,IF(AND(AX13&lt;=0.6,AZ13&lt;=0.8),14,IF(AND(AX13&lt;=0.6,AZ13&lt;=1),15,IF(AND(AX13&lt;=0.8,AZ13&lt;=0.2),16,IF(AND(AX13&lt;=0.8,AZ13&lt;=0.4),17,IF(AND(AX13&lt;=0.8,AZ13&lt;=0.6),18,IF(AND(AX13&lt;=0.8,AZ13&lt;=0.8),19,IF(AND(AX13&lt;=0.8,AZ13&lt;=1),20,IF(AND(AX13&lt;=1,AZ13&lt;=0.2),21,IF(AND(AX13&lt;=1,AZ13&lt;=0.4),22,IF(AND(AX13&lt;=1,AZ13&lt;=0.6),23,IF(AND(AX13&lt;=1,AZ13&lt;=0.8),24,IF(AND(AX13&lt;=1,AZ13&lt;=1),25,""))))))))))))))))))))))))))</f>
        <v/>
      </c>
      <c r="B13" s="300">
        <f>IF(A13="","",1/100)</f>
        <v/>
      </c>
      <c r="C13" s="300">
        <f>IFERROR(A13+B13,"")</f>
        <v/>
      </c>
      <c r="D13" s="311" t="n">
        <v>5</v>
      </c>
      <c r="E13" s="681" t="inlineStr">
        <is>
          <t>D9. Falta de documentación adecuada y actualizada en procesos críticos gestionados por personal de Contrato a término Fijo.</t>
        </is>
      </c>
      <c r="F13" s="435" t="inlineStr">
        <is>
          <t xml:space="preserve">Posibilidad de pérdida de la disponibilidad e integridad de los sistemas de información y servicios tecnológicos ofertados a la Comunidad Universitaria por fallas en la operación.   </t>
        </is>
      </c>
      <c r="G13" s="435" t="inlineStr">
        <is>
          <t>Retrasos en las actividades propias  de los procesos que conllevan la insatisfacción del usuario final del servicio.</t>
        </is>
      </c>
      <c r="H13" s="435" t="inlineStr">
        <is>
          <t>FALLAS TECNOLÓGICAS: Errores en hardware, software, telecomunicaciones, interrupción de servicios básicos.</t>
        </is>
      </c>
      <c r="I13" s="684" t="n">
        <v>33</v>
      </c>
      <c r="J13" s="435" t="inlineStr">
        <is>
          <t xml:space="preserve">Se tiene como base el "catalogo de servicios de TI" (Política de Gobierno Digital)
</t>
        </is>
      </c>
      <c r="K13" s="435">
        <f>IF(I13&lt;=0,"",IF(I13&lt;=2,"Muy Baja",IF(I13&lt;=10,"Baja",IF(I13&lt;=30,"Media",IF(I13&lt;=100,"Alta",IF(I13&gt;100,"Muy Alta"))))))</f>
        <v/>
      </c>
      <c r="L13" s="270">
        <f>IF(K13="","",IF(K13="Muy Baja",0.2,IF(K13="Baja",0.4,IF(K13="Media",0.6,IF(K13="Alta",0.8,IF(K13="Muy Alta",1,))))))</f>
        <v/>
      </c>
      <c r="M13" s="435" t="inlineStr">
        <is>
          <t>El riesgo afecta la imagen de la entidad con algunos usuarios de relevancia frente al logro de los objetivos.</t>
        </is>
      </c>
      <c r="N13" s="435">
        <f>IF(OR(M13=CRITERIOS!$C$182,M13=CRITERIOS!$D$182),"Leve",IF(OR(M13=CRITERIOS!$C$183,M13=CRITERIOS!$D$183),"Menor",IF(OR(M13=CRITERIOS!$C$184,M13=CRITERIOS!$D$184),"Moderado",IF(OR(M13=CRITERIOS!$C$185,M13=CRITERIOS!$D$185),"Mayor",IF(OR(M13=CRITERIOS!$C$186,M13=CRITERIOS!$D$186),"Catastrófico","")))))</f>
        <v/>
      </c>
      <c r="O13" s="270">
        <f>IF(N13="","",IF(N13="Leve",0.2,IF(N13="Menor",0.4,IF(N13="Moderado",0.6,IF(N13="Mayor",0.8,IF(N13="Catastrófico",1,))))))</f>
        <v/>
      </c>
      <c r="P13" s="316">
        <f>IF(OR(AND(K13="Muy Baja",N13="Leve"),AND(K13="Muy Baja",N13="Menor"),AND(K13="Baja",N13="Leve")),"BAJO",IF(OR(AND(K13="Muy baja",N13="Moderado"),AND(K13="Baja",N13="Menor"),AND(K13="Baja",N13="Moderado"),AND(K13="Media",N13="Leve"),AND(K13="Media",N13="Menor"),AND(K13="Media",N13="Moderado"),AND(K13="Alta",N13="Leve"),AND(K13="Alta",N13="Menor")),"MODERADO",IF(OR(AND(K13="Muy Baja",N13="Mayor"),AND(K13="Baja",N13="Mayor"),AND(K13="Media",N13="Mayor"),AND(K13="Alta",N13="Moderado"),AND(K13="Alta",N13="Mayor"),AND(K13="Muy Alta",N13="Leve"),AND(K13="Muy Alta",N13="Menor"),AND(K13="Muy Alta",N13="Moderado"),YY13="Muy Alta",N13="Mayor"),"ALTO",IF(OR(AND(K13="Muy Baja",N13="Catastrófico"),AND(K13="Baja",N13="Catastrófico"),AND(K13="Media",N13="Catastrófico"),AND(K13="Alta",N13="Catastrófico"),AND(K13="Muy Alta",N13="Catastrófico")),"EXTREMO",""))))</f>
        <v/>
      </c>
      <c r="Q13" s="88" t="inlineStr">
        <is>
          <t>El funcionario de la Dirección de Sistemas y Tecnología realizará la actualización Documental de procedimientos y demás registros del proceso, así como la creación de guías e instructivos de las actividades asociadas a procesos críticos gestionados en la dependencia.</t>
        </is>
      </c>
      <c r="R13" s="302" t="inlineStr">
        <is>
          <t>CADA VEZ QUE SE PRESENTE LA NECESIDAD</t>
        </is>
      </c>
      <c r="S13" s="358" t="inlineStr">
        <is>
          <t xml:space="preserve">Información Documentada(ASIP16, ASIP18, ASIP19, ASIP20, ASIP25, ASIP32,ASIP36,ASIP37) y creación de procedimientos y demás documentos de referencia. </t>
        </is>
      </c>
      <c r="T13" s="308" t="inlineStr">
        <is>
          <t xml:space="preserve">Registros del Proceso.
Evidencias de reuniones de levantamientos de requerimientos y entregas (Listas de Asistencia, Correo Electrónicos, hojas de trabajo, grabaciones de las reuniones) cargue y formalización de los documentos creados y versiones actualizadas. </t>
        </is>
      </c>
      <c r="U13" s="303" t="inlineStr">
        <is>
          <t>PREVENTIVO</t>
        </is>
      </c>
      <c r="V13" s="303" t="inlineStr">
        <is>
          <t>MANUAL</t>
        </is>
      </c>
      <c r="W13" s="303">
        <f>IF(OR(U13="PREVENTIVO",U13="DETECTIVO"),"PROBABILIDAD",IF(U13="CORRECTIVO","IMPACTO",""))</f>
        <v/>
      </c>
      <c r="X13" s="303">
        <f>IF(AND(U13="PREVENTIVO",V13="AUTOMÁTICO"),"50%",IF(AND(U13="PREVENTIVO",V13="MANUAL"),"40%",IF(AND(U13="DETECTIVO",V13="AUTOMÁTICO"),"40%",IF(AND(U13="DETECTIVO",V13="MANUAL"),"30%",IF(AND(U13="CORRECTIVO",V13="AUTOMÁTICO"),"35%",IF(AND(U13="CORRECTIVO",V13="MANUAL"),"25%",""))))))</f>
        <v/>
      </c>
      <c r="Y13" s="264">
        <f>IFERROR(IF(W13="Probabilidad",(L13-(L13*X13)),IF(W13="Impacto",L13,"")),"")</f>
        <v/>
      </c>
      <c r="Z13" s="115">
        <f>IFERROR(IF(Y13="","",IF(Y13&lt;=0.2,"MUY BAJA",IF(Y13&lt;=0.4,"BAJA",IF(Y13&lt;=0.6,"MEDIA",IF(Y13&lt;=0.8,"ALTA",IF(Y13=1,"MUY ALTA")))))),"")</f>
        <v/>
      </c>
      <c r="AA13" s="264">
        <f>IFERROR(IF(W13="Impacto",(O13-(O13*X13)),IF(W13="Probabilidad",O13,"")),"")</f>
        <v/>
      </c>
      <c r="AB13" s="115">
        <f>IFERROR(IF(AA13="","",IF(AA13&lt;=0.2,"LEVE",IF(AA13&lt;=0.4,"MENOR",IF(AA13&lt;=0.6,"MODERADO",IF(AA13&lt;=0.8,"MAYOR",IF(AA13=1,"CATASTRÓFICO")))))),"")</f>
        <v/>
      </c>
      <c r="AC13" s="304">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177" t="n">
        <v>43581</v>
      </c>
      <c r="AE13" s="178" t="inlineStr">
        <is>
          <t>Se recomienda ampliar los entregables para cada uno de los controles, a fin de aumentar la evidencia obtenida en las actividades que desarrolla el proceso</t>
        </is>
      </c>
      <c r="AF13" s="177" t="n">
        <v>43686</v>
      </c>
      <c r="AG13" s="178" t="inlineStr">
        <is>
          <t>Se recomienda ampliar los entregables para cada uno de los controles, a fin de aumentar la evidencia obtenida en las actividades que desarrolla el proceso</t>
        </is>
      </c>
      <c r="AH13" s="177" t="n">
        <v>43958</v>
      </c>
      <c r="AI13" s="178" t="inlineStr">
        <is>
          <t>Se recomienda ampliar los entregables para cada uno de los controles, a fin de aumentar la evidencia obtenida en las actividades que desarrolla el proceso</t>
        </is>
      </c>
      <c r="AJ13" s="177" t="n">
        <v>44141</v>
      </c>
      <c r="AK13" s="438" t="inlineStr">
        <is>
          <t>No se identifica por parte del proceso, las actividades a realizar cuando se presenten desviaciones. Es decir, no se tiene contemplado un plan de acción adicional cuando no se logra ejecutar el control, por lo que es factible que el riesgo se materialice</t>
        </is>
      </c>
      <c r="AL13" s="177" t="n">
        <v>44341</v>
      </c>
      <c r="AM13" s="178" t="inlineStr">
        <is>
          <t>A pesar de que se puedan presentar diferentes casos que afecten la integralidad de los equipos, los diferentes proyectos que se adelantan buscan mantener un stock que permita garantizar la prestación del servicio a la Comunidad</t>
        </is>
      </c>
      <c r="AN13" s="177" t="n">
        <v>44495</v>
      </c>
      <c r="AO13" s="178" t="inlineStr">
        <is>
          <t>La radicación de proyectos de inversión se ha demostrado a lo largo de la vigencia, de tal manera que diferentes recursos han llegado al proceso, permitiendo mejorar los servicios prestados a la Comunidad</t>
        </is>
      </c>
      <c r="AP13" s="177" t="n">
        <v>45117</v>
      </c>
      <c r="AQ13" s="179" t="inlineStr">
        <is>
          <t>Se evidencian los proyectos de inversión PRPOAI204 y PRPOAI205 asignados en el mes de abril los cuales hacen énfasis en el apoyo profesional para el gobierno y gestión de TI y sostenibilidad de recursos informáticos, controles y licencias.</t>
        </is>
      </c>
      <c r="AR13" s="177" t="inlineStr">
        <is>
          <t>18/042024</t>
        </is>
      </c>
      <c r="AS13" s="179" t="inlineStr">
        <is>
          <t xml:space="preserve">Se evidencian la actualización documental de los procedimientos ASIP16 - ASIP18 - ASIP19 - ASIP20 -ASIP25 -ASIP33 (Nuevo) , además de los formatos guías, instructivos, manuales creados, actualizados e inactivados que interactúan con los podrecimientos en mención asegurando la actualización documental, gestión del conocimiento y mantenimiento del sistema de gestión en el proceso. </t>
        </is>
      </c>
      <c r="AT13" s="177" t="n">
        <v>45728</v>
      </c>
      <c r="AU13" s="179" t="inlineStr">
        <is>
          <t xml:space="preserve">Se evidencian la actualización documental de todos los procedimientos del proceso, así como  los formatos guías, instructivos, manuales  y documentos nuevos,  asegurando la actualización documental, gestión del conocimiento y mantenimiento del sistema de gestión en el proceso. </t>
        </is>
      </c>
      <c r="AV13" s="177" t="n">
        <v>46146</v>
      </c>
      <c r="AW13" s="702" t="inlineStr">
        <is>
          <t>Se evidencia actualización documental de los procedimientos ASIP36,creación del ASIP38, ASIP18, ASIP16, frente a lo cual se da cumplimiento al control establecido, asimismo, tomando en cuenta que la Dirección de Control Interno como tercera linea de defensa identificó la materialización del riesgo en materia de ubicación de los equipos, se evidencia que la Dirección de Sistemas y Tecnologia a través de su área de servicios tecnologicos creo el formato INVENTARIO TECNOLOGICO Y DE MANTENIMIENTOS A EQUIPOS DE COMPUTO.</t>
        </is>
      </c>
      <c r="AX13" s="703">
        <f>IF(Y13="","",MIN(Y13:Y15))</f>
        <v/>
      </c>
      <c r="AY13" s="704">
        <f>IFERROR(IF(AX13="","",IF(AX13&lt;=0.2,"MUY BAJA",IF(AX13&lt;=0.4,"BAJA",IF(AX13&lt;=0.6,"MEDIA",IF(AX13&lt;=0.8,"ALTA",IF(AX13=1,"MUY ALTA")))))),"")</f>
        <v/>
      </c>
      <c r="AZ13" s="704">
        <f>IF(AA13="","",MIN(AA13:AA15))</f>
        <v/>
      </c>
      <c r="BA13" s="704">
        <f>IFERROR(IF(AZ13="","",IF(AZ13&lt;=0.2,"LEVE",IF(AZ13&lt;=0.4,"MENOR",IF(AZ13&lt;=0.6,"MODERADO",IF(AZ13&lt;=0.8,"MAYOR",IF(AZ13=1,"CATASTRÓFICO")))))),"")</f>
        <v/>
      </c>
      <c r="BB13" s="705">
        <f>IFERROR(IF(OR(AND(AY13="Muy Baja",BA13="Leve"),AND(AY13="Muy Baja",BA13="Menor"),AND(AY13="Baja",BA13="Leve")),"BAJO",IF(OR(AND(AY13="Muy baja",BA13="Moderado"),AND(AY13="Baja",BA13="Menor"),AND(AY13="Baja",BA13="Moderado"),AND(AY13="Media",BA13="Leve"),AND(AY13="Media",BA13="Menor"),AND(AY13="Media",BA13="Moderado"),AND(AY13="Alta",BA13="Leve"),AND(AY13="Alta",BA13="Menor")),"MODERADO",IF(OR(AND(AY13="Muy Baja",BA13="Mayor"),AND(AY13="Baja",BA13="Mayor"),AND(AY13="Media",BA13="Mayor"),AND(AY13="Alta",BA13="Moderado"),AND(AY13="Alta",BA13="Mayor"),AND(AY13="Muy Alta",BA13="Leve"),AND(AY13="Muy Alta",BA13="Menor"),AND(AY13="Muy Alta",BA13="Moderado"),AND(AY13="Muy Alta",BA13="Mayor")),"ALTO",IF(OR(AND(AY13="Muy Baja",BA13="Catastrófico"),AND(AY13="Baja",BA13="Catastrófico"),AND(AY13="Media",BA13="Catastrófico"),AND(AY13="Alta",BA13="Catastrófico"),AND(AY13="Muy Alta",BA13="Catastrófico")),"EXTREMO","")))),"")</f>
        <v/>
      </c>
      <c r="BC13" s="694" t="n"/>
      <c r="BD13" s="659" t="n"/>
      <c r="BE13" s="659" t="n"/>
      <c r="BF13" s="659" t="n"/>
      <c r="BG13" s="659" t="n"/>
      <c r="BH13" s="659" t="n"/>
      <c r="BI13" s="659" t="n"/>
      <c r="BJ13" s="659" t="n"/>
      <c r="BK13" s="659" t="n"/>
      <c r="BL13" s="659" t="n"/>
      <c r="BM13" s="659" t="n"/>
      <c r="BN13" s="317" t="inlineStr">
        <is>
          <t>No se evidencia materialización del riesgo.</t>
        </is>
      </c>
      <c r="BO13" s="317" t="n">
        <v>45384</v>
      </c>
      <c r="BP13" s="318" t="inlineStr">
        <is>
          <t>No se evidencia materialización del riesgo.</t>
        </is>
      </c>
      <c r="BQ13" s="317" t="n">
        <v>45544</v>
      </c>
      <c r="BR13" s="318" t="inlineStr">
        <is>
          <t>No se materializa el riesgo, se recomienda revisar el recurso tecnológicos, debido que por fallas en ocasiones se presenta rezagos de actividades por interrupción de servicios básicos (Internet, plataforma Institucional).</t>
        </is>
      </c>
      <c r="BS13" s="317" t="n">
        <v>45742</v>
      </c>
      <c r="BT13" s="318" t="inlineStr">
        <is>
          <t>Se evidencia materialización del riesgo derivado de solicitud de seguimiento rectoral "Catedra Siglo XXI". PM No 1050 en ejecución.</t>
        </is>
      </c>
      <c r="BU13" s="317" t="n">
        <v>45912</v>
      </c>
      <c r="BV13" s="318" t="inlineStr">
        <is>
          <t>Se evidencia materialización del riesgo derivado de la gestión realizada desde el informe de ley "Visita de Seguimiento preventivo" por el cual se establece el Plan de mejoramiento N°1058 en donde se detectó un equipo incluido en registro de la oficina de recursos físicos el cual no estaba en la ubicación indicada evidenciando así actualización en el formato de registro.</t>
        </is>
      </c>
      <c r="BW13" s="161" t="n"/>
      <c r="BX13" s="159" t="n"/>
      <c r="BY13" s="281" t="n"/>
    </row>
    <row r="14" ht="125.25" customHeight="1">
      <c r="D14" s="670" t="n"/>
      <c r="E14" s="669" t="n"/>
      <c r="F14" s="670" t="n"/>
      <c r="G14" s="670" t="n"/>
      <c r="H14" s="670" t="n"/>
      <c r="I14" s="670" t="n"/>
      <c r="J14" s="670" t="n"/>
      <c r="K14" s="670" t="n"/>
      <c r="L14" s="670" t="n"/>
      <c r="M14" s="670" t="n"/>
      <c r="N14" s="670" t="n"/>
      <c r="O14" s="670" t="n"/>
      <c r="P14" s="670" t="n"/>
      <c r="Q14" s="88" t="inlineStr">
        <is>
          <t>La Dirección de Sistemas y Tecnología aplicará y divulgará los lineamientos establecidos en los procedimientos e instructivos, de tal manera que se asegure el conocimiento a sus partes interesadas, para su correcto uso y apropiación</t>
        </is>
      </c>
      <c r="R14" s="302" t="inlineStr">
        <is>
          <t>CADA VEZ QUE SE PRESENTE LA NECESIDAD</t>
        </is>
      </c>
      <c r="S14" s="359" t="inlineStr">
        <is>
          <t xml:space="preserve">Información Documentada(ASIP16, ASIP18, ASIP19, ASIP20, ASIP25, ASIP32, ASIP36,ASIP37) y creación de procedimientos y demás documentos de referencia. </t>
        </is>
      </c>
      <c r="T14" s="308" t="inlineStr">
        <is>
          <t xml:space="preserve">Registros del Proceso.
Evidencias de reuniones de levantamientos de requerimientos y entregas (Listas de Asistencia, Correo Electrónicos, hojas de trabajo, grabaciones de las reuniones) cargue y formalización de los documentos creados y versiones actualizadas. </t>
        </is>
      </c>
      <c r="U14" s="303" t="inlineStr">
        <is>
          <t>PREVENTIVO</t>
        </is>
      </c>
      <c r="V14" s="303" t="inlineStr">
        <is>
          <t>MANUAL</t>
        </is>
      </c>
      <c r="W14" s="303">
        <f>IF(OR(U14="PREVENTIVO",U14="DETECTIVO"),"PROBABILIDAD",IF(U14="CORRECTIVO","IMPACTO",""))</f>
        <v/>
      </c>
      <c r="X14" s="303">
        <f>IF(AND(U14="PREVENTIVO",V14="AUTOMÁTICO"),"50%",IF(AND(U14="PREVENTIVO",V14="MANUAL"),"40%",IF(AND(U14="DETECTIVO",V14="AUTOMÁTICO"),"40%",IF(AND(U14="DETECTIVO",V14="MANUAL"),"30%",IF(AND(U14="CORRECTIVO",V14="AUTOMÁTICO"),"35%",IF(AND(U14="CORRECTIVO",V14="MANUAL"),"25%",""))))))</f>
        <v/>
      </c>
      <c r="Y14" s="514">
        <f>IFERROR(IF(AND(W13="Probabilidad",W14="Probabilidad"),(Y13-(Y13*X14)),IF(W14="Probabilidad",(L13-(L13*X14)),IF(W14="Impacto",Y13,""))),"")</f>
        <v/>
      </c>
      <c r="Z14" s="115">
        <f>IFERROR(IF(Y14="","",IF(Y14&lt;=0.2,"MUY BAJA",IF(Y14&lt;=0.4,"BAJA",IF(Y14&lt;=0.6,"MEDIA",IF(Y14&lt;=0.8,"ALTA",IF(Y14=1,"MUY ALTA")))))),"")</f>
        <v/>
      </c>
      <c r="AA14" s="264">
        <f>IFERROR(IF(AND(W13="Impacto",W14="Impacto"),(AA13-(AA13*X14)),IF(W14="Impacto",(O13-(+O13*X14)),IF(W14="Probabilidad",AA13,""))),"")</f>
        <v/>
      </c>
      <c r="AB14" s="115">
        <f>IFERROR(IF(AA14="","",IF(AA14&lt;=0.2,"LEVE",IF(AA14&lt;=0.4,"MENOR",IF(AA14&lt;=0.6,"MODERADO",IF(AA14&lt;=0.8,"MAYOR",IF(AA14=1,"CATASTRÓFICO")))))),"")</f>
        <v/>
      </c>
      <c r="AC14" s="304">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177" t="n"/>
      <c r="AE14" s="178" t="n"/>
      <c r="AF14" s="177" t="n"/>
      <c r="AG14" s="178" t="n"/>
      <c r="AH14" s="177" t="n"/>
      <c r="AI14" s="178" t="n"/>
      <c r="AJ14" s="177" t="n"/>
      <c r="AK14" s="276" t="n"/>
      <c r="AL14" s="177" t="n"/>
      <c r="AM14" s="178" t="n"/>
      <c r="AN14" s="177" t="n"/>
      <c r="AO14" s="178" t="n"/>
      <c r="AP14" s="177" t="n"/>
      <c r="AQ14" s="179" t="n"/>
      <c r="AR14" s="177" t="n"/>
      <c r="AS14" s="179" t="n"/>
      <c r="AT14" s="177" t="n"/>
      <c r="AU14" s="179" t="n"/>
      <c r="AV14" s="669" t="n"/>
      <c r="AW14" s="669" t="n"/>
      <c r="AX14" s="692" t="n"/>
      <c r="AY14" s="659" t="n"/>
      <c r="AZ14" s="659" t="n"/>
      <c r="BA14" s="659" t="n"/>
      <c r="BB14" s="659" t="n"/>
      <c r="BC14" s="694" t="n"/>
      <c r="BD14" s="659" t="n"/>
      <c r="BE14" s="659" t="n"/>
      <c r="BF14" s="659" t="n"/>
      <c r="BG14" s="659" t="n"/>
      <c r="BH14" s="659" t="n"/>
      <c r="BI14" s="659" t="n"/>
      <c r="BJ14" s="659" t="n"/>
      <c r="BK14" s="659" t="n"/>
      <c r="BL14" s="659" t="n"/>
      <c r="BM14" s="659" t="n"/>
      <c r="BN14" s="659" t="n"/>
      <c r="BO14" s="659" t="n"/>
      <c r="BP14" s="659" t="n"/>
      <c r="BQ14" s="659" t="n"/>
      <c r="BR14" s="659" t="n"/>
      <c r="BS14" s="659" t="n"/>
      <c r="BT14" s="659" t="n"/>
      <c r="BU14" s="659" t="n"/>
      <c r="BV14" s="659" t="n"/>
      <c r="BW14" s="695" t="n"/>
      <c r="BX14" s="695" t="n"/>
      <c r="BY14" s="281" t="n"/>
    </row>
    <row r="15" ht="135" customHeight="1">
      <c r="D15" s="669" t="n"/>
      <c r="E15" s="309" t="inlineStr">
        <is>
          <t>A2. Mal uso de los servicios o recursos tecnológicos por parte de los usuarios finales.</t>
        </is>
      </c>
      <c r="F15" s="669" t="n"/>
      <c r="G15" s="669" t="n"/>
      <c r="H15" s="669" t="n"/>
      <c r="I15" s="669" t="n"/>
      <c r="J15" s="669" t="n"/>
      <c r="K15" s="669" t="n"/>
      <c r="L15" s="669" t="n"/>
      <c r="M15" s="669" t="n"/>
      <c r="N15" s="669" t="n"/>
      <c r="O15" s="669" t="n"/>
      <c r="P15" s="669" t="n"/>
      <c r="Q15" s="438" t="inlineStr">
        <is>
          <t xml:space="preserve">
Actualiza los procedimientos del área, para asegurar la generación de conceptos técnicos en la contratación que involucran la adquisición de recursos tecnológicos. </t>
        </is>
      </c>
      <c r="R15" s="302" t="inlineStr">
        <is>
          <t>CADA VEZ QUE SE PRESENTE LA NECESIDAD</t>
        </is>
      </c>
      <c r="S15" s="308" t="inlineStr">
        <is>
          <t xml:space="preserve">Información documentada:
(ASIP16, ASIP20)
</t>
        </is>
      </c>
      <c r="T15" s="308" t="inlineStr">
        <is>
          <t xml:space="preserve">Registros del Proceso.
Evidencias de reuniones de levantamientos de requerimientos y entregas (Listas de Asistencia, Correo Electrónicos, hojas de trabajo, grabaciones de las reuniones) cargue y formalización de los documentos creados y versiones actualizadas. </t>
        </is>
      </c>
      <c r="U15" s="303" t="inlineStr">
        <is>
          <t>PREVENTIVO</t>
        </is>
      </c>
      <c r="V15" s="303" t="inlineStr">
        <is>
          <t>MANUAL</t>
        </is>
      </c>
      <c r="W15" s="303">
        <f>IF(OR(U15="PREVENTIVO",U15="DETECTIVO"),"PROBABILIDAD",IF(U15="CORRECTIVO","IMPACTO",""))</f>
        <v/>
      </c>
      <c r="X15" s="303">
        <f>IF(AND(U15="PREVENTIVO",V15="AUTOMÁTICO"),"50%",IF(AND(U15="PREVENTIVO",V15="MANUAL"),"40%",IF(AND(U15="DETECTIVO",V15="AUTOMÁTICO"),"40%",IF(AND(U15="DETECTIVO",V15="MANUAL"),"30%",IF(AND(U15="CORRECTIVO",V15="AUTOMÁTICO"),"35%",IF(AND(U15="CORRECTIVO",V15="MANUAL"),"25%",""))))))</f>
        <v/>
      </c>
      <c r="Y15" s="270">
        <f>IFERROR(IF(AND(W14="Probabilidad",W15="Probabilidad"),(Y14-(Y14*X15)),IF(AND(W14="Impacto",W15="Probabilidad"),(Y13-(Y13*X15)),IF(W15="Impacto",Y14,""))),"")</f>
        <v/>
      </c>
      <c r="Z15" s="115">
        <f>IFERROR(IF(Y15="","",IF(Y15&lt;=0.2,"MUY BAJA",IF(Y15&lt;=0.4,"BAJA",IF(Y15&lt;=0.6,"MEDIA",IF(Y15&lt;=0.8,"ALTA",IF(Y15=1,"MUY ALTA")))))),"")</f>
        <v/>
      </c>
      <c r="AA15" s="265">
        <f>IFERROR(IF(AND(W14="Impacto",W15="Impacto"),(AA14-(AA14*X15)),IF(AND(W14="Probabilidad",W15="Impacto"),(AA13-(AA13*X15)),IF(W15="Probabilidad",AA14,""))),"")</f>
        <v/>
      </c>
      <c r="AB15" s="115">
        <f>IFERROR(IF(AA15="","",IF(AA15&lt;=0.2,"LEVE",IF(AA15&lt;=0.4,"MENOR",IF(AA15&lt;=0.6,"MODERADO",IF(AA15&lt;=0.8,"MAYOR",IF(AA15=1,"CATASTRÓFICO")))))),"")</f>
        <v/>
      </c>
      <c r="AC15" s="304">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177" t="n">
        <v>43581</v>
      </c>
      <c r="AE15" s="178" t="inlineStr">
        <is>
          <t>Se recomienda ampliar los entregables para cada uno de los controles, a fin de aumentar la evidencia obtenida en las actividades que desarrolla el proceso</t>
        </is>
      </c>
      <c r="AF15" s="177" t="n">
        <v>43686</v>
      </c>
      <c r="AG15" s="178" t="inlineStr">
        <is>
          <t>Se recomienda ampliar los entregables para cada uno de los controles, a fin de aumentar la evidencia obtenida en las actividades que desarrolla el proceso</t>
        </is>
      </c>
      <c r="AH15" s="177" t="n">
        <v>43958</v>
      </c>
      <c r="AI15" s="178" t="inlineStr">
        <is>
          <t>Se recomienda ampliar los entregables para cada uno de los controles, a fin de aumentar la evidencia obtenida en las actividades que desarrolla el proceso</t>
        </is>
      </c>
      <c r="AJ15" s="177" t="n">
        <v>44141</v>
      </c>
      <c r="AK15" s="310" t="inlineStr">
        <is>
          <t>No se identifica por parte del proceso, las actividades a realizar cuando se presenten desviaciones. Es decir, no se tiene contemplado un plan de acción adicional cuando no se logra ejecutar el control, por lo que es factible que el riesgo se materialice</t>
        </is>
      </c>
      <c r="AL15" s="177" t="n">
        <v>44341</v>
      </c>
      <c r="AM15" s="178" t="inlineStr">
        <is>
          <t>Se han documentado diferentes procedimientos con el fin de establecer lineamientos que permitan realizar desarrollos internos en la Institución, por medio de estándares aplicables a mantener la consistencia de los diferentes sistemas tecnológicos</t>
        </is>
      </c>
      <c r="AN15" s="177" t="n">
        <v>44495</v>
      </c>
      <c r="AO15" s="178" t="inlineStr">
        <is>
          <t>Se sigue trabajando en la actualización de diferentes documentos que determinan lineamentos en la operación del proceso. Se encuentra a la espera de su socialización y publicación</t>
        </is>
      </c>
      <c r="AP15" s="177" t="n">
        <v>45117</v>
      </c>
      <c r="AQ15" s="179" t="inlineStr">
        <is>
          <t xml:space="preserve">Se evidencian informes por parte de la empresa MERC@NET en cuanto a la seguridad perimetral, conectividad y colocation de la Universidad de Cundinamarca con corte a febrero de 2022.
S evidencia consultoría wexler, donde se realizó consultoría de vulnerabilidades.
Informes de soporte y actualizaciones de plataforma institucional con Pamplona </t>
        </is>
      </c>
      <c r="AR15" s="177" t="inlineStr">
        <is>
          <t>18/042024</t>
        </is>
      </c>
      <c r="AS15" s="179" t="inlineStr">
        <is>
          <t xml:space="preserve">Se evidencian la actualización documental del procedimiento ASIP16, Con fecha de actualización de febrero 2024 y ASIP20, actualizado en el mes de octubre de 2024 cargado en el MOD. </t>
        </is>
      </c>
      <c r="AT15" s="177" t="n">
        <v>45728</v>
      </c>
      <c r="AU15" s="179" t="inlineStr">
        <is>
          <t xml:space="preserve">Se evidencian la actualización documental del procedimiento ASIP16 y ASIP20, Con fecha de actualización de febrero de 2025 cargados en el MOD. </t>
        </is>
      </c>
      <c r="AV15" s="177" t="n">
        <v>46146</v>
      </c>
      <c r="AW15" s="179" t="inlineStr">
        <is>
          <t xml:space="preserve">Se evidencian la actualización documental del procedimiento ASIP16 y ASIP20, Con fecha de actualización de marzo y abril de 2025 cargados en el MOD. </t>
        </is>
      </c>
      <c r="AX15" s="696" t="n"/>
      <c r="AY15" s="698" t="n"/>
      <c r="AZ15" s="698" t="n"/>
      <c r="BA15" s="698" t="n"/>
      <c r="BB15" s="698" t="n"/>
      <c r="BC15" s="694" t="n"/>
      <c r="BD15" s="659" t="n"/>
      <c r="BE15" s="659" t="n"/>
      <c r="BF15" s="659" t="n"/>
      <c r="BG15" s="659" t="n"/>
      <c r="BH15" s="659" t="n"/>
      <c r="BI15" s="659" t="n"/>
      <c r="BJ15" s="659" t="n"/>
      <c r="BK15" s="659" t="n"/>
      <c r="BL15" s="659" t="n"/>
      <c r="BM15" s="659" t="n"/>
      <c r="BN15" s="660" t="n"/>
      <c r="BO15" s="660" t="n"/>
      <c r="BP15" s="660" t="n"/>
      <c r="BQ15" s="660" t="n"/>
      <c r="BR15" s="660" t="n"/>
      <c r="BS15" s="660" t="n"/>
      <c r="BT15" s="660" t="n"/>
      <c r="BU15" s="660" t="n"/>
      <c r="BV15" s="660" t="n"/>
      <c r="BW15" s="701" t="n"/>
      <c r="BX15" s="701" t="n"/>
      <c r="BY15" s="281" t="n"/>
    </row>
    <row r="16" ht="409.5" customHeight="1">
      <c r="A16" s="300">
        <f>IF(OR(AX16=0,AZ16=0),"",IF(AND(AX16&lt;=0.2,AZ16&lt;=0.2),1,IF(AND(AX16&lt;=0.2,AZ16&lt;=0.4),2,IF(AND(AX16&lt;=0.2,AZ16&lt;=0.6),3,IF(AND(AX16&lt;=0.2,AZ16&lt;=0.8),4,IF(AND(AX16&lt;=0.2,AZ16&lt;=1),5,IF(AND(AX16&lt;=0.4,AZ16&lt;=0.2),6,IF(AND(AX16&lt;=0.4,AZ16&lt;=0.4),7,IF(AND(AX16&lt;=0.4,AZ16&lt;=0.6),8,IF(AND(AX16&lt;=0.4,AZ16&lt;=0.8),9,IF(AND(AX16&lt;=0.4,AZ16&lt;=1),10,IF(AND(AX16&lt;=0.6,AZ16&lt;=0.2),11,IF(AND(AX16&lt;=0.6,AZ16&lt;=0.4),12,IF(AND(AX16&lt;=0.6,AZ16&lt;=0.6),13,IF(AND(AX16&lt;=0.6,AZ16&lt;=0.8),14,IF(AND(AX16&lt;=0.6,AZ16&lt;=1),15,IF(AND(AX16&lt;=0.8,AZ16&lt;=0.2),16,IF(AND(AX16&lt;=0.8,AZ16&lt;=0.4),17,IF(AND(AX16&lt;=0.8,AZ16&lt;=0.6),18,IF(AND(AX16&lt;=0.8,AZ16&lt;=0.8),19,IF(AND(AX16&lt;=0.8,AZ16&lt;=1),20,IF(AND(AX16&lt;=1,AZ16&lt;=0.2),21,IF(AND(AX16&lt;=1,AZ16&lt;=0.4),22,IF(AND(AX16&lt;=1,AZ16&lt;=0.6),23,IF(AND(AX16&lt;=1,AZ16&lt;=0.8),24,IF(AND(AX16&lt;=1,AZ16&lt;=1),25,""))))))))))))))))))))))))))</f>
        <v/>
      </c>
      <c r="B16" s="300">
        <f>IF(A16="","",1/100)</f>
        <v/>
      </c>
      <c r="C16" s="300">
        <f>IFERROR(A16+B16,"")</f>
        <v/>
      </c>
      <c r="D16" s="311" t="n">
        <v>6</v>
      </c>
      <c r="E16" s="312" t="inlineStr">
        <is>
          <t xml:space="preserve">A1. Amenazas a la seguridad informática de la institución, sus recursos y servicios informáticos. </t>
        </is>
      </c>
      <c r="F16" s="435" t="inlineStr">
        <is>
          <t xml:space="preserve">Posibilidad de afectación en la ejecución de las actividades de los procesos y fuga o perdida a nivel institucional a causa de riesgos de virus, malware, robo de información y demás que generen incumplimiento de las actividades. </t>
        </is>
      </c>
      <c r="G16" s="88" t="inlineStr">
        <is>
          <t xml:space="preserve">Perdida, fuga o robo de la información documentada de los procesos que conllevan dificultad en la ejecución de las actividades. </t>
        </is>
      </c>
      <c r="H16" s="88" t="inlineStr">
        <is>
          <t>FRAUDE EXTERNO: Pérdida derivada de actos de fraude por personas ajenas a la organización (no participa personal de la entidad).</t>
        </is>
      </c>
      <c r="I16" s="356" t="n">
        <v>13964</v>
      </c>
      <c r="J16" s="88" t="inlineStr">
        <is>
          <t xml:space="preserve">Se tiene como base el número de estudiantes, administrativos y docentes que cuentan con acceso a las herramientas digitales de la organización </t>
        </is>
      </c>
      <c r="K16" s="88">
        <f>IF(I16&lt;=0,"",IF(I16&lt;=2,"Muy Baja",IF(I16&lt;=10,"Baja",IF(I16&lt;=30,"Media",IF(I16&lt;=100,"Alta",IF(I16&gt;100,"Muy Alta"))))))</f>
        <v/>
      </c>
      <c r="L16" s="134">
        <f>IF(K16="","",IF(K16="Muy Baja",0.2,IF(K16="Baja",0.4,IF(K16="Media",0.6,IF(K16="Alta",0.8,IF(K16="Muy Alta",1,))))))</f>
        <v/>
      </c>
      <c r="M16" s="88" t="inlineStr">
        <is>
          <t>El riesgo afecta la imagen de la entidad con efecto publicitario sostenido a nivel de sector administrativo, nivel departamental o municipal.</t>
        </is>
      </c>
      <c r="N16" s="435">
        <f>IF(OR(M16=CRITERIOS!$C$182,M16=CRITERIOS!$D$182),"Leve",IF(OR(M16=CRITERIOS!$C$183,M16=CRITERIOS!$D$183),"Menor",IF(OR(M16=CRITERIOS!$C$184,M16=CRITERIOS!$D$184),"Moderado",IF(OR(M16=CRITERIOS!$C$185,M16=CRITERIOS!$D$185),"Mayor",IF(OR(M16=CRITERIOS!$C$186,M16=CRITERIOS!$D$186),"Catastrófico","")))))</f>
        <v/>
      </c>
      <c r="O16" s="270">
        <f>IF(N16="","",IF(N16="Leve",0.2,IF(N16="Menor",0.4,IF(N16="Moderado",0.6,IF(N16="Mayor",0.8,IF(N16="Catastrófico",1,))))))</f>
        <v/>
      </c>
      <c r="P16" s="313">
        <f>IF(OR(AND(K16="Muy Baja",N16="Leve"),AND(K16="Muy Baja",N16="Menor"),AND(K16="Baja",N16="Leve")),"BAJO",IF(OR(AND(K16="Muy baja",N16="Moderado"),AND(K16="Baja",N16="Menor"),AND(K16="Baja",N16="Moderado"),AND(K16="Media",N16="Leve"),AND(K16="Media",N16="Menor"),AND(K16="Media",N16="Moderado"),AND(K16="Alta",N16="Leve"),AND(K16="Alta",N16="Menor")),"MODERADO",IF(OR(AND(K16="Muy Baja",N16="Mayor"),AND(K16="Baja",N16="Mayor"),AND(K16="Media",N16="Mayor"),AND(K16="Alta",N16="Moderado"),AND(K16="Alta",N16="Mayor"),AND(K16="Muy Alta",N16="Leve"),AND(K16="Muy Alta",N16="Menor"),AND(K16="Muy Alta",N16="Moderado"),YY16="Muy Alta",N16="Mayor"),"ALTO",IF(OR(AND(K16="Muy Baja",N16="Catastrófico"),AND(K16="Baja",N16="Catastrófico"),AND(K16="Media",N16="Catastrófico"),AND(K16="Alta",N16="Catastrófico"),AND(K16="Muy Alta",N16="Catastrófico")),"EXTREMO",""))))</f>
        <v/>
      </c>
      <c r="Q16" s="527" t="inlineStr">
        <is>
          <t>El Director de Sistemas y Tecnología en compañía de su equipo de trabajo, realiza la adquisición de antivirus e instalación en los equipos de los usuarios finales, además de los monitoreos y topología de seguridad a nivel institucional.</t>
        </is>
      </c>
      <c r="R16" s="303" t="inlineStr">
        <is>
          <t>DIARIA</t>
        </is>
      </c>
      <c r="S16" s="308" t="inlineStr">
        <is>
          <t>Información documentada ASIP18, EPIF001, ASIG005,ASII014,ASIP36.</t>
        </is>
      </c>
      <c r="T16" s="308" t="inlineStr">
        <is>
          <t xml:space="preserve">Información documentada en el cronograma de actualización y mantenimiento de equipos en la sede, seccionales y extensiones, ASIP18, Contrato F-CPS 133 DE 2023. </t>
        </is>
      </c>
      <c r="U16" s="303" t="inlineStr">
        <is>
          <t>PREVENTIVO</t>
        </is>
      </c>
      <c r="V16" s="303" t="inlineStr">
        <is>
          <t>MANUAL</t>
        </is>
      </c>
      <c r="W16" s="303">
        <f>IF(OR(U16="PREVENTIVO",U16="DETECTIVO"),"PROBABILIDAD",IF(U16="CORRECTIVO","IMPACTO",""))</f>
        <v/>
      </c>
      <c r="X16" s="303">
        <f>IF(AND(U16="PREVENTIVO",V16="AUTOMÁTICO"),"50%",IF(AND(U16="PREVENTIVO",V16="MANUAL"),"40%",IF(AND(U16="DETECTIVO",V16="AUTOMÁTICO"),"40%",IF(AND(U16="DETECTIVO",V16="MANUAL"),"30%",IF(AND(U16="CORRECTIVO",V16="AUTOMÁTICO"),"35%",IF(AND(U16="CORRECTIVO",V16="MANUAL"),"25%",""))))))</f>
        <v/>
      </c>
      <c r="Y16" s="115">
        <f>IFERROR(IF(W16="Probabilidad",(L16-(L16*X16)),IF(W16="Impacto",L16,"")),"")</f>
        <v/>
      </c>
      <c r="Z16" s="115">
        <f>IFERROR(IF(Y16="","",IF(Y16&lt;=0.2,"MUY BAJA",IF(Y16&lt;=0.4,"BAJA",IF(Y16&lt;=0.6,"MEDIA",IF(Y16&lt;=0.8,"ALTA",IF(Y16=1,"MUY ALTA")))))),"")</f>
        <v/>
      </c>
      <c r="AA16" s="115">
        <f>IFERROR(IF(W16="Impacto",(O16-(O16*X16)),IF(W16="Probabilidad",O16,"")),"")</f>
        <v/>
      </c>
      <c r="AB16" s="115">
        <f>IFERROR(IF(AA16="","",IF(AA16&lt;=0.2,"LEVE",IF(AA16&lt;=0.4,"MENOR",IF(AA16&lt;=0.6,"MODERADO",IF(AA16&lt;=0.8,"MAYOR",IF(AA16=1,"CATASTRÓFICO")))))),"")</f>
        <v/>
      </c>
      <c r="AC16" s="304">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177" t="n">
        <v>43581</v>
      </c>
      <c r="AE16" s="178" t="inlineStr">
        <is>
          <t>Se recomienda ampliar los entregables para cada uno de los controles, a fin de aumentar la evidencia obtenida en las actividades que desarrolla el proceso</t>
        </is>
      </c>
      <c r="AF16" s="177" t="n">
        <v>43686</v>
      </c>
      <c r="AG16" s="178" t="inlineStr">
        <is>
          <t>Se recomienda ampliar los entregables para cada uno de los controles, a fin de aumentar la evidencia obtenida en las actividades que desarrolla el proceso</t>
        </is>
      </c>
      <c r="AH16" s="177" t="n">
        <v>43958</v>
      </c>
      <c r="AI16" s="178" t="inlineStr">
        <is>
          <t>Se recomienda ampliar los entregables para cada uno de los controles, a fin de aumentar la evidencia obtenida en las actividades que desarrolla el proceso</t>
        </is>
      </c>
      <c r="AJ16" s="177" t="n">
        <v>44141</v>
      </c>
      <c r="AK16" s="310" t="inlineStr">
        <is>
          <t>No se identifica por parte del proceso, las actividades a realizar cuando se presenten desviaciones. Es decir, no se tiene contemplado un plan de acción adicional cuando no se logra ejecutar el control, por lo que es factible que el riesgo se materialice</t>
        </is>
      </c>
      <c r="AL16" s="177" t="n">
        <v>44341</v>
      </c>
      <c r="AM16" s="178" t="inlineStr">
        <is>
          <t>Se recomienda mantener las actividades de capacitación de herramientas y desarrollos en la Institución a fin de fortalecer el buen manejo que las diferentes partes interesadas le den a estos recursos que provee el proceso</t>
        </is>
      </c>
      <c r="AN16" s="177" t="n">
        <v>44495</v>
      </c>
      <c r="AO16" s="178" t="inlineStr">
        <is>
          <t>Diferentes campañas a lo largo del año ha realizado la Dirección de sistemas en el manejo de recursos informáticos, contando con la participación activa de directivos, docentes y administrativos. Así como jornadas de inducción a estudiantes</t>
        </is>
      </c>
      <c r="AP16" s="177" t="n">
        <v>44678</v>
      </c>
      <c r="AQ16" s="179" t="inlineStr">
        <is>
          <t>Se evidencian piezas publicitarias mediante las solicitudes 19793, 20569, 20621, 20676 y 20838.</t>
        </is>
      </c>
      <c r="AR16" s="177" t="inlineStr">
        <is>
          <t>18/042024</t>
        </is>
      </c>
      <c r="AS16" s="179" t="inlineStr">
        <is>
          <t>Se evidencian la actualización documental del procedimiento ASIP18, ASIP16, se inactiva el INSTRUCTIVO ASII014, donde se incluye el manual de servicios tecnológicos ASIM017 cargados en el MOD.
Así mismo se evidencia la ejecución del contrato F-CPS-133 DE 2023, con renovación para cada vigencia, donde se ejecuta el mantenimiento de equipos en el licenciamiento de antivirus, en la sede, seccionales y extensiones.
Se evidencia el cronograma de mantenimientos a equipos cargados en la intranet de la Universidad de Cundinamarca.</t>
        </is>
      </c>
      <c r="AT16" s="177" t="n">
        <v>45728</v>
      </c>
      <c r="AU16" s="179" t="inlineStr">
        <is>
          <t>Durante la vigencia 2024, Se evidencian la actualización documental del procedimiento ASIP18, ASIP16, se inactiva el INSTRUCTIVO ASII014, donde se incluye el manual de servicios tecnológicos ASIM017 cargados en el MOD.
Así mismo se evidencia la ejecución del contrato F-CPS-133 DE 2023, con renovación para cada vigencia, donde se ejecuta el mantenimiento de equipos en el licenciamiento de antivirus, en la sede, seccionales y extensiones.
Se evidencia el cronograma de mantenimientos a equipos cargados en la intranet de la Universidad de Cundinamarca.</t>
        </is>
      </c>
      <c r="AV16" s="177" t="n">
        <v>46146</v>
      </c>
      <c r="AW16" s="179" t="inlineStr">
        <is>
          <t>Se evidenció la creación del procedimiento ASIP36 GESTIÓN DE VULNERABILIDADES, actualización de los procedimientos ASIP18, se evidenció la continuidad a los procesos contractuales de antivirus, malware, seguridad perimetral, SOC, a través de los contratos N°.F-CPS - 243 del 2025; F-CPS -250 del 2025, .F-OCS 266 de 2025.</t>
        </is>
      </c>
      <c r="AX16" s="315">
        <f>IF(Y16="","",MIN(Y16:Y16))</f>
        <v/>
      </c>
      <c r="AY16" s="315">
        <f>IFERROR(IF(AX16="","",IF(AX16&lt;=0.2,"MUY BAJA",IF(AX16&lt;=0.4,"BAJA",IF(AX16&lt;=0.6,"MEDIA",IF(AX16&lt;=0.8,"ALTA",IF(AX16=1,"MUY ALTA")))))),"")</f>
        <v/>
      </c>
      <c r="AZ16" s="315">
        <f>IF(AA16="","",MIN(AA16:AA16))</f>
        <v/>
      </c>
      <c r="BA16" s="315">
        <f>IFERROR(IF(AZ16="","",IF(AZ16&lt;=0.2,"LEVE",IF(AZ16&lt;=0.4,"MENOR",IF(AZ16&lt;=0.6,"MODERADO",IF(AZ16&lt;=0.8,"MAYOR",IF(AZ16=1,"CATASTRÓFICO")))))),"")</f>
        <v/>
      </c>
      <c r="BB16" s="316">
        <f>IFERROR(IF(OR(AND(AY16="Muy Baja",BA16="Leve"),AND(AY16="Muy Baja",BA16="Menor"),AND(AY16="Baja",BA16="Leve")),"BAJO",IF(OR(AND(AY16="Muy baja",BA16="Moderado"),AND(AY16="Baja",BA16="Menor"),AND(AY16="Baja",BA16="Moderado"),AND(AY16="Media",BA16="Leve"),AND(AY16="Media",BA16="Menor"),AND(AY16="Media",BA16="Moderado"),AND(AY16="Alta",BA16="Leve"),AND(AY16="Alta",BA16="Menor")),"MODERADO",IF(OR(AND(AY16="Muy Baja",BA16="Mayor"),AND(AY16="Baja",BA16="Mayor"),AND(AY16="Media",BA16="Mayor"),AND(AY16="Alta",BA16="Moderado"),AND(AY16="Alta",BA16="Mayor"),AND(AY16="Muy Alta",BA16="Leve"),AND(AY16="Muy Alta",BA16="Menor"),AND(AY16="Muy Alta",BA16="Moderado"),AND(AY16="Muy Alta",BA16="Mayor")),"ALTO",IF(OR(AND(AY16="Muy Baja",BA16="Catastrófico"),AND(AY16="Baja",BA16="Catastrófico"),AND(AY16="Media",BA16="Catastrófico"),AND(AY16="Alta",BA16="Catastrófico"),AND(AY16="Muy Alta",BA16="Catastrófico")),"EXTREMO","")))),"")</f>
        <v/>
      </c>
      <c r="BC16" s="706" t="n"/>
      <c r="BD16" s="660" t="n"/>
      <c r="BE16" s="660" t="n"/>
      <c r="BF16" s="660" t="n"/>
      <c r="BG16" s="660" t="n"/>
      <c r="BH16" s="660" t="n"/>
      <c r="BI16" s="660" t="n"/>
      <c r="BJ16" s="660" t="n"/>
      <c r="BK16" s="660" t="n"/>
      <c r="BL16" s="660" t="n"/>
      <c r="BM16" s="660" t="n"/>
      <c r="BN16" s="317" t="inlineStr">
        <is>
          <t>Riesgos No. 03 Sistemas y Tecnología.
Se evidencia materialización del riesgo, teniendo en cuenta los resultados de auditoria interna realizada al proceso de financiera, donde se establece el siguiente hallazgo contenido en el plan de mejoramiento No. 905 hallazgo 02: “Un total de 213 estudiantes a quienes se les aplicó el beneficio de gratuidad en la liquidación de trabajo de grado, lo cual corresponde a NOVENTA Y SIETE MILLONES OCHOCIENTOS NOVENTA MIL PESOS MCTE ($97.890.000,00). Incumpliendo la Política de Estado de la Gratuidad en la Matrícula, puesto que ésta contempla el beneficio de gratuidad exclusivamente por lo indicado en el Decreto 1667 del 07 de diciembre de 2021, Sección 5 Política de Estado de Gratuidad en la matrícula, Artículo 2.5.3.3.5.9. Beneficios. “...cubrimiento del 100% del valor de la matrícula ordinaria neta de pregrado, liquidado por las Instituciones de Educación Superior públicas, sin incluir otros derechos académicos y cobros complementarios...””, teniendo en cuenta que la información contenida en los sistemas de información de la entidad, cuenta con debilidades en controles de verificación de requisitos normativos para el proceso de liquidación de matrícula."</t>
        </is>
      </c>
      <c r="BO16" s="317" t="n">
        <v>45384</v>
      </c>
      <c r="BP16" s="318" t="inlineStr">
        <is>
          <t xml:space="preserve">
Se evidencia la materialización del riesgo debido al informe de la ley de software legal, donde se encontró que el soporte de instalación de software no está en los computadores de la Universidad de Cundinamarca, sino en los computadores personales. Dejando así un plan de mejoramiento N°940</t>
        </is>
      </c>
      <c r="BQ16" s="317" t="n">
        <v>45544</v>
      </c>
      <c r="BR16" s="318" t="inlineStr">
        <is>
          <t>No se materializa el riesgo.</t>
        </is>
      </c>
      <c r="BS16" s="317" t="n">
        <v>45742</v>
      </c>
      <c r="BT16" s="318" t="inlineStr">
        <is>
          <t xml:space="preserve">No se evidencia materialización de riesgo. </t>
        </is>
      </c>
      <c r="BU16" s="317" t="n">
        <v>45912</v>
      </c>
      <c r="BV16" s="318" t="inlineStr">
        <is>
          <t>No se evidencia materialización del riesgo.</t>
        </is>
      </c>
      <c r="BW16" s="161" t="n"/>
      <c r="BX16" s="159" t="n"/>
      <c r="BY16" s="281" t="n"/>
    </row>
    <row r="17">
      <c r="D17" s="447" t="n"/>
      <c r="E17" s="276" t="n"/>
      <c r="F17" s="276" t="n"/>
      <c r="G17" s="276" t="n"/>
      <c r="H17" s="276" t="n"/>
      <c r="I17" s="109" t="n"/>
      <c r="J17" s="276" t="n"/>
      <c r="K17" s="109" t="n"/>
      <c r="L17" s="109" t="n"/>
      <c r="M17" s="109" t="n"/>
      <c r="N17" s="109" t="n"/>
      <c r="O17" s="109" t="n"/>
      <c r="P17" s="277" t="n"/>
      <c r="Q17" s="276" t="n"/>
      <c r="R17" s="276" t="n"/>
      <c r="S17" s="276" t="n"/>
      <c r="T17" s="276" t="n"/>
      <c r="U17" s="109" t="n"/>
      <c r="V17" s="109" t="n"/>
      <c r="W17" s="109" t="n"/>
      <c r="X17" s="276" t="n"/>
      <c r="Y17" s="236" t="n"/>
      <c r="Z17" s="276" t="n"/>
      <c r="AA17" s="276" t="n"/>
      <c r="AB17" s="276" t="n"/>
      <c r="AC17" s="278" t="n"/>
      <c r="AD17" s="278" t="n"/>
      <c r="AE17" s="278" t="n"/>
      <c r="AF17" s="278" t="n"/>
      <c r="AG17" s="278" t="n"/>
      <c r="AH17" s="278" t="n"/>
      <c r="AI17" s="278" t="n"/>
      <c r="AJ17" s="278" t="n"/>
      <c r="AK17" s="278" t="n"/>
      <c r="AL17" s="278" t="n"/>
      <c r="AM17" s="278" t="n"/>
      <c r="AN17" s="278" t="n"/>
      <c r="AO17" s="278" t="n"/>
      <c r="AP17" s="278" t="n"/>
      <c r="AQ17" s="278" t="n"/>
      <c r="AR17" s="278" t="n"/>
      <c r="AS17" s="278" t="n"/>
      <c r="AT17" s="278" t="n"/>
      <c r="AU17" s="278" t="n"/>
      <c r="AV17" s="278" t="n"/>
      <c r="AW17" s="278" t="n"/>
      <c r="AX17" s="276" t="n"/>
      <c r="AY17" s="276" t="n"/>
      <c r="AZ17" s="276" t="n"/>
      <c r="BA17" s="276" t="n"/>
      <c r="BB17" s="279" t="n"/>
      <c r="BC17" s="280" t="n"/>
      <c r="BD17" s="276" t="n"/>
      <c r="BE17" s="280" t="n"/>
      <c r="BF17" s="276" t="n"/>
      <c r="BG17" s="280" t="n"/>
      <c r="BH17" s="276" t="n"/>
      <c r="BI17" s="280" t="n"/>
      <c r="BJ17" s="276" t="n"/>
      <c r="BK17" s="280" t="n"/>
      <c r="BL17" s="276" t="n"/>
      <c r="BM17" s="280" t="n"/>
      <c r="BN17" s="280" t="n"/>
      <c r="BO17" s="276" t="n"/>
      <c r="BP17" s="281" t="n"/>
      <c r="BQ17" s="281" t="n"/>
      <c r="BR17" s="281" t="n"/>
      <c r="BS17" s="281" t="n"/>
      <c r="BT17" s="281" t="n"/>
      <c r="BU17" s="281" t="n"/>
      <c r="BV17" s="281" t="n"/>
      <c r="BW17" s="281" t="n"/>
      <c r="BX17" s="281" t="n"/>
      <c r="BY17" s="281" t="n"/>
    </row>
    <row r="18" ht="15" customHeight="1">
      <c r="D18" s="447" t="n"/>
      <c r="E18" s="360" t="inlineStr">
        <is>
          <t>Diagonal 18 No. 20-29 Fusagasugá – Cundinamarca
Teléfono (601) 8281483 Línea Gratuita 018000180414
www.ucundinamarca.edu.co   E-mail: info@ucundinamarca.edu.co
NIT: 890.680.062-2</t>
        </is>
      </c>
      <c r="BY18" s="281" t="n"/>
    </row>
    <row r="19" ht="48" customHeight="1">
      <c r="D19" s="447" t="n"/>
      <c r="BY19" s="281" t="n"/>
    </row>
    <row r="20">
      <c r="D20" s="447" t="n"/>
      <c r="E20" s="276" t="n"/>
      <c r="F20" s="276" t="n"/>
      <c r="G20" s="276" t="n"/>
      <c r="H20" s="276" t="n"/>
      <c r="I20" s="109" t="n"/>
      <c r="J20" s="276" t="n"/>
      <c r="K20" s="109" t="n"/>
      <c r="L20" s="109" t="n"/>
      <c r="M20" s="109" t="n"/>
      <c r="N20" s="109" t="n"/>
      <c r="O20" s="109" t="n"/>
      <c r="P20" s="277" t="n"/>
      <c r="Q20" s="276" t="n"/>
      <c r="R20" s="276" t="n"/>
      <c r="S20" s="276" t="n"/>
      <c r="T20" s="276" t="n"/>
      <c r="U20" s="109" t="n"/>
      <c r="V20" s="109" t="n"/>
      <c r="W20" s="109" t="n"/>
      <c r="X20" s="276" t="n"/>
      <c r="Y20" s="236" t="n"/>
      <c r="Z20" s="276" t="n"/>
      <c r="AA20" s="276" t="n"/>
      <c r="AB20" s="276" t="n"/>
      <c r="AC20" s="278" t="n"/>
      <c r="AD20" s="278" t="n"/>
      <c r="AE20" s="278" t="n"/>
      <c r="AF20" s="276" t="n"/>
      <c r="AG20" s="276" t="n"/>
      <c r="AH20" s="276" t="n"/>
      <c r="AI20" s="276" t="n"/>
      <c r="AJ20" s="279" t="n"/>
      <c r="AK20" s="280" t="n"/>
      <c r="AL20" s="276" t="n"/>
      <c r="AM20" s="280" t="n"/>
      <c r="AN20" s="276" t="n"/>
      <c r="AO20" s="280" t="n"/>
      <c r="AP20" s="276" t="n"/>
      <c r="AQ20" s="280" t="n"/>
      <c r="AR20" s="276" t="n"/>
      <c r="AS20" s="280" t="n"/>
      <c r="AT20" s="276" t="n"/>
      <c r="AU20" s="280" t="n"/>
      <c r="AV20" s="276" t="n"/>
      <c r="AW20" s="280" t="n"/>
      <c r="AX20" s="276" t="n"/>
      <c r="AY20" s="276" t="n"/>
      <c r="AZ20" s="276" t="n"/>
      <c r="BA20" s="276" t="n"/>
      <c r="BB20" s="279" t="n"/>
      <c r="BC20" s="280" t="n"/>
      <c r="BD20" s="276" t="n"/>
      <c r="BE20" s="280" t="n"/>
      <c r="BF20" s="276" t="n"/>
      <c r="BG20" s="280" t="n"/>
      <c r="BH20" s="276" t="n"/>
      <c r="BI20" s="280" t="n"/>
      <c r="BJ20" s="276" t="n"/>
      <c r="BK20" s="280" t="n"/>
      <c r="BL20" s="276" t="n"/>
      <c r="BM20" s="280" t="n"/>
      <c r="BN20" s="280" t="n"/>
      <c r="BO20" s="276" t="n"/>
      <c r="BP20" s="281" t="n"/>
      <c r="BQ20" s="281" t="n"/>
      <c r="BR20" s="281" t="n"/>
      <c r="BS20" s="281" t="n"/>
      <c r="BT20" s="281" t="n"/>
      <c r="BU20" s="281" t="n"/>
      <c r="BV20" s="281" t="n"/>
      <c r="BW20" s="281" t="n"/>
      <c r="BX20" s="281" t="n"/>
      <c r="BY20" s="281" t="n"/>
    </row>
    <row r="21" ht="42.75" customHeight="1">
      <c r="D21" s="447" t="n"/>
      <c r="E21" s="361" t="inlineStr">
        <is>
          <t>Documento controlado por el Sistema de Gestión de la Calidad
Asegúrese que corresponde a la última versión consultando el Portal Institucional</t>
        </is>
      </c>
      <c r="BY21" s="281" t="n"/>
    </row>
  </sheetData>
  <sheetProtection selectLockedCells="1" selectUnlockedCells="0" algorithmName="SHA-512" sheet="1" objects="0" insertRows="0" insertHyperlinks="0" autoFilter="0" scenarios="0" formatColumns="0" deleteColumns="0" insertColumns="0" pivotTables="0" deleteRows="0" formatCells="0" saltValue="/GSpRdupiBs3fmwd03t20A==" formatRows="0" sort="0" spinCount="100000" hashValue="t0il63dXgKa+y+mUMQj7pvYAuIEPYhfvts7e8jmJ8iDBYMO60U42tp156U/vKhlLdov5+8Vh7+Yi4Ttux4RqRQ=="/>
  <mergeCells count="90">
    <mergeCell ref="BI9:BI16"/>
    <mergeCell ref="P9:P12"/>
    <mergeCell ref="BC9:BC16"/>
    <mergeCell ref="AX9:AX12"/>
    <mergeCell ref="AZ9:AZ12"/>
    <mergeCell ref="U7:W7"/>
    <mergeCell ref="H9:H12"/>
    <mergeCell ref="J9:J12"/>
    <mergeCell ref="BV9:BV12"/>
    <mergeCell ref="BX9:BX12"/>
    <mergeCell ref="BQ13:BQ15"/>
    <mergeCell ref="BP9:BP12"/>
    <mergeCell ref="F2:BV2"/>
    <mergeCell ref="BX13:BX15"/>
    <mergeCell ref="G9:G12"/>
    <mergeCell ref="F3:BV4"/>
    <mergeCell ref="I9:I12"/>
    <mergeCell ref="BA9:BA12"/>
    <mergeCell ref="BF9:BF16"/>
    <mergeCell ref="F1:BV1"/>
    <mergeCell ref="K9:K12"/>
    <mergeCell ref="M9:M12"/>
    <mergeCell ref="AX13:AX15"/>
    <mergeCell ref="F13:F15"/>
    <mergeCell ref="O9:O12"/>
    <mergeCell ref="BO9:BO12"/>
    <mergeCell ref="BQ9:BQ12"/>
    <mergeCell ref="AW13:AW14"/>
    <mergeCell ref="E13:E14"/>
    <mergeCell ref="I13:I15"/>
    <mergeCell ref="O13:O15"/>
    <mergeCell ref="BS13:BS15"/>
    <mergeCell ref="BW4:BX4"/>
    <mergeCell ref="L13:L15"/>
    <mergeCell ref="BE9:BE16"/>
    <mergeCell ref="BG9:BG16"/>
    <mergeCell ref="BN9:BN12"/>
    <mergeCell ref="AY13:AY15"/>
    <mergeCell ref="BA13:BA15"/>
    <mergeCell ref="BR9:BR12"/>
    <mergeCell ref="BT9:BT12"/>
    <mergeCell ref="N13:N15"/>
    <mergeCell ref="BH9:BH16"/>
    <mergeCell ref="E21:BX21"/>
    <mergeCell ref="BP13:BP15"/>
    <mergeCell ref="K13:K15"/>
    <mergeCell ref="H13:H15"/>
    <mergeCell ref="BT13:BT15"/>
    <mergeCell ref="BV13:BV15"/>
    <mergeCell ref="BJ9:BJ16"/>
    <mergeCell ref="BL9:BL16"/>
    <mergeCell ref="AY9:AY12"/>
    <mergeCell ref="B1:B4"/>
    <mergeCell ref="N8:O8"/>
    <mergeCell ref="D7:H7"/>
    <mergeCell ref="E18:BX19"/>
    <mergeCell ref="K8:L8"/>
    <mergeCell ref="AX7:BB7"/>
    <mergeCell ref="BW9:BW12"/>
    <mergeCell ref="BB9:BB12"/>
    <mergeCell ref="L9:L12"/>
    <mergeCell ref="D9:D12"/>
    <mergeCell ref="N9:N12"/>
    <mergeCell ref="F9:F12"/>
    <mergeCell ref="BK9:BK16"/>
    <mergeCell ref="BM9:BM16"/>
    <mergeCell ref="D13:D15"/>
    <mergeCell ref="BU13:BU15"/>
    <mergeCell ref="BW13:BW15"/>
    <mergeCell ref="P13:P15"/>
    <mergeCell ref="M13:M15"/>
    <mergeCell ref="BW1:BX1"/>
    <mergeCell ref="I7:T7"/>
    <mergeCell ref="BO13:BO15"/>
    <mergeCell ref="E9:E10"/>
    <mergeCell ref="AV13:AV14"/>
    <mergeCell ref="BW2:BX2"/>
    <mergeCell ref="X7:AQ7"/>
    <mergeCell ref="AZ13:AZ15"/>
    <mergeCell ref="J13:J15"/>
    <mergeCell ref="BB13:BB15"/>
    <mergeCell ref="BD9:BD16"/>
    <mergeCell ref="BS9:BS12"/>
    <mergeCell ref="BU9:BU12"/>
    <mergeCell ref="BW3:BX3"/>
    <mergeCell ref="BN13:BN15"/>
    <mergeCell ref="D1:E4"/>
    <mergeCell ref="G13:G15"/>
    <mergeCell ref="BC7:BR7"/>
    <mergeCell ref="BR13:BR15"/>
  </mergeCells>
  <conditionalFormatting sqref="BB9:BB11">
    <cfRule type="cellIs" priority="1614" operator="equal" dxfId="2">
      <formula>"EXTREMO"</formula>
    </cfRule>
    <cfRule type="cellIs" priority="1615" operator="equal" dxfId="3">
      <formula>"ALTO"</formula>
    </cfRule>
    <cfRule type="cellIs" priority="1616" operator="equal" dxfId="1">
      <formula>"MODERADO"</formula>
    </cfRule>
    <cfRule type="cellIs" priority="1617" operator="equal" dxfId="0">
      <formula>"BAJO"</formula>
    </cfRule>
  </conditionalFormatting>
  <conditionalFormatting sqref="K9:K11">
    <cfRule type="cellIs" priority="1438" operator="equal" dxfId="2">
      <formula>"Muy Alta"</formula>
    </cfRule>
    <cfRule type="cellIs" priority="1439" operator="equal" dxfId="53">
      <formula>"Alta"</formula>
    </cfRule>
    <cfRule type="cellIs" priority="1440" operator="equal" dxfId="1">
      <formula>"Media"</formula>
    </cfRule>
    <cfRule type="cellIs" priority="1441" operator="equal" dxfId="0">
      <formula>"Baja"</formula>
    </cfRule>
    <cfRule type="cellIs" priority="1442" operator="equal" dxfId="93">
      <formula>"Muy Baja"</formula>
    </cfRule>
  </conditionalFormatting>
  <conditionalFormatting sqref="N9:N11">
    <cfRule type="cellIs" priority="1433" operator="equal" dxfId="2">
      <formula>"Catastrófico"</formula>
    </cfRule>
    <cfRule type="cellIs" priority="1434" operator="equal" dxfId="53">
      <formula>"Mayor"</formula>
    </cfRule>
    <cfRule type="cellIs" priority="1435" operator="equal" dxfId="1">
      <formula>"Moderado"</formula>
    </cfRule>
    <cfRule type="cellIs" priority="1436" operator="equal" dxfId="0">
      <formula>"Menor"</formula>
    </cfRule>
    <cfRule type="cellIs" priority="1437" operator="equal" dxfId="93">
      <formula>"Leve"</formula>
    </cfRule>
  </conditionalFormatting>
  <conditionalFormatting sqref="P9:P11">
    <cfRule type="cellIs" priority="1429" operator="equal" dxfId="2">
      <formula>"EXTREMO"</formula>
    </cfRule>
    <cfRule type="cellIs" priority="1430" operator="equal" dxfId="127">
      <formula>"ALTO"</formula>
    </cfRule>
    <cfRule type="cellIs" priority="1431" operator="equal" dxfId="1">
      <formula>"MODERADO"</formula>
    </cfRule>
    <cfRule type="cellIs" priority="1432" operator="equal" dxfId="0">
      <formula>"BAJO"</formula>
    </cfRule>
  </conditionalFormatting>
  <conditionalFormatting sqref="Z9:Z16">
    <cfRule type="cellIs" priority="1425" operator="equal" dxfId="2">
      <formula>"MUY ALTA"</formula>
    </cfRule>
    <cfRule type="cellIs" priority="1426" operator="equal" dxfId="53">
      <formula>"ALTA"</formula>
    </cfRule>
    <cfRule type="cellIs" priority="1427" operator="equal" dxfId="0">
      <formula>"BAJA"</formula>
    </cfRule>
    <cfRule type="cellIs" priority="1428" operator="equal" dxfId="93">
      <formula>"MUY BAJA"</formula>
    </cfRule>
    <cfRule type="cellIs" priority="1406" operator="equal" dxfId="1">
      <formula>"MEDIA"</formula>
    </cfRule>
  </conditionalFormatting>
  <conditionalFormatting sqref="AB9:AB16">
    <cfRule type="cellIs" priority="1420" operator="equal" dxfId="2">
      <formula>"CATASTRÓFICO"</formula>
    </cfRule>
    <cfRule type="cellIs" priority="1421" operator="equal" dxfId="53">
      <formula>"MAYOR"</formula>
    </cfRule>
    <cfRule type="cellIs" priority="1422" operator="equal" dxfId="1">
      <formula>"MODERADO"</formula>
    </cfRule>
    <cfRule type="cellIs" priority="1423" operator="equal" dxfId="0">
      <formula>"MENOR"</formula>
    </cfRule>
    <cfRule type="cellIs" priority="1424" operator="equal" dxfId="93">
      <formula>"LEVE"</formula>
    </cfRule>
  </conditionalFormatting>
  <conditionalFormatting sqref="AC9:AC16">
    <cfRule type="cellIs" priority="1416" operator="equal" dxfId="2">
      <formula>"EXTREMO"</formula>
    </cfRule>
    <cfRule type="cellIs" priority="1417" operator="equal" dxfId="127">
      <formula>"ALTO"</formula>
    </cfRule>
    <cfRule type="cellIs" priority="1418" operator="equal" dxfId="1">
      <formula>"MODERADO"</formula>
    </cfRule>
    <cfRule type="cellIs" priority="1419" operator="equal" dxfId="0">
      <formula>"BAJO"</formula>
    </cfRule>
  </conditionalFormatting>
  <conditionalFormatting sqref="AY9:AY11">
    <cfRule type="cellIs" priority="1411" operator="equal" dxfId="2">
      <formula>"MUY ALTA"</formula>
    </cfRule>
    <cfRule type="cellIs" priority="1412" operator="equal" dxfId="53">
      <formula>"ALTA"</formula>
    </cfRule>
    <cfRule type="cellIs" priority="1413" operator="equal" dxfId="1">
      <formula>"MEDIA"</formula>
    </cfRule>
    <cfRule type="cellIs" priority="1414" operator="equal" dxfId="0">
      <formula>"BAJA"</formula>
    </cfRule>
    <cfRule type="cellIs" priority="1415" operator="equal" dxfId="93">
      <formula>"MUY BAJA"</formula>
    </cfRule>
  </conditionalFormatting>
  <conditionalFormatting sqref="BA9:BA11">
    <cfRule type="cellIs" priority="1407" operator="equal" dxfId="2">
      <formula>"CATASTRÓFICO"</formula>
    </cfRule>
    <cfRule type="cellIs" priority="1408" operator="equal" dxfId="53">
      <formula>"MAYOR"</formula>
    </cfRule>
    <cfRule type="cellIs" priority="1409" operator="equal" dxfId="1">
      <formula>"MODERADO"</formula>
    </cfRule>
    <cfRule type="cellIs" priority="1410" operator="equal" dxfId="0">
      <formula>"MENOR"</formula>
    </cfRule>
    <cfRule type="cellIs" priority="1405" operator="equal" dxfId="93">
      <formula>"LEVE"</formula>
    </cfRule>
  </conditionalFormatting>
  <conditionalFormatting sqref="AP16:AQ16 AS16 AU16">
    <cfRule type="cellIs" priority="228" operator="equal" dxfId="8">
      <formula>0</formula>
    </cfRule>
    <cfRule type="cellIs" priority="227" operator="equal" dxfId="59">
      <formula>0</formula>
    </cfRule>
  </conditionalFormatting>
  <conditionalFormatting sqref="AE15:AE16 AG15:AG16 AI15:AI16 AM9:AM16 AO9:AO16">
    <cfRule type="cellIs" priority="218" operator="equal" dxfId="8">
      <formula>0</formula>
    </cfRule>
    <cfRule type="cellIs" priority="217" operator="equal" dxfId="59">
      <formula>0</formula>
    </cfRule>
  </conditionalFormatting>
  <conditionalFormatting sqref="AD9:AJ11">
    <cfRule type="cellIs" priority="216" operator="equal" dxfId="8">
      <formula>0</formula>
    </cfRule>
    <cfRule type="cellIs" priority="215" operator="equal" dxfId="59">
      <formula>0</formula>
    </cfRule>
  </conditionalFormatting>
  <conditionalFormatting sqref="AK9:AK11">
    <cfRule type="cellIs" priority="214" operator="equal" dxfId="8">
      <formula>0</formula>
    </cfRule>
  </conditionalFormatting>
  <conditionalFormatting sqref="AK15">
    <cfRule type="cellIs" priority="213" operator="equal" dxfId="8">
      <formula>0</formula>
    </cfRule>
  </conditionalFormatting>
  <conditionalFormatting sqref="AK16">
    <cfRule type="cellIs" priority="212" operator="equal" dxfId="8">
      <formula>0</formula>
    </cfRule>
  </conditionalFormatting>
  <conditionalFormatting sqref="AF12">
    <cfRule type="cellIs" priority="210" operator="equal" dxfId="8">
      <formula>0</formula>
    </cfRule>
    <cfRule type="cellIs" priority="209" operator="equal" dxfId="59">
      <formula>0</formula>
    </cfRule>
  </conditionalFormatting>
  <conditionalFormatting sqref="AF13:AF14">
    <cfRule type="cellIs" priority="208" operator="equal" dxfId="8">
      <formula>0</formula>
    </cfRule>
    <cfRule type="cellIs" priority="207" operator="equal" dxfId="59">
      <formula>0</formula>
    </cfRule>
  </conditionalFormatting>
  <conditionalFormatting sqref="AF15">
    <cfRule type="cellIs" priority="206" operator="equal" dxfId="8">
      <formula>0</formula>
    </cfRule>
    <cfRule type="cellIs" priority="205" operator="equal" dxfId="59">
      <formula>0</formula>
    </cfRule>
  </conditionalFormatting>
  <conditionalFormatting sqref="AF16">
    <cfRule type="cellIs" priority="204" operator="equal" dxfId="8">
      <formula>0</formula>
    </cfRule>
    <cfRule type="cellIs" priority="203" operator="equal" dxfId="59">
      <formula>0</formula>
    </cfRule>
  </conditionalFormatting>
  <conditionalFormatting sqref="AH12">
    <cfRule type="cellIs" priority="200" operator="equal" dxfId="8">
      <formula>0</formula>
    </cfRule>
    <cfRule type="cellIs" priority="199" operator="equal" dxfId="59">
      <formula>0</formula>
    </cfRule>
  </conditionalFormatting>
  <conditionalFormatting sqref="AH13:AH14">
    <cfRule type="cellIs" priority="198" operator="equal" dxfId="8">
      <formula>0</formula>
    </cfRule>
    <cfRule type="cellIs" priority="197" operator="equal" dxfId="59">
      <formula>0</formula>
    </cfRule>
  </conditionalFormatting>
  <conditionalFormatting sqref="AH15">
    <cfRule type="cellIs" priority="196" operator="equal" dxfId="8">
      <formula>0</formula>
    </cfRule>
    <cfRule type="cellIs" priority="195" operator="equal" dxfId="59">
      <formula>0</formula>
    </cfRule>
  </conditionalFormatting>
  <conditionalFormatting sqref="AH16">
    <cfRule type="cellIs" priority="194" operator="equal" dxfId="8">
      <formula>0</formula>
    </cfRule>
    <cfRule type="cellIs" priority="193" operator="equal" dxfId="59">
      <formula>0</formula>
    </cfRule>
  </conditionalFormatting>
  <conditionalFormatting sqref="AJ12">
    <cfRule type="cellIs" priority="190" operator="equal" dxfId="8">
      <formula>0</formula>
    </cfRule>
    <cfRule type="cellIs" priority="189" operator="equal" dxfId="59">
      <formula>0</formula>
    </cfRule>
  </conditionalFormatting>
  <conditionalFormatting sqref="AJ13:AJ14">
    <cfRule type="cellIs" priority="188" operator="equal" dxfId="8">
      <formula>0</formula>
    </cfRule>
    <cfRule type="cellIs" priority="187" operator="equal" dxfId="59">
      <formula>0</formula>
    </cfRule>
  </conditionalFormatting>
  <conditionalFormatting sqref="AJ15">
    <cfRule type="cellIs" priority="186" operator="equal" dxfId="8">
      <formula>0</formula>
    </cfRule>
    <cfRule type="cellIs" priority="185" operator="equal" dxfId="59">
      <formula>0</formula>
    </cfRule>
  </conditionalFormatting>
  <conditionalFormatting sqref="AJ16">
    <cfRule type="cellIs" priority="184" operator="equal" dxfId="8">
      <formula>0</formula>
    </cfRule>
    <cfRule type="cellIs" priority="183" operator="equal" dxfId="59">
      <formula>0</formula>
    </cfRule>
  </conditionalFormatting>
  <conditionalFormatting sqref="AK12">
    <cfRule type="cellIs" priority="180" operator="equal" dxfId="8">
      <formula>0</formula>
    </cfRule>
  </conditionalFormatting>
  <conditionalFormatting sqref="AK13:AK14">
    <cfRule type="cellIs" priority="179" operator="equal" dxfId="8">
      <formula>0</formula>
    </cfRule>
  </conditionalFormatting>
  <conditionalFormatting sqref="AL13:AL14">
    <cfRule type="cellIs" priority="138" operator="equal" dxfId="8">
      <formula>0</formula>
    </cfRule>
    <cfRule type="cellIs" priority="137" operator="equal" dxfId="59">
      <formula>0</formula>
    </cfRule>
  </conditionalFormatting>
  <conditionalFormatting sqref="AL9:AL11">
    <cfRule type="cellIs" priority="142" operator="equal" dxfId="8">
      <formula>0</formula>
    </cfRule>
    <cfRule type="cellIs" priority="141" operator="equal" dxfId="59">
      <formula>0</formula>
    </cfRule>
  </conditionalFormatting>
  <conditionalFormatting sqref="AL12">
    <cfRule type="cellIs" priority="140" operator="equal" dxfId="8">
      <formula>0</formula>
    </cfRule>
    <cfRule type="cellIs" priority="139" operator="equal" dxfId="59">
      <formula>0</formula>
    </cfRule>
  </conditionalFormatting>
  <conditionalFormatting sqref="AL15">
    <cfRule type="cellIs" priority="136" operator="equal" dxfId="8">
      <formula>0</formula>
    </cfRule>
    <cfRule type="cellIs" priority="135" operator="equal" dxfId="59">
      <formula>0</formula>
    </cfRule>
  </conditionalFormatting>
  <conditionalFormatting sqref="AL16">
    <cfRule type="cellIs" priority="134" operator="equal" dxfId="8">
      <formula>0</formula>
    </cfRule>
    <cfRule type="cellIs" priority="133" operator="equal" dxfId="59">
      <formula>0</formula>
    </cfRule>
  </conditionalFormatting>
  <conditionalFormatting sqref="AN9:AN11">
    <cfRule type="cellIs" priority="118" operator="equal" dxfId="8">
      <formula>0</formula>
    </cfRule>
    <cfRule type="cellIs" priority="117" operator="equal" dxfId="59">
      <formula>0</formula>
    </cfRule>
  </conditionalFormatting>
  <conditionalFormatting sqref="AN12">
    <cfRule type="cellIs" priority="116" operator="equal" dxfId="8">
      <formula>0</formula>
    </cfRule>
    <cfRule type="cellIs" priority="115" operator="equal" dxfId="59">
      <formula>0</formula>
    </cfRule>
  </conditionalFormatting>
  <conditionalFormatting sqref="AN13:AN14">
    <cfRule type="cellIs" priority="114" operator="equal" dxfId="8">
      <formula>0</formula>
    </cfRule>
    <cfRule type="cellIs" priority="113" operator="equal" dxfId="59">
      <formula>0</formula>
    </cfRule>
  </conditionalFormatting>
  <conditionalFormatting sqref="AN15">
    <cfRule type="cellIs" priority="112" operator="equal" dxfId="8">
      <formula>0</formula>
    </cfRule>
    <cfRule type="cellIs" priority="111" operator="equal" dxfId="59">
      <formula>0</formula>
    </cfRule>
  </conditionalFormatting>
  <conditionalFormatting sqref="AN16">
    <cfRule type="cellIs" priority="110" operator="equal" dxfId="8">
      <formula>0</formula>
    </cfRule>
    <cfRule type="cellIs" priority="109" operator="equal" dxfId="59">
      <formula>0</formula>
    </cfRule>
  </conditionalFormatting>
  <conditionalFormatting sqref="K13:K14">
    <cfRule type="cellIs" priority="92" operator="equal" dxfId="2">
      <formula>"Muy Alta"</formula>
    </cfRule>
    <cfRule type="cellIs" priority="93" operator="equal" dxfId="53">
      <formula>"Alta"</formula>
    </cfRule>
    <cfRule type="cellIs" priority="94" operator="equal" dxfId="1">
      <formula>"Media"</formula>
    </cfRule>
    <cfRule type="cellIs" priority="95" operator="equal" dxfId="0">
      <formula>"Baja"</formula>
    </cfRule>
    <cfRule type="cellIs" priority="96" operator="equal" dxfId="93">
      <formula>"Muy Baja"</formula>
    </cfRule>
  </conditionalFormatting>
  <conditionalFormatting sqref="N13:N14">
    <cfRule type="cellIs" priority="87" operator="equal" dxfId="2">
      <formula>"Catastrófico"</formula>
    </cfRule>
    <cfRule type="cellIs" priority="88" operator="equal" dxfId="53">
      <formula>"Mayor"</formula>
    </cfRule>
    <cfRule type="cellIs" priority="89" operator="equal" dxfId="1">
      <formula>"Moderado"</formula>
    </cfRule>
    <cfRule type="cellIs" priority="90" operator="equal" dxfId="0">
      <formula>"Menor"</formula>
    </cfRule>
    <cfRule type="cellIs" priority="91" operator="equal" dxfId="93">
      <formula>"Leve"</formula>
    </cfRule>
  </conditionalFormatting>
  <conditionalFormatting sqref="P13:P14">
    <cfRule type="cellIs" priority="83" operator="equal" dxfId="2">
      <formula>"EXTREMO"</formula>
    </cfRule>
    <cfRule type="cellIs" priority="84" operator="equal" dxfId="127">
      <formula>"ALTO"</formula>
    </cfRule>
    <cfRule type="cellIs" priority="85" operator="equal" dxfId="1">
      <formula>"MODERADO"</formula>
    </cfRule>
    <cfRule type="cellIs" priority="86" operator="equal" dxfId="0">
      <formula>"BAJO"</formula>
    </cfRule>
  </conditionalFormatting>
  <conditionalFormatting sqref="K16">
    <cfRule type="cellIs" priority="78" operator="equal" dxfId="2">
      <formula>"Muy Alta"</formula>
    </cfRule>
    <cfRule type="cellIs" priority="79" operator="equal" dxfId="53">
      <formula>"Alta"</formula>
    </cfRule>
    <cfRule type="cellIs" priority="80" operator="equal" dxfId="1">
      <formula>"Media"</formula>
    </cfRule>
    <cfRule type="cellIs" priority="81" operator="equal" dxfId="0">
      <formula>"Baja"</formula>
    </cfRule>
    <cfRule type="cellIs" priority="82" operator="equal" dxfId="93">
      <formula>"Muy Baja"</formula>
    </cfRule>
  </conditionalFormatting>
  <conditionalFormatting sqref="N16">
    <cfRule type="cellIs" priority="73" operator="equal" dxfId="2">
      <formula>"Catastrófico"</formula>
    </cfRule>
    <cfRule type="cellIs" priority="74" operator="equal" dxfId="53">
      <formula>"Mayor"</formula>
    </cfRule>
    <cfRule type="cellIs" priority="75" operator="equal" dxfId="1">
      <formula>"Moderado"</formula>
    </cfRule>
    <cfRule type="cellIs" priority="76" operator="equal" dxfId="0">
      <formula>"Menor"</formula>
    </cfRule>
    <cfRule type="cellIs" priority="77" operator="equal" dxfId="93">
      <formula>"Leve"</formula>
    </cfRule>
  </conditionalFormatting>
  <conditionalFormatting sqref="P16">
    <cfRule type="cellIs" priority="69" operator="equal" dxfId="2">
      <formula>"EXTREMO"</formula>
    </cfRule>
    <cfRule type="cellIs" priority="70" operator="equal" dxfId="127">
      <formula>"ALTO"</formula>
    </cfRule>
    <cfRule type="cellIs" priority="71" operator="equal" dxfId="1">
      <formula>"MODERADO"</formula>
    </cfRule>
    <cfRule type="cellIs" priority="72" operator="equal" dxfId="0">
      <formula>"BAJO"</formula>
    </cfRule>
  </conditionalFormatting>
  <conditionalFormatting sqref="AQ9:AQ12 AQ15 AS9:AS12 AS15 AU9:AU12 AU15">
    <cfRule type="cellIs" priority="68" operator="equal" dxfId="8">
      <formula>0</formula>
    </cfRule>
    <cfRule type="cellIs" priority="67" operator="equal" dxfId="59">
      <formula>0</formula>
    </cfRule>
  </conditionalFormatting>
  <conditionalFormatting sqref="AQ13:AQ14 AS13:AS14 AU13:AU14">
    <cfRule type="cellIs" priority="66" operator="equal" dxfId="8">
      <formula>0</formula>
    </cfRule>
    <cfRule type="cellIs" priority="65" operator="equal" dxfId="59">
      <formula>0</formula>
    </cfRule>
  </conditionalFormatting>
  <conditionalFormatting sqref="AP9:AP11">
    <cfRule type="cellIs" priority="64" operator="equal" dxfId="8">
      <formula>0</formula>
    </cfRule>
    <cfRule type="cellIs" priority="63" operator="equal" dxfId="59">
      <formula>0</formula>
    </cfRule>
  </conditionalFormatting>
  <conditionalFormatting sqref="AP12">
    <cfRule type="cellIs" priority="62" operator="equal" dxfId="8">
      <formula>0</formula>
    </cfRule>
    <cfRule type="cellIs" priority="61" operator="equal" dxfId="59">
      <formula>0</formula>
    </cfRule>
  </conditionalFormatting>
  <conditionalFormatting sqref="AP13:AP14">
    <cfRule type="cellIs" priority="60" operator="equal" dxfId="8">
      <formula>0</formula>
    </cfRule>
    <cfRule type="cellIs" priority="59" operator="equal" dxfId="59">
      <formula>0</formula>
    </cfRule>
  </conditionalFormatting>
  <conditionalFormatting sqref="AP15">
    <cfRule type="cellIs" priority="58" operator="equal" dxfId="8">
      <formula>0</formula>
    </cfRule>
    <cfRule type="cellIs" priority="57" operator="equal" dxfId="59">
      <formula>0</formula>
    </cfRule>
  </conditionalFormatting>
  <conditionalFormatting sqref="AY13:AY14">
    <cfRule type="cellIs" priority="52" operator="equal" dxfId="2">
      <formula>"MUY ALTA"</formula>
    </cfRule>
    <cfRule type="cellIs" priority="53" operator="equal" dxfId="53">
      <formula>"ALTA"</formula>
    </cfRule>
    <cfRule type="cellIs" priority="54" operator="equal" dxfId="1">
      <formula>"MEDIA"</formula>
    </cfRule>
    <cfRule type="cellIs" priority="55" operator="equal" dxfId="0">
      <formula>"BAJA"</formula>
    </cfRule>
    <cfRule type="cellIs" priority="56" operator="equal" dxfId="93">
      <formula>"MUY BAJA"</formula>
    </cfRule>
  </conditionalFormatting>
  <conditionalFormatting sqref="AY16">
    <cfRule type="cellIs" priority="47" operator="equal" dxfId="2">
      <formula>"MUY ALTA"</formula>
    </cfRule>
    <cfRule type="cellIs" priority="48" operator="equal" dxfId="53">
      <formula>"ALTA"</formula>
    </cfRule>
    <cfRule type="cellIs" priority="49" operator="equal" dxfId="1">
      <formula>"MEDIA"</formula>
    </cfRule>
    <cfRule type="cellIs" priority="50" operator="equal" dxfId="0">
      <formula>"BAJA"</formula>
    </cfRule>
    <cfRule type="cellIs" priority="51" operator="equal" dxfId="93">
      <formula>"MUY BAJA"</formula>
    </cfRule>
  </conditionalFormatting>
  <conditionalFormatting sqref="BA13:BA14">
    <cfRule type="cellIs" priority="43" operator="equal" dxfId="2">
      <formula>"CATASTRÓFICO"</formula>
    </cfRule>
    <cfRule type="cellIs" priority="44" operator="equal" dxfId="53">
      <formula>"MAYOR"</formula>
    </cfRule>
    <cfRule type="cellIs" priority="45" operator="equal" dxfId="1">
      <formula>"MODERADO"</formula>
    </cfRule>
    <cfRule type="cellIs" priority="46" operator="equal" dxfId="0">
      <formula>"MENOR"</formula>
    </cfRule>
    <cfRule type="cellIs" priority="42" operator="equal" dxfId="93">
      <formula>"LEVE"</formula>
    </cfRule>
  </conditionalFormatting>
  <conditionalFormatting sqref="BA16">
    <cfRule type="cellIs" priority="38" operator="equal" dxfId="2">
      <formula>"CATASTRÓFICO"</formula>
    </cfRule>
    <cfRule type="cellIs" priority="39" operator="equal" dxfId="53">
      <formula>"MAYOR"</formula>
    </cfRule>
    <cfRule type="cellIs" priority="40" operator="equal" dxfId="1">
      <formula>"MODERADO"</formula>
    </cfRule>
    <cfRule type="cellIs" priority="41" operator="equal" dxfId="0">
      <formula>"MENOR"</formula>
    </cfRule>
    <cfRule type="cellIs" priority="37" operator="equal" dxfId="93">
      <formula>"LEVE"</formula>
    </cfRule>
  </conditionalFormatting>
  <conditionalFormatting sqref="BB13:BB14">
    <cfRule type="cellIs" priority="33" operator="equal" dxfId="2">
      <formula>"EXTREMO"</formula>
    </cfRule>
    <cfRule type="cellIs" priority="34" operator="equal" dxfId="3">
      <formula>"ALTO"</formula>
    </cfRule>
    <cfRule type="cellIs" priority="35" operator="equal" dxfId="1">
      <formula>"MODERADO"</formula>
    </cfRule>
    <cfRule type="cellIs" priority="36" operator="equal" dxfId="0">
      <formula>"BAJO"</formula>
    </cfRule>
  </conditionalFormatting>
  <conditionalFormatting sqref="BB16">
    <cfRule type="cellIs" priority="29" operator="equal" dxfId="2">
      <formula>"EXTREMO"</formula>
    </cfRule>
    <cfRule type="cellIs" priority="30" operator="equal" dxfId="3">
      <formula>"ALTO"</formula>
    </cfRule>
    <cfRule type="cellIs" priority="31" operator="equal" dxfId="1">
      <formula>"MODERADO"</formula>
    </cfRule>
    <cfRule type="cellIs" priority="32" operator="equal" dxfId="0">
      <formula>"BAJO"</formula>
    </cfRule>
  </conditionalFormatting>
  <conditionalFormatting sqref="AR9:AR11">
    <cfRule type="cellIs" priority="28" operator="equal" dxfId="8">
      <formula>0</formula>
    </cfRule>
    <cfRule type="cellIs" priority="27" operator="equal" dxfId="59">
      <formula>0</formula>
    </cfRule>
  </conditionalFormatting>
  <conditionalFormatting sqref="AR12">
    <cfRule type="cellIs" priority="26" operator="equal" dxfId="8">
      <formula>0</formula>
    </cfRule>
    <cfRule type="cellIs" priority="25" operator="equal" dxfId="59">
      <formula>0</formula>
    </cfRule>
  </conditionalFormatting>
  <conditionalFormatting sqref="AR13:AR16">
    <cfRule type="cellIs" priority="24" operator="equal" dxfId="8">
      <formula>0</formula>
    </cfRule>
    <cfRule type="cellIs" priority="23" operator="equal" dxfId="59">
      <formula>0</formula>
    </cfRule>
  </conditionalFormatting>
  <conditionalFormatting sqref="AT9:AT11">
    <cfRule type="cellIs" priority="20" operator="equal" dxfId="8">
      <formula>0</formula>
    </cfRule>
    <cfRule type="cellIs" priority="19" operator="equal" dxfId="59">
      <formula>0</formula>
    </cfRule>
  </conditionalFormatting>
  <conditionalFormatting sqref="AT12">
    <cfRule type="cellIs" priority="18" operator="equal" dxfId="8">
      <formula>0</formula>
    </cfRule>
    <cfRule type="cellIs" priority="17" operator="equal" dxfId="59">
      <formula>0</formula>
    </cfRule>
  </conditionalFormatting>
  <conditionalFormatting sqref="AT13:AT16">
    <cfRule type="cellIs" priority="16" operator="equal" dxfId="8">
      <formula>0</formula>
    </cfRule>
    <cfRule type="cellIs" priority="15" operator="equal" dxfId="59">
      <formula>0</formula>
    </cfRule>
  </conditionalFormatting>
  <conditionalFormatting sqref="AW16">
    <cfRule type="cellIs" priority="14" operator="equal" dxfId="8">
      <formula>0</formula>
    </cfRule>
    <cfRule type="cellIs" priority="13" operator="equal" dxfId="59">
      <formula>0</formula>
    </cfRule>
  </conditionalFormatting>
  <conditionalFormatting sqref="AW9:AW12">
    <cfRule type="cellIs" priority="12" operator="equal" dxfId="8">
      <formula>0</formula>
    </cfRule>
    <cfRule type="cellIs" priority="11" operator="equal" dxfId="59">
      <formula>0</formula>
    </cfRule>
  </conditionalFormatting>
  <conditionalFormatting sqref="AW13">
    <cfRule type="cellIs" priority="10" operator="equal" dxfId="8">
      <formula>0</formula>
    </cfRule>
    <cfRule type="cellIs" priority="9" operator="equal" dxfId="59">
      <formula>0</formula>
    </cfRule>
  </conditionalFormatting>
  <conditionalFormatting sqref="AV9:AV11">
    <cfRule type="cellIs" priority="8" operator="equal" dxfId="8">
      <formula>0</formula>
    </cfRule>
    <cfRule type="cellIs" priority="7" operator="equal" dxfId="59">
      <formula>0</formula>
    </cfRule>
  </conditionalFormatting>
  <conditionalFormatting sqref="AV12">
    <cfRule type="cellIs" priority="6" operator="equal" dxfId="8">
      <formula>0</formula>
    </cfRule>
    <cfRule type="cellIs" priority="5" operator="equal" dxfId="59">
      <formula>0</formula>
    </cfRule>
  </conditionalFormatting>
  <conditionalFormatting sqref="AV13 AV15:AV16">
    <cfRule type="cellIs" priority="4" operator="equal" dxfId="8">
      <formula>0</formula>
    </cfRule>
    <cfRule type="cellIs" priority="3" operator="equal" dxfId="59">
      <formula>0</formula>
    </cfRule>
  </conditionalFormatting>
  <conditionalFormatting sqref="AW15">
    <cfRule type="cellIs" priority="2" operator="equal" dxfId="8">
      <formula>0</formula>
    </cfRule>
    <cfRule type="cellIs" priority="1" operator="equal" dxfId="59">
      <formula>0</formula>
    </cfRule>
  </conditionalFormatting>
  <dataValidations xWindow="1041" yWindow="386" count="14">
    <dataValidation sqref="N9:P11 N13:P14 N16:P16 BB9:BB11 BB13:BB14 BB16"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9:L11 K13:L14 K16:L16"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X9:BA11 AX13:BA14 AX16:BA16" showDropDown="0" showInputMessage="0" showErrorMessage="0" allowBlank="1" errorStyle="warning"/>
    <dataValidation sqref="F8"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8" showDropDown="0" showInputMessage="1" showErrorMessage="1" allowBlank="1" promptTitle="CAUSAS" prompt="Todos aquellos factores internos y externos que solos o en combinación con otros, pueden producir la materialización de un riesgo (Guía riesgos-DAFP,2020)."/>
    <dataValidation sqref="G8 J8"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8"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8" showDropDown="0" showInputMessage="1" showErrorMessage="1" allowBlank="1" promptTitle="IMPACTO" prompt="Son las consecuencias que puede ocasionar a la organización la materialización del riesgo; pueden ser &quot;Reputacional o Económico&quot;. (Guía riesgos-DAFP,2020)."/>
    <dataValidation sqref="K8"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8:R8" showDropDown="0" showInputMessage="1" showErrorMessage="1" allowBlank="1" promptTitle="CONTROL" prompt="Un control se define como la medida que permite reducir o mitigar el riesgo mediante una acción, disposición, normatividad o intervención. (Guía riesgos-DAFP, 2020)."/>
    <dataValidation sqref="I7" showDropDown="0" showInputMessage="1" showErrorMessage="1" allowBlank="1" promptTitle="RIESGO INHERENTE" prompt="Nivel de riesgo propio de la actividad. El resultado de combinar la probabilidad con el impacto, nos permite determinar el nivel del riesgo (Guía riesgos-DAFP,2020)."/>
    <dataValidation sqref="AX7:BB7" showDropDown="0" showInputMessage="1" showErrorMessage="1" allowBlank="1" promptTitle="RIESGO RESIDUAL" prompt="Es el resultado de aplicar la efectividad de los controles al riesgo inherente (Guía riesgos - DAFP)."/>
    <dataValidation sqref="S8" showDropDown="0" showInputMessage="1" showErrorMessage="1" allowBlank="1" prompt="Por política de control interno y lineamientos de MIPG, los controles previamente definidos, deben estar documentados (procedimiento, manual, instructivo, etc)"/>
    <dataValidation sqref="AD9:AE11 AE15:AI16 AF9:AF14 AG9:AJ11 AH12:AH14 AJ12:AJ16 AL9:AL16 AN9:AN16 AQ13:AQ14 AS13:AS14 AU13:AU14 AW13" showDropDown="0" showInputMessage="0" showErrorMessage="0" allowBlank="1" promptTitle="EJECUCIÓN DEL CONTROL" prompt="FUERTE = El control se ejecuta de manera consistente por parte del responsable._x000a_MODERADO = El control se ejecuta algunas veces por parte del responsable._x000a_DÉBIL = El control no se ejecuta por parte del responsable."/>
  </dataValidations>
  <hyperlinks>
    <hyperlink ref="E6" location="'IDENTIFICACIÓN DOFA'!A1" display="REGRESAR"/>
  </hyperlinks>
  <pageMargins left="0.25" right="0.25" top="0.75" bottom="0.75" header="0.3" footer="0.3"/>
  <pageSetup orientation="landscape" paperSize="8" scale="10"/>
  <drawing xmlns:r="http://schemas.openxmlformats.org/officeDocument/2006/relationships" r:id="rId1"/>
  <legacyDrawing xmlns:r="http://schemas.openxmlformats.org/officeDocument/2006/relationships" r:id="anysvml"/>
</worksheet>
</file>

<file path=xl/worksheets/sheet12.xml><?xml version="1.0" encoding="utf-8"?>
<worksheet xmlns="http://schemas.openxmlformats.org/spreadsheetml/2006/main">
  <sheetPr codeName="Hoja4">
    <tabColor rgb="FFD5C93D"/>
    <outlinePr summaryBelow="1" summaryRight="1"/>
    <pageSetUpPr/>
  </sheetPr>
  <dimension ref="A1:BJ208"/>
  <sheetViews>
    <sheetView showRowColHeaders="0" zoomScaleNormal="100" zoomScaleSheetLayoutView="85" workbookViewId="0">
      <selection activeCell="A1" sqref="A1"/>
    </sheetView>
  </sheetViews>
  <sheetFormatPr baseColWidth="10" defaultColWidth="11.42578125" defaultRowHeight="15"/>
  <cols>
    <col width="11.42578125" customWidth="1" style="5" min="1" max="1"/>
    <col width="7.42578125" bestFit="1" customWidth="1" style="5" min="2" max="2"/>
    <col width="25.140625" customWidth="1" style="5" min="3" max="3"/>
    <col width="27.140625" customWidth="1" style="5" min="4" max="6"/>
    <col width="14" customWidth="1" style="5" min="7" max="10"/>
    <col width="6.28515625" customWidth="1" style="256" min="11" max="11"/>
    <col width="11.42578125" customWidth="1" style="5" min="12" max="12"/>
    <col width="11.42578125" customWidth="1" style="241" min="13" max="13"/>
    <col width="11.85546875" customWidth="1" style="241" min="14" max="14"/>
    <col width="11.42578125" customWidth="1" style="241" min="15" max="16383"/>
    <col width="11.42578125" customWidth="1" style="241" min="16384" max="16384"/>
  </cols>
  <sheetData>
    <row r="1" ht="23.25" customFormat="1" customHeight="1" s="156">
      <c r="A1" s="182" t="n"/>
      <c r="B1" s="387" t="n"/>
      <c r="C1" s="638" t="n"/>
      <c r="D1" s="388" t="inlineStr">
        <is>
          <t>MACROPROCESO ESTRATÉGICO</t>
        </is>
      </c>
      <c r="E1" s="639" t="n"/>
      <c r="F1" s="639" t="n"/>
      <c r="G1" s="639" t="n"/>
      <c r="H1" s="640" t="n"/>
      <c r="I1" s="388" t="inlineStr">
        <is>
          <t>CÓDIGO: ESGr028</t>
        </is>
      </c>
      <c r="J1" s="640" t="n"/>
      <c r="K1" s="238" t="n"/>
      <c r="L1" s="154" t="n"/>
      <c r="M1" s="154" t="n"/>
      <c r="N1" s="154" t="n"/>
      <c r="O1" s="154" t="n"/>
      <c r="P1" s="239" t="n"/>
      <c r="Q1" s="239" t="n"/>
    </row>
    <row r="2" ht="21.75" customFormat="1" customHeight="1" s="156">
      <c r="A2" s="182" t="n"/>
      <c r="B2" s="641" t="n"/>
      <c r="C2" s="642" t="n"/>
      <c r="D2" s="388" t="inlineStr">
        <is>
          <t>PROCESO GESTIÓN SISTEMAS INTEGRADOS - CALIDAD</t>
        </is>
      </c>
      <c r="E2" s="639" t="n"/>
      <c r="F2" s="639" t="n"/>
      <c r="G2" s="639" t="n"/>
      <c r="H2" s="640" t="n"/>
      <c r="I2" s="388" t="inlineStr">
        <is>
          <t>VERSIÓN: 18</t>
        </is>
      </c>
      <c r="J2" s="640" t="n"/>
      <c r="K2" s="238" t="n"/>
      <c r="L2" s="154" t="n"/>
      <c r="M2" s="154" t="n"/>
      <c r="N2" s="154" t="n"/>
      <c r="O2" s="154" t="n"/>
      <c r="P2" s="239" t="n"/>
      <c r="Q2" s="239" t="n"/>
    </row>
    <row r="3" ht="15" customFormat="1" customHeight="1" s="156">
      <c r="A3" s="182" t="n"/>
      <c r="B3" s="641" t="n"/>
      <c r="C3" s="642" t="n"/>
      <c r="D3" s="388" t="inlineStr">
        <is>
          <t>GESTIÓN DEL RIESGO Y LAS OPORTUNIDADES</t>
        </is>
      </c>
      <c r="E3" s="643" t="n"/>
      <c r="F3" s="643" t="n"/>
      <c r="G3" s="643" t="n"/>
      <c r="H3" s="638" t="n"/>
      <c r="I3" s="388" t="inlineStr">
        <is>
          <t>VIGENCIA: 2025-04-11</t>
        </is>
      </c>
      <c r="J3" s="640" t="n"/>
      <c r="K3" s="238" t="n"/>
      <c r="L3" s="154" t="n"/>
      <c r="M3" s="154" t="n"/>
      <c r="N3" s="154" t="n"/>
      <c r="O3" s="154" t="n"/>
      <c r="P3" s="239" t="n"/>
      <c r="Q3" s="239" t="n"/>
    </row>
    <row r="4" ht="15" customFormat="1" customHeight="1" s="156">
      <c r="A4" s="182" t="n"/>
      <c r="B4" s="644" t="n"/>
      <c r="C4" s="645" t="n"/>
      <c r="D4" s="644" t="n"/>
      <c r="E4" s="646" t="n"/>
      <c r="F4" s="646" t="n"/>
      <c r="G4" s="646" t="n"/>
      <c r="H4" s="645" t="n"/>
      <c r="I4" s="388" t="inlineStr">
        <is>
          <t>PÁGINA: 8 de 11</t>
        </is>
      </c>
      <c r="J4" s="640" t="n"/>
      <c r="K4" s="238" t="n"/>
      <c r="L4" s="154" t="n"/>
      <c r="M4" s="154" t="n"/>
      <c r="N4" s="154" t="n"/>
      <c r="O4" s="154" t="n"/>
      <c r="P4" s="239" t="n"/>
      <c r="Q4" s="239" t="n"/>
    </row>
    <row r="5">
      <c r="A5" s="182" t="n"/>
      <c r="B5" s="182" t="n"/>
      <c r="C5" s="182" t="n"/>
      <c r="D5" s="182" t="n"/>
      <c r="E5" s="182" t="n"/>
      <c r="F5" s="182" t="n"/>
      <c r="G5" s="182" t="n"/>
      <c r="H5" s="182" t="n"/>
      <c r="I5" s="182" t="n"/>
      <c r="J5" s="182" t="n"/>
      <c r="K5" s="240" t="n"/>
    </row>
    <row r="6">
      <c r="A6" s="182" t="n"/>
      <c r="B6" s="182" t="n"/>
      <c r="C6" s="182" t="n"/>
      <c r="D6" s="182" t="n"/>
      <c r="E6" s="182" t="n"/>
      <c r="F6" s="182" t="n"/>
      <c r="G6" s="182" t="n"/>
      <c r="H6" s="182" t="n"/>
      <c r="I6" s="182" t="n"/>
      <c r="J6" s="182" t="n"/>
      <c r="K6" s="240" t="n"/>
    </row>
    <row r="7">
      <c r="A7" s="242" t="inlineStr">
        <is>
          <t>REGRESAR</t>
        </is>
      </c>
      <c r="B7" s="585" t="inlineStr">
        <is>
          <t>MAPA DE RIESGOS DE LA UNIVERSIDAD DE CUNDINAMARCA</t>
        </is>
      </c>
      <c r="C7" s="707" t="n"/>
      <c r="D7" s="707" t="n"/>
      <c r="E7" s="707" t="n"/>
      <c r="F7" s="707" t="n"/>
      <c r="G7" s="707" t="n"/>
      <c r="H7" s="707" t="n"/>
      <c r="I7" s="707" t="n"/>
      <c r="J7" s="708" t="n"/>
      <c r="K7" s="240" t="n"/>
    </row>
    <row r="8">
      <c r="A8" s="182" t="n"/>
      <c r="B8" s="709" t="n"/>
      <c r="C8" s="680" t="n"/>
      <c r="D8" s="680" t="n"/>
      <c r="E8" s="680" t="n"/>
      <c r="F8" s="680" t="n"/>
      <c r="G8" s="680" t="n"/>
      <c r="H8" s="680" t="n"/>
      <c r="I8" s="680" t="n"/>
      <c r="J8" s="706" t="n"/>
      <c r="K8" s="240" t="n"/>
    </row>
    <row r="9" ht="18" customHeight="1">
      <c r="A9" s="182" t="n"/>
      <c r="B9" s="586" t="inlineStr">
        <is>
          <t>IMPACTO</t>
        </is>
      </c>
      <c r="C9" s="708" t="n"/>
      <c r="D9" s="710" t="inlineStr">
        <is>
          <t>Leve 20%</t>
        </is>
      </c>
      <c r="E9" s="710" t="inlineStr">
        <is>
          <t>Menor 40%</t>
        </is>
      </c>
      <c r="F9" s="710" t="inlineStr">
        <is>
          <t>Moderado 60%</t>
        </is>
      </c>
      <c r="G9" s="710" t="inlineStr">
        <is>
          <t>Mayor 80%</t>
        </is>
      </c>
      <c r="H9" s="708" t="n"/>
      <c r="I9" s="710" t="inlineStr">
        <is>
          <t>Catastrófico 100%</t>
        </is>
      </c>
      <c r="J9" s="708" t="n"/>
      <c r="K9" s="240" t="n"/>
      <c r="N9" s="241">
        <f>IF(N10&lt;&gt;""," -R","")</f>
        <v/>
      </c>
      <c r="P9" s="241">
        <f>IF(P10&lt;&gt;""," -R","")</f>
        <v/>
      </c>
      <c r="R9" s="241">
        <f>IF(R10&lt;&gt;""," -R","")</f>
        <v/>
      </c>
      <c r="T9" s="241">
        <f>IF(T10&lt;&gt;""," -R","")</f>
        <v/>
      </c>
      <c r="V9" s="241">
        <f>IF(V10&lt;&gt;""," -R","")</f>
        <v/>
      </c>
      <c r="X9" s="241">
        <f>IF(X10&lt;&gt;""," -R","")</f>
        <v/>
      </c>
      <c r="Z9" s="241">
        <f>IF(Z10&lt;&gt;""," -R","")</f>
        <v/>
      </c>
      <c r="AB9" s="241">
        <f>IF(AB10&lt;&gt;""," -R","")</f>
        <v/>
      </c>
      <c r="AD9" s="241">
        <f>IF(AD10&lt;&gt;""," -R","")</f>
        <v/>
      </c>
      <c r="AF9" s="241">
        <f>IF(AF10&lt;&gt;""," -R","")</f>
        <v/>
      </c>
      <c r="AH9" s="241">
        <f>IF(AH10&lt;&gt;""," -R","")</f>
        <v/>
      </c>
      <c r="AJ9" s="241">
        <f>IF(AJ10&lt;&gt;""," -R","")</f>
        <v/>
      </c>
      <c r="AL9" s="241">
        <f>IF(AL10&lt;&gt;""," -R","")</f>
        <v/>
      </c>
      <c r="AN9" s="241">
        <f>IF(AN10&lt;&gt;""," -R","")</f>
        <v/>
      </c>
      <c r="AP9" s="241">
        <f>IF(AP10&lt;&gt;""," -R","")</f>
        <v/>
      </c>
      <c r="AR9" s="241">
        <f>IF(AR10&lt;&gt;""," -R","")</f>
        <v/>
      </c>
      <c r="AT9" s="241">
        <f>IF(AT10&lt;&gt;""," -R","")</f>
        <v/>
      </c>
      <c r="AV9" s="241">
        <f>IF(AV10&lt;&gt;""," -R","")</f>
        <v/>
      </c>
      <c r="AX9" s="241">
        <f>IF(AX10&lt;&gt;""," -R","")</f>
        <v/>
      </c>
      <c r="AZ9" s="241">
        <f>IF(AZ10&lt;&gt;""," -R","")</f>
        <v/>
      </c>
      <c r="BB9" s="241">
        <f>IF(BB10&lt;&gt;""," -R","")</f>
        <v/>
      </c>
      <c r="BD9" s="241">
        <f>IF(BD10&lt;&gt;""," -R","")</f>
        <v/>
      </c>
      <c r="BF9" s="241">
        <f>IF(BF10&lt;&gt;""," -R","")</f>
        <v/>
      </c>
      <c r="BH9" s="241">
        <f>IF(BH10&lt;&gt;""," -R","")</f>
        <v/>
      </c>
      <c r="BJ9" s="241">
        <f>IF(BJ10&lt;&gt;""," -R","")</f>
        <v/>
      </c>
    </row>
    <row r="10" ht="24.75" customHeight="1">
      <c r="A10" s="182" t="n"/>
      <c r="B10" s="587" t="inlineStr">
        <is>
          <t>PROBABILIDAD</t>
        </is>
      </c>
      <c r="C10" s="706" t="n"/>
      <c r="D10" s="660" t="n"/>
      <c r="E10" s="660" t="n"/>
      <c r="F10" s="660" t="n"/>
      <c r="G10" s="709" t="n"/>
      <c r="H10" s="706" t="n"/>
      <c r="I10" s="709" t="n"/>
      <c r="J10" s="706" t="n"/>
      <c r="K10" s="240" t="n"/>
      <c r="M10" s="241" t="n">
        <v>1.01</v>
      </c>
      <c r="N10" s="241">
        <f>IFERROR(VLOOKUP(M10,'CRUCE RIESGOS'!$C$9:$D$16,2,FALSE),"")</f>
        <v/>
      </c>
      <c r="O10" s="241" t="n">
        <v>2.01</v>
      </c>
      <c r="P10" s="241">
        <f>IFERROR(VLOOKUP(O10,'CRUCE RIESGOS'!$C$9:$D$16,2,FALSE),"")</f>
        <v/>
      </c>
      <c r="Q10" s="241" t="n">
        <v>3.01</v>
      </c>
      <c r="R10" s="241">
        <f>IFERROR(VLOOKUP(Q10,'CRUCE RIESGOS'!$C$9:$D$16,2,FALSE),"")</f>
        <v/>
      </c>
      <c r="S10" s="241" t="n">
        <v>4.01</v>
      </c>
      <c r="T10" s="241">
        <f>IFERROR(VLOOKUP(S10,'CRUCE RIESGOS'!$C$9:$D$16,2,FALSE),"")</f>
        <v/>
      </c>
      <c r="U10" s="241" t="n">
        <v>5.01</v>
      </c>
      <c r="V10" s="241">
        <f>IFERROR(VLOOKUP(U10,'CRUCE RIESGOS'!$C$9:$D$16,2,FALSE),"")</f>
        <v/>
      </c>
      <c r="W10" s="241" t="n">
        <v>6.01</v>
      </c>
      <c r="X10" s="241">
        <f>IFERROR(VLOOKUP(W10,'CRUCE RIESGOS'!$C$9:$D$16,2,FALSE),"")</f>
        <v/>
      </c>
      <c r="Y10" s="241" t="n">
        <v>7.01</v>
      </c>
      <c r="Z10" s="241">
        <f>IFERROR(VLOOKUP(Y10,'CRUCE RIESGOS'!$C$9:$D$16,2,FALSE),"")</f>
        <v/>
      </c>
      <c r="AA10" s="241" t="n">
        <v>8.01</v>
      </c>
      <c r="AB10" s="241">
        <f>IFERROR(VLOOKUP(AA10,'CRUCE RIESGOS'!$C$9:$D$16,2,FALSE),"")</f>
        <v/>
      </c>
      <c r="AC10" s="241" t="n">
        <v>9.01</v>
      </c>
      <c r="AD10" s="241">
        <f>IFERROR(VLOOKUP(AC10,'CRUCE RIESGOS'!$C$9:$D$16,2,FALSE),"")</f>
        <v/>
      </c>
      <c r="AE10" s="241" t="n">
        <v>10.01</v>
      </c>
      <c r="AF10" s="241">
        <f>IFERROR(VLOOKUP(AE10,'CRUCE RIESGOS'!$C$9:$D$16,2,FALSE),"")</f>
        <v/>
      </c>
      <c r="AG10" s="241" t="n">
        <v>11.01</v>
      </c>
      <c r="AH10" s="241">
        <f>IFERROR(VLOOKUP(AG10,'CRUCE RIESGOS'!$C$9:$D$16,2,FALSE),"")</f>
        <v/>
      </c>
      <c r="AI10" s="241" t="n">
        <v>12.01</v>
      </c>
      <c r="AJ10" s="241">
        <f>IFERROR(VLOOKUP(AI10,'CRUCE RIESGOS'!$C$9:$D$16,2,FALSE),"")</f>
        <v/>
      </c>
      <c r="AK10" s="241" t="n">
        <v>13.01</v>
      </c>
      <c r="AL10" s="241">
        <f>IFERROR(VLOOKUP(AK10,'CRUCE RIESGOS'!$C$9:$D$16,2,FALSE),"")</f>
        <v/>
      </c>
      <c r="AM10" s="241" t="n">
        <v>14.01</v>
      </c>
      <c r="AN10" s="241">
        <f>IFERROR(VLOOKUP(AM10,'CRUCE RIESGOS'!$C$9:$D$16,2,FALSE),"")</f>
        <v/>
      </c>
      <c r="AO10" s="241" t="n">
        <v>15.01</v>
      </c>
      <c r="AP10" s="241">
        <f>IFERROR(VLOOKUP(AO10,'CRUCE RIESGOS'!$C$9:$D$16,2,FALSE),"")</f>
        <v/>
      </c>
      <c r="AQ10" s="241" t="n">
        <v>16.01</v>
      </c>
      <c r="AR10" s="241">
        <f>IFERROR(VLOOKUP(AQ10,'CRUCE RIESGOS'!$C$9:$D$16,2,FALSE),"")</f>
        <v/>
      </c>
      <c r="AS10" s="241" t="n">
        <v>17.01</v>
      </c>
      <c r="AT10" s="241">
        <f>IFERROR(VLOOKUP(AS10,'CRUCE RIESGOS'!$C$9:$D$16,2,FALSE),"")</f>
        <v/>
      </c>
      <c r="AU10" s="241" t="n">
        <v>18.01</v>
      </c>
      <c r="AV10" s="241">
        <f>IFERROR(VLOOKUP(AU10,'CRUCE RIESGOS'!$C$9:$D$16,2,FALSE),"")</f>
        <v/>
      </c>
      <c r="AW10" s="241" t="n">
        <v>19.01</v>
      </c>
      <c r="AX10" s="241">
        <f>IFERROR(VLOOKUP(AW10,'CRUCE RIESGOS'!$C$9:$D$16,2,FALSE),"")</f>
        <v/>
      </c>
      <c r="AY10" s="241" t="n">
        <v>20.01</v>
      </c>
      <c r="AZ10" s="241">
        <f>IFERROR(VLOOKUP(AY10,'CRUCE RIESGOS'!$C$9:$D$16,2,FALSE),"")</f>
        <v/>
      </c>
      <c r="BA10" s="241" t="n">
        <v>21.01</v>
      </c>
      <c r="BB10" s="241">
        <f>IFERROR(VLOOKUP(BA10,'CRUCE RIESGOS'!$C$9:$D$16,2,FALSE),"")</f>
        <v/>
      </c>
      <c r="BC10" s="241" t="n">
        <v>22.01</v>
      </c>
      <c r="BD10" s="241">
        <f>IFERROR(VLOOKUP(BC10,'CRUCE RIESGOS'!$C$9:$D$16,2,FALSE),"")</f>
        <v/>
      </c>
      <c r="BE10" s="241" t="n">
        <v>23.01</v>
      </c>
      <c r="BF10" s="241">
        <f>IFERROR(VLOOKUP(BE10,'CRUCE RIESGOS'!$C$9:$D$16,2,FALSE),"")</f>
        <v/>
      </c>
      <c r="BG10" s="241" t="n">
        <v>24.01</v>
      </c>
      <c r="BH10" s="241">
        <f>IFERROR(VLOOKUP(BG10,'CRUCE RIESGOS'!$C$9:$D$16,2,FALSE),"")</f>
        <v/>
      </c>
      <c r="BI10" s="241" t="n">
        <v>25.01</v>
      </c>
      <c r="BJ10" s="241">
        <f>IFERROR(VLOOKUP(BI10,'CRUCE RIESGOS'!$C$9:$D$16,2,FALSE),"")</f>
        <v/>
      </c>
    </row>
    <row r="11" ht="50.25" customHeight="1">
      <c r="A11" s="182" t="n"/>
      <c r="B11" s="563" t="inlineStr">
        <is>
          <t>Muy Baja 20%</t>
        </is>
      </c>
      <c r="C11" s="663" t="n"/>
      <c r="D11" s="243">
        <f>CONCATENATE(N9,N10,N11,N12,N13,N14,N15,N17,N18,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f>
        <v/>
      </c>
      <c r="E11" s="243">
        <f>CONCATENATE(P9,P10,P11,P12,P13,P14,P15,P17,P18,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f>
        <v/>
      </c>
      <c r="F11" s="244">
        <f>CONCATENATE(R9,R10,R11,R12,R13,R14,R15,R17,R18,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f>
        <v/>
      </c>
      <c r="G11" s="246">
        <f>CONCATENATE(T9,T10,T11,T12,T13,T14,T15,T17,T18,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f>
        <v/>
      </c>
      <c r="H11" s="663" t="n"/>
      <c r="I11" s="576">
        <f>CONCATENATE(V9,V10,V11,V12,V13,V14,V15,V17,V18,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f>
        <v/>
      </c>
      <c r="J11" s="663" t="n"/>
      <c r="K11" s="240" t="n"/>
      <c r="N11" s="241">
        <f>IF(N12&lt;&gt;""," -R","")</f>
        <v/>
      </c>
      <c r="P11" s="241">
        <f>IF(P12&lt;&gt;""," -R","")</f>
        <v/>
      </c>
      <c r="R11" s="241">
        <f>IF(R12&lt;&gt;""," -R","")</f>
        <v/>
      </c>
      <c r="T11" s="241">
        <f>IF(T12&lt;&gt;""," -R","")</f>
        <v/>
      </c>
      <c r="V11" s="241">
        <f>IF(V12&lt;&gt;""," -R","")</f>
        <v/>
      </c>
      <c r="X11" s="241">
        <f>IF(X12&lt;&gt;""," -R","")</f>
        <v/>
      </c>
      <c r="Z11" s="241">
        <f>IF(Z12&lt;&gt;""," -R","")</f>
        <v/>
      </c>
      <c r="AB11" s="241">
        <f>IF(AB12&lt;&gt;""," -R","")</f>
        <v/>
      </c>
      <c r="AD11" s="241">
        <f>IF(AD12&lt;&gt;""," -R","")</f>
        <v/>
      </c>
      <c r="AF11" s="241">
        <f>IF(AF12&lt;&gt;""," -R","")</f>
        <v/>
      </c>
      <c r="AH11" s="241">
        <f>IF(AH12&lt;&gt;""," -R","")</f>
        <v/>
      </c>
      <c r="AJ11" s="241">
        <f>IF(AJ12&lt;&gt;""," -R","")</f>
        <v/>
      </c>
      <c r="AL11" s="241">
        <f>IF(AL12&lt;&gt;""," -R","")</f>
        <v/>
      </c>
      <c r="AN11" s="241">
        <f>IF(AN12&lt;&gt;""," -R","")</f>
        <v/>
      </c>
      <c r="AP11" s="241">
        <f>IF(AP12&lt;&gt;""," -R","")</f>
        <v/>
      </c>
      <c r="AR11" s="241">
        <f>IF(AR12&lt;&gt;""," -R","")</f>
        <v/>
      </c>
      <c r="AT11" s="241">
        <f>IF(AT12&lt;&gt;""," -R","")</f>
        <v/>
      </c>
      <c r="AV11" s="241">
        <f>IF(AV12&lt;&gt;""," -R","")</f>
        <v/>
      </c>
      <c r="AX11" s="241">
        <f>IF(AX12&lt;&gt;""," -R","")</f>
        <v/>
      </c>
      <c r="AZ11" s="241">
        <f>IF(AZ12&lt;&gt;""," -R","")</f>
        <v/>
      </c>
      <c r="BB11" s="241">
        <f>IF(BB12&lt;&gt;""," -R","")</f>
        <v/>
      </c>
      <c r="BD11" s="241">
        <f>IF(BD12&lt;&gt;""," -R","")</f>
        <v/>
      </c>
      <c r="BF11" s="241">
        <f>IF(BF12&lt;&gt;""," -R","")</f>
        <v/>
      </c>
      <c r="BH11" s="241">
        <f>IF(BH12&lt;&gt;""," -R","")</f>
        <v/>
      </c>
      <c r="BJ11" s="241">
        <f>IF(BJ12&lt;&gt;""," -R","")</f>
        <v/>
      </c>
    </row>
    <row r="12" ht="50.25" customHeight="1">
      <c r="A12" s="182" t="n"/>
      <c r="B12" s="563" t="inlineStr">
        <is>
          <t>Baja 40%</t>
        </is>
      </c>
      <c r="C12" s="663" t="n"/>
      <c r="D12" s="243">
        <f>CONCATENATE(X9,X10,X11,X12,X13,X14,X15,X17,X18,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f>
        <v/>
      </c>
      <c r="E12" s="244">
        <f>CONCATENATE(Z9,Z10,Z11,Z12,Z13,Z14,Z15,Z17,Z18,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f>
        <v/>
      </c>
      <c r="F12" s="244">
        <f>CONCATENATE(AB9,AB10,AB11,AB12,AB13,AB14,AB15,AB17,AB18,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f>
        <v/>
      </c>
      <c r="G12" s="246">
        <f>CONCATENATE(AD9,AD10,AD11,AD12,AD13,AD14,AD15,AD17,AD18,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f>
        <v/>
      </c>
      <c r="H12" s="663" t="n"/>
      <c r="I12" s="576">
        <f>CONCATENATE(AF9,AF10,AF11,AF12,AF13,AF14,AF15,AF17,AF18,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f>
        <v/>
      </c>
      <c r="J12" s="663" t="n"/>
      <c r="K12" s="240" t="n"/>
      <c r="M12" s="241" t="n">
        <v>1.02</v>
      </c>
      <c r="N12" s="241">
        <f>IFERROR(VLOOKUP(M12,'CRUCE RIESGOS'!$C$9:$D$16,2,FALSE),"")</f>
        <v/>
      </c>
      <c r="O12" s="241" t="n">
        <v>2.02</v>
      </c>
      <c r="P12" s="241">
        <f>IFERROR(VLOOKUP(O12,'CRUCE RIESGOS'!$C$9:$D$16,2,FALSE),"")</f>
        <v/>
      </c>
      <c r="Q12" s="241" t="n">
        <v>3.02</v>
      </c>
      <c r="R12" s="241">
        <f>IFERROR(VLOOKUP(Q12,'CRUCE RIESGOS'!$C$9:$D$16,2,FALSE),"")</f>
        <v/>
      </c>
      <c r="S12" s="241" t="n">
        <v>4.02</v>
      </c>
      <c r="T12" s="241">
        <f>IFERROR(VLOOKUP(S12,'CRUCE RIESGOS'!$C$9:$D$16,2,FALSE),"")</f>
        <v/>
      </c>
      <c r="U12" s="241" t="n">
        <v>5.02</v>
      </c>
      <c r="V12" s="241">
        <f>IFERROR(VLOOKUP(U12,'CRUCE RIESGOS'!$C$9:$D$16,2,FALSE),"")</f>
        <v/>
      </c>
      <c r="W12" s="241" t="n">
        <v>6.02</v>
      </c>
      <c r="X12" s="241">
        <f>IFERROR(VLOOKUP(W12,'CRUCE RIESGOS'!$C$9:$D$16,2,FALSE),"")</f>
        <v/>
      </c>
      <c r="Y12" s="241" t="n">
        <v>7.02</v>
      </c>
      <c r="Z12" s="241">
        <f>IFERROR(VLOOKUP(Y12,'CRUCE RIESGOS'!$C$9:$D$16,2,FALSE),"")</f>
        <v/>
      </c>
      <c r="AA12" s="241" t="n">
        <v>8.02</v>
      </c>
      <c r="AB12" s="241">
        <f>IFERROR(VLOOKUP(AA12,'CRUCE RIESGOS'!$C$9:$D$16,2,FALSE),"")</f>
        <v/>
      </c>
      <c r="AC12" s="241" t="n">
        <v>9.02</v>
      </c>
      <c r="AD12" s="241">
        <f>IFERROR(VLOOKUP(AC12,'CRUCE RIESGOS'!$C$9:$D$16,2,FALSE),"")</f>
        <v/>
      </c>
      <c r="AE12" s="241" t="n">
        <v>10.02</v>
      </c>
      <c r="AF12" s="241">
        <f>IFERROR(VLOOKUP(AE12,'CRUCE RIESGOS'!$C$9:$D$16,2,FALSE),"")</f>
        <v/>
      </c>
      <c r="AG12" s="241" t="n">
        <v>11.02</v>
      </c>
      <c r="AH12" s="241">
        <f>IFERROR(VLOOKUP(AG12,'CRUCE RIESGOS'!$C$9:$D$16,2,FALSE),"")</f>
        <v/>
      </c>
      <c r="AI12" s="241" t="n">
        <v>12.02</v>
      </c>
      <c r="AJ12" s="241">
        <f>IFERROR(VLOOKUP(AI12,'CRUCE RIESGOS'!$C$9:$D$16,2,FALSE),"")</f>
        <v/>
      </c>
      <c r="AK12" s="241" t="n">
        <v>13.02</v>
      </c>
      <c r="AL12" s="241">
        <f>IFERROR(VLOOKUP(AK12,'CRUCE RIESGOS'!$C$9:$D$16,2,FALSE),"")</f>
        <v/>
      </c>
      <c r="AM12" s="241" t="n">
        <v>14.02</v>
      </c>
      <c r="AN12" s="241">
        <f>IFERROR(VLOOKUP(AM12,'CRUCE RIESGOS'!$C$9:$D$16,2,FALSE),"")</f>
        <v/>
      </c>
      <c r="AO12" s="241" t="n">
        <v>15.02</v>
      </c>
      <c r="AP12" s="241">
        <f>IFERROR(VLOOKUP(AO12,'CRUCE RIESGOS'!$C$9:$D$16,2,FALSE),"")</f>
        <v/>
      </c>
      <c r="AQ12" s="241" t="n">
        <v>16.02</v>
      </c>
      <c r="AR12" s="241">
        <f>IFERROR(VLOOKUP(AQ12,'CRUCE RIESGOS'!$C$9:$D$16,2,FALSE),"")</f>
        <v/>
      </c>
      <c r="AS12" s="241" t="n">
        <v>17.02</v>
      </c>
      <c r="AT12" s="241">
        <f>IFERROR(VLOOKUP(AS12,'CRUCE RIESGOS'!$C$9:$D$16,2,FALSE),"")</f>
        <v/>
      </c>
      <c r="AU12" s="241" t="n">
        <v>18.02</v>
      </c>
      <c r="AV12" s="241">
        <f>IFERROR(VLOOKUP(AU12,'CRUCE RIESGOS'!$C$9:$D$16,2,FALSE),"")</f>
        <v/>
      </c>
      <c r="AW12" s="241" t="n">
        <v>19.02</v>
      </c>
      <c r="AX12" s="241">
        <f>IFERROR(VLOOKUP(AW12,'CRUCE RIESGOS'!$C$9:$D$16,2,FALSE),"")</f>
        <v/>
      </c>
      <c r="AY12" s="241" t="n">
        <v>20.02</v>
      </c>
      <c r="AZ12" s="241">
        <f>IFERROR(VLOOKUP(AY12,'CRUCE RIESGOS'!$C$9:$D$16,2,FALSE),"")</f>
        <v/>
      </c>
      <c r="BA12" s="241" t="n">
        <v>21.02</v>
      </c>
      <c r="BB12" s="241">
        <f>IFERROR(VLOOKUP(BA12,'CRUCE RIESGOS'!$C$9:$D$16,2,FALSE),"")</f>
        <v/>
      </c>
      <c r="BC12" s="241" t="n">
        <v>22.02</v>
      </c>
      <c r="BD12" s="241">
        <f>IFERROR(VLOOKUP(BC12,'CRUCE RIESGOS'!$C$9:$D$16,2,FALSE),"")</f>
        <v/>
      </c>
      <c r="BE12" s="241" t="n">
        <v>23.02</v>
      </c>
      <c r="BF12" s="241">
        <f>IFERROR(VLOOKUP(BE12,'CRUCE RIESGOS'!$C$9:$D$16,2,FALSE),"")</f>
        <v/>
      </c>
      <c r="BG12" s="241" t="n">
        <v>24.02</v>
      </c>
      <c r="BH12" s="241">
        <f>IFERROR(VLOOKUP(BG12,'CRUCE RIESGOS'!$C$9:$D$16,2,FALSE),"")</f>
        <v/>
      </c>
      <c r="BI12" s="241" t="n">
        <v>25.02</v>
      </c>
      <c r="BJ12" s="241">
        <f>IFERROR(VLOOKUP(BI12,'CRUCE RIESGOS'!$C$9:$D$16,2,FALSE),"")</f>
        <v/>
      </c>
    </row>
    <row r="13" ht="50.25" customHeight="1">
      <c r="A13" s="182" t="n"/>
      <c r="B13" s="563" t="inlineStr">
        <is>
          <t>Media 60%</t>
        </is>
      </c>
      <c r="C13" s="663" t="n"/>
      <c r="D13" s="244">
        <f>CONCATENATE(AH9,AH10,AH11,AH12,AH13,AH14,AH15,AH17,AH18,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f>
        <v/>
      </c>
      <c r="E13" s="245">
        <f>CONCATENATE(AJ9,AJ10,AJ11,AJ12,AJ13,AJ14,AJ15,AJ17,AJ18,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f>
        <v/>
      </c>
      <c r="F13" s="244">
        <f>CONCATENATE(AL9,AL10,AL11,AL12,AL13,AL14,AL15,AL17,AL18,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f>
        <v/>
      </c>
      <c r="G13" s="246">
        <f>CONCATENATE(AN9,AN10,AN11,AN12,AN13,AN14,AN15,AN17,AN18,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f>
        <v/>
      </c>
      <c r="H13" s="663" t="n"/>
      <c r="I13" s="576">
        <f>CONCATENATE(AP9,AP10,AP11,AP12,AP13,AP14,AP15,AP17,AP18,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f>
        <v/>
      </c>
      <c r="J13" s="663" t="n"/>
      <c r="K13" s="240" t="n"/>
      <c r="N13" s="241">
        <f>IF(N14&lt;&gt;""," -R","")</f>
        <v/>
      </c>
      <c r="P13" s="241">
        <f>IF(P14&lt;&gt;""," -R","")</f>
        <v/>
      </c>
      <c r="R13" s="241">
        <f>IF(R14&lt;&gt;""," -R","")</f>
        <v/>
      </c>
      <c r="T13" s="241">
        <f>IF(T14&lt;&gt;""," -R","")</f>
        <v/>
      </c>
      <c r="V13" s="241">
        <f>IF(V14&lt;&gt;""," -R","")</f>
        <v/>
      </c>
      <c r="X13" s="241">
        <f>IF(X14&lt;&gt;""," -R","")</f>
        <v/>
      </c>
      <c r="Z13" s="241">
        <f>IF(Z14&lt;&gt;""," -R","")</f>
        <v/>
      </c>
      <c r="AB13" s="241">
        <f>IF(AB14&lt;&gt;""," -R","")</f>
        <v/>
      </c>
      <c r="AD13" s="241">
        <f>IF(AD14&lt;&gt;""," -R","")</f>
        <v/>
      </c>
      <c r="AF13" s="241">
        <f>IF(AF14&lt;&gt;""," -R","")</f>
        <v/>
      </c>
      <c r="AH13" s="241">
        <f>IF(AH14&lt;&gt;""," -R","")</f>
        <v/>
      </c>
      <c r="AJ13" s="241">
        <f>IF(AJ14&lt;&gt;""," -R","")</f>
        <v/>
      </c>
      <c r="AL13" s="241">
        <f>IF(AL14&lt;&gt;""," -R","")</f>
        <v/>
      </c>
      <c r="AN13" s="241">
        <f>IF(AN14&lt;&gt;""," -R","")</f>
        <v/>
      </c>
      <c r="AP13" s="241">
        <f>IF(AP14&lt;&gt;""," -R","")</f>
        <v/>
      </c>
      <c r="AR13" s="241">
        <f>IF(AR14&lt;&gt;""," -R","")</f>
        <v/>
      </c>
      <c r="AT13" s="241">
        <f>IF(AT14&lt;&gt;""," -R","")</f>
        <v/>
      </c>
      <c r="AV13" s="241">
        <f>IF(AV14&lt;&gt;""," -R","")</f>
        <v/>
      </c>
      <c r="AX13" s="241">
        <f>IF(AX14&lt;&gt;""," -R","")</f>
        <v/>
      </c>
      <c r="AZ13" s="241">
        <f>IF(AZ14&lt;&gt;""," -R","")</f>
        <v/>
      </c>
      <c r="BB13" s="241">
        <f>IF(BB14&lt;&gt;""," -R","")</f>
        <v/>
      </c>
      <c r="BD13" s="241">
        <f>IF(BD14&lt;&gt;""," -R","")</f>
        <v/>
      </c>
      <c r="BF13" s="241">
        <f>IF(BF14&lt;&gt;""," -R","")</f>
        <v/>
      </c>
      <c r="BH13" s="241">
        <f>IF(BH14&lt;&gt;""," -R","")</f>
        <v/>
      </c>
      <c r="BJ13" s="241">
        <f>IF(BJ14&lt;&gt;""," -R","")</f>
        <v/>
      </c>
    </row>
    <row r="14" ht="50.25" customHeight="1">
      <c r="A14" s="182" t="n"/>
      <c r="B14" s="563" t="inlineStr">
        <is>
          <t>Alta 80%</t>
        </is>
      </c>
      <c r="C14" s="663" t="n"/>
      <c r="D14" s="244">
        <f>CONCATENATE(AR9,AR10,AR11,AR12,AR13,AR14,AR15,AR17,AR18,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f>
        <v/>
      </c>
      <c r="E14" s="244">
        <f>CONCATENATE(AT9,AT10,AT11,AT12,AT13,AT14,AT15,AT17,AT18,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f>
        <v/>
      </c>
      <c r="F14" s="246">
        <f>CONCATENATE(AV9,AV10,AV11,AV12,AV13,AV14,AV15,AV17,AV18,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f>
        <v/>
      </c>
      <c r="G14" s="246">
        <f>CONCATENATE(AX9,AX10,AX11,AX12,AX13,AX14,AX15,AX17,AX18,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f>
        <v/>
      </c>
      <c r="H14" s="663" t="n"/>
      <c r="I14" s="576">
        <f>CONCATENATE(AZ9,AZ10,AZ11,AZ12,AZ13,AZ14,AZ15,AZ17,AZ18,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f>
        <v/>
      </c>
      <c r="J14" s="663" t="n"/>
      <c r="K14" s="240" t="n"/>
      <c r="M14" s="241" t="n">
        <v>1.03</v>
      </c>
      <c r="N14" s="241">
        <f>IFERROR(VLOOKUP(M14,'CRUCE RIESGOS'!$C$9:$D$16,2,FALSE),"")</f>
        <v/>
      </c>
      <c r="O14" s="241" t="n">
        <v>2.03</v>
      </c>
      <c r="P14" s="241">
        <f>IFERROR(VLOOKUP(O14,'CRUCE RIESGOS'!$C$9:$D$16,2,FALSE),"")</f>
        <v/>
      </c>
      <c r="Q14" s="241" t="n">
        <v>3.03</v>
      </c>
      <c r="R14" s="241">
        <f>IFERROR(VLOOKUP(Q14,'CRUCE RIESGOS'!$C$9:$D$16,2,FALSE),"")</f>
        <v/>
      </c>
      <c r="S14" s="241" t="n">
        <v>4.03</v>
      </c>
      <c r="T14" s="241">
        <f>IFERROR(VLOOKUP(S14,'CRUCE RIESGOS'!$C$9:$D$16,2,FALSE),"")</f>
        <v/>
      </c>
      <c r="U14" s="241" t="n">
        <v>5.03</v>
      </c>
      <c r="V14" s="241">
        <f>IFERROR(VLOOKUP(U14,'CRUCE RIESGOS'!$C$9:$D$16,2,FALSE),"")</f>
        <v/>
      </c>
      <c r="W14" s="241" t="n">
        <v>6.03</v>
      </c>
      <c r="X14" s="241">
        <f>IFERROR(VLOOKUP(W14,'CRUCE RIESGOS'!$C$9:$D$16,2,FALSE),"")</f>
        <v/>
      </c>
      <c r="Y14" s="241" t="n">
        <v>7.03</v>
      </c>
      <c r="Z14" s="241">
        <f>IFERROR(VLOOKUP(Y14,'CRUCE RIESGOS'!$C$9:$D$16,2,FALSE),"")</f>
        <v/>
      </c>
      <c r="AA14" s="241" t="n">
        <v>8.029999999999999</v>
      </c>
      <c r="AB14" s="241">
        <f>IFERROR(VLOOKUP(AA14,'CRUCE RIESGOS'!$C$9:$D$16,2,FALSE),"")</f>
        <v/>
      </c>
      <c r="AC14" s="241" t="n">
        <v>9.029999999999999</v>
      </c>
      <c r="AD14" s="241">
        <f>IFERROR(VLOOKUP(AC14,'CRUCE RIESGOS'!$C$9:$D$16,2,FALSE),"")</f>
        <v/>
      </c>
      <c r="AE14" s="241" t="n">
        <v>10.03</v>
      </c>
      <c r="AF14" s="241">
        <f>IFERROR(VLOOKUP(AE14,'CRUCE RIESGOS'!$C$9:$D$16,2,FALSE),"")</f>
        <v/>
      </c>
      <c r="AG14" s="241" t="n">
        <v>11.03</v>
      </c>
      <c r="AH14" s="241">
        <f>IFERROR(VLOOKUP(AG14,'CRUCE RIESGOS'!$C$9:$D$16,2,FALSE),"")</f>
        <v/>
      </c>
      <c r="AI14" s="241" t="n">
        <v>12.03</v>
      </c>
      <c r="AJ14" s="241">
        <f>IFERROR(VLOOKUP(AI14,'CRUCE RIESGOS'!$C$9:$D$16,2,FALSE),"")</f>
        <v/>
      </c>
      <c r="AK14" s="241" t="n">
        <v>13.03</v>
      </c>
      <c r="AL14" s="241">
        <f>IFERROR(VLOOKUP(AK14,'CRUCE RIESGOS'!$C$9:$D$16,2,FALSE),"")</f>
        <v/>
      </c>
      <c r="AM14" s="241" t="n">
        <v>14.03</v>
      </c>
      <c r="AN14" s="241">
        <f>IFERROR(VLOOKUP(AM14,'CRUCE RIESGOS'!$C$9:$D$16,2,FALSE),"")</f>
        <v/>
      </c>
      <c r="AO14" s="241" t="n">
        <v>15.03</v>
      </c>
      <c r="AP14" s="241">
        <f>IFERROR(VLOOKUP(AO14,'CRUCE RIESGOS'!$C$9:$D$16,2,FALSE),"")</f>
        <v/>
      </c>
      <c r="AQ14" s="241" t="n">
        <v>16.03</v>
      </c>
      <c r="AR14" s="241">
        <f>IFERROR(VLOOKUP(AQ14,'CRUCE RIESGOS'!$C$9:$D$16,2,FALSE),"")</f>
        <v/>
      </c>
      <c r="AS14" s="241" t="n">
        <v>17.03</v>
      </c>
      <c r="AT14" s="241">
        <f>IFERROR(VLOOKUP(AS14,'CRUCE RIESGOS'!$C$9:$D$16,2,FALSE),"")</f>
        <v/>
      </c>
      <c r="AU14" s="241" t="n">
        <v>18.03</v>
      </c>
      <c r="AV14" s="241">
        <f>IFERROR(VLOOKUP(AU14,'CRUCE RIESGOS'!$C$9:$D$16,2,FALSE),"")</f>
        <v/>
      </c>
      <c r="AW14" s="241" t="n">
        <v>19.03</v>
      </c>
      <c r="AX14" s="241">
        <f>IFERROR(VLOOKUP(AW14,'CRUCE RIESGOS'!$C$9:$D$16,2,FALSE),"")</f>
        <v/>
      </c>
      <c r="AY14" s="241" t="n">
        <v>20.03</v>
      </c>
      <c r="AZ14" s="241">
        <f>IFERROR(VLOOKUP(AY14,'CRUCE RIESGOS'!$C$9:$D$16,2,FALSE),"")</f>
        <v/>
      </c>
      <c r="BA14" s="241" t="n">
        <v>21.03</v>
      </c>
      <c r="BB14" s="241">
        <f>IFERROR(VLOOKUP(BA14,'CRUCE RIESGOS'!$C$9:$D$16,2,FALSE),"")</f>
        <v/>
      </c>
      <c r="BC14" s="241" t="n">
        <v>22.03</v>
      </c>
      <c r="BD14" s="241">
        <f>IFERROR(VLOOKUP(BC14,'CRUCE RIESGOS'!$C$9:$D$16,2,FALSE),"")</f>
        <v/>
      </c>
      <c r="BE14" s="241" t="n">
        <v>23.03</v>
      </c>
      <c r="BF14" s="241">
        <f>IFERROR(VLOOKUP(BE14,'CRUCE RIESGOS'!$C$9:$D$16,2,FALSE),"")</f>
        <v/>
      </c>
      <c r="BG14" s="241" t="n">
        <v>24.03</v>
      </c>
      <c r="BH14" s="241">
        <f>IFERROR(VLOOKUP(BG14,'CRUCE RIESGOS'!$C$9:$D$16,2,FALSE),"")</f>
        <v/>
      </c>
      <c r="BI14" s="241" t="n">
        <v>25.03</v>
      </c>
      <c r="BJ14" s="241">
        <f>IFERROR(VLOOKUP(BI14,'CRUCE RIESGOS'!$C$9:$D$16,2,FALSE),"")</f>
        <v/>
      </c>
    </row>
    <row r="15" ht="50.25" customHeight="1">
      <c r="A15" s="182" t="n"/>
      <c r="B15" s="563" t="inlineStr">
        <is>
          <t>Muy Alta 100%</t>
        </is>
      </c>
      <c r="C15" s="663" t="n"/>
      <c r="D15" s="246">
        <f>CONCATENATE(BB9,BB10,BB11,BB12,BB13,BB14,BB15,BB17,BB18,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f>
        <v/>
      </c>
      <c r="E15" s="246">
        <f>CONCATENATE(BD9,BD10,BD11,BD12,BD13,BD14,BD15,BD17,BD18,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f>
        <v/>
      </c>
      <c r="F15" s="584">
        <f>CONCATENATE(BF9,BF10,BF11,BF12,BF13,BF14,BF15,BF17,BF18,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f>
        <v/>
      </c>
      <c r="G15" s="584">
        <f>CONCATENATE(BH9,BH10,BH11,BH12,BH13,BH14,BH15,BH17,BH18,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f>
        <v/>
      </c>
      <c r="H15" s="663" t="n"/>
      <c r="I15" s="576">
        <f>CONCATENATE(BJ9,BJ10,BJ11,BJ12,BJ13,BJ14,BJ15,BJ17,BJ18,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f>
        <v/>
      </c>
      <c r="J15" s="663" t="n"/>
      <c r="K15" s="240" t="n"/>
      <c r="N15" s="241">
        <f>IF(N17&lt;&gt;""," -R","")</f>
        <v/>
      </c>
      <c r="P15" s="241">
        <f>IF(P17&lt;&gt;""," -R","")</f>
        <v/>
      </c>
      <c r="R15" s="241">
        <f>IF(R17&lt;&gt;""," -R","")</f>
        <v/>
      </c>
      <c r="T15" s="241">
        <f>IF(T17&lt;&gt;""," -R","")</f>
        <v/>
      </c>
      <c r="V15" s="241">
        <f>IF(V17&lt;&gt;""," -R","")</f>
        <v/>
      </c>
      <c r="X15" s="241">
        <f>IF(X17&lt;&gt;""," -R","")</f>
        <v/>
      </c>
      <c r="Z15" s="241">
        <f>IF(Z17&lt;&gt;""," -R","")</f>
        <v/>
      </c>
      <c r="AB15" s="241">
        <f>IF(AB17&lt;&gt;""," -R","")</f>
        <v/>
      </c>
      <c r="AD15" s="241">
        <f>IF(AD17&lt;&gt;""," -R","")</f>
        <v/>
      </c>
      <c r="AF15" s="241">
        <f>IF(AF17&lt;&gt;""," -R","")</f>
        <v/>
      </c>
      <c r="AH15" s="241">
        <f>IF(AH17&lt;&gt;""," -R","")</f>
        <v/>
      </c>
      <c r="AJ15" s="241">
        <f>IF(AJ17&lt;&gt;""," -R","")</f>
        <v/>
      </c>
      <c r="AL15" s="241">
        <f>IF(AL17&lt;&gt;""," -R","")</f>
        <v/>
      </c>
      <c r="AN15" s="241">
        <f>IF(AN17&lt;&gt;""," -R","")</f>
        <v/>
      </c>
      <c r="AP15" s="241">
        <f>IF(AP17&lt;&gt;""," -R","")</f>
        <v/>
      </c>
      <c r="AR15" s="241">
        <f>IF(AR17&lt;&gt;""," -R","")</f>
        <v/>
      </c>
      <c r="AT15" s="241">
        <f>IF(AT17&lt;&gt;""," -R","")</f>
        <v/>
      </c>
      <c r="AV15" s="241">
        <f>IF(AV17&lt;&gt;""," -R","")</f>
        <v/>
      </c>
      <c r="AX15" s="241">
        <f>IF(AX17&lt;&gt;""," -R","")</f>
        <v/>
      </c>
      <c r="AZ15" s="241">
        <f>IF(AZ17&lt;&gt;""," -R","")</f>
        <v/>
      </c>
      <c r="BB15" s="241">
        <f>IF(BB17&lt;&gt;""," -R","")</f>
        <v/>
      </c>
      <c r="BD15" s="241">
        <f>IF(BD17&lt;&gt;""," -R","")</f>
        <v/>
      </c>
      <c r="BF15" s="241">
        <f>IF(BF17&lt;&gt;""," -R","")</f>
        <v/>
      </c>
      <c r="BH15" s="241">
        <f>IF(BH17&lt;&gt;""," -R","")</f>
        <v/>
      </c>
      <c r="BJ15" s="241">
        <f>IF(BJ17&lt;&gt;""," -R","")</f>
        <v/>
      </c>
    </row>
    <row r="16" ht="15.75" customHeight="1">
      <c r="A16" s="182" t="n"/>
      <c r="B16" s="248" t="inlineStr">
        <is>
          <t>COLOR</t>
        </is>
      </c>
      <c r="C16" s="583" t="inlineStr">
        <is>
          <t>INTERPRETACIÓN DE LA ZONA</t>
        </is>
      </c>
      <c r="D16" s="662" t="n"/>
      <c r="E16" s="663" t="n"/>
      <c r="F16" s="250" t="inlineStr">
        <is>
          <t>CANTIDAD DE RIESGOS POR ZONA</t>
        </is>
      </c>
      <c r="G16" s="583" t="inlineStr">
        <is>
          <t>PROMEDIO DE RIESGO DEL PROCESO</t>
        </is>
      </c>
      <c r="H16" s="662" t="n"/>
      <c r="I16" s="662" t="n"/>
      <c r="J16" s="663" t="n"/>
      <c r="K16" s="240" t="n"/>
    </row>
    <row r="17" ht="15" customHeight="1">
      <c r="A17" s="182" t="n"/>
      <c r="B17" s="251" t="n"/>
      <c r="C17" s="567" t="inlineStr">
        <is>
          <t xml:space="preserve"> Zona de riesgo baja: Asumir el riesgo</t>
        </is>
      </c>
      <c r="D17" s="662" t="n"/>
      <c r="E17" s="663" t="n"/>
      <c r="F17" s="252">
        <f>COUNTIF('CRUCE RIESGOS'!$BB$9:$BB$16,"BAJO")</f>
        <v/>
      </c>
      <c r="G17" s="583" t="inlineStr">
        <is>
          <t>PROBABILIDAD</t>
        </is>
      </c>
      <c r="H17" s="583" t="inlineStr">
        <is>
          <t>IMPACTO</t>
        </is>
      </c>
      <c r="I17" s="711" t="inlineStr">
        <is>
          <t>VALORACIÓN</t>
        </is>
      </c>
      <c r="J17" s="663" t="n"/>
      <c r="K17" s="240" t="n"/>
      <c r="M17" s="241" t="n">
        <v>1.04</v>
      </c>
      <c r="N17" s="241">
        <f>IFERROR(VLOOKUP(M17,'CRUCE RIESGOS'!$C$9:$D$16,2,FALSE),"")</f>
        <v/>
      </c>
      <c r="O17" s="241" t="n">
        <v>2.04</v>
      </c>
      <c r="P17" s="241">
        <f>IFERROR(VLOOKUP(O17,'CRUCE RIESGOS'!$C$9:$D$16,2,FALSE),"")</f>
        <v/>
      </c>
      <c r="Q17" s="241" t="n">
        <v>3.04</v>
      </c>
      <c r="R17" s="241">
        <f>IFERROR(VLOOKUP(Q17,'CRUCE RIESGOS'!$C$9:$D$16,2,FALSE),"")</f>
        <v/>
      </c>
      <c r="S17" s="241" t="n">
        <v>4.04</v>
      </c>
      <c r="T17" s="241">
        <f>IFERROR(VLOOKUP(S17,'CRUCE RIESGOS'!$C$9:$D$16,2,FALSE),"")</f>
        <v/>
      </c>
      <c r="U17" s="241" t="n">
        <v>5.04</v>
      </c>
      <c r="V17" s="241">
        <f>IFERROR(VLOOKUP(U17,'CRUCE RIESGOS'!$C$9:$D$16,2,FALSE),"")</f>
        <v/>
      </c>
      <c r="W17" s="241" t="n">
        <v>6.04</v>
      </c>
      <c r="X17" s="241">
        <f>IFERROR(VLOOKUP(W17,'CRUCE RIESGOS'!$C$9:$D$16,2,FALSE),"")</f>
        <v/>
      </c>
      <c r="Y17" s="241" t="n">
        <v>7.04</v>
      </c>
      <c r="Z17" s="241">
        <f>IFERROR(VLOOKUP(Y17,'CRUCE RIESGOS'!$C$9:$D$16,2,FALSE),"")</f>
        <v/>
      </c>
      <c r="AA17" s="241" t="n">
        <v>8.039999999999999</v>
      </c>
      <c r="AB17" s="241">
        <f>IFERROR(VLOOKUP(AA17,'CRUCE RIESGOS'!$C$9:$D$16,2,FALSE),"")</f>
        <v/>
      </c>
      <c r="AC17" s="241" t="n">
        <v>9.039999999999999</v>
      </c>
      <c r="AD17" s="241">
        <f>IFERROR(VLOOKUP(AC17,'CRUCE RIESGOS'!$C$9:$D$16,2,FALSE),"")</f>
        <v/>
      </c>
      <c r="AE17" s="241" t="n">
        <v>10.04</v>
      </c>
      <c r="AF17" s="241">
        <f>IFERROR(VLOOKUP(AE17,'CRUCE RIESGOS'!$C$9:$D$16,2,FALSE),"")</f>
        <v/>
      </c>
      <c r="AG17" s="241" t="n">
        <v>11.04</v>
      </c>
      <c r="AH17" s="241">
        <f>IFERROR(VLOOKUP(AG17,'CRUCE RIESGOS'!$C$9:$D$16,2,FALSE),"")</f>
        <v/>
      </c>
      <c r="AI17" s="241" t="n">
        <v>12.04</v>
      </c>
      <c r="AJ17" s="241">
        <f>IFERROR(VLOOKUP(AI17,'CRUCE RIESGOS'!$C$9:$D$16,2,FALSE),"")</f>
        <v/>
      </c>
      <c r="AK17" s="241" t="n">
        <v>13.04</v>
      </c>
      <c r="AL17" s="241">
        <f>IFERROR(VLOOKUP(AK17,'CRUCE RIESGOS'!$C$9:$D$16,2,FALSE),"")</f>
        <v/>
      </c>
      <c r="AM17" s="241" t="n">
        <v>14.04</v>
      </c>
      <c r="AN17" s="241">
        <f>IFERROR(VLOOKUP(AM17,'CRUCE RIESGOS'!$C$9:$D$16,2,FALSE),"")</f>
        <v/>
      </c>
      <c r="AO17" s="241" t="n">
        <v>15.04</v>
      </c>
      <c r="AP17" s="241">
        <f>IFERROR(VLOOKUP(AO17,'CRUCE RIESGOS'!$C$9:$D$16,2,FALSE),"")</f>
        <v/>
      </c>
      <c r="AQ17" s="241" t="n">
        <v>16.04</v>
      </c>
      <c r="AR17" s="241">
        <f>IFERROR(VLOOKUP(AQ17,'CRUCE RIESGOS'!$C$9:$D$16,2,FALSE),"")</f>
        <v/>
      </c>
      <c r="AS17" s="241" t="n">
        <v>17.04</v>
      </c>
      <c r="AT17" s="241">
        <f>IFERROR(VLOOKUP(AS17,'CRUCE RIESGOS'!$C$9:$D$16,2,FALSE),"")</f>
        <v/>
      </c>
      <c r="AU17" s="241" t="n">
        <v>18.04</v>
      </c>
      <c r="AV17" s="241">
        <f>IFERROR(VLOOKUP(AU17,'CRUCE RIESGOS'!$C$9:$D$16,2,FALSE),"")</f>
        <v/>
      </c>
      <c r="AW17" s="241" t="n">
        <v>19.04</v>
      </c>
      <c r="AX17" s="241">
        <f>IFERROR(VLOOKUP(AW17,'CRUCE RIESGOS'!$C$9:$D$16,2,FALSE),"")</f>
        <v/>
      </c>
      <c r="AY17" s="241" t="n">
        <v>20.04</v>
      </c>
      <c r="AZ17" s="241">
        <f>IFERROR(VLOOKUP(AY17,'CRUCE RIESGOS'!$C$9:$D$16,2,FALSE),"")</f>
        <v/>
      </c>
      <c r="BA17" s="241" t="n">
        <v>21.04</v>
      </c>
      <c r="BB17" s="241">
        <f>IFERROR(VLOOKUP(BA17,'CRUCE RIESGOS'!$C$9:$D$16,2,FALSE),"")</f>
        <v/>
      </c>
      <c r="BC17" s="241" t="n">
        <v>22.04</v>
      </c>
      <c r="BD17" s="241">
        <f>IFERROR(VLOOKUP(BC17,'CRUCE RIESGOS'!$C$9:$D$16,2,FALSE),"")</f>
        <v/>
      </c>
      <c r="BE17" s="241" t="n">
        <v>23.04</v>
      </c>
      <c r="BF17" s="241">
        <f>IFERROR(VLOOKUP(BE17,'CRUCE RIESGOS'!$C$9:$D$16,2,FALSE),"")</f>
        <v/>
      </c>
      <c r="BG17" s="241" t="n">
        <v>24.04</v>
      </c>
      <c r="BH17" s="241">
        <f>IFERROR(VLOOKUP(BG17,'CRUCE RIESGOS'!$C$9:$D$16,2,FALSE),"")</f>
        <v/>
      </c>
      <c r="BI17" s="241" t="n">
        <v>25.04</v>
      </c>
      <c r="BJ17" s="241">
        <f>IFERROR(VLOOKUP(BI17,'CRUCE RIESGOS'!$C$9:$D$16,2,FALSE),"")</f>
        <v/>
      </c>
    </row>
    <row r="18" ht="15" customHeight="1">
      <c r="A18" s="182" t="n"/>
      <c r="B18" s="253" t="n"/>
      <c r="C18" s="567" t="inlineStr">
        <is>
          <t xml:space="preserve"> Zona de riesgo moderada: Asumir el riesgo, reducir el riesgo</t>
        </is>
      </c>
      <c r="D18" s="662" t="n"/>
      <c r="E18" s="663" t="n"/>
      <c r="F18" s="252">
        <f>COUNTIF('CRUCE RIESGOS'!$BB$9:$BB$16,"MODERADO")</f>
        <v/>
      </c>
      <c r="G18" s="566">
        <f>IFERROR(IF(AVERAGE('CRUCE RIESGOS'!AX9:AX16)="","",IF(AVERAGE('CRUCE RIESGOS'!AX9:AX16)&lt;=0.2,"MUY BAJA",IF(AVERAGE('CRUCE RIESGOS'!AX9:AX16)&lt;=0.4,"BAJA",IF(AVERAGE('CRUCE RIESGOS'!AX9:AX16)&lt;=0.6,"MEDIA",IF(AVERAGE('CRUCE RIESGOS'!AX9:AX16)&lt;=0.8,"ALTA",IF(AVERAGE('CRUCE RIESGOS'!AX9:AX16)=1,"MUY ALTA")))))),"")</f>
        <v/>
      </c>
      <c r="H18" s="566">
        <f>IFERROR(IF(AVERAGE('CRUCE RIESGOS'!AZ9:AZ16)="","",IF(AVERAGE('CRUCE RIESGOS'!AZ9:AZ16)&lt;=0.2,"LEVE",IF(AVERAGE('CRUCE RIESGOS'!AZ9:AZ16)&lt;=0.4,"MENOR",IF(AVERAGE('CRUCE RIESGOS'!AZ9:AZ16)&lt;=0.6,"MODERADO",IF(AVERAGE('CRUCE RIESGOS'!AZ9:AZ16)&lt;=0.8,"MAYOR",IF(AVERAGE('CRUCE RIESGOS'!AZ9:AZ16)=1,"CATASTRÓFICO")))))),"")</f>
        <v/>
      </c>
      <c r="I18" s="566">
        <f>IFERROR(IF(OR(AND(G18="Muy Baja",H18="Leve"),AND(G18="Muy Baja",H18="Menor"),AND(G18="Baja",H18="Leve")),"BAJO",IF(OR(AND(G18="Muy baja",H18="Moderado"),AND(G18="Baja",H18="Menor"),AND(G18="Baja",H18="Moderado"),AND(G18="Media",H18="Leve"),AND(G18="Media",H18="Menor"),AND(G18="Media",H18="Moderado"),AND(G18="Alta",H18="Leve"),AND(G18="Alta",H18="Menor")),"MODERADO",IF(OR(AND(G18="Muy Baja",H18="Mayor"),AND(G18="Baja",H18="Mayor"),AND(G18="Media",H18="Mayor"),AND(G18="Alta",H18="Moderado"),AND(G18="Alta",H18="Mayor"),AND(G18="Muy Alta",H18="Leve"),AND(G18="Muy Alta",H18="Menor"),AND(G18="Muy Alta",H18="Moderado"),AND(G18="Muy Alta",H18="Mayor")),"ALTO",IF(OR(AND(G18="Muy Baja",H18="Catastrófico"),AND(G18="Baja",H18="Catastrófico"),AND(G18="Media",H18="Catastrófico"),AND(G18="Alta",H18="Catastrófico"),AND(G18="Muy Alta",H18="Catastrófico")),"EXTREMO","")))),"")</f>
        <v/>
      </c>
      <c r="J18" s="708" t="n"/>
      <c r="K18" s="240" t="n"/>
      <c r="N18" s="241">
        <f>IF(N20&lt;&gt;""," -R","")</f>
        <v/>
      </c>
      <c r="P18" s="241">
        <f>IF(P20&lt;&gt;""," -R","")</f>
        <v/>
      </c>
      <c r="R18" s="241">
        <f>IF(R20&lt;&gt;""," -R","")</f>
        <v/>
      </c>
      <c r="T18" s="241">
        <f>IF(T20&lt;&gt;""," -R","")</f>
        <v/>
      </c>
      <c r="V18" s="241">
        <f>IF(V20&lt;&gt;""," -R","")</f>
        <v/>
      </c>
      <c r="X18" s="241">
        <f>IF(X20&lt;&gt;""," -R","")</f>
        <v/>
      </c>
      <c r="Z18" s="241">
        <f>IF(Z20&lt;&gt;""," -R","")</f>
        <v/>
      </c>
      <c r="AB18" s="241">
        <f>IF(AB20&lt;&gt;""," -R","")</f>
        <v/>
      </c>
      <c r="AD18" s="241">
        <f>IF(AD20&lt;&gt;""," -R","")</f>
        <v/>
      </c>
      <c r="AF18" s="241">
        <f>IF(AF20&lt;&gt;""," -R","")</f>
        <v/>
      </c>
      <c r="AH18" s="241">
        <f>IF(AH20&lt;&gt;""," -R","")</f>
        <v/>
      </c>
      <c r="AJ18" s="241">
        <f>IF(AJ20&lt;&gt;""," -R","")</f>
        <v/>
      </c>
      <c r="AL18" s="241">
        <f>IF(AL20&lt;&gt;""," -R","")</f>
        <v/>
      </c>
      <c r="AN18" s="241">
        <f>IF(AN20&lt;&gt;""," -R","")</f>
        <v/>
      </c>
      <c r="AP18" s="241">
        <f>IF(AP20&lt;&gt;""," -R","")</f>
        <v/>
      </c>
      <c r="AR18" s="241">
        <f>IF(AR20&lt;&gt;""," -R","")</f>
        <v/>
      </c>
      <c r="AT18" s="241">
        <f>IF(AT20&lt;&gt;""," -R","")</f>
        <v/>
      </c>
      <c r="AV18" s="241">
        <f>IF(AV20&lt;&gt;""," -R","")</f>
        <v/>
      </c>
      <c r="AX18" s="241">
        <f>IF(AX20&lt;&gt;""," -R","")</f>
        <v/>
      </c>
      <c r="AZ18" s="241">
        <f>IF(AZ20&lt;&gt;""," -R","")</f>
        <v/>
      </c>
      <c r="BB18" s="241">
        <f>IF(BB20&lt;&gt;""," -R","")</f>
        <v/>
      </c>
      <c r="BD18" s="241">
        <f>IF(BD20&lt;&gt;""," -R","")</f>
        <v/>
      </c>
      <c r="BF18" s="241">
        <f>IF(BF20&lt;&gt;""," -R","")</f>
        <v/>
      </c>
      <c r="BH18" s="241">
        <f>IF(BH20&lt;&gt;""," -R","")</f>
        <v/>
      </c>
      <c r="BJ18" s="241">
        <f>IF(BJ20&lt;&gt;""," -R","")</f>
        <v/>
      </c>
    </row>
    <row r="19" ht="15" customHeight="1">
      <c r="A19" s="182" t="n"/>
      <c r="B19" s="254" t="n"/>
      <c r="C19" s="567" t="inlineStr">
        <is>
          <t xml:space="preserve"> Zona de riesgo alta: reducir el riesgo, evitar, compartir o transferir</t>
        </is>
      </c>
      <c r="D19" s="662" t="n"/>
      <c r="E19" s="663" t="n"/>
      <c r="F19" s="252">
        <f>COUNTIF('CRUCE RIESGOS'!$BB$9:$BB$16,"ALTO")</f>
        <v/>
      </c>
      <c r="G19" s="659" t="n"/>
      <c r="H19" s="659" t="n"/>
      <c r="I19" s="712" t="n"/>
      <c r="J19" s="694" t="n"/>
      <c r="K19" s="240" t="n"/>
    </row>
    <row r="20" ht="15" customHeight="1">
      <c r="A20" s="182" t="n"/>
      <c r="B20" s="255" t="n"/>
      <c r="C20" s="567" t="inlineStr">
        <is>
          <t xml:space="preserve"> Zona de riesgo extrema: Reducir el riesgo, Evitar, Compartir o Transferir</t>
        </is>
      </c>
      <c r="D20" s="662" t="n"/>
      <c r="E20" s="663" t="n"/>
      <c r="F20" s="252">
        <f>COUNTIF('CRUCE RIESGOS'!$BB$9:$BB$16,"EXTREMO")</f>
        <v/>
      </c>
      <c r="G20" s="660" t="n"/>
      <c r="H20" s="660" t="n"/>
      <c r="I20" s="709" t="n"/>
      <c r="J20" s="706" t="n"/>
      <c r="K20" s="240" t="n"/>
      <c r="M20" s="241" t="n">
        <v>1.05</v>
      </c>
      <c r="N20" s="241">
        <f>IFERROR(VLOOKUP(M20,'CRUCE RIESGOS'!$C$9:$D$16,2,FALSE),"")</f>
        <v/>
      </c>
      <c r="O20" s="241" t="n">
        <v>2.05</v>
      </c>
      <c r="P20" s="241">
        <f>IFERROR(VLOOKUP(O20,'CRUCE RIESGOS'!$C$9:$D$16,2,FALSE),"")</f>
        <v/>
      </c>
      <c r="Q20" s="241" t="n">
        <v>3.05</v>
      </c>
      <c r="R20" s="241">
        <f>IFERROR(VLOOKUP(Q20,'CRUCE RIESGOS'!$C$9:$D$16,2,FALSE),"")</f>
        <v/>
      </c>
      <c r="S20" s="241" t="n">
        <v>4.05</v>
      </c>
      <c r="T20" s="241">
        <f>IFERROR(VLOOKUP(S20,'CRUCE RIESGOS'!$C$9:$D$16,2,FALSE),"")</f>
        <v/>
      </c>
      <c r="U20" s="241" t="n">
        <v>5.05</v>
      </c>
      <c r="V20" s="241">
        <f>IFERROR(VLOOKUP(U20,'CRUCE RIESGOS'!$C$9:$D$16,2,FALSE),"")</f>
        <v/>
      </c>
      <c r="W20" s="241" t="n">
        <v>6.05</v>
      </c>
      <c r="X20" s="241">
        <f>IFERROR(VLOOKUP(W20,'CRUCE RIESGOS'!$C$9:$D$16,2,FALSE),"")</f>
        <v/>
      </c>
      <c r="Y20" s="241" t="n">
        <v>7.05</v>
      </c>
      <c r="Z20" s="241">
        <f>IFERROR(VLOOKUP(Y20,'CRUCE RIESGOS'!$C$9:$D$16,2,FALSE),"")</f>
        <v/>
      </c>
      <c r="AA20" s="241" t="n">
        <v>8.050000000000001</v>
      </c>
      <c r="AB20" s="241">
        <f>IFERROR(VLOOKUP(AA20,'CRUCE RIESGOS'!$C$9:$D$16,2,FALSE),"")</f>
        <v/>
      </c>
      <c r="AC20" s="241" t="n">
        <v>9.050000000000001</v>
      </c>
      <c r="AD20" s="241">
        <f>IFERROR(VLOOKUP(AC20,'CRUCE RIESGOS'!$C$9:$D$16,2,FALSE),"")</f>
        <v/>
      </c>
      <c r="AE20" s="241" t="n">
        <v>10.05</v>
      </c>
      <c r="AF20" s="241">
        <f>IFERROR(VLOOKUP(AE20,'CRUCE RIESGOS'!$C$9:$D$16,2,FALSE),"")</f>
        <v/>
      </c>
      <c r="AG20" s="241" t="n">
        <v>11.05</v>
      </c>
      <c r="AH20" s="241">
        <f>IFERROR(VLOOKUP(AG20,'CRUCE RIESGOS'!$C$9:$D$16,2,FALSE),"")</f>
        <v/>
      </c>
      <c r="AI20" s="241" t="n">
        <v>12.05</v>
      </c>
      <c r="AJ20" s="241">
        <f>IFERROR(VLOOKUP(AI20,'CRUCE RIESGOS'!$C$9:$D$16,2,FALSE),"")</f>
        <v/>
      </c>
      <c r="AK20" s="241" t="n">
        <v>13.05</v>
      </c>
      <c r="AL20" s="241">
        <f>IFERROR(VLOOKUP(AK20,'CRUCE RIESGOS'!$C$9:$D$16,2,FALSE),"")</f>
        <v/>
      </c>
      <c r="AM20" s="241" t="n">
        <v>14.05</v>
      </c>
      <c r="AN20" s="241">
        <f>IFERROR(VLOOKUP(AM20,'CRUCE RIESGOS'!$C$9:$D$16,2,FALSE),"")</f>
        <v/>
      </c>
      <c r="AO20" s="241" t="n">
        <v>15.05</v>
      </c>
      <c r="AP20" s="241">
        <f>IFERROR(VLOOKUP(AO20,'CRUCE RIESGOS'!$C$9:$D$16,2,FALSE),"")</f>
        <v/>
      </c>
      <c r="AQ20" s="241" t="n">
        <v>16.05</v>
      </c>
      <c r="AR20" s="241">
        <f>IFERROR(VLOOKUP(AQ20,'CRUCE RIESGOS'!$C$9:$D$16,2,FALSE),"")</f>
        <v/>
      </c>
      <c r="AS20" s="241" t="n">
        <v>17.05</v>
      </c>
      <c r="AT20" s="241">
        <f>IFERROR(VLOOKUP(AS20,'CRUCE RIESGOS'!$C$9:$D$16,2,FALSE),"")</f>
        <v/>
      </c>
      <c r="AU20" s="241" t="n">
        <v>18.05</v>
      </c>
      <c r="AV20" s="241">
        <f>IFERROR(VLOOKUP(AU20,'CRUCE RIESGOS'!$C$9:$D$16,2,FALSE),"")</f>
        <v/>
      </c>
      <c r="AW20" s="241" t="n">
        <v>19.05</v>
      </c>
      <c r="AX20" s="241">
        <f>IFERROR(VLOOKUP(AW20,'CRUCE RIESGOS'!$C$9:$D$16,2,FALSE),"")</f>
        <v/>
      </c>
      <c r="AY20" s="241" t="n">
        <v>20.05</v>
      </c>
      <c r="AZ20" s="241">
        <f>IFERROR(VLOOKUP(AY20,'CRUCE RIESGOS'!$C$9:$D$16,2,FALSE),"")</f>
        <v/>
      </c>
      <c r="BA20" s="241" t="n">
        <v>21.05</v>
      </c>
      <c r="BB20" s="241">
        <f>IFERROR(VLOOKUP(BA20,'CRUCE RIESGOS'!$C$9:$D$16,2,FALSE),"")</f>
        <v/>
      </c>
      <c r="BC20" s="241" t="n">
        <v>22.05</v>
      </c>
      <c r="BD20" s="241">
        <f>IFERROR(VLOOKUP(BC20,'CRUCE RIESGOS'!$C$9:$D$16,2,FALSE),"")</f>
        <v/>
      </c>
      <c r="BE20" s="241" t="n">
        <v>23.05</v>
      </c>
      <c r="BF20" s="241">
        <f>IFERROR(VLOOKUP(BE20,'CRUCE RIESGOS'!$C$9:$D$16,2,FALSE),"")</f>
        <v/>
      </c>
      <c r="BG20" s="241" t="n">
        <v>24.05</v>
      </c>
      <c r="BH20" s="241">
        <f>IFERROR(VLOOKUP(BG20,'CRUCE RIESGOS'!$C$9:$D$16,2,FALSE),"")</f>
        <v/>
      </c>
      <c r="BI20" s="241" t="n">
        <v>25.05</v>
      </c>
      <c r="BJ20" s="241">
        <f>IFERROR(VLOOKUP(BI20,'CRUCE RIESGOS'!$C$9:$D$16,2,FALSE),"")</f>
        <v/>
      </c>
    </row>
    <row r="21">
      <c r="A21" s="182" t="n"/>
      <c r="B21" s="182" t="n"/>
      <c r="C21" s="182" t="n"/>
      <c r="D21" s="182" t="n"/>
      <c r="E21" s="182" t="n"/>
      <c r="F21" s="182" t="n"/>
      <c r="G21" s="182" t="n"/>
      <c r="H21" s="182" t="n"/>
      <c r="I21" s="182" t="n"/>
      <c r="J21" s="182" t="n"/>
      <c r="K21" s="240" t="n"/>
      <c r="N21" s="241">
        <f>IF(N22&lt;&gt;""," -R","")</f>
        <v/>
      </c>
      <c r="P21" s="241">
        <f>IF(P22&lt;&gt;""," -R","")</f>
        <v/>
      </c>
      <c r="R21" s="241">
        <f>IF(R22&lt;&gt;""," -R","")</f>
        <v/>
      </c>
      <c r="T21" s="241">
        <f>IF(T22&lt;&gt;""," -R","")</f>
        <v/>
      </c>
      <c r="V21" s="241">
        <f>IF(V22&lt;&gt;""," -R","")</f>
        <v/>
      </c>
      <c r="X21" s="241">
        <f>IF(X22&lt;&gt;""," -R","")</f>
        <v/>
      </c>
      <c r="Z21" s="241">
        <f>IF(Z22&lt;&gt;""," -R","")</f>
        <v/>
      </c>
      <c r="AB21" s="241">
        <f>IF(AB22&lt;&gt;""," -R","")</f>
        <v/>
      </c>
      <c r="AD21" s="241">
        <f>IF(AD22&lt;&gt;""," -R","")</f>
        <v/>
      </c>
      <c r="AF21" s="241">
        <f>IF(AF22&lt;&gt;""," -R","")</f>
        <v/>
      </c>
      <c r="AH21" s="241">
        <f>IF(AH22&lt;&gt;""," -R","")</f>
        <v/>
      </c>
      <c r="AJ21" s="241">
        <f>IF(AJ22&lt;&gt;""," -R","")</f>
        <v/>
      </c>
      <c r="AL21" s="241">
        <f>IF(AL22&lt;&gt;""," -R","")</f>
        <v/>
      </c>
      <c r="AN21" s="241">
        <f>IF(AN22&lt;&gt;""," -R","")</f>
        <v/>
      </c>
      <c r="AP21" s="241">
        <f>IF(AP22&lt;&gt;""," -R","")</f>
        <v/>
      </c>
      <c r="AR21" s="241">
        <f>IF(AR22&lt;&gt;""," -R","")</f>
        <v/>
      </c>
      <c r="AT21" s="241">
        <f>IF(AT22&lt;&gt;""," -R","")</f>
        <v/>
      </c>
      <c r="AV21" s="241">
        <f>IF(AV22&lt;&gt;""," -R","")</f>
        <v/>
      </c>
      <c r="AX21" s="241">
        <f>IF(AX22&lt;&gt;""," -R","")</f>
        <v/>
      </c>
      <c r="AZ21" s="241">
        <f>IF(AZ22&lt;&gt;""," -R","")</f>
        <v/>
      </c>
      <c r="BB21" s="241">
        <f>IF(BB22&lt;&gt;""," -R","")</f>
        <v/>
      </c>
      <c r="BD21" s="241">
        <f>IF(BD22&lt;&gt;""," -R","")</f>
        <v/>
      </c>
      <c r="BF21" s="241">
        <f>IF(BF22&lt;&gt;""," -R","")</f>
        <v/>
      </c>
      <c r="BH21" s="241">
        <f>IF(BH22&lt;&gt;""," -R","")</f>
        <v/>
      </c>
      <c r="BJ21" s="241">
        <f>IF(BJ22&lt;&gt;""," -R","")</f>
        <v/>
      </c>
    </row>
    <row r="22" ht="63" customHeight="1">
      <c r="A22" s="182" t="n"/>
      <c r="B22" s="561" t="inlineStr">
        <is>
          <t>Diagonal 18 No. 20-29 Fusagasugá – Cundinamarca
Teléfono (601) 8281483 Línea Gratuita 018000180414
www.ucundinamarca.edu.co   E-mail: info@ucundinamarca.edu.co
NIT: 890.680.062-2</t>
        </is>
      </c>
      <c r="K22" s="240" t="n"/>
      <c r="M22" s="241" t="n">
        <v>1.06</v>
      </c>
      <c r="N22" s="241">
        <f>IFERROR(VLOOKUP(M22,'CRUCE RIESGOS'!$C$9:$D$16,2,FALSE),"")</f>
        <v/>
      </c>
      <c r="O22" s="241" t="n">
        <v>2.06</v>
      </c>
      <c r="P22" s="241">
        <f>IFERROR(VLOOKUP(O22,'CRUCE RIESGOS'!$C$9:$D$16,2,FALSE),"")</f>
        <v/>
      </c>
      <c r="Q22" s="241" t="n">
        <v>3.06</v>
      </c>
      <c r="R22" s="241">
        <f>IFERROR(VLOOKUP(Q22,'CRUCE RIESGOS'!$C$9:$D$16,2,FALSE),"")</f>
        <v/>
      </c>
      <c r="S22" s="241" t="n">
        <v>4.06</v>
      </c>
      <c r="T22" s="241">
        <f>IFERROR(VLOOKUP(S22,'CRUCE RIESGOS'!$C$9:$D$16,2,FALSE),"")</f>
        <v/>
      </c>
      <c r="U22" s="241" t="n">
        <v>5.06</v>
      </c>
      <c r="V22" s="241">
        <f>IFERROR(VLOOKUP(U22,'CRUCE RIESGOS'!$C$9:$D$16,2,FALSE),"")</f>
        <v/>
      </c>
      <c r="W22" s="241" t="n">
        <v>6.06</v>
      </c>
      <c r="X22" s="241">
        <f>IFERROR(VLOOKUP(W22,'CRUCE RIESGOS'!$C$9:$D$16,2,FALSE),"")</f>
        <v/>
      </c>
      <c r="Y22" s="241" t="n">
        <v>7.06</v>
      </c>
      <c r="Z22" s="241">
        <f>IFERROR(VLOOKUP(Y22,'CRUCE RIESGOS'!$C$9:$D$16,2,FALSE),"")</f>
        <v/>
      </c>
      <c r="AA22" s="241" t="n">
        <v>8.06</v>
      </c>
      <c r="AB22" s="241">
        <f>IFERROR(VLOOKUP(AA22,'CRUCE RIESGOS'!$C$9:$D$16,2,FALSE),"")</f>
        <v/>
      </c>
      <c r="AC22" s="241" t="n">
        <v>9.06</v>
      </c>
      <c r="AD22" s="241">
        <f>IFERROR(VLOOKUP(AC22,'CRUCE RIESGOS'!$C$9:$D$16,2,FALSE),"")</f>
        <v/>
      </c>
      <c r="AE22" s="241" t="n">
        <v>10.06</v>
      </c>
      <c r="AF22" s="241">
        <f>IFERROR(VLOOKUP(AE22,'CRUCE RIESGOS'!$C$9:$D$16,2,FALSE),"")</f>
        <v/>
      </c>
      <c r="AG22" s="241" t="n">
        <v>11.06</v>
      </c>
      <c r="AH22" s="241">
        <f>IFERROR(VLOOKUP(AG22,'CRUCE RIESGOS'!$C$9:$D$16,2,FALSE),"")</f>
        <v/>
      </c>
      <c r="AI22" s="241" t="n">
        <v>12.06</v>
      </c>
      <c r="AJ22" s="241">
        <f>IFERROR(VLOOKUP(AI22,'CRUCE RIESGOS'!$C$9:$D$16,2,FALSE),"")</f>
        <v/>
      </c>
      <c r="AK22" s="241" t="n">
        <v>13.06</v>
      </c>
      <c r="AL22" s="241">
        <f>IFERROR(VLOOKUP(AK22,'CRUCE RIESGOS'!$C$9:$D$16,2,FALSE),"")</f>
        <v/>
      </c>
      <c r="AM22" s="241" t="n">
        <v>14.06</v>
      </c>
      <c r="AN22" s="241">
        <f>IFERROR(VLOOKUP(AM22,'CRUCE RIESGOS'!$C$9:$D$16,2,FALSE),"")</f>
        <v/>
      </c>
      <c r="AO22" s="241" t="n">
        <v>15.06</v>
      </c>
      <c r="AP22" s="241">
        <f>IFERROR(VLOOKUP(AO22,'CRUCE RIESGOS'!$C$9:$D$16,2,FALSE),"")</f>
        <v/>
      </c>
      <c r="AQ22" s="241" t="n">
        <v>16.06</v>
      </c>
      <c r="AR22" s="241">
        <f>IFERROR(VLOOKUP(AQ22,'CRUCE RIESGOS'!$C$9:$D$16,2,FALSE),"")</f>
        <v/>
      </c>
      <c r="AS22" s="241" t="n">
        <v>17.06</v>
      </c>
      <c r="AT22" s="241">
        <f>IFERROR(VLOOKUP(AS22,'CRUCE RIESGOS'!$C$9:$D$16,2,FALSE),"")</f>
        <v/>
      </c>
      <c r="AU22" s="241" t="n">
        <v>18.06</v>
      </c>
      <c r="AV22" s="241">
        <f>IFERROR(VLOOKUP(AU22,'CRUCE RIESGOS'!$C$9:$D$16,2,FALSE),"")</f>
        <v/>
      </c>
      <c r="AW22" s="241" t="n">
        <v>19.06</v>
      </c>
      <c r="AX22" s="241">
        <f>IFERROR(VLOOKUP(AW22,'CRUCE RIESGOS'!$C$9:$D$16,2,FALSE),"")</f>
        <v/>
      </c>
      <c r="AY22" s="241" t="n">
        <v>20.06</v>
      </c>
      <c r="AZ22" s="241">
        <f>IFERROR(VLOOKUP(AY22,'CRUCE RIESGOS'!$C$9:$D$16,2,FALSE),"")</f>
        <v/>
      </c>
      <c r="BA22" s="241" t="n">
        <v>21.06</v>
      </c>
      <c r="BB22" s="241">
        <f>IFERROR(VLOOKUP(BA22,'CRUCE RIESGOS'!$C$9:$D$16,2,FALSE),"")</f>
        <v/>
      </c>
      <c r="BC22" s="241" t="n">
        <v>22.06</v>
      </c>
      <c r="BD22" s="241">
        <f>IFERROR(VLOOKUP(BC22,'CRUCE RIESGOS'!$C$9:$D$16,2,FALSE),"")</f>
        <v/>
      </c>
      <c r="BE22" s="241" t="n">
        <v>23.06</v>
      </c>
      <c r="BF22" s="241">
        <f>IFERROR(VLOOKUP(BE22,'CRUCE RIESGOS'!$C$9:$D$16,2,FALSE),"")</f>
        <v/>
      </c>
      <c r="BG22" s="241" t="n">
        <v>24.06</v>
      </c>
      <c r="BH22" s="241">
        <f>IFERROR(VLOOKUP(BG22,'CRUCE RIESGOS'!$C$9:$D$16,2,FALSE),"")</f>
        <v/>
      </c>
      <c r="BI22" s="241" t="n">
        <v>25.06</v>
      </c>
      <c r="BJ22" s="241">
        <f>IFERROR(VLOOKUP(BI22,'CRUCE RIESGOS'!$C$9:$D$16,2,FALSE),"")</f>
        <v/>
      </c>
    </row>
    <row r="23">
      <c r="A23" s="182" t="n"/>
      <c r="B23" s="182" t="n"/>
      <c r="C23" s="182" t="n"/>
      <c r="D23" s="182" t="n"/>
      <c r="E23" s="182" t="n"/>
      <c r="F23" s="182" t="n"/>
      <c r="G23" s="182" t="n"/>
      <c r="H23" s="182" t="n"/>
      <c r="I23" s="182" t="n"/>
      <c r="J23" s="182" t="n"/>
      <c r="K23" s="240" t="n"/>
      <c r="N23" s="241">
        <f>IF(N24&lt;&gt;""," -R","")</f>
        <v/>
      </c>
      <c r="P23" s="241">
        <f>IF(P24&lt;&gt;""," -R","")</f>
        <v/>
      </c>
      <c r="R23" s="241">
        <f>IF(R24&lt;&gt;""," -R","")</f>
        <v/>
      </c>
      <c r="T23" s="241">
        <f>IF(T24&lt;&gt;""," -R","")</f>
        <v/>
      </c>
      <c r="V23" s="241">
        <f>IF(V24&lt;&gt;""," -R","")</f>
        <v/>
      </c>
      <c r="X23" s="241">
        <f>IF(X24&lt;&gt;""," -R","")</f>
        <v/>
      </c>
      <c r="Z23" s="241">
        <f>IF(Z24&lt;&gt;""," -R","")</f>
        <v/>
      </c>
      <c r="AB23" s="241">
        <f>IF(AB24&lt;&gt;""," -R","")</f>
        <v/>
      </c>
      <c r="AD23" s="241">
        <f>IF(AD24&lt;&gt;""," -R","")</f>
        <v/>
      </c>
      <c r="AF23" s="241">
        <f>IF(AF24&lt;&gt;""," -R","")</f>
        <v/>
      </c>
      <c r="AH23" s="241">
        <f>IF(AH24&lt;&gt;""," -R","")</f>
        <v/>
      </c>
      <c r="AJ23" s="241">
        <f>IF(AJ24&lt;&gt;""," -R","")</f>
        <v/>
      </c>
      <c r="AL23" s="241">
        <f>IF(AL24&lt;&gt;""," -R","")</f>
        <v/>
      </c>
      <c r="AN23" s="241">
        <f>IF(AN24&lt;&gt;""," -R","")</f>
        <v/>
      </c>
      <c r="AP23" s="241">
        <f>IF(AP24&lt;&gt;""," -R","")</f>
        <v/>
      </c>
      <c r="AR23" s="241">
        <f>IF(AR24&lt;&gt;""," -R","")</f>
        <v/>
      </c>
      <c r="AT23" s="241">
        <f>IF(AT24&lt;&gt;""," -R","")</f>
        <v/>
      </c>
      <c r="AV23" s="241">
        <f>IF(AV24&lt;&gt;""," -R","")</f>
        <v/>
      </c>
      <c r="AX23" s="241">
        <f>IF(AX24&lt;&gt;""," -R","")</f>
        <v/>
      </c>
      <c r="AZ23" s="241">
        <f>IF(AZ24&lt;&gt;""," -R","")</f>
        <v/>
      </c>
      <c r="BB23" s="241">
        <f>IF(BB24&lt;&gt;""," -R","")</f>
        <v/>
      </c>
      <c r="BD23" s="241">
        <f>IF(BD24&lt;&gt;""," -R","")</f>
        <v/>
      </c>
      <c r="BF23" s="241">
        <f>IF(BF24&lt;&gt;""," -R","")</f>
        <v/>
      </c>
      <c r="BH23" s="241">
        <f>IF(BH24&lt;&gt;""," -R","")</f>
        <v/>
      </c>
      <c r="BJ23" s="241">
        <f>IF(BJ24&lt;&gt;""," -R","")</f>
        <v/>
      </c>
    </row>
    <row r="24" ht="40.5" customHeight="1">
      <c r="A24" s="182" t="n"/>
      <c r="B24" s="562" t="inlineStr">
        <is>
          <t>Documento controlado por el Sistema de Gestión de la Calidad 
Asegúrese que corresponde a la última versión consultando el Portal Institucional</t>
        </is>
      </c>
      <c r="K24" s="240" t="n"/>
      <c r="M24" s="241" t="n">
        <v>1.07</v>
      </c>
      <c r="N24" s="241">
        <f>IFERROR(VLOOKUP(M24,'CRUCE RIESGOS'!$C$9:$D$16,2,FALSE),"")</f>
        <v/>
      </c>
      <c r="O24" s="241" t="n">
        <v>2.07</v>
      </c>
      <c r="P24" s="241">
        <f>IFERROR(VLOOKUP(O24,'CRUCE RIESGOS'!$C$9:$D$16,2,FALSE),"")</f>
        <v/>
      </c>
      <c r="Q24" s="241" t="n">
        <v>3.07</v>
      </c>
      <c r="R24" s="241">
        <f>IFERROR(VLOOKUP(Q24,'CRUCE RIESGOS'!$C$9:$D$16,2,FALSE),"")</f>
        <v/>
      </c>
      <c r="S24" s="241" t="n">
        <v>4.07</v>
      </c>
      <c r="T24" s="241">
        <f>IFERROR(VLOOKUP(S24,'CRUCE RIESGOS'!$C$9:$D$16,2,FALSE),"")</f>
        <v/>
      </c>
      <c r="U24" s="241" t="n">
        <v>5.07</v>
      </c>
      <c r="V24" s="241">
        <f>IFERROR(VLOOKUP(U24,'CRUCE RIESGOS'!$C$9:$D$16,2,FALSE),"")</f>
        <v/>
      </c>
      <c r="W24" s="241" t="n">
        <v>6.07</v>
      </c>
      <c r="X24" s="241">
        <f>IFERROR(VLOOKUP(W24,'CRUCE RIESGOS'!$C$9:$D$16,2,FALSE),"")</f>
        <v/>
      </c>
      <c r="Y24" s="241" t="n">
        <v>7.07</v>
      </c>
      <c r="Z24" s="241">
        <f>IFERROR(VLOOKUP(Y24,'CRUCE RIESGOS'!$C$9:$D$16,2,FALSE),"")</f>
        <v/>
      </c>
      <c r="AA24" s="241" t="n">
        <v>8.07</v>
      </c>
      <c r="AB24" s="241">
        <f>IFERROR(VLOOKUP(AA24,'CRUCE RIESGOS'!$C$9:$D$16,2,FALSE),"")</f>
        <v/>
      </c>
      <c r="AC24" s="241" t="n">
        <v>9.07</v>
      </c>
      <c r="AD24" s="241">
        <f>IFERROR(VLOOKUP(AC24,'CRUCE RIESGOS'!$C$9:$D$16,2,FALSE),"")</f>
        <v/>
      </c>
      <c r="AE24" s="241" t="n">
        <v>10.07</v>
      </c>
      <c r="AF24" s="241">
        <f>IFERROR(VLOOKUP(AE24,'CRUCE RIESGOS'!$C$9:$D$16,2,FALSE),"")</f>
        <v/>
      </c>
      <c r="AG24" s="241" t="n">
        <v>11.07</v>
      </c>
      <c r="AH24" s="241">
        <f>IFERROR(VLOOKUP(AG24,'CRUCE RIESGOS'!$C$9:$D$16,2,FALSE),"")</f>
        <v/>
      </c>
      <c r="AI24" s="241" t="n">
        <v>12.07</v>
      </c>
      <c r="AJ24" s="241">
        <f>IFERROR(VLOOKUP(AI24,'CRUCE RIESGOS'!$C$9:$D$16,2,FALSE),"")</f>
        <v/>
      </c>
      <c r="AK24" s="241" t="n">
        <v>13.07</v>
      </c>
      <c r="AL24" s="241">
        <f>IFERROR(VLOOKUP(AK24,'CRUCE RIESGOS'!$C$9:$D$16,2,FALSE),"")</f>
        <v/>
      </c>
      <c r="AM24" s="241" t="n">
        <v>14.07</v>
      </c>
      <c r="AN24" s="241">
        <f>IFERROR(VLOOKUP(AM24,'CRUCE RIESGOS'!$C$9:$D$16,2,FALSE),"")</f>
        <v/>
      </c>
      <c r="AO24" s="241" t="n">
        <v>15.07</v>
      </c>
      <c r="AP24" s="241">
        <f>IFERROR(VLOOKUP(AO24,'CRUCE RIESGOS'!$C$9:$D$16,2,FALSE),"")</f>
        <v/>
      </c>
      <c r="AQ24" s="241" t="n">
        <v>16.07</v>
      </c>
      <c r="AR24" s="241">
        <f>IFERROR(VLOOKUP(AQ24,'CRUCE RIESGOS'!$C$9:$D$16,2,FALSE),"")</f>
        <v/>
      </c>
      <c r="AS24" s="241" t="n">
        <v>17.07</v>
      </c>
      <c r="AT24" s="241">
        <f>IFERROR(VLOOKUP(AS24,'CRUCE RIESGOS'!$C$9:$D$16,2,FALSE),"")</f>
        <v/>
      </c>
      <c r="AU24" s="241" t="n">
        <v>18.07</v>
      </c>
      <c r="AV24" s="241">
        <f>IFERROR(VLOOKUP(AU24,'CRUCE RIESGOS'!$C$9:$D$16,2,FALSE),"")</f>
        <v/>
      </c>
      <c r="AW24" s="241" t="n">
        <v>19.07</v>
      </c>
      <c r="AX24" s="241">
        <f>IFERROR(VLOOKUP(AW24,'CRUCE RIESGOS'!$C$9:$D$16,2,FALSE),"")</f>
        <v/>
      </c>
      <c r="AY24" s="241" t="n">
        <v>20.07</v>
      </c>
      <c r="AZ24" s="241">
        <f>IFERROR(VLOOKUP(AY24,'CRUCE RIESGOS'!$C$9:$D$16,2,FALSE),"")</f>
        <v/>
      </c>
      <c r="BA24" s="241" t="n">
        <v>21.07</v>
      </c>
      <c r="BB24" s="241">
        <f>IFERROR(VLOOKUP(BA24,'CRUCE RIESGOS'!$C$9:$D$16,2,FALSE),"")</f>
        <v/>
      </c>
      <c r="BC24" s="241" t="n">
        <v>22.07</v>
      </c>
      <c r="BD24" s="241">
        <f>IFERROR(VLOOKUP(BC24,'CRUCE RIESGOS'!$C$9:$D$16,2,FALSE),"")</f>
        <v/>
      </c>
      <c r="BE24" s="241" t="n">
        <v>23.07</v>
      </c>
      <c r="BF24" s="241">
        <f>IFERROR(VLOOKUP(BE24,'CRUCE RIESGOS'!$C$9:$D$16,2,FALSE),"")</f>
        <v/>
      </c>
      <c r="BG24" s="241" t="n">
        <v>24.07</v>
      </c>
      <c r="BH24" s="241">
        <f>IFERROR(VLOOKUP(BG24,'CRUCE RIESGOS'!$C$9:$D$16,2,FALSE),"")</f>
        <v/>
      </c>
      <c r="BI24" s="241" t="n">
        <v>25.07</v>
      </c>
      <c r="BJ24" s="241">
        <f>IFERROR(VLOOKUP(BI24,'CRUCE RIESGOS'!$C$9:$D$16,2,FALSE),"")</f>
        <v/>
      </c>
    </row>
    <row r="25">
      <c r="N25" s="241">
        <f>IF(N26&lt;&gt;""," -R","")</f>
        <v/>
      </c>
      <c r="P25" s="241">
        <f>IF(P26&lt;&gt;""," -R","")</f>
        <v/>
      </c>
      <c r="R25" s="241">
        <f>IF(R26&lt;&gt;""," -R","")</f>
        <v/>
      </c>
      <c r="T25" s="241">
        <f>IF(T26&lt;&gt;""," -R","")</f>
        <v/>
      </c>
      <c r="V25" s="241">
        <f>IF(V26&lt;&gt;""," -R","")</f>
        <v/>
      </c>
      <c r="X25" s="241">
        <f>IF(X26&lt;&gt;""," -R","")</f>
        <v/>
      </c>
      <c r="Z25" s="241">
        <f>IF(Z26&lt;&gt;""," -R","")</f>
        <v/>
      </c>
      <c r="AB25" s="241">
        <f>IF(AB26&lt;&gt;""," -R","")</f>
        <v/>
      </c>
      <c r="AD25" s="241">
        <f>IF(AD26&lt;&gt;""," -R","")</f>
        <v/>
      </c>
      <c r="AF25" s="241">
        <f>IF(AF26&lt;&gt;""," -R","")</f>
        <v/>
      </c>
      <c r="AH25" s="241">
        <f>IF(AH26&lt;&gt;""," -R","")</f>
        <v/>
      </c>
      <c r="AJ25" s="241">
        <f>IF(AJ26&lt;&gt;""," -R","")</f>
        <v/>
      </c>
      <c r="AL25" s="241">
        <f>IF(AL26&lt;&gt;""," -R","")</f>
        <v/>
      </c>
      <c r="AN25" s="241">
        <f>IF(AN26&lt;&gt;""," -R","")</f>
        <v/>
      </c>
      <c r="AP25" s="241">
        <f>IF(AP26&lt;&gt;""," -R","")</f>
        <v/>
      </c>
      <c r="AR25" s="241">
        <f>IF(AR26&lt;&gt;""," -R","")</f>
        <v/>
      </c>
      <c r="AT25" s="241">
        <f>IF(AT26&lt;&gt;""," -R","")</f>
        <v/>
      </c>
      <c r="AV25" s="241">
        <f>IF(AV26&lt;&gt;""," -R","")</f>
        <v/>
      </c>
      <c r="AX25" s="241">
        <f>IF(AX26&lt;&gt;""," -R","")</f>
        <v/>
      </c>
      <c r="AZ25" s="241">
        <f>IF(AZ26&lt;&gt;""," -R","")</f>
        <v/>
      </c>
      <c r="BB25" s="241">
        <f>IF(BB26&lt;&gt;""," -R","")</f>
        <v/>
      </c>
      <c r="BD25" s="241">
        <f>IF(BD26&lt;&gt;""," -R","")</f>
        <v/>
      </c>
      <c r="BF25" s="241">
        <f>IF(BF26&lt;&gt;""," -R","")</f>
        <v/>
      </c>
      <c r="BH25" s="241">
        <f>IF(BH26&lt;&gt;""," -R","")</f>
        <v/>
      </c>
      <c r="BJ25" s="241">
        <f>IF(BJ26&lt;&gt;""," -R","")</f>
        <v/>
      </c>
    </row>
    <row r="26">
      <c r="M26" s="241" t="n">
        <v>1.08</v>
      </c>
      <c r="N26" s="241">
        <f>IFERROR(VLOOKUP(M26,'CRUCE RIESGOS'!$C$9:$D$16,2,FALSE),"")</f>
        <v/>
      </c>
      <c r="O26" s="241" t="n">
        <v>2.08</v>
      </c>
      <c r="P26" s="241">
        <f>IFERROR(VLOOKUP(O26,'CRUCE RIESGOS'!$C$9:$D$16,2,FALSE),"")</f>
        <v/>
      </c>
      <c r="Q26" s="241" t="n">
        <v>3.08</v>
      </c>
      <c r="R26" s="241">
        <f>IFERROR(VLOOKUP(Q26,'CRUCE RIESGOS'!$C$9:$D$16,2,FALSE),"")</f>
        <v/>
      </c>
      <c r="S26" s="241" t="n">
        <v>4.08</v>
      </c>
      <c r="T26" s="241">
        <f>IFERROR(VLOOKUP(S26,'CRUCE RIESGOS'!$C$9:$D$16,2,FALSE),"")</f>
        <v/>
      </c>
      <c r="U26" s="241" t="n">
        <v>5.08</v>
      </c>
      <c r="V26" s="241">
        <f>IFERROR(VLOOKUP(U26,'CRUCE RIESGOS'!$C$9:$D$16,2,FALSE),"")</f>
        <v/>
      </c>
      <c r="W26" s="241" t="n">
        <v>6.08</v>
      </c>
      <c r="X26" s="241">
        <f>IFERROR(VLOOKUP(W26,'CRUCE RIESGOS'!$C$9:$D$16,2,FALSE),"")</f>
        <v/>
      </c>
      <c r="Y26" s="241" t="n">
        <v>7.08</v>
      </c>
      <c r="Z26" s="241">
        <f>IFERROR(VLOOKUP(Y26,'CRUCE RIESGOS'!$C$9:$D$16,2,FALSE),"")</f>
        <v/>
      </c>
      <c r="AA26" s="241" t="n">
        <v>8.08</v>
      </c>
      <c r="AB26" s="241">
        <f>IFERROR(VLOOKUP(AA26,'CRUCE RIESGOS'!$C$9:$D$16,2,FALSE),"")</f>
        <v/>
      </c>
      <c r="AC26" s="241" t="n">
        <v>9.08</v>
      </c>
      <c r="AD26" s="241">
        <f>IFERROR(VLOOKUP(AC26,'CRUCE RIESGOS'!$C$9:$D$16,2,FALSE),"")</f>
        <v/>
      </c>
      <c r="AE26" s="241" t="n">
        <v>10.08</v>
      </c>
      <c r="AF26" s="241">
        <f>IFERROR(VLOOKUP(AE26,'CRUCE RIESGOS'!$C$9:$D$16,2,FALSE),"")</f>
        <v/>
      </c>
      <c r="AG26" s="241" t="n">
        <v>11.08</v>
      </c>
      <c r="AH26" s="241">
        <f>IFERROR(VLOOKUP(AG26,'CRUCE RIESGOS'!$C$9:$D$16,2,FALSE),"")</f>
        <v/>
      </c>
      <c r="AI26" s="241" t="n">
        <v>12.08</v>
      </c>
      <c r="AJ26" s="241">
        <f>IFERROR(VLOOKUP(AI26,'CRUCE RIESGOS'!$C$9:$D$16,2,FALSE),"")</f>
        <v/>
      </c>
      <c r="AK26" s="241" t="n">
        <v>13.08</v>
      </c>
      <c r="AL26" s="241">
        <f>IFERROR(VLOOKUP(AK26,'CRUCE RIESGOS'!$C$9:$D$16,2,FALSE),"")</f>
        <v/>
      </c>
      <c r="AM26" s="241" t="n">
        <v>14.08</v>
      </c>
      <c r="AN26" s="241">
        <f>IFERROR(VLOOKUP(AM26,'CRUCE RIESGOS'!$C$9:$D$16,2,FALSE),"")</f>
        <v/>
      </c>
      <c r="AO26" s="241" t="n">
        <v>15.08</v>
      </c>
      <c r="AP26" s="241">
        <f>IFERROR(VLOOKUP(AO26,'CRUCE RIESGOS'!$C$9:$D$16,2,FALSE),"")</f>
        <v/>
      </c>
      <c r="AQ26" s="241" t="n">
        <v>16.08</v>
      </c>
      <c r="AR26" s="241">
        <f>IFERROR(VLOOKUP(AQ26,'CRUCE RIESGOS'!$C$9:$D$16,2,FALSE),"")</f>
        <v/>
      </c>
      <c r="AS26" s="241" t="n">
        <v>17.08</v>
      </c>
      <c r="AT26" s="241">
        <f>IFERROR(VLOOKUP(AS26,'CRUCE RIESGOS'!$C$9:$D$16,2,FALSE),"")</f>
        <v/>
      </c>
      <c r="AU26" s="241" t="n">
        <v>18.08</v>
      </c>
      <c r="AV26" s="241">
        <f>IFERROR(VLOOKUP(AU26,'CRUCE RIESGOS'!$C$9:$D$16,2,FALSE),"")</f>
        <v/>
      </c>
      <c r="AW26" s="241" t="n">
        <v>19.08</v>
      </c>
      <c r="AX26" s="241">
        <f>IFERROR(VLOOKUP(AW26,'CRUCE RIESGOS'!$C$9:$D$16,2,FALSE),"")</f>
        <v/>
      </c>
      <c r="AY26" s="241" t="n">
        <v>20.08</v>
      </c>
      <c r="AZ26" s="241">
        <f>IFERROR(VLOOKUP(AY26,'CRUCE RIESGOS'!$C$9:$D$16,2,FALSE),"")</f>
        <v/>
      </c>
      <c r="BA26" s="241" t="n">
        <v>21.08</v>
      </c>
      <c r="BB26" s="241">
        <f>IFERROR(VLOOKUP(BA26,'CRUCE RIESGOS'!$C$9:$D$16,2,FALSE),"")</f>
        <v/>
      </c>
      <c r="BC26" s="241" t="n">
        <v>22.08</v>
      </c>
      <c r="BD26" s="241">
        <f>IFERROR(VLOOKUP(BC26,'CRUCE RIESGOS'!$C$9:$D$16,2,FALSE),"")</f>
        <v/>
      </c>
      <c r="BE26" s="241" t="n">
        <v>23.08</v>
      </c>
      <c r="BF26" s="241">
        <f>IFERROR(VLOOKUP(BE26,'CRUCE RIESGOS'!$C$9:$D$16,2,FALSE),"")</f>
        <v/>
      </c>
      <c r="BG26" s="241" t="n">
        <v>24.08</v>
      </c>
      <c r="BH26" s="241">
        <f>IFERROR(VLOOKUP(BG26,'CRUCE RIESGOS'!$C$9:$D$16,2,FALSE),"")</f>
        <v/>
      </c>
      <c r="BI26" s="241" t="n">
        <v>25.08</v>
      </c>
      <c r="BJ26" s="241">
        <f>IFERROR(VLOOKUP(BI26,'CRUCE RIESGOS'!$C$9:$D$16,2,FALSE),"")</f>
        <v/>
      </c>
    </row>
    <row r="27">
      <c r="N27" s="241">
        <f>IF(N28&lt;&gt;""," -R","")</f>
        <v/>
      </c>
      <c r="P27" s="241">
        <f>IF(P28&lt;&gt;""," -R","")</f>
        <v/>
      </c>
      <c r="R27" s="241">
        <f>IF(R28&lt;&gt;""," -R","")</f>
        <v/>
      </c>
      <c r="T27" s="241">
        <f>IF(T28&lt;&gt;""," -R","")</f>
        <v/>
      </c>
      <c r="V27" s="241">
        <f>IF(V28&lt;&gt;""," -R","")</f>
        <v/>
      </c>
      <c r="X27" s="241">
        <f>IF(X28&lt;&gt;""," -R","")</f>
        <v/>
      </c>
      <c r="Z27" s="241">
        <f>IF(Z28&lt;&gt;""," -R","")</f>
        <v/>
      </c>
      <c r="AB27" s="241">
        <f>IF(AB28&lt;&gt;""," -R","")</f>
        <v/>
      </c>
      <c r="AD27" s="241">
        <f>IF(AD28&lt;&gt;""," -R","")</f>
        <v/>
      </c>
      <c r="AF27" s="241">
        <f>IF(AF28&lt;&gt;""," -R","")</f>
        <v/>
      </c>
      <c r="AH27" s="241">
        <f>IF(AH28&lt;&gt;""," -R","")</f>
        <v/>
      </c>
      <c r="AJ27" s="241">
        <f>IF(AJ28&lt;&gt;""," -R","")</f>
        <v/>
      </c>
      <c r="AL27" s="241">
        <f>IF(AL28&lt;&gt;""," -R","")</f>
        <v/>
      </c>
      <c r="AN27" s="241">
        <f>IF(AN28&lt;&gt;""," -R","")</f>
        <v/>
      </c>
      <c r="AP27" s="241">
        <f>IF(AP28&lt;&gt;""," -R","")</f>
        <v/>
      </c>
      <c r="AR27" s="241">
        <f>IF(AR28&lt;&gt;""," -R","")</f>
        <v/>
      </c>
      <c r="AT27" s="241">
        <f>IF(AT28&lt;&gt;""," -R","")</f>
        <v/>
      </c>
      <c r="AV27" s="241">
        <f>IF(AV28&lt;&gt;""," -R","")</f>
        <v/>
      </c>
      <c r="AX27" s="241">
        <f>IF(AX28&lt;&gt;""," -R","")</f>
        <v/>
      </c>
      <c r="AZ27" s="241">
        <f>IF(AZ28&lt;&gt;""," -R","")</f>
        <v/>
      </c>
      <c r="BB27" s="241">
        <f>IF(BB28&lt;&gt;""," -R","")</f>
        <v/>
      </c>
      <c r="BD27" s="241">
        <f>IF(BD28&lt;&gt;""," -R","")</f>
        <v/>
      </c>
      <c r="BF27" s="241">
        <f>IF(BF28&lt;&gt;""," -R","")</f>
        <v/>
      </c>
      <c r="BH27" s="241">
        <f>IF(BH28&lt;&gt;""," -R","")</f>
        <v/>
      </c>
      <c r="BJ27" s="241">
        <f>IF(BJ28&lt;&gt;""," -R","")</f>
        <v/>
      </c>
    </row>
    <row r="28">
      <c r="M28" s="241" t="n">
        <v>1.09</v>
      </c>
      <c r="N28" s="241">
        <f>IFERROR(VLOOKUP(M28,'CRUCE RIESGOS'!$C$9:$D$16,2,FALSE),"")</f>
        <v/>
      </c>
      <c r="O28" s="241" t="n">
        <v>2.09</v>
      </c>
      <c r="P28" s="241">
        <f>IFERROR(VLOOKUP(O28,'CRUCE RIESGOS'!$C$9:$D$16,2,FALSE),"")</f>
        <v/>
      </c>
      <c r="Q28" s="241" t="n">
        <v>3.09</v>
      </c>
      <c r="R28" s="241">
        <f>IFERROR(VLOOKUP(Q28,'CRUCE RIESGOS'!$C$9:$D$16,2,FALSE),"")</f>
        <v/>
      </c>
      <c r="S28" s="241" t="n">
        <v>4.09</v>
      </c>
      <c r="T28" s="241">
        <f>IFERROR(VLOOKUP(S28,'CRUCE RIESGOS'!$C$9:$D$16,2,FALSE),"")</f>
        <v/>
      </c>
      <c r="U28" s="241" t="n">
        <v>5.09</v>
      </c>
      <c r="V28" s="241">
        <f>IFERROR(VLOOKUP(U28,'CRUCE RIESGOS'!$C$9:$D$16,2,FALSE),"")</f>
        <v/>
      </c>
      <c r="W28" s="241" t="n">
        <v>6.09</v>
      </c>
      <c r="X28" s="241">
        <f>IFERROR(VLOOKUP(W28,'CRUCE RIESGOS'!$C$9:$D$16,2,FALSE),"")</f>
        <v/>
      </c>
      <c r="Y28" s="241" t="n">
        <v>7.09</v>
      </c>
      <c r="Z28" s="241">
        <f>IFERROR(VLOOKUP(Y28,'CRUCE RIESGOS'!$C$9:$D$16,2,FALSE),"")</f>
        <v/>
      </c>
      <c r="AA28" s="241" t="n">
        <v>8.09</v>
      </c>
      <c r="AB28" s="241">
        <f>IFERROR(VLOOKUP(AA28,'CRUCE RIESGOS'!$C$9:$D$16,2,FALSE),"")</f>
        <v/>
      </c>
      <c r="AC28" s="241" t="n">
        <v>9.09</v>
      </c>
      <c r="AD28" s="241">
        <f>IFERROR(VLOOKUP(AC28,'CRUCE RIESGOS'!$C$9:$D$16,2,FALSE),"")</f>
        <v/>
      </c>
      <c r="AE28" s="241" t="n">
        <v>10.09</v>
      </c>
      <c r="AF28" s="241">
        <f>IFERROR(VLOOKUP(AE28,'CRUCE RIESGOS'!$C$9:$D$16,2,FALSE),"")</f>
        <v/>
      </c>
      <c r="AG28" s="241" t="n">
        <v>11.09</v>
      </c>
      <c r="AH28" s="241">
        <f>IFERROR(VLOOKUP(AG28,'CRUCE RIESGOS'!$C$9:$D$16,2,FALSE),"")</f>
        <v/>
      </c>
      <c r="AI28" s="241" t="n">
        <v>12.09</v>
      </c>
      <c r="AJ28" s="241">
        <f>IFERROR(VLOOKUP(AI28,'CRUCE RIESGOS'!$C$9:$D$16,2,FALSE),"")</f>
        <v/>
      </c>
      <c r="AK28" s="241" t="n">
        <v>13.09</v>
      </c>
      <c r="AL28" s="241">
        <f>IFERROR(VLOOKUP(AK28,'CRUCE RIESGOS'!$C$9:$D$16,2,FALSE),"")</f>
        <v/>
      </c>
      <c r="AM28" s="241" t="n">
        <v>14.09</v>
      </c>
      <c r="AN28" s="241">
        <f>IFERROR(VLOOKUP(AM28,'CRUCE RIESGOS'!$C$9:$D$16,2,FALSE),"")</f>
        <v/>
      </c>
      <c r="AO28" s="241" t="n">
        <v>15.09</v>
      </c>
      <c r="AP28" s="241">
        <f>IFERROR(VLOOKUP(AO28,'CRUCE RIESGOS'!$C$9:$D$16,2,FALSE),"")</f>
        <v/>
      </c>
      <c r="AQ28" s="241" t="n">
        <v>16.09</v>
      </c>
      <c r="AR28" s="241">
        <f>IFERROR(VLOOKUP(AQ28,'CRUCE RIESGOS'!$C$9:$D$16,2,FALSE),"")</f>
        <v/>
      </c>
      <c r="AS28" s="241" t="n">
        <v>17.09</v>
      </c>
      <c r="AT28" s="241">
        <f>IFERROR(VLOOKUP(AS28,'CRUCE RIESGOS'!$C$9:$D$16,2,FALSE),"")</f>
        <v/>
      </c>
      <c r="AU28" s="241" t="n">
        <v>18.09</v>
      </c>
      <c r="AV28" s="241">
        <f>IFERROR(VLOOKUP(AU28,'CRUCE RIESGOS'!$C$9:$D$16,2,FALSE),"")</f>
        <v/>
      </c>
      <c r="AW28" s="241" t="n">
        <v>19.09</v>
      </c>
      <c r="AX28" s="241">
        <f>IFERROR(VLOOKUP(AW28,'CRUCE RIESGOS'!$C$9:$D$16,2,FALSE),"")</f>
        <v/>
      </c>
      <c r="AY28" s="241" t="n">
        <v>20.09</v>
      </c>
      <c r="AZ28" s="241">
        <f>IFERROR(VLOOKUP(AY28,'CRUCE RIESGOS'!$C$9:$D$16,2,FALSE),"")</f>
        <v/>
      </c>
      <c r="BA28" s="241" t="n">
        <v>21.09</v>
      </c>
      <c r="BB28" s="241">
        <f>IFERROR(VLOOKUP(BA28,'CRUCE RIESGOS'!$C$9:$D$16,2,FALSE),"")</f>
        <v/>
      </c>
      <c r="BC28" s="241" t="n">
        <v>22.09</v>
      </c>
      <c r="BD28" s="241">
        <f>IFERROR(VLOOKUP(BC28,'CRUCE RIESGOS'!$C$9:$D$16,2,FALSE),"")</f>
        <v/>
      </c>
      <c r="BE28" s="241" t="n">
        <v>23.09</v>
      </c>
      <c r="BF28" s="241">
        <f>IFERROR(VLOOKUP(BE28,'CRUCE RIESGOS'!$C$9:$D$16,2,FALSE),"")</f>
        <v/>
      </c>
      <c r="BG28" s="241" t="n">
        <v>24.09</v>
      </c>
      <c r="BH28" s="241">
        <f>IFERROR(VLOOKUP(BG28,'CRUCE RIESGOS'!$C$9:$D$16,2,FALSE),"")</f>
        <v/>
      </c>
      <c r="BI28" s="241" t="n">
        <v>25.09</v>
      </c>
      <c r="BJ28" s="241">
        <f>IFERROR(VLOOKUP(BI28,'CRUCE RIESGOS'!$C$9:$D$16,2,FALSE),"")</f>
        <v/>
      </c>
    </row>
    <row r="29">
      <c r="N29" s="241">
        <f>IF(N30&lt;&gt;""," -R","")</f>
        <v/>
      </c>
      <c r="P29" s="241">
        <f>IF(P30&lt;&gt;""," -R","")</f>
        <v/>
      </c>
      <c r="R29" s="241">
        <f>IF(R30&lt;&gt;""," -R","")</f>
        <v/>
      </c>
      <c r="T29" s="241">
        <f>IF(T30&lt;&gt;""," -R","")</f>
        <v/>
      </c>
      <c r="V29" s="241">
        <f>IF(V30&lt;&gt;""," -R","")</f>
        <v/>
      </c>
      <c r="X29" s="241">
        <f>IF(X30&lt;&gt;""," -R","")</f>
        <v/>
      </c>
      <c r="Z29" s="241">
        <f>IF(Z30&lt;&gt;""," -R","")</f>
        <v/>
      </c>
      <c r="AB29" s="241">
        <f>IF(AB30&lt;&gt;""," -R","")</f>
        <v/>
      </c>
      <c r="AD29" s="241">
        <f>IF(AD30&lt;&gt;""," -R","")</f>
        <v/>
      </c>
      <c r="AF29" s="241">
        <f>IF(AF30&lt;&gt;""," -R","")</f>
        <v/>
      </c>
      <c r="AH29" s="241">
        <f>IF(AH30&lt;&gt;""," -R","")</f>
        <v/>
      </c>
      <c r="AJ29" s="241">
        <f>IF(AJ30&lt;&gt;""," -R","")</f>
        <v/>
      </c>
      <c r="AL29" s="241">
        <f>IF(AL30&lt;&gt;""," -R","")</f>
        <v/>
      </c>
      <c r="AN29" s="241">
        <f>IF(AN30&lt;&gt;""," -R","")</f>
        <v/>
      </c>
      <c r="AP29" s="241">
        <f>IF(AP30&lt;&gt;""," -R","")</f>
        <v/>
      </c>
      <c r="AR29" s="241">
        <f>IF(AR30&lt;&gt;""," -R","")</f>
        <v/>
      </c>
      <c r="AT29" s="241">
        <f>IF(AT30&lt;&gt;""," -R","")</f>
        <v/>
      </c>
      <c r="AV29" s="241">
        <f>IF(AV30&lt;&gt;""," -R","")</f>
        <v/>
      </c>
      <c r="AX29" s="241">
        <f>IF(AX30&lt;&gt;""," -R","")</f>
        <v/>
      </c>
      <c r="AZ29" s="241">
        <f>IF(AZ30&lt;&gt;""," -R","")</f>
        <v/>
      </c>
      <c r="BB29" s="241">
        <f>IF(BB30&lt;&gt;""," -R","")</f>
        <v/>
      </c>
      <c r="BD29" s="241">
        <f>IF(BD30&lt;&gt;""," -R","")</f>
        <v/>
      </c>
      <c r="BF29" s="241">
        <f>IF(BF30&lt;&gt;""," -R","")</f>
        <v/>
      </c>
      <c r="BH29" s="241">
        <f>IF(BH30&lt;&gt;""," -R","")</f>
        <v/>
      </c>
      <c r="BJ29" s="241">
        <f>IF(BJ30&lt;&gt;""," -R","")</f>
        <v/>
      </c>
    </row>
    <row r="30">
      <c r="M30" s="241" t="n">
        <v>1.1</v>
      </c>
      <c r="N30" s="241">
        <f>IFERROR(VLOOKUP(M30,'CRUCE RIESGOS'!$C$9:$D$16,2,FALSE),"")</f>
        <v/>
      </c>
      <c r="O30" s="241" t="n">
        <v>2.1</v>
      </c>
      <c r="P30" s="241">
        <f>IFERROR(VLOOKUP(O30,'CRUCE RIESGOS'!$C$9:$D$16,2,FALSE),"")</f>
        <v/>
      </c>
      <c r="Q30" s="241" t="n">
        <v>3.1</v>
      </c>
      <c r="R30" s="241">
        <f>IFERROR(VLOOKUP(Q30,'CRUCE RIESGOS'!$C$9:$D$16,2,FALSE),"")</f>
        <v/>
      </c>
      <c r="S30" s="241" t="n">
        <v>4.1</v>
      </c>
      <c r="T30" s="241">
        <f>IFERROR(VLOOKUP(S30,'CRUCE RIESGOS'!$C$9:$D$16,2,FALSE),"")</f>
        <v/>
      </c>
      <c r="U30" s="241" t="n">
        <v>5.1</v>
      </c>
      <c r="V30" s="241">
        <f>IFERROR(VLOOKUP(U30,'CRUCE RIESGOS'!$C$9:$D$16,2,FALSE),"")</f>
        <v/>
      </c>
      <c r="W30" s="241" t="n">
        <v>6.1</v>
      </c>
      <c r="X30" s="241">
        <f>IFERROR(VLOOKUP(W30,'CRUCE RIESGOS'!$C$9:$D$16,2,FALSE),"")</f>
        <v/>
      </c>
      <c r="Y30" s="241" t="n">
        <v>7.1</v>
      </c>
      <c r="Z30" s="241">
        <f>IFERROR(VLOOKUP(Y30,'CRUCE RIESGOS'!$C$9:$D$16,2,FALSE),"")</f>
        <v/>
      </c>
      <c r="AA30" s="241" t="n">
        <v>8.1</v>
      </c>
      <c r="AB30" s="241">
        <f>IFERROR(VLOOKUP(AA30,'CRUCE RIESGOS'!$C$9:$D$16,2,FALSE),"")</f>
        <v/>
      </c>
      <c r="AC30" s="241" t="n">
        <v>9.1</v>
      </c>
      <c r="AD30" s="241">
        <f>IFERROR(VLOOKUP(AC30,'CRUCE RIESGOS'!$C$9:$D$16,2,FALSE),"")</f>
        <v/>
      </c>
      <c r="AE30" s="241" t="n">
        <v>10.1</v>
      </c>
      <c r="AF30" s="241">
        <f>IFERROR(VLOOKUP(AE30,'CRUCE RIESGOS'!$C$9:$D$16,2,FALSE),"")</f>
        <v/>
      </c>
      <c r="AG30" s="241" t="n">
        <v>11.1</v>
      </c>
      <c r="AH30" s="241">
        <f>IFERROR(VLOOKUP(AG30,'CRUCE RIESGOS'!$C$9:$D$16,2,FALSE),"")</f>
        <v/>
      </c>
      <c r="AI30" s="241" t="n">
        <v>12.1</v>
      </c>
      <c r="AJ30" s="241">
        <f>IFERROR(VLOOKUP(AI30,'CRUCE RIESGOS'!$C$9:$D$16,2,FALSE),"")</f>
        <v/>
      </c>
      <c r="AK30" s="241" t="n">
        <v>13.1</v>
      </c>
      <c r="AL30" s="241">
        <f>IFERROR(VLOOKUP(AK30,'CRUCE RIESGOS'!$C$9:$D$16,2,FALSE),"")</f>
        <v/>
      </c>
      <c r="AM30" s="241" t="n">
        <v>14.1</v>
      </c>
      <c r="AN30" s="241">
        <f>IFERROR(VLOOKUP(AM30,'CRUCE RIESGOS'!$C$9:$D$16,2,FALSE),"")</f>
        <v/>
      </c>
      <c r="AO30" s="241" t="n">
        <v>15.1</v>
      </c>
      <c r="AP30" s="241">
        <f>IFERROR(VLOOKUP(AO30,'CRUCE RIESGOS'!$C$9:$D$16,2,FALSE),"")</f>
        <v/>
      </c>
      <c r="AQ30" s="241" t="n">
        <v>16.1</v>
      </c>
      <c r="AR30" s="241">
        <f>IFERROR(VLOOKUP(AQ30,'CRUCE RIESGOS'!$C$9:$D$16,2,FALSE),"")</f>
        <v/>
      </c>
      <c r="AS30" s="241" t="n">
        <v>17.1</v>
      </c>
      <c r="AT30" s="241">
        <f>IFERROR(VLOOKUP(AS30,'CRUCE RIESGOS'!$C$9:$D$16,2,FALSE),"")</f>
        <v/>
      </c>
      <c r="AU30" s="241" t="n">
        <v>18.1</v>
      </c>
      <c r="AV30" s="241">
        <f>IFERROR(VLOOKUP(AU30,'CRUCE RIESGOS'!$C$9:$D$16,2,FALSE),"")</f>
        <v/>
      </c>
      <c r="AW30" s="241" t="n">
        <v>19.1</v>
      </c>
      <c r="AX30" s="241">
        <f>IFERROR(VLOOKUP(AW30,'CRUCE RIESGOS'!$C$9:$D$16,2,FALSE),"")</f>
        <v/>
      </c>
      <c r="AY30" s="241" t="n">
        <v>20.1</v>
      </c>
      <c r="AZ30" s="241">
        <f>IFERROR(VLOOKUP(AY30,'CRUCE RIESGOS'!$C$9:$D$16,2,FALSE),"")</f>
        <v/>
      </c>
      <c r="BA30" s="241" t="n">
        <v>21.1</v>
      </c>
      <c r="BB30" s="241">
        <f>IFERROR(VLOOKUP(BA30,'CRUCE RIESGOS'!$C$9:$D$16,2,FALSE),"")</f>
        <v/>
      </c>
      <c r="BC30" s="241" t="n">
        <v>22.1</v>
      </c>
      <c r="BD30" s="241">
        <f>IFERROR(VLOOKUP(BC30,'CRUCE RIESGOS'!$C$9:$D$16,2,FALSE),"")</f>
        <v/>
      </c>
      <c r="BE30" s="241" t="n">
        <v>23.1</v>
      </c>
      <c r="BF30" s="241">
        <f>IFERROR(VLOOKUP(BE30,'CRUCE RIESGOS'!$C$9:$D$16,2,FALSE),"")</f>
        <v/>
      </c>
      <c r="BG30" s="241" t="n">
        <v>24.1</v>
      </c>
      <c r="BH30" s="241">
        <f>IFERROR(VLOOKUP(BG30,'CRUCE RIESGOS'!$C$9:$D$16,2,FALSE),"")</f>
        <v/>
      </c>
      <c r="BI30" s="241" t="n">
        <v>25.1</v>
      </c>
      <c r="BJ30" s="241">
        <f>IFERROR(VLOOKUP(BI30,'CRUCE RIESGOS'!$C$9:$D$16,2,FALSE),"")</f>
        <v/>
      </c>
    </row>
    <row r="31">
      <c r="N31" s="241">
        <f>IF(N32&lt;&gt;""," -R","")</f>
        <v/>
      </c>
      <c r="P31" s="241">
        <f>IF(P32&lt;&gt;""," -R","")</f>
        <v/>
      </c>
      <c r="R31" s="241">
        <f>IF(R32&lt;&gt;""," -R","")</f>
        <v/>
      </c>
      <c r="T31" s="241">
        <f>IF(T32&lt;&gt;""," -R","")</f>
        <v/>
      </c>
      <c r="V31" s="241">
        <f>IF(V32&lt;&gt;""," -R","")</f>
        <v/>
      </c>
      <c r="X31" s="241">
        <f>IF(X32&lt;&gt;""," -R","")</f>
        <v/>
      </c>
      <c r="Z31" s="241">
        <f>IF(Z32&lt;&gt;""," -R","")</f>
        <v/>
      </c>
      <c r="AB31" s="241">
        <f>IF(AB32&lt;&gt;""," -R","")</f>
        <v/>
      </c>
      <c r="AD31" s="241">
        <f>IF(AD32&lt;&gt;""," -R","")</f>
        <v/>
      </c>
      <c r="AF31" s="241">
        <f>IF(AF32&lt;&gt;""," -R","")</f>
        <v/>
      </c>
      <c r="AH31" s="241">
        <f>IF(AH32&lt;&gt;""," -R","")</f>
        <v/>
      </c>
      <c r="AJ31" s="241">
        <f>IF(AJ32&lt;&gt;""," -R","")</f>
        <v/>
      </c>
      <c r="AL31" s="241">
        <f>IF(AL32&lt;&gt;""," -R","")</f>
        <v/>
      </c>
      <c r="AN31" s="241">
        <f>IF(AN32&lt;&gt;""," -R","")</f>
        <v/>
      </c>
      <c r="AP31" s="241">
        <f>IF(AP32&lt;&gt;""," -R","")</f>
        <v/>
      </c>
      <c r="AR31" s="241">
        <f>IF(AR32&lt;&gt;""," -R","")</f>
        <v/>
      </c>
      <c r="AT31" s="241">
        <f>IF(AT32&lt;&gt;""," -R","")</f>
        <v/>
      </c>
      <c r="AV31" s="241">
        <f>IF(AV32&lt;&gt;""," -R","")</f>
        <v/>
      </c>
      <c r="AX31" s="241">
        <f>IF(AX32&lt;&gt;""," -R","")</f>
        <v/>
      </c>
      <c r="AZ31" s="241">
        <f>IF(AZ32&lt;&gt;""," -R","")</f>
        <v/>
      </c>
      <c r="BB31" s="241">
        <f>IF(BB32&lt;&gt;""," -R","")</f>
        <v/>
      </c>
      <c r="BD31" s="241">
        <f>IF(BD32&lt;&gt;""," -R","")</f>
        <v/>
      </c>
      <c r="BF31" s="241">
        <f>IF(BF32&lt;&gt;""," -R","")</f>
        <v/>
      </c>
      <c r="BH31" s="241">
        <f>IF(BH32&lt;&gt;""," -R","")</f>
        <v/>
      </c>
      <c r="BJ31" s="241">
        <f>IF(BJ32&lt;&gt;""," -R","")</f>
        <v/>
      </c>
    </row>
    <row r="32">
      <c r="M32" s="241" t="n">
        <v>1.11</v>
      </c>
      <c r="N32" s="241">
        <f>IFERROR(VLOOKUP(M32,'CRUCE RIESGOS'!$C$9:$D$16,2,FALSE),"")</f>
        <v/>
      </c>
      <c r="O32" s="241" t="n">
        <v>2.11</v>
      </c>
      <c r="P32" s="241">
        <f>IFERROR(VLOOKUP(O32,'CRUCE RIESGOS'!$C$9:$D$16,2,FALSE),"")</f>
        <v/>
      </c>
      <c r="Q32" s="241" t="n">
        <v>3.11</v>
      </c>
      <c r="R32" s="241">
        <f>IFERROR(VLOOKUP(Q32,'CRUCE RIESGOS'!$C$9:$D$16,2,FALSE),"")</f>
        <v/>
      </c>
      <c r="S32" s="241" t="n">
        <v>4.11</v>
      </c>
      <c r="T32" s="241">
        <f>IFERROR(VLOOKUP(S32,'CRUCE RIESGOS'!$C$9:$D$16,2,FALSE),"")</f>
        <v/>
      </c>
      <c r="U32" s="241" t="n">
        <v>5.11</v>
      </c>
      <c r="V32" s="241">
        <f>IFERROR(VLOOKUP(U32,'CRUCE RIESGOS'!$C$9:$D$16,2,FALSE),"")</f>
        <v/>
      </c>
      <c r="W32" s="241" t="n">
        <v>6.11</v>
      </c>
      <c r="X32" s="241">
        <f>IFERROR(VLOOKUP(W32,'CRUCE RIESGOS'!$C$9:$D$16,2,FALSE),"")</f>
        <v/>
      </c>
      <c r="Y32" s="241" t="n">
        <v>7.11</v>
      </c>
      <c r="Z32" s="241">
        <f>IFERROR(VLOOKUP(Y32,'CRUCE RIESGOS'!$C$9:$D$16,2,FALSE),"")</f>
        <v/>
      </c>
      <c r="AA32" s="241" t="n">
        <v>8.109999999999999</v>
      </c>
      <c r="AB32" s="241">
        <f>IFERROR(VLOOKUP(AA32,'CRUCE RIESGOS'!$C$9:$D$16,2,FALSE),"")</f>
        <v/>
      </c>
      <c r="AC32" s="241" t="n">
        <v>9.109999999999999</v>
      </c>
      <c r="AD32" s="241">
        <f>IFERROR(VLOOKUP(AC32,'CRUCE RIESGOS'!$C$9:$D$16,2,FALSE),"")</f>
        <v/>
      </c>
      <c r="AE32" s="241" t="n">
        <v>10.11</v>
      </c>
      <c r="AF32" s="241">
        <f>IFERROR(VLOOKUP(AE32,'CRUCE RIESGOS'!$C$9:$D$16,2,FALSE),"")</f>
        <v/>
      </c>
      <c r="AG32" s="241" t="n">
        <v>11.11</v>
      </c>
      <c r="AH32" s="241">
        <f>IFERROR(VLOOKUP(AG32,'CRUCE RIESGOS'!$C$9:$D$16,2,FALSE),"")</f>
        <v/>
      </c>
      <c r="AI32" s="241" t="n">
        <v>12.11</v>
      </c>
      <c r="AJ32" s="241">
        <f>IFERROR(VLOOKUP(AI32,'CRUCE RIESGOS'!$C$9:$D$16,2,FALSE),"")</f>
        <v/>
      </c>
      <c r="AK32" s="241" t="n">
        <v>13.11</v>
      </c>
      <c r="AL32" s="241">
        <f>IFERROR(VLOOKUP(AK32,'CRUCE RIESGOS'!$C$9:$D$16,2,FALSE),"")</f>
        <v/>
      </c>
      <c r="AM32" s="241" t="n">
        <v>14.11</v>
      </c>
      <c r="AN32" s="241">
        <f>IFERROR(VLOOKUP(AM32,'CRUCE RIESGOS'!$C$9:$D$16,2,FALSE),"")</f>
        <v/>
      </c>
      <c r="AO32" s="241" t="n">
        <v>15.11</v>
      </c>
      <c r="AP32" s="241">
        <f>IFERROR(VLOOKUP(AO32,'CRUCE RIESGOS'!$C$9:$D$16,2,FALSE),"")</f>
        <v/>
      </c>
      <c r="AQ32" s="241" t="n">
        <v>16.11</v>
      </c>
      <c r="AR32" s="241">
        <f>IFERROR(VLOOKUP(AQ32,'CRUCE RIESGOS'!$C$9:$D$16,2,FALSE),"")</f>
        <v/>
      </c>
      <c r="AS32" s="241" t="n">
        <v>17.11</v>
      </c>
      <c r="AT32" s="241">
        <f>IFERROR(VLOOKUP(AS32,'CRUCE RIESGOS'!$C$9:$D$16,2,FALSE),"")</f>
        <v/>
      </c>
      <c r="AU32" s="241" t="n">
        <v>18.11</v>
      </c>
      <c r="AV32" s="241">
        <f>IFERROR(VLOOKUP(AU32,'CRUCE RIESGOS'!$C$9:$D$16,2,FALSE),"")</f>
        <v/>
      </c>
      <c r="AW32" s="241" t="n">
        <v>19.11</v>
      </c>
      <c r="AX32" s="241">
        <f>IFERROR(VLOOKUP(AW32,'CRUCE RIESGOS'!$C$9:$D$16,2,FALSE),"")</f>
        <v/>
      </c>
      <c r="AY32" s="241" t="n">
        <v>20.11</v>
      </c>
      <c r="AZ32" s="241">
        <f>IFERROR(VLOOKUP(AY32,'CRUCE RIESGOS'!$C$9:$D$16,2,FALSE),"")</f>
        <v/>
      </c>
      <c r="BA32" s="241" t="n">
        <v>21.11</v>
      </c>
      <c r="BB32" s="241">
        <f>IFERROR(VLOOKUP(BA32,'CRUCE RIESGOS'!$C$9:$D$16,2,FALSE),"")</f>
        <v/>
      </c>
      <c r="BC32" s="241" t="n">
        <v>22.11</v>
      </c>
      <c r="BD32" s="241">
        <f>IFERROR(VLOOKUP(BC32,'CRUCE RIESGOS'!$C$9:$D$16,2,FALSE),"")</f>
        <v/>
      </c>
      <c r="BE32" s="241" t="n">
        <v>23.11</v>
      </c>
      <c r="BF32" s="241">
        <f>IFERROR(VLOOKUP(BE32,'CRUCE RIESGOS'!$C$9:$D$16,2,FALSE),"")</f>
        <v/>
      </c>
      <c r="BG32" s="241" t="n">
        <v>24.11</v>
      </c>
      <c r="BH32" s="241">
        <f>IFERROR(VLOOKUP(BG32,'CRUCE RIESGOS'!$C$9:$D$16,2,FALSE),"")</f>
        <v/>
      </c>
      <c r="BI32" s="241" t="n">
        <v>25.11</v>
      </c>
      <c r="BJ32" s="241">
        <f>IFERROR(VLOOKUP(BI32,'CRUCE RIESGOS'!$C$9:$D$16,2,FALSE),"")</f>
        <v/>
      </c>
    </row>
    <row r="33">
      <c r="N33" s="241">
        <f>IF(N34&lt;&gt;""," -R","")</f>
        <v/>
      </c>
      <c r="P33" s="241">
        <f>IF(P34&lt;&gt;""," -R","")</f>
        <v/>
      </c>
      <c r="R33" s="241">
        <f>IF(R34&lt;&gt;""," -R","")</f>
        <v/>
      </c>
      <c r="T33" s="241">
        <f>IF(T34&lt;&gt;""," -R","")</f>
        <v/>
      </c>
      <c r="V33" s="241">
        <f>IF(V34&lt;&gt;""," -R","")</f>
        <v/>
      </c>
      <c r="X33" s="241">
        <f>IF(X34&lt;&gt;""," -R","")</f>
        <v/>
      </c>
      <c r="Z33" s="241">
        <f>IF(Z34&lt;&gt;""," -R","")</f>
        <v/>
      </c>
      <c r="AB33" s="241">
        <f>IF(AB34&lt;&gt;""," -R","")</f>
        <v/>
      </c>
      <c r="AD33" s="241">
        <f>IF(AD34&lt;&gt;""," -R","")</f>
        <v/>
      </c>
      <c r="AF33" s="241">
        <f>IF(AF34&lt;&gt;""," -R","")</f>
        <v/>
      </c>
      <c r="AH33" s="241">
        <f>IF(AH34&lt;&gt;""," -R","")</f>
        <v/>
      </c>
      <c r="AJ33" s="241">
        <f>IF(AJ34&lt;&gt;""," -R","")</f>
        <v/>
      </c>
      <c r="AL33" s="241">
        <f>IF(AL34&lt;&gt;""," -R","")</f>
        <v/>
      </c>
      <c r="AN33" s="241">
        <f>IF(AN34&lt;&gt;""," -R","")</f>
        <v/>
      </c>
      <c r="AP33" s="241">
        <f>IF(AP34&lt;&gt;""," -R","")</f>
        <v/>
      </c>
      <c r="AR33" s="241">
        <f>IF(AR34&lt;&gt;""," -R","")</f>
        <v/>
      </c>
      <c r="AT33" s="241">
        <f>IF(AT34&lt;&gt;""," -R","")</f>
        <v/>
      </c>
      <c r="AV33" s="241">
        <f>IF(AV34&lt;&gt;""," -R","")</f>
        <v/>
      </c>
      <c r="AX33" s="241">
        <f>IF(AX34&lt;&gt;""," -R","")</f>
        <v/>
      </c>
      <c r="AZ33" s="241">
        <f>IF(AZ34&lt;&gt;""," -R","")</f>
        <v/>
      </c>
      <c r="BB33" s="241">
        <f>IF(BB34&lt;&gt;""," -R","")</f>
        <v/>
      </c>
      <c r="BD33" s="241">
        <f>IF(BD34&lt;&gt;""," -R","")</f>
        <v/>
      </c>
      <c r="BF33" s="241">
        <f>IF(BF34&lt;&gt;""," -R","")</f>
        <v/>
      </c>
      <c r="BH33" s="241">
        <f>IF(BH34&lt;&gt;""," -R","")</f>
        <v/>
      </c>
      <c r="BJ33" s="241">
        <f>IF(BJ34&lt;&gt;""," -R","")</f>
        <v/>
      </c>
    </row>
    <row r="34">
      <c r="M34" s="241" t="n">
        <v>1.12</v>
      </c>
      <c r="N34" s="241">
        <f>IFERROR(VLOOKUP(M34,'CRUCE RIESGOS'!$C$9:$D$16,2,FALSE),"")</f>
        <v/>
      </c>
      <c r="O34" s="241" t="n">
        <v>2.12</v>
      </c>
      <c r="P34" s="241">
        <f>IFERROR(VLOOKUP(O34,'CRUCE RIESGOS'!$C$9:$D$16,2,FALSE),"")</f>
        <v/>
      </c>
      <c r="Q34" s="241" t="n">
        <v>3.12</v>
      </c>
      <c r="R34" s="241">
        <f>IFERROR(VLOOKUP(Q34,'CRUCE RIESGOS'!$C$9:$D$16,2,FALSE),"")</f>
        <v/>
      </c>
      <c r="S34" s="241" t="n">
        <v>4.12</v>
      </c>
      <c r="T34" s="241">
        <f>IFERROR(VLOOKUP(S34,'CRUCE RIESGOS'!$C$9:$D$16,2,FALSE),"")</f>
        <v/>
      </c>
      <c r="U34" s="241" t="n">
        <v>5.12</v>
      </c>
      <c r="V34" s="241">
        <f>IFERROR(VLOOKUP(U34,'CRUCE RIESGOS'!$C$9:$D$16,2,FALSE),"")</f>
        <v/>
      </c>
      <c r="W34" s="241" t="n">
        <v>6.12</v>
      </c>
      <c r="X34" s="241">
        <f>IFERROR(VLOOKUP(W34,'CRUCE RIESGOS'!$C$9:$D$16,2,FALSE),"")</f>
        <v/>
      </c>
      <c r="Y34" s="241" t="n">
        <v>7.12</v>
      </c>
      <c r="Z34" s="241">
        <f>IFERROR(VLOOKUP(Y34,'CRUCE RIESGOS'!$C$9:$D$16,2,FALSE),"")</f>
        <v/>
      </c>
      <c r="AA34" s="241" t="n">
        <v>8.119999999999999</v>
      </c>
      <c r="AB34" s="241">
        <f>IFERROR(VLOOKUP(AA34,'CRUCE RIESGOS'!$C$9:$D$16,2,FALSE),"")</f>
        <v/>
      </c>
      <c r="AC34" s="241" t="n">
        <v>9.119999999999999</v>
      </c>
      <c r="AD34" s="241">
        <f>IFERROR(VLOOKUP(AC34,'CRUCE RIESGOS'!$C$9:$D$16,2,FALSE),"")</f>
        <v/>
      </c>
      <c r="AE34" s="241" t="n">
        <v>10.12</v>
      </c>
      <c r="AF34" s="241">
        <f>IFERROR(VLOOKUP(AE34,'CRUCE RIESGOS'!$C$9:$D$16,2,FALSE),"")</f>
        <v/>
      </c>
      <c r="AG34" s="241" t="n">
        <v>11.12</v>
      </c>
      <c r="AH34" s="241">
        <f>IFERROR(VLOOKUP(AG34,'CRUCE RIESGOS'!$C$9:$D$16,2,FALSE),"")</f>
        <v/>
      </c>
      <c r="AI34" s="241" t="n">
        <v>12.12</v>
      </c>
      <c r="AJ34" s="241">
        <f>IFERROR(VLOOKUP(AI34,'CRUCE RIESGOS'!$C$9:$D$16,2,FALSE),"")</f>
        <v/>
      </c>
      <c r="AK34" s="241" t="n">
        <v>13.12</v>
      </c>
      <c r="AL34" s="241">
        <f>IFERROR(VLOOKUP(AK34,'CRUCE RIESGOS'!$C$9:$D$16,2,FALSE),"")</f>
        <v/>
      </c>
      <c r="AM34" s="241" t="n">
        <v>14.12</v>
      </c>
      <c r="AN34" s="241">
        <f>IFERROR(VLOOKUP(AM34,'CRUCE RIESGOS'!$C$9:$D$16,2,FALSE),"")</f>
        <v/>
      </c>
      <c r="AO34" s="241" t="n">
        <v>15.12</v>
      </c>
      <c r="AP34" s="241">
        <f>IFERROR(VLOOKUP(AO34,'CRUCE RIESGOS'!$C$9:$D$16,2,FALSE),"")</f>
        <v/>
      </c>
      <c r="AQ34" s="241" t="n">
        <v>16.12</v>
      </c>
      <c r="AR34" s="241">
        <f>IFERROR(VLOOKUP(AQ34,'CRUCE RIESGOS'!$C$9:$D$16,2,FALSE),"")</f>
        <v/>
      </c>
      <c r="AS34" s="241" t="n">
        <v>17.12</v>
      </c>
      <c r="AT34" s="241">
        <f>IFERROR(VLOOKUP(AS34,'CRUCE RIESGOS'!$C$9:$D$16,2,FALSE),"")</f>
        <v/>
      </c>
      <c r="AU34" s="241" t="n">
        <v>18.12</v>
      </c>
      <c r="AV34" s="241">
        <f>IFERROR(VLOOKUP(AU34,'CRUCE RIESGOS'!$C$9:$D$16,2,FALSE),"")</f>
        <v/>
      </c>
      <c r="AW34" s="241" t="n">
        <v>19.12</v>
      </c>
      <c r="AX34" s="241">
        <f>IFERROR(VLOOKUP(AW34,'CRUCE RIESGOS'!$C$9:$D$16,2,FALSE),"")</f>
        <v/>
      </c>
      <c r="AY34" s="241" t="n">
        <v>20.12</v>
      </c>
      <c r="AZ34" s="241">
        <f>IFERROR(VLOOKUP(AY34,'CRUCE RIESGOS'!$C$9:$D$16,2,FALSE),"")</f>
        <v/>
      </c>
      <c r="BA34" s="241" t="n">
        <v>21.12</v>
      </c>
      <c r="BB34" s="241">
        <f>IFERROR(VLOOKUP(BA34,'CRUCE RIESGOS'!$C$9:$D$16,2,FALSE),"")</f>
        <v/>
      </c>
      <c r="BC34" s="241" t="n">
        <v>22.12</v>
      </c>
      <c r="BD34" s="241">
        <f>IFERROR(VLOOKUP(BC34,'CRUCE RIESGOS'!$C$9:$D$16,2,FALSE),"")</f>
        <v/>
      </c>
      <c r="BE34" s="241" t="n">
        <v>23.12</v>
      </c>
      <c r="BF34" s="241">
        <f>IFERROR(VLOOKUP(BE34,'CRUCE RIESGOS'!$C$9:$D$16,2,FALSE),"")</f>
        <v/>
      </c>
      <c r="BG34" s="241" t="n">
        <v>24.12</v>
      </c>
      <c r="BH34" s="241">
        <f>IFERROR(VLOOKUP(BG34,'CRUCE RIESGOS'!$C$9:$D$16,2,FALSE),"")</f>
        <v/>
      </c>
      <c r="BI34" s="241" t="n">
        <v>25.12</v>
      </c>
      <c r="BJ34" s="241">
        <f>IFERROR(VLOOKUP(BI34,'CRUCE RIESGOS'!$C$9:$D$16,2,FALSE),"")</f>
        <v/>
      </c>
    </row>
    <row r="35">
      <c r="N35" s="241">
        <f>IF(N36&lt;&gt;""," -R","")</f>
        <v/>
      </c>
      <c r="P35" s="241">
        <f>IF(P36&lt;&gt;""," -R","")</f>
        <v/>
      </c>
      <c r="R35" s="241">
        <f>IF(R36&lt;&gt;""," -R","")</f>
        <v/>
      </c>
      <c r="T35" s="241">
        <f>IF(T36&lt;&gt;""," -R","")</f>
        <v/>
      </c>
      <c r="V35" s="241">
        <f>IF(V36&lt;&gt;""," -R","")</f>
        <v/>
      </c>
      <c r="X35" s="241">
        <f>IF(X36&lt;&gt;""," -R","")</f>
        <v/>
      </c>
      <c r="Z35" s="241">
        <f>IF(Z36&lt;&gt;""," -R","")</f>
        <v/>
      </c>
      <c r="AB35" s="241">
        <f>IF(AB36&lt;&gt;""," -R","")</f>
        <v/>
      </c>
      <c r="AD35" s="241">
        <f>IF(AD36&lt;&gt;""," -R","")</f>
        <v/>
      </c>
      <c r="AF35" s="241">
        <f>IF(AF36&lt;&gt;""," -R","")</f>
        <v/>
      </c>
      <c r="AH35" s="241">
        <f>IF(AH36&lt;&gt;""," -R","")</f>
        <v/>
      </c>
      <c r="AJ35" s="241">
        <f>IF(AJ36&lt;&gt;""," -R","")</f>
        <v/>
      </c>
      <c r="AL35" s="241">
        <f>IF(AL36&lt;&gt;""," -R","")</f>
        <v/>
      </c>
      <c r="AN35" s="241">
        <f>IF(AN36&lt;&gt;""," -R","")</f>
        <v/>
      </c>
      <c r="AP35" s="241">
        <f>IF(AP36&lt;&gt;""," -R","")</f>
        <v/>
      </c>
      <c r="AR35" s="241">
        <f>IF(AR36&lt;&gt;""," -R","")</f>
        <v/>
      </c>
      <c r="AT35" s="241">
        <f>IF(AT36&lt;&gt;""," -R","")</f>
        <v/>
      </c>
      <c r="AV35" s="241">
        <f>IF(AV36&lt;&gt;""," -R","")</f>
        <v/>
      </c>
      <c r="AX35" s="241">
        <f>IF(AX36&lt;&gt;""," -R","")</f>
        <v/>
      </c>
      <c r="AZ35" s="241">
        <f>IF(AZ36&lt;&gt;""," -R","")</f>
        <v/>
      </c>
      <c r="BB35" s="241">
        <f>IF(BB36&lt;&gt;""," -R","")</f>
        <v/>
      </c>
      <c r="BD35" s="241">
        <f>IF(BD36&lt;&gt;""," -R","")</f>
        <v/>
      </c>
      <c r="BF35" s="241">
        <f>IF(BF36&lt;&gt;""," -R","")</f>
        <v/>
      </c>
      <c r="BH35" s="241">
        <f>IF(BH36&lt;&gt;""," -R","")</f>
        <v/>
      </c>
      <c r="BJ35" s="241">
        <f>IF(BJ36&lt;&gt;""," -R","")</f>
        <v/>
      </c>
    </row>
    <row r="36">
      <c r="M36" s="241" t="n">
        <v>1.13</v>
      </c>
      <c r="N36" s="241">
        <f>IFERROR(VLOOKUP(M36,'CRUCE RIESGOS'!$C$9:$D$16,2,FALSE),"")</f>
        <v/>
      </c>
      <c r="O36" s="241" t="n">
        <v>2.13</v>
      </c>
      <c r="P36" s="241">
        <f>IFERROR(VLOOKUP(O36,'CRUCE RIESGOS'!$C$9:$D$16,2,FALSE),"")</f>
        <v/>
      </c>
      <c r="Q36" s="241" t="n">
        <v>3.13</v>
      </c>
      <c r="R36" s="241">
        <f>IFERROR(VLOOKUP(Q36,'CRUCE RIESGOS'!$C$9:$D$16,2,FALSE),"")</f>
        <v/>
      </c>
      <c r="S36" s="241" t="n">
        <v>4.13</v>
      </c>
      <c r="T36" s="241">
        <f>IFERROR(VLOOKUP(S36,'CRUCE RIESGOS'!$C$9:$D$16,2,FALSE),"")</f>
        <v/>
      </c>
      <c r="U36" s="241" t="n">
        <v>5.13</v>
      </c>
      <c r="V36" s="241">
        <f>IFERROR(VLOOKUP(U36,'CRUCE RIESGOS'!$C$9:$D$16,2,FALSE),"")</f>
        <v/>
      </c>
      <c r="W36" s="241" t="n">
        <v>6.13</v>
      </c>
      <c r="X36" s="241">
        <f>IFERROR(VLOOKUP(W36,'CRUCE RIESGOS'!$C$9:$D$16,2,FALSE),"")</f>
        <v/>
      </c>
      <c r="Y36" s="241" t="n">
        <v>7.13</v>
      </c>
      <c r="Z36" s="241">
        <f>IFERROR(VLOOKUP(Y36,'CRUCE RIESGOS'!$C$9:$D$16,2,FALSE),"")</f>
        <v/>
      </c>
      <c r="AA36" s="241" t="n">
        <v>8.130000000000001</v>
      </c>
      <c r="AB36" s="241">
        <f>IFERROR(VLOOKUP(AA36,'CRUCE RIESGOS'!$C$9:$D$16,2,FALSE),"")</f>
        <v/>
      </c>
      <c r="AC36" s="241" t="n">
        <v>9.130000000000001</v>
      </c>
      <c r="AD36" s="241">
        <f>IFERROR(VLOOKUP(AC36,'CRUCE RIESGOS'!$C$9:$D$16,2,FALSE),"")</f>
        <v/>
      </c>
      <c r="AE36" s="241" t="n">
        <v>10.13</v>
      </c>
      <c r="AF36" s="241">
        <f>IFERROR(VLOOKUP(AE36,'CRUCE RIESGOS'!$C$9:$D$16,2,FALSE),"")</f>
        <v/>
      </c>
      <c r="AG36" s="241" t="n">
        <v>11.13</v>
      </c>
      <c r="AH36" s="241">
        <f>IFERROR(VLOOKUP(AG36,'CRUCE RIESGOS'!$C$9:$D$16,2,FALSE),"")</f>
        <v/>
      </c>
      <c r="AI36" s="241" t="n">
        <v>12.13</v>
      </c>
      <c r="AJ36" s="241">
        <f>IFERROR(VLOOKUP(AI36,'CRUCE RIESGOS'!$C$9:$D$16,2,FALSE),"")</f>
        <v/>
      </c>
      <c r="AK36" s="241" t="n">
        <v>13.13</v>
      </c>
      <c r="AL36" s="241">
        <f>IFERROR(VLOOKUP(AK36,'CRUCE RIESGOS'!$C$9:$D$16,2,FALSE),"")</f>
        <v/>
      </c>
      <c r="AM36" s="241" t="n">
        <v>14.13</v>
      </c>
      <c r="AN36" s="241">
        <f>IFERROR(VLOOKUP(AM36,'CRUCE RIESGOS'!$C$9:$D$16,2,FALSE),"")</f>
        <v/>
      </c>
      <c r="AO36" s="241" t="n">
        <v>15.13</v>
      </c>
      <c r="AP36" s="241">
        <f>IFERROR(VLOOKUP(AO36,'CRUCE RIESGOS'!$C$9:$D$16,2,FALSE),"")</f>
        <v/>
      </c>
      <c r="AQ36" s="241" t="n">
        <v>16.13</v>
      </c>
      <c r="AR36" s="241">
        <f>IFERROR(VLOOKUP(AQ36,'CRUCE RIESGOS'!$C$9:$D$16,2,FALSE),"")</f>
        <v/>
      </c>
      <c r="AS36" s="241" t="n">
        <v>17.13</v>
      </c>
      <c r="AT36" s="241">
        <f>IFERROR(VLOOKUP(AS36,'CRUCE RIESGOS'!$C$9:$D$16,2,FALSE),"")</f>
        <v/>
      </c>
      <c r="AU36" s="241" t="n">
        <v>18.13</v>
      </c>
      <c r="AV36" s="241">
        <f>IFERROR(VLOOKUP(AU36,'CRUCE RIESGOS'!$C$9:$D$16,2,FALSE),"")</f>
        <v/>
      </c>
      <c r="AW36" s="241" t="n">
        <v>19.13</v>
      </c>
      <c r="AX36" s="241">
        <f>IFERROR(VLOOKUP(AW36,'CRUCE RIESGOS'!$C$9:$D$16,2,FALSE),"")</f>
        <v/>
      </c>
      <c r="AY36" s="241" t="n">
        <v>20.13</v>
      </c>
      <c r="AZ36" s="241">
        <f>IFERROR(VLOOKUP(AY36,'CRUCE RIESGOS'!$C$9:$D$16,2,FALSE),"")</f>
        <v/>
      </c>
      <c r="BA36" s="241" t="n">
        <v>21.13</v>
      </c>
      <c r="BB36" s="241">
        <f>IFERROR(VLOOKUP(BA36,'CRUCE RIESGOS'!$C$9:$D$16,2,FALSE),"")</f>
        <v/>
      </c>
      <c r="BC36" s="241" t="n">
        <v>22.13</v>
      </c>
      <c r="BD36" s="241">
        <f>IFERROR(VLOOKUP(BC36,'CRUCE RIESGOS'!$C$9:$D$16,2,FALSE),"")</f>
        <v/>
      </c>
      <c r="BE36" s="241" t="n">
        <v>23.13</v>
      </c>
      <c r="BF36" s="241">
        <f>IFERROR(VLOOKUP(BE36,'CRUCE RIESGOS'!$C$9:$D$16,2,FALSE),"")</f>
        <v/>
      </c>
      <c r="BG36" s="241" t="n">
        <v>24.13</v>
      </c>
      <c r="BH36" s="241">
        <f>IFERROR(VLOOKUP(BG36,'CRUCE RIESGOS'!$C$9:$D$16,2,FALSE),"")</f>
        <v/>
      </c>
      <c r="BI36" s="241" t="n">
        <v>25.13</v>
      </c>
      <c r="BJ36" s="241">
        <f>IFERROR(VLOOKUP(BI36,'CRUCE RIESGOS'!$C$9:$D$16,2,FALSE),"")</f>
        <v/>
      </c>
    </row>
    <row r="37">
      <c r="N37" s="241">
        <f>IF(N38&lt;&gt;""," -R","")</f>
        <v/>
      </c>
      <c r="P37" s="241">
        <f>IF(P38&lt;&gt;""," -R","")</f>
        <v/>
      </c>
      <c r="R37" s="241">
        <f>IF(R38&lt;&gt;""," -R","")</f>
        <v/>
      </c>
      <c r="T37" s="241">
        <f>IF(T38&lt;&gt;""," -R","")</f>
        <v/>
      </c>
      <c r="V37" s="241">
        <f>IF(V38&lt;&gt;""," -R","")</f>
        <v/>
      </c>
      <c r="X37" s="241">
        <f>IF(X38&lt;&gt;""," -R","")</f>
        <v/>
      </c>
      <c r="Z37" s="241">
        <f>IF(Z38&lt;&gt;""," -R","")</f>
        <v/>
      </c>
      <c r="AB37" s="241">
        <f>IF(AB38&lt;&gt;""," -R","")</f>
        <v/>
      </c>
      <c r="AD37" s="241">
        <f>IF(AD38&lt;&gt;""," -R","")</f>
        <v/>
      </c>
      <c r="AF37" s="241">
        <f>IF(AF38&lt;&gt;""," -R","")</f>
        <v/>
      </c>
      <c r="AH37" s="241">
        <f>IF(AH38&lt;&gt;""," -R","")</f>
        <v/>
      </c>
      <c r="AJ37" s="241">
        <f>IF(AJ38&lt;&gt;""," -R","")</f>
        <v/>
      </c>
      <c r="AL37" s="241">
        <f>IF(AL38&lt;&gt;""," -R","")</f>
        <v/>
      </c>
      <c r="AN37" s="241">
        <f>IF(AN38&lt;&gt;""," -R","")</f>
        <v/>
      </c>
      <c r="AP37" s="241">
        <f>IF(AP38&lt;&gt;""," -R","")</f>
        <v/>
      </c>
      <c r="AR37" s="241">
        <f>IF(AR38&lt;&gt;""," -R","")</f>
        <v/>
      </c>
      <c r="AT37" s="241">
        <f>IF(AT38&lt;&gt;""," -R","")</f>
        <v/>
      </c>
      <c r="AV37" s="241">
        <f>IF(AV38&lt;&gt;""," -R","")</f>
        <v/>
      </c>
      <c r="AX37" s="241">
        <f>IF(AX38&lt;&gt;""," -R","")</f>
        <v/>
      </c>
      <c r="AZ37" s="241">
        <f>IF(AZ38&lt;&gt;""," -R","")</f>
        <v/>
      </c>
      <c r="BB37" s="241">
        <f>IF(BB38&lt;&gt;""," -R","")</f>
        <v/>
      </c>
      <c r="BD37" s="241">
        <f>IF(BD38&lt;&gt;""," -R","")</f>
        <v/>
      </c>
      <c r="BF37" s="241">
        <f>IF(BF38&lt;&gt;""," -R","")</f>
        <v/>
      </c>
      <c r="BH37" s="241">
        <f>IF(BH38&lt;&gt;""," -R","")</f>
        <v/>
      </c>
      <c r="BJ37" s="241">
        <f>IF(BJ38&lt;&gt;""," -R","")</f>
        <v/>
      </c>
    </row>
    <row r="38">
      <c r="M38" s="241" t="n">
        <v>1.14</v>
      </c>
      <c r="N38" s="241">
        <f>IFERROR(VLOOKUP(M38,'CRUCE RIESGOS'!$C$9:$D$16,2,FALSE),"")</f>
        <v/>
      </c>
      <c r="O38" s="241" t="n">
        <v>2.14</v>
      </c>
      <c r="P38" s="241">
        <f>IFERROR(VLOOKUP(O38,'CRUCE RIESGOS'!$C$9:$D$16,2,FALSE),"")</f>
        <v/>
      </c>
      <c r="Q38" s="241" t="n">
        <v>3.14</v>
      </c>
      <c r="R38" s="241">
        <f>IFERROR(VLOOKUP(Q38,'CRUCE RIESGOS'!$C$9:$D$16,2,FALSE),"")</f>
        <v/>
      </c>
      <c r="S38" s="241" t="n">
        <v>4.14</v>
      </c>
      <c r="T38" s="241">
        <f>IFERROR(VLOOKUP(S38,'CRUCE RIESGOS'!$C$9:$D$16,2,FALSE),"")</f>
        <v/>
      </c>
      <c r="U38" s="241" t="n">
        <v>5.14</v>
      </c>
      <c r="V38" s="241">
        <f>IFERROR(VLOOKUP(U38,'CRUCE RIESGOS'!$C$9:$D$16,2,FALSE),"")</f>
        <v/>
      </c>
      <c r="W38" s="241" t="n">
        <v>6.14</v>
      </c>
      <c r="X38" s="241">
        <f>IFERROR(VLOOKUP(W38,'CRUCE RIESGOS'!$C$9:$D$16,2,FALSE),"")</f>
        <v/>
      </c>
      <c r="Y38" s="241" t="n">
        <v>7.14</v>
      </c>
      <c r="Z38" s="241">
        <f>IFERROR(VLOOKUP(Y38,'CRUCE RIESGOS'!$C$9:$D$16,2,FALSE),"")</f>
        <v/>
      </c>
      <c r="AA38" s="241" t="n">
        <v>8.140000000000001</v>
      </c>
      <c r="AB38" s="241">
        <f>IFERROR(VLOOKUP(AA38,'CRUCE RIESGOS'!$C$9:$D$16,2,FALSE),"")</f>
        <v/>
      </c>
      <c r="AC38" s="241" t="n">
        <v>9.140000000000001</v>
      </c>
      <c r="AD38" s="241">
        <f>IFERROR(VLOOKUP(AC38,'CRUCE RIESGOS'!$C$9:$D$16,2,FALSE),"")</f>
        <v/>
      </c>
      <c r="AE38" s="241" t="n">
        <v>10.14</v>
      </c>
      <c r="AF38" s="241">
        <f>IFERROR(VLOOKUP(AE38,'CRUCE RIESGOS'!$C$9:$D$16,2,FALSE),"")</f>
        <v/>
      </c>
      <c r="AG38" s="241" t="n">
        <v>11.14</v>
      </c>
      <c r="AH38" s="241">
        <f>IFERROR(VLOOKUP(AG38,'CRUCE RIESGOS'!$C$9:$D$16,2,FALSE),"")</f>
        <v/>
      </c>
      <c r="AI38" s="241" t="n">
        <v>12.14</v>
      </c>
      <c r="AJ38" s="241">
        <f>IFERROR(VLOOKUP(AI38,'CRUCE RIESGOS'!$C$9:$D$16,2,FALSE),"")</f>
        <v/>
      </c>
      <c r="AK38" s="241" t="n">
        <v>13.14</v>
      </c>
      <c r="AL38" s="241">
        <f>IFERROR(VLOOKUP(AK38,'CRUCE RIESGOS'!$C$9:$D$16,2,FALSE),"")</f>
        <v/>
      </c>
      <c r="AM38" s="241" t="n">
        <v>14.14</v>
      </c>
      <c r="AN38" s="241">
        <f>IFERROR(VLOOKUP(AM38,'CRUCE RIESGOS'!$C$9:$D$16,2,FALSE),"")</f>
        <v/>
      </c>
      <c r="AO38" s="241" t="n">
        <v>15.14</v>
      </c>
      <c r="AP38" s="241">
        <f>IFERROR(VLOOKUP(AO38,'CRUCE RIESGOS'!$C$9:$D$16,2,FALSE),"")</f>
        <v/>
      </c>
      <c r="AQ38" s="241" t="n">
        <v>16.14</v>
      </c>
      <c r="AR38" s="241">
        <f>IFERROR(VLOOKUP(AQ38,'CRUCE RIESGOS'!$C$9:$D$16,2,FALSE),"")</f>
        <v/>
      </c>
      <c r="AS38" s="241" t="n">
        <v>17.14</v>
      </c>
      <c r="AT38" s="241">
        <f>IFERROR(VLOOKUP(AS38,'CRUCE RIESGOS'!$C$9:$D$16,2,FALSE),"")</f>
        <v/>
      </c>
      <c r="AU38" s="241" t="n">
        <v>18.14</v>
      </c>
      <c r="AV38" s="241">
        <f>IFERROR(VLOOKUP(AU38,'CRUCE RIESGOS'!$C$9:$D$16,2,FALSE),"")</f>
        <v/>
      </c>
      <c r="AW38" s="241" t="n">
        <v>19.14</v>
      </c>
      <c r="AX38" s="241">
        <f>IFERROR(VLOOKUP(AW38,'CRUCE RIESGOS'!$C$9:$D$16,2,FALSE),"")</f>
        <v/>
      </c>
      <c r="AY38" s="241" t="n">
        <v>20.14</v>
      </c>
      <c r="AZ38" s="241">
        <f>IFERROR(VLOOKUP(AY38,'CRUCE RIESGOS'!$C$9:$D$16,2,FALSE),"")</f>
        <v/>
      </c>
      <c r="BA38" s="241" t="n">
        <v>21.14</v>
      </c>
      <c r="BB38" s="241">
        <f>IFERROR(VLOOKUP(BA38,'CRUCE RIESGOS'!$C$9:$D$16,2,FALSE),"")</f>
        <v/>
      </c>
      <c r="BC38" s="241" t="n">
        <v>22.14</v>
      </c>
      <c r="BD38" s="241">
        <f>IFERROR(VLOOKUP(BC38,'CRUCE RIESGOS'!$C$9:$D$16,2,FALSE),"")</f>
        <v/>
      </c>
      <c r="BE38" s="241" t="n">
        <v>23.14</v>
      </c>
      <c r="BF38" s="241">
        <f>IFERROR(VLOOKUP(BE38,'CRUCE RIESGOS'!$C$9:$D$16,2,FALSE),"")</f>
        <v/>
      </c>
      <c r="BG38" s="241" t="n">
        <v>24.14</v>
      </c>
      <c r="BH38" s="241">
        <f>IFERROR(VLOOKUP(BG38,'CRUCE RIESGOS'!$C$9:$D$16,2,FALSE),"")</f>
        <v/>
      </c>
      <c r="BI38" s="241" t="n">
        <v>25.14</v>
      </c>
      <c r="BJ38" s="241">
        <f>IFERROR(VLOOKUP(BI38,'CRUCE RIESGOS'!$C$9:$D$16,2,FALSE),"")</f>
        <v/>
      </c>
    </row>
    <row r="39">
      <c r="N39" s="241">
        <f>IF(N40&lt;&gt;""," -R","")</f>
        <v/>
      </c>
      <c r="P39" s="241">
        <f>IF(P40&lt;&gt;""," -R","")</f>
        <v/>
      </c>
      <c r="R39" s="241">
        <f>IF(R40&lt;&gt;""," -R","")</f>
        <v/>
      </c>
      <c r="T39" s="241">
        <f>IF(T40&lt;&gt;""," -R","")</f>
        <v/>
      </c>
      <c r="V39" s="241">
        <f>IF(V40&lt;&gt;""," -R","")</f>
        <v/>
      </c>
      <c r="X39" s="241">
        <f>IF(X40&lt;&gt;""," -R","")</f>
        <v/>
      </c>
      <c r="Z39" s="241">
        <f>IF(Z40&lt;&gt;""," -R","")</f>
        <v/>
      </c>
      <c r="AB39" s="241">
        <f>IF(AB40&lt;&gt;""," -R","")</f>
        <v/>
      </c>
      <c r="AD39" s="241">
        <f>IF(AD40&lt;&gt;""," -R","")</f>
        <v/>
      </c>
      <c r="AF39" s="241">
        <f>IF(AF40&lt;&gt;""," -R","")</f>
        <v/>
      </c>
      <c r="AH39" s="241">
        <f>IF(AH40&lt;&gt;""," -R","")</f>
        <v/>
      </c>
      <c r="AJ39" s="241">
        <f>IF(AJ40&lt;&gt;""," -R","")</f>
        <v/>
      </c>
      <c r="AL39" s="241">
        <f>IF(AL40&lt;&gt;""," -R","")</f>
        <v/>
      </c>
      <c r="AN39" s="241">
        <f>IF(AN40&lt;&gt;""," -R","")</f>
        <v/>
      </c>
      <c r="AP39" s="241">
        <f>IF(AP40&lt;&gt;""," -R","")</f>
        <v/>
      </c>
      <c r="AR39" s="241">
        <f>IF(AR40&lt;&gt;""," -R","")</f>
        <v/>
      </c>
      <c r="AT39" s="241">
        <f>IF(AT40&lt;&gt;""," -R","")</f>
        <v/>
      </c>
      <c r="AV39" s="241">
        <f>IF(AV40&lt;&gt;""," -R","")</f>
        <v/>
      </c>
      <c r="AX39" s="241">
        <f>IF(AX40&lt;&gt;""," -R","")</f>
        <v/>
      </c>
      <c r="AZ39" s="241">
        <f>IF(AZ40&lt;&gt;""," -R","")</f>
        <v/>
      </c>
      <c r="BB39" s="241">
        <f>IF(BB40&lt;&gt;""," -R","")</f>
        <v/>
      </c>
      <c r="BD39" s="241">
        <f>IF(BD40&lt;&gt;""," -R","")</f>
        <v/>
      </c>
      <c r="BF39" s="241">
        <f>IF(BF40&lt;&gt;""," -R","")</f>
        <v/>
      </c>
      <c r="BH39" s="241">
        <f>IF(BH40&lt;&gt;""," -R","")</f>
        <v/>
      </c>
      <c r="BJ39" s="241">
        <f>IF(BJ40&lt;&gt;""," -R","")</f>
        <v/>
      </c>
    </row>
    <row r="40">
      <c r="M40" s="241" t="n">
        <v>1.15</v>
      </c>
      <c r="N40" s="241">
        <f>IFERROR(VLOOKUP(M40,'CRUCE RIESGOS'!$C$9:$D$16,2,FALSE),"")</f>
        <v/>
      </c>
      <c r="O40" s="241" t="n">
        <v>2.15</v>
      </c>
      <c r="P40" s="241">
        <f>IFERROR(VLOOKUP(O40,'CRUCE RIESGOS'!$C$9:$D$16,2,FALSE),"")</f>
        <v/>
      </c>
      <c r="Q40" s="241" t="n">
        <v>3.15</v>
      </c>
      <c r="R40" s="241">
        <f>IFERROR(VLOOKUP(Q40,'CRUCE RIESGOS'!$C$9:$D$16,2,FALSE),"")</f>
        <v/>
      </c>
      <c r="S40" s="241" t="n">
        <v>4.15</v>
      </c>
      <c r="T40" s="241">
        <f>IFERROR(VLOOKUP(S40,'CRUCE RIESGOS'!$C$9:$D$16,2,FALSE),"")</f>
        <v/>
      </c>
      <c r="U40" s="241" t="n">
        <v>5.15</v>
      </c>
      <c r="V40" s="241">
        <f>IFERROR(VLOOKUP(U40,'CRUCE RIESGOS'!$C$9:$D$16,2,FALSE),"")</f>
        <v/>
      </c>
      <c r="W40" s="241" t="n">
        <v>6.15</v>
      </c>
      <c r="X40" s="241">
        <f>IFERROR(VLOOKUP(W40,'CRUCE RIESGOS'!$C$9:$D$16,2,FALSE),"")</f>
        <v/>
      </c>
      <c r="Y40" s="241" t="n">
        <v>7.15</v>
      </c>
      <c r="Z40" s="241">
        <f>IFERROR(VLOOKUP(Y40,'CRUCE RIESGOS'!$C$9:$D$16,2,FALSE),"")</f>
        <v/>
      </c>
      <c r="AA40" s="241" t="n">
        <v>8.15</v>
      </c>
      <c r="AB40" s="241">
        <f>IFERROR(VLOOKUP(AA40,'CRUCE RIESGOS'!$C$9:$D$16,2,FALSE),"")</f>
        <v/>
      </c>
      <c r="AC40" s="241" t="n">
        <v>9.15</v>
      </c>
      <c r="AD40" s="241">
        <f>IFERROR(VLOOKUP(AC40,'CRUCE RIESGOS'!$C$9:$D$16,2,FALSE),"")</f>
        <v/>
      </c>
      <c r="AE40" s="241" t="n">
        <v>10.15</v>
      </c>
      <c r="AF40" s="241">
        <f>IFERROR(VLOOKUP(AE40,'CRUCE RIESGOS'!$C$9:$D$16,2,FALSE),"")</f>
        <v/>
      </c>
      <c r="AG40" s="241" t="n">
        <v>11.15</v>
      </c>
      <c r="AH40" s="241">
        <f>IFERROR(VLOOKUP(AG40,'CRUCE RIESGOS'!$C$9:$D$16,2,FALSE),"")</f>
        <v/>
      </c>
      <c r="AI40" s="241" t="n">
        <v>12.15</v>
      </c>
      <c r="AJ40" s="241">
        <f>IFERROR(VLOOKUP(AI40,'CRUCE RIESGOS'!$C$9:$D$16,2,FALSE),"")</f>
        <v/>
      </c>
      <c r="AK40" s="241" t="n">
        <v>13.15</v>
      </c>
      <c r="AL40" s="241">
        <f>IFERROR(VLOOKUP(AK40,'CRUCE RIESGOS'!$C$9:$D$16,2,FALSE),"")</f>
        <v/>
      </c>
      <c r="AM40" s="241" t="n">
        <v>14.15</v>
      </c>
      <c r="AN40" s="241">
        <f>IFERROR(VLOOKUP(AM40,'CRUCE RIESGOS'!$C$9:$D$16,2,FALSE),"")</f>
        <v/>
      </c>
      <c r="AO40" s="241" t="n">
        <v>15.15</v>
      </c>
      <c r="AP40" s="241">
        <f>IFERROR(VLOOKUP(AO40,'CRUCE RIESGOS'!$C$9:$D$16,2,FALSE),"")</f>
        <v/>
      </c>
      <c r="AQ40" s="241" t="n">
        <v>16.15</v>
      </c>
      <c r="AR40" s="241">
        <f>IFERROR(VLOOKUP(AQ40,'CRUCE RIESGOS'!$C$9:$D$16,2,FALSE),"")</f>
        <v/>
      </c>
      <c r="AS40" s="241" t="n">
        <v>17.15</v>
      </c>
      <c r="AT40" s="241">
        <f>IFERROR(VLOOKUP(AS40,'CRUCE RIESGOS'!$C$9:$D$16,2,FALSE),"")</f>
        <v/>
      </c>
      <c r="AU40" s="241" t="n">
        <v>18.15</v>
      </c>
      <c r="AV40" s="241">
        <f>IFERROR(VLOOKUP(AU40,'CRUCE RIESGOS'!$C$9:$D$16,2,FALSE),"")</f>
        <v/>
      </c>
      <c r="AW40" s="241" t="n">
        <v>19.15</v>
      </c>
      <c r="AX40" s="241">
        <f>IFERROR(VLOOKUP(AW40,'CRUCE RIESGOS'!$C$9:$D$16,2,FALSE),"")</f>
        <v/>
      </c>
      <c r="AY40" s="241" t="n">
        <v>20.15</v>
      </c>
      <c r="AZ40" s="241">
        <f>IFERROR(VLOOKUP(AY40,'CRUCE RIESGOS'!$C$9:$D$16,2,FALSE),"")</f>
        <v/>
      </c>
      <c r="BA40" s="241" t="n">
        <v>21.15</v>
      </c>
      <c r="BB40" s="241">
        <f>IFERROR(VLOOKUP(BA40,'CRUCE RIESGOS'!$C$9:$D$16,2,FALSE),"")</f>
        <v/>
      </c>
      <c r="BC40" s="241" t="n">
        <v>22.15</v>
      </c>
      <c r="BD40" s="241">
        <f>IFERROR(VLOOKUP(BC40,'CRUCE RIESGOS'!$C$9:$D$16,2,FALSE),"")</f>
        <v/>
      </c>
      <c r="BE40" s="241" t="n">
        <v>23.15</v>
      </c>
      <c r="BF40" s="241">
        <f>IFERROR(VLOOKUP(BE40,'CRUCE RIESGOS'!$C$9:$D$16,2,FALSE),"")</f>
        <v/>
      </c>
      <c r="BG40" s="241" t="n">
        <v>24.15</v>
      </c>
      <c r="BH40" s="241">
        <f>IFERROR(VLOOKUP(BG40,'CRUCE RIESGOS'!$C$9:$D$16,2,FALSE),"")</f>
        <v/>
      </c>
      <c r="BI40" s="241" t="n">
        <v>25.15</v>
      </c>
      <c r="BJ40" s="241">
        <f>IFERROR(VLOOKUP(BI40,'CRUCE RIESGOS'!$C$9:$D$16,2,FALSE),"")</f>
        <v/>
      </c>
    </row>
    <row r="41">
      <c r="N41" s="241">
        <f>IF(N42&lt;&gt;""," -R","")</f>
        <v/>
      </c>
      <c r="P41" s="241">
        <f>IF(P42&lt;&gt;""," -R","")</f>
        <v/>
      </c>
      <c r="R41" s="241">
        <f>IF(R42&lt;&gt;""," -R","")</f>
        <v/>
      </c>
      <c r="T41" s="241">
        <f>IF(T42&lt;&gt;""," -R","")</f>
        <v/>
      </c>
      <c r="V41" s="241">
        <f>IF(V42&lt;&gt;""," -R","")</f>
        <v/>
      </c>
      <c r="X41" s="241">
        <f>IF(X42&lt;&gt;""," -R","")</f>
        <v/>
      </c>
      <c r="Z41" s="241">
        <f>IF(Z42&lt;&gt;""," -R","")</f>
        <v/>
      </c>
      <c r="AB41" s="241">
        <f>IF(AB42&lt;&gt;""," -R","")</f>
        <v/>
      </c>
      <c r="AD41" s="241">
        <f>IF(AD42&lt;&gt;""," -R","")</f>
        <v/>
      </c>
      <c r="AF41" s="241">
        <f>IF(AF42&lt;&gt;""," -R","")</f>
        <v/>
      </c>
      <c r="AH41" s="241">
        <f>IF(AH42&lt;&gt;""," -R","")</f>
        <v/>
      </c>
      <c r="AJ41" s="241">
        <f>IF(AJ42&lt;&gt;""," -R","")</f>
        <v/>
      </c>
      <c r="AL41" s="241">
        <f>IF(AL42&lt;&gt;""," -R","")</f>
        <v/>
      </c>
      <c r="AN41" s="241">
        <f>IF(AN42&lt;&gt;""," -R","")</f>
        <v/>
      </c>
      <c r="AP41" s="241">
        <f>IF(AP42&lt;&gt;""," -R","")</f>
        <v/>
      </c>
      <c r="AR41" s="241">
        <f>IF(AR42&lt;&gt;""," -R","")</f>
        <v/>
      </c>
      <c r="AT41" s="241">
        <f>IF(AT42&lt;&gt;""," -R","")</f>
        <v/>
      </c>
      <c r="AV41" s="241">
        <f>IF(AV42&lt;&gt;""," -R","")</f>
        <v/>
      </c>
      <c r="AX41" s="241">
        <f>IF(AX42&lt;&gt;""," -R","")</f>
        <v/>
      </c>
      <c r="AZ41" s="241">
        <f>IF(AZ42&lt;&gt;""," -R","")</f>
        <v/>
      </c>
      <c r="BB41" s="241">
        <f>IF(BB42&lt;&gt;""," -R","")</f>
        <v/>
      </c>
      <c r="BD41" s="241">
        <f>IF(BD42&lt;&gt;""," -R","")</f>
        <v/>
      </c>
      <c r="BF41" s="241">
        <f>IF(BF42&lt;&gt;""," -R","")</f>
        <v/>
      </c>
      <c r="BH41" s="241">
        <f>IF(BH42&lt;&gt;""," -R","")</f>
        <v/>
      </c>
      <c r="BJ41" s="241">
        <f>IF(BJ42&lt;&gt;""," -R","")</f>
        <v/>
      </c>
    </row>
    <row r="42">
      <c r="M42" s="241" t="n">
        <v>1.16</v>
      </c>
      <c r="N42" s="241">
        <f>IFERROR(VLOOKUP(M42,'CRUCE RIESGOS'!$C$9:$D$16,2,FALSE),"")</f>
        <v/>
      </c>
      <c r="O42" s="241" t="n">
        <v>2.16</v>
      </c>
      <c r="P42" s="241">
        <f>IFERROR(VLOOKUP(O42,'CRUCE RIESGOS'!$C$9:$D$16,2,FALSE),"")</f>
        <v/>
      </c>
      <c r="Q42" s="241" t="n">
        <v>3.16</v>
      </c>
      <c r="R42" s="241">
        <f>IFERROR(VLOOKUP(Q42,'CRUCE RIESGOS'!$C$9:$D$16,2,FALSE),"")</f>
        <v/>
      </c>
      <c r="S42" s="241" t="n">
        <v>4.16</v>
      </c>
      <c r="T42" s="241">
        <f>IFERROR(VLOOKUP(S42,'CRUCE RIESGOS'!$C$9:$D$16,2,FALSE),"")</f>
        <v/>
      </c>
      <c r="U42" s="241" t="n">
        <v>5.16</v>
      </c>
      <c r="V42" s="241">
        <f>IFERROR(VLOOKUP(U42,'CRUCE RIESGOS'!$C$9:$D$16,2,FALSE),"")</f>
        <v/>
      </c>
      <c r="W42" s="241" t="n">
        <v>6.16</v>
      </c>
      <c r="X42" s="241">
        <f>IFERROR(VLOOKUP(W42,'CRUCE RIESGOS'!$C$9:$D$16,2,FALSE),"")</f>
        <v/>
      </c>
      <c r="Y42" s="241" t="n">
        <v>7.16</v>
      </c>
      <c r="Z42" s="241">
        <f>IFERROR(VLOOKUP(Y42,'CRUCE RIESGOS'!$C$9:$D$16,2,FALSE),"")</f>
        <v/>
      </c>
      <c r="AA42" s="241" t="n">
        <v>8.16</v>
      </c>
      <c r="AB42" s="241">
        <f>IFERROR(VLOOKUP(AA42,'CRUCE RIESGOS'!$C$9:$D$16,2,FALSE),"")</f>
        <v/>
      </c>
      <c r="AC42" s="241" t="n">
        <v>9.16</v>
      </c>
      <c r="AD42" s="241">
        <f>IFERROR(VLOOKUP(AC42,'CRUCE RIESGOS'!$C$9:$D$16,2,FALSE),"")</f>
        <v/>
      </c>
      <c r="AE42" s="241" t="n">
        <v>10.16</v>
      </c>
      <c r="AF42" s="241">
        <f>IFERROR(VLOOKUP(AE42,'CRUCE RIESGOS'!$C$9:$D$16,2,FALSE),"")</f>
        <v/>
      </c>
      <c r="AG42" s="241" t="n">
        <v>11.16</v>
      </c>
      <c r="AH42" s="241">
        <f>IFERROR(VLOOKUP(AG42,'CRUCE RIESGOS'!$C$9:$D$16,2,FALSE),"")</f>
        <v/>
      </c>
      <c r="AI42" s="241" t="n">
        <v>12.16</v>
      </c>
      <c r="AJ42" s="241">
        <f>IFERROR(VLOOKUP(AI42,'CRUCE RIESGOS'!$C$9:$D$16,2,FALSE),"")</f>
        <v/>
      </c>
      <c r="AK42" s="241" t="n">
        <v>13.16</v>
      </c>
      <c r="AL42" s="241">
        <f>IFERROR(VLOOKUP(AK42,'CRUCE RIESGOS'!$C$9:$D$16,2,FALSE),"")</f>
        <v/>
      </c>
      <c r="AM42" s="241" t="n">
        <v>14.16</v>
      </c>
      <c r="AN42" s="241">
        <f>IFERROR(VLOOKUP(AM42,'CRUCE RIESGOS'!$C$9:$D$16,2,FALSE),"")</f>
        <v/>
      </c>
      <c r="AO42" s="241" t="n">
        <v>15.16</v>
      </c>
      <c r="AP42" s="241">
        <f>IFERROR(VLOOKUP(AO42,'CRUCE RIESGOS'!$C$9:$D$16,2,FALSE),"")</f>
        <v/>
      </c>
      <c r="AQ42" s="241" t="n">
        <v>16.16</v>
      </c>
      <c r="AR42" s="241">
        <f>IFERROR(VLOOKUP(AQ42,'CRUCE RIESGOS'!$C$9:$D$16,2,FALSE),"")</f>
        <v/>
      </c>
      <c r="AS42" s="241" t="n">
        <v>17.16</v>
      </c>
      <c r="AT42" s="241">
        <f>IFERROR(VLOOKUP(AS42,'CRUCE RIESGOS'!$C$9:$D$16,2,FALSE),"")</f>
        <v/>
      </c>
      <c r="AU42" s="241" t="n">
        <v>18.16</v>
      </c>
      <c r="AV42" s="241">
        <f>IFERROR(VLOOKUP(AU42,'CRUCE RIESGOS'!$C$9:$D$16,2,FALSE),"")</f>
        <v/>
      </c>
      <c r="AW42" s="241" t="n">
        <v>19.16</v>
      </c>
      <c r="AX42" s="241">
        <f>IFERROR(VLOOKUP(AW42,'CRUCE RIESGOS'!$C$9:$D$16,2,FALSE),"")</f>
        <v/>
      </c>
      <c r="AY42" s="241" t="n">
        <v>20.16</v>
      </c>
      <c r="AZ42" s="241">
        <f>IFERROR(VLOOKUP(AY42,'CRUCE RIESGOS'!$C$9:$D$16,2,FALSE),"")</f>
        <v/>
      </c>
      <c r="BA42" s="241" t="n">
        <v>21.16</v>
      </c>
      <c r="BB42" s="241">
        <f>IFERROR(VLOOKUP(BA42,'CRUCE RIESGOS'!$C$9:$D$16,2,FALSE),"")</f>
        <v/>
      </c>
      <c r="BC42" s="241" t="n">
        <v>22.16</v>
      </c>
      <c r="BD42" s="241">
        <f>IFERROR(VLOOKUP(BC42,'CRUCE RIESGOS'!$C$9:$D$16,2,FALSE),"")</f>
        <v/>
      </c>
      <c r="BE42" s="241" t="n">
        <v>23.16</v>
      </c>
      <c r="BF42" s="241">
        <f>IFERROR(VLOOKUP(BE42,'CRUCE RIESGOS'!$C$9:$D$16,2,FALSE),"")</f>
        <v/>
      </c>
      <c r="BG42" s="241" t="n">
        <v>24.16</v>
      </c>
      <c r="BH42" s="241">
        <f>IFERROR(VLOOKUP(BG42,'CRUCE RIESGOS'!$C$9:$D$16,2,FALSE),"")</f>
        <v/>
      </c>
      <c r="BI42" s="241" t="n">
        <v>25.16</v>
      </c>
      <c r="BJ42" s="241">
        <f>IFERROR(VLOOKUP(BI42,'CRUCE RIESGOS'!$C$9:$D$16,2,FALSE),"")</f>
        <v/>
      </c>
    </row>
    <row r="43">
      <c r="N43" s="241">
        <f>IF(N44&lt;&gt;""," -R","")</f>
        <v/>
      </c>
      <c r="P43" s="241">
        <f>IF(P44&lt;&gt;""," -R","")</f>
        <v/>
      </c>
      <c r="R43" s="241">
        <f>IF(R44&lt;&gt;""," -R","")</f>
        <v/>
      </c>
      <c r="T43" s="241">
        <f>IF(T44&lt;&gt;""," -R","")</f>
        <v/>
      </c>
      <c r="V43" s="241">
        <f>IF(V44&lt;&gt;""," -R","")</f>
        <v/>
      </c>
      <c r="X43" s="241">
        <f>IF(X44&lt;&gt;""," -R","")</f>
        <v/>
      </c>
      <c r="Z43" s="241">
        <f>IF(Z44&lt;&gt;""," -R","")</f>
        <v/>
      </c>
      <c r="AB43" s="241">
        <f>IF(AB44&lt;&gt;""," -R","")</f>
        <v/>
      </c>
      <c r="AD43" s="241">
        <f>IF(AD44&lt;&gt;""," -R","")</f>
        <v/>
      </c>
      <c r="AF43" s="241">
        <f>IF(AF44&lt;&gt;""," -R","")</f>
        <v/>
      </c>
      <c r="AH43" s="241">
        <f>IF(AH44&lt;&gt;""," -R","")</f>
        <v/>
      </c>
      <c r="AJ43" s="241">
        <f>IF(AJ44&lt;&gt;""," -R","")</f>
        <v/>
      </c>
      <c r="AL43" s="241">
        <f>IF(AL44&lt;&gt;""," -R","")</f>
        <v/>
      </c>
      <c r="AN43" s="241">
        <f>IF(AN44&lt;&gt;""," -R","")</f>
        <v/>
      </c>
      <c r="AP43" s="241">
        <f>IF(AP44&lt;&gt;""," -R","")</f>
        <v/>
      </c>
      <c r="AR43" s="241">
        <f>IF(AR44&lt;&gt;""," -R","")</f>
        <v/>
      </c>
      <c r="AT43" s="241">
        <f>IF(AT44&lt;&gt;""," -R","")</f>
        <v/>
      </c>
      <c r="AV43" s="241">
        <f>IF(AV44&lt;&gt;""," -R","")</f>
        <v/>
      </c>
      <c r="AX43" s="241">
        <f>IF(AX44&lt;&gt;""," -R","")</f>
        <v/>
      </c>
      <c r="AZ43" s="241">
        <f>IF(AZ44&lt;&gt;""," -R","")</f>
        <v/>
      </c>
      <c r="BB43" s="241">
        <f>IF(BB44&lt;&gt;""," -R","")</f>
        <v/>
      </c>
      <c r="BD43" s="241">
        <f>IF(BD44&lt;&gt;""," -R","")</f>
        <v/>
      </c>
      <c r="BF43" s="241">
        <f>IF(BF44&lt;&gt;""," -R","")</f>
        <v/>
      </c>
      <c r="BH43" s="241">
        <f>IF(BH44&lt;&gt;""," -R","")</f>
        <v/>
      </c>
      <c r="BJ43" s="241">
        <f>IF(BJ44&lt;&gt;""," -R","")</f>
        <v/>
      </c>
    </row>
    <row r="44">
      <c r="M44" s="241" t="n">
        <v>1.17</v>
      </c>
      <c r="N44" s="241">
        <f>IFERROR(VLOOKUP(M44,'CRUCE RIESGOS'!$C$9:$D$16,2,FALSE),"")</f>
        <v/>
      </c>
      <c r="O44" s="241" t="n">
        <v>2.17</v>
      </c>
      <c r="P44" s="241">
        <f>IFERROR(VLOOKUP(O44,'CRUCE RIESGOS'!$C$9:$D$16,2,FALSE),"")</f>
        <v/>
      </c>
      <c r="Q44" s="241" t="n">
        <v>3.17</v>
      </c>
      <c r="R44" s="241">
        <f>IFERROR(VLOOKUP(Q44,'CRUCE RIESGOS'!$C$9:$D$16,2,FALSE),"")</f>
        <v/>
      </c>
      <c r="S44" s="241" t="n">
        <v>4.17</v>
      </c>
      <c r="T44" s="241">
        <f>IFERROR(VLOOKUP(S44,'CRUCE RIESGOS'!$C$9:$D$16,2,FALSE),"")</f>
        <v/>
      </c>
      <c r="U44" s="241" t="n">
        <v>5.17</v>
      </c>
      <c r="V44" s="241">
        <f>IFERROR(VLOOKUP(U44,'CRUCE RIESGOS'!$C$9:$D$16,2,FALSE),"")</f>
        <v/>
      </c>
      <c r="W44" s="241" t="n">
        <v>6.17</v>
      </c>
      <c r="X44" s="241">
        <f>IFERROR(VLOOKUP(W44,'CRUCE RIESGOS'!$C$9:$D$16,2,FALSE),"")</f>
        <v/>
      </c>
      <c r="Y44" s="241" t="n">
        <v>7.17</v>
      </c>
      <c r="Z44" s="241">
        <f>IFERROR(VLOOKUP(Y44,'CRUCE RIESGOS'!$C$9:$D$16,2,FALSE),"")</f>
        <v/>
      </c>
      <c r="AA44" s="241" t="n">
        <v>8.17</v>
      </c>
      <c r="AB44" s="241">
        <f>IFERROR(VLOOKUP(AA44,'CRUCE RIESGOS'!$C$9:$D$16,2,FALSE),"")</f>
        <v/>
      </c>
      <c r="AC44" s="241" t="n">
        <v>9.17</v>
      </c>
      <c r="AD44" s="241">
        <f>IFERROR(VLOOKUP(AC44,'CRUCE RIESGOS'!$C$9:$D$16,2,FALSE),"")</f>
        <v/>
      </c>
      <c r="AE44" s="241" t="n">
        <v>10.17</v>
      </c>
      <c r="AF44" s="241">
        <f>IFERROR(VLOOKUP(AE44,'CRUCE RIESGOS'!$C$9:$D$16,2,FALSE),"")</f>
        <v/>
      </c>
      <c r="AG44" s="241" t="n">
        <v>11.17</v>
      </c>
      <c r="AH44" s="241">
        <f>IFERROR(VLOOKUP(AG44,'CRUCE RIESGOS'!$C$9:$D$16,2,FALSE),"")</f>
        <v/>
      </c>
      <c r="AI44" s="241" t="n">
        <v>12.17</v>
      </c>
      <c r="AJ44" s="241">
        <f>IFERROR(VLOOKUP(AI44,'CRUCE RIESGOS'!$C$9:$D$16,2,FALSE),"")</f>
        <v/>
      </c>
      <c r="AK44" s="241" t="n">
        <v>13.17</v>
      </c>
      <c r="AL44" s="241">
        <f>IFERROR(VLOOKUP(AK44,'CRUCE RIESGOS'!$C$9:$D$16,2,FALSE),"")</f>
        <v/>
      </c>
      <c r="AM44" s="241" t="n">
        <v>14.17</v>
      </c>
      <c r="AN44" s="241">
        <f>IFERROR(VLOOKUP(AM44,'CRUCE RIESGOS'!$C$9:$D$16,2,FALSE),"")</f>
        <v/>
      </c>
      <c r="AO44" s="241" t="n">
        <v>15.17</v>
      </c>
      <c r="AP44" s="241">
        <f>IFERROR(VLOOKUP(AO44,'CRUCE RIESGOS'!$C$9:$D$16,2,FALSE),"")</f>
        <v/>
      </c>
      <c r="AQ44" s="241" t="n">
        <v>16.17</v>
      </c>
      <c r="AR44" s="241">
        <f>IFERROR(VLOOKUP(AQ44,'CRUCE RIESGOS'!$C$9:$D$16,2,FALSE),"")</f>
        <v/>
      </c>
      <c r="AS44" s="241" t="n">
        <v>17.17</v>
      </c>
      <c r="AT44" s="241">
        <f>IFERROR(VLOOKUP(AS44,'CRUCE RIESGOS'!$C$9:$D$16,2,FALSE),"")</f>
        <v/>
      </c>
      <c r="AU44" s="241" t="n">
        <v>18.17</v>
      </c>
      <c r="AV44" s="241">
        <f>IFERROR(VLOOKUP(AU44,'CRUCE RIESGOS'!$C$9:$D$16,2,FALSE),"")</f>
        <v/>
      </c>
      <c r="AW44" s="241" t="n">
        <v>19.17</v>
      </c>
      <c r="AX44" s="241">
        <f>IFERROR(VLOOKUP(AW44,'CRUCE RIESGOS'!$C$9:$D$16,2,FALSE),"")</f>
        <v/>
      </c>
      <c r="AY44" s="241" t="n">
        <v>20.17</v>
      </c>
      <c r="AZ44" s="241">
        <f>IFERROR(VLOOKUP(AY44,'CRUCE RIESGOS'!$C$9:$D$16,2,FALSE),"")</f>
        <v/>
      </c>
      <c r="BA44" s="241" t="n">
        <v>21.17</v>
      </c>
      <c r="BB44" s="241">
        <f>IFERROR(VLOOKUP(BA44,'CRUCE RIESGOS'!$C$9:$D$16,2,FALSE),"")</f>
        <v/>
      </c>
      <c r="BC44" s="241" t="n">
        <v>22.17</v>
      </c>
      <c r="BD44" s="241">
        <f>IFERROR(VLOOKUP(BC44,'CRUCE RIESGOS'!$C$9:$D$16,2,FALSE),"")</f>
        <v/>
      </c>
      <c r="BE44" s="241" t="n">
        <v>23.17</v>
      </c>
      <c r="BF44" s="241">
        <f>IFERROR(VLOOKUP(BE44,'CRUCE RIESGOS'!$C$9:$D$16,2,FALSE),"")</f>
        <v/>
      </c>
      <c r="BG44" s="241" t="n">
        <v>24.17</v>
      </c>
      <c r="BH44" s="241">
        <f>IFERROR(VLOOKUP(BG44,'CRUCE RIESGOS'!$C$9:$D$16,2,FALSE),"")</f>
        <v/>
      </c>
      <c r="BI44" s="241" t="n">
        <v>25.17</v>
      </c>
      <c r="BJ44" s="241">
        <f>IFERROR(VLOOKUP(BI44,'CRUCE RIESGOS'!$C$9:$D$16,2,FALSE),"")</f>
        <v/>
      </c>
    </row>
    <row r="45">
      <c r="N45" s="241">
        <f>IF(N46&lt;&gt;""," -R","")</f>
        <v/>
      </c>
      <c r="P45" s="241">
        <f>IF(P46&lt;&gt;""," -R","")</f>
        <v/>
      </c>
      <c r="R45" s="241">
        <f>IF(R46&lt;&gt;""," -R","")</f>
        <v/>
      </c>
      <c r="T45" s="241">
        <f>IF(T46&lt;&gt;""," -R","")</f>
        <v/>
      </c>
      <c r="V45" s="241">
        <f>IF(V46&lt;&gt;""," -R","")</f>
        <v/>
      </c>
      <c r="X45" s="241">
        <f>IF(X46&lt;&gt;""," -R","")</f>
        <v/>
      </c>
      <c r="Z45" s="241">
        <f>IF(Z46&lt;&gt;""," -R","")</f>
        <v/>
      </c>
      <c r="AB45" s="241">
        <f>IF(AB46&lt;&gt;""," -R","")</f>
        <v/>
      </c>
      <c r="AD45" s="241">
        <f>IF(AD46&lt;&gt;""," -R","")</f>
        <v/>
      </c>
      <c r="AF45" s="241">
        <f>IF(AF46&lt;&gt;""," -R","")</f>
        <v/>
      </c>
      <c r="AH45" s="241">
        <f>IF(AH46&lt;&gt;""," -R","")</f>
        <v/>
      </c>
      <c r="AJ45" s="241">
        <f>IF(AJ46&lt;&gt;""," -R","")</f>
        <v/>
      </c>
      <c r="AL45" s="241">
        <f>IF(AL46&lt;&gt;""," -R","")</f>
        <v/>
      </c>
      <c r="AN45" s="241">
        <f>IF(AN46&lt;&gt;""," -R","")</f>
        <v/>
      </c>
      <c r="AP45" s="241">
        <f>IF(AP46&lt;&gt;""," -R","")</f>
        <v/>
      </c>
      <c r="AR45" s="241">
        <f>IF(AR46&lt;&gt;""," -R","")</f>
        <v/>
      </c>
      <c r="AT45" s="241">
        <f>IF(AT46&lt;&gt;""," -R","")</f>
        <v/>
      </c>
      <c r="AV45" s="241">
        <f>IF(AV46&lt;&gt;""," -R","")</f>
        <v/>
      </c>
      <c r="AX45" s="241">
        <f>IF(AX46&lt;&gt;""," -R","")</f>
        <v/>
      </c>
      <c r="AZ45" s="241">
        <f>IF(AZ46&lt;&gt;""," -R","")</f>
        <v/>
      </c>
      <c r="BB45" s="241">
        <f>IF(BB46&lt;&gt;""," -R","")</f>
        <v/>
      </c>
      <c r="BD45" s="241">
        <f>IF(BD46&lt;&gt;""," -R","")</f>
        <v/>
      </c>
      <c r="BF45" s="241">
        <f>IF(BF46&lt;&gt;""," -R","")</f>
        <v/>
      </c>
      <c r="BH45" s="241">
        <f>IF(BH46&lt;&gt;""," -R","")</f>
        <v/>
      </c>
      <c r="BJ45" s="241">
        <f>IF(BJ46&lt;&gt;""," -R","")</f>
        <v/>
      </c>
    </row>
    <row r="46">
      <c r="M46" s="241" t="n">
        <v>1.18</v>
      </c>
      <c r="N46" s="241">
        <f>IFERROR(VLOOKUP(M46,'CRUCE RIESGOS'!$C$9:$D$16,2,FALSE),"")</f>
        <v/>
      </c>
      <c r="O46" s="241" t="n">
        <v>2.18</v>
      </c>
      <c r="P46" s="241">
        <f>IFERROR(VLOOKUP(O46,'CRUCE RIESGOS'!$C$9:$D$16,2,FALSE),"")</f>
        <v/>
      </c>
      <c r="Q46" s="241" t="n">
        <v>3.18</v>
      </c>
      <c r="R46" s="241">
        <f>IFERROR(VLOOKUP(Q46,'CRUCE RIESGOS'!$C$9:$D$16,2,FALSE),"")</f>
        <v/>
      </c>
      <c r="S46" s="241" t="n">
        <v>4.18</v>
      </c>
      <c r="T46" s="241">
        <f>IFERROR(VLOOKUP(S46,'CRUCE RIESGOS'!$C$9:$D$16,2,FALSE),"")</f>
        <v/>
      </c>
      <c r="U46" s="241" t="n">
        <v>5.18</v>
      </c>
      <c r="V46" s="241">
        <f>IFERROR(VLOOKUP(U46,'CRUCE RIESGOS'!$C$9:$D$16,2,FALSE),"")</f>
        <v/>
      </c>
      <c r="W46" s="241" t="n">
        <v>6.18</v>
      </c>
      <c r="X46" s="241">
        <f>IFERROR(VLOOKUP(W46,'CRUCE RIESGOS'!$C$9:$D$16,2,FALSE),"")</f>
        <v/>
      </c>
      <c r="Y46" s="241" t="n">
        <v>7.18</v>
      </c>
      <c r="Z46" s="241">
        <f>IFERROR(VLOOKUP(Y46,'CRUCE RIESGOS'!$C$9:$D$16,2,FALSE),"")</f>
        <v/>
      </c>
      <c r="AA46" s="241" t="n">
        <v>8.18</v>
      </c>
      <c r="AB46" s="241">
        <f>IFERROR(VLOOKUP(AA46,'CRUCE RIESGOS'!$C$9:$D$16,2,FALSE),"")</f>
        <v/>
      </c>
      <c r="AC46" s="241" t="n">
        <v>9.18</v>
      </c>
      <c r="AD46" s="241">
        <f>IFERROR(VLOOKUP(AC46,'CRUCE RIESGOS'!$C$9:$D$16,2,FALSE),"")</f>
        <v/>
      </c>
      <c r="AE46" s="241" t="n">
        <v>10.18</v>
      </c>
      <c r="AF46" s="241">
        <f>IFERROR(VLOOKUP(AE46,'CRUCE RIESGOS'!$C$9:$D$16,2,FALSE),"")</f>
        <v/>
      </c>
      <c r="AG46" s="241" t="n">
        <v>11.18</v>
      </c>
      <c r="AH46" s="241">
        <f>IFERROR(VLOOKUP(AG46,'CRUCE RIESGOS'!$C$9:$D$16,2,FALSE),"")</f>
        <v/>
      </c>
      <c r="AI46" s="241" t="n">
        <v>12.18</v>
      </c>
      <c r="AJ46" s="241">
        <f>IFERROR(VLOOKUP(AI46,'CRUCE RIESGOS'!$C$9:$D$16,2,FALSE),"")</f>
        <v/>
      </c>
      <c r="AK46" s="241" t="n">
        <v>13.18</v>
      </c>
      <c r="AL46" s="241">
        <f>IFERROR(VLOOKUP(AK46,'CRUCE RIESGOS'!$C$9:$D$16,2,FALSE),"")</f>
        <v/>
      </c>
      <c r="AM46" s="241" t="n">
        <v>14.18</v>
      </c>
      <c r="AN46" s="241">
        <f>IFERROR(VLOOKUP(AM46,'CRUCE RIESGOS'!$C$9:$D$16,2,FALSE),"")</f>
        <v/>
      </c>
      <c r="AO46" s="241" t="n">
        <v>15.18</v>
      </c>
      <c r="AP46" s="241">
        <f>IFERROR(VLOOKUP(AO46,'CRUCE RIESGOS'!$C$9:$D$16,2,FALSE),"")</f>
        <v/>
      </c>
      <c r="AQ46" s="241" t="n">
        <v>16.18</v>
      </c>
      <c r="AR46" s="241">
        <f>IFERROR(VLOOKUP(AQ46,'CRUCE RIESGOS'!$C$9:$D$16,2,FALSE),"")</f>
        <v/>
      </c>
      <c r="AS46" s="241" t="n">
        <v>17.18</v>
      </c>
      <c r="AT46" s="241">
        <f>IFERROR(VLOOKUP(AS46,'CRUCE RIESGOS'!$C$9:$D$16,2,FALSE),"")</f>
        <v/>
      </c>
      <c r="AU46" s="241" t="n">
        <v>18.18</v>
      </c>
      <c r="AV46" s="241">
        <f>IFERROR(VLOOKUP(AU46,'CRUCE RIESGOS'!$C$9:$D$16,2,FALSE),"")</f>
        <v/>
      </c>
      <c r="AW46" s="241" t="n">
        <v>19.18</v>
      </c>
      <c r="AX46" s="241">
        <f>IFERROR(VLOOKUP(AW46,'CRUCE RIESGOS'!$C$9:$D$16,2,FALSE),"")</f>
        <v/>
      </c>
      <c r="AY46" s="241" t="n">
        <v>20.18</v>
      </c>
      <c r="AZ46" s="241">
        <f>IFERROR(VLOOKUP(AY46,'CRUCE RIESGOS'!$C$9:$D$16,2,FALSE),"")</f>
        <v/>
      </c>
      <c r="BA46" s="241" t="n">
        <v>21.18</v>
      </c>
      <c r="BB46" s="241">
        <f>IFERROR(VLOOKUP(BA46,'CRUCE RIESGOS'!$C$9:$D$16,2,FALSE),"")</f>
        <v/>
      </c>
      <c r="BC46" s="241" t="n">
        <v>22.18</v>
      </c>
      <c r="BD46" s="241">
        <f>IFERROR(VLOOKUP(BC46,'CRUCE RIESGOS'!$C$9:$D$16,2,FALSE),"")</f>
        <v/>
      </c>
      <c r="BE46" s="241" t="n">
        <v>23.18</v>
      </c>
      <c r="BF46" s="241">
        <f>IFERROR(VLOOKUP(BE46,'CRUCE RIESGOS'!$C$9:$D$16,2,FALSE),"")</f>
        <v/>
      </c>
      <c r="BG46" s="241" t="n">
        <v>24.18</v>
      </c>
      <c r="BH46" s="241">
        <f>IFERROR(VLOOKUP(BG46,'CRUCE RIESGOS'!$C$9:$D$16,2,FALSE),"")</f>
        <v/>
      </c>
      <c r="BI46" s="241" t="n">
        <v>25.18</v>
      </c>
      <c r="BJ46" s="241">
        <f>IFERROR(VLOOKUP(BI46,'CRUCE RIESGOS'!$C$9:$D$16,2,FALSE),"")</f>
        <v/>
      </c>
    </row>
    <row r="47">
      <c r="N47" s="241">
        <f>IF(N48&lt;&gt;""," -R","")</f>
        <v/>
      </c>
      <c r="P47" s="241">
        <f>IF(P48&lt;&gt;""," -R","")</f>
        <v/>
      </c>
      <c r="R47" s="241">
        <f>IF(R48&lt;&gt;""," -R","")</f>
        <v/>
      </c>
      <c r="T47" s="241">
        <f>IF(T48&lt;&gt;""," -R","")</f>
        <v/>
      </c>
      <c r="V47" s="241">
        <f>IF(V48&lt;&gt;""," -R","")</f>
        <v/>
      </c>
      <c r="X47" s="241">
        <f>IF(X48&lt;&gt;""," -R","")</f>
        <v/>
      </c>
      <c r="Z47" s="241">
        <f>IF(Z48&lt;&gt;""," -R","")</f>
        <v/>
      </c>
      <c r="AB47" s="241">
        <f>IF(AB48&lt;&gt;""," -R","")</f>
        <v/>
      </c>
      <c r="AD47" s="241">
        <f>IF(AD48&lt;&gt;""," -R","")</f>
        <v/>
      </c>
      <c r="AF47" s="241">
        <f>IF(AF48&lt;&gt;""," -R","")</f>
        <v/>
      </c>
      <c r="AH47" s="241">
        <f>IF(AH48&lt;&gt;""," -R","")</f>
        <v/>
      </c>
      <c r="AJ47" s="241">
        <f>IF(AJ48&lt;&gt;""," -R","")</f>
        <v/>
      </c>
      <c r="AL47" s="241">
        <f>IF(AL48&lt;&gt;""," -R","")</f>
        <v/>
      </c>
      <c r="AN47" s="241">
        <f>IF(AN48&lt;&gt;""," -R","")</f>
        <v/>
      </c>
      <c r="AP47" s="241">
        <f>IF(AP48&lt;&gt;""," -R","")</f>
        <v/>
      </c>
      <c r="AR47" s="241">
        <f>IF(AR48&lt;&gt;""," -R","")</f>
        <v/>
      </c>
      <c r="AT47" s="241">
        <f>IF(AT48&lt;&gt;""," -R","")</f>
        <v/>
      </c>
      <c r="AV47" s="241">
        <f>IF(AV48&lt;&gt;""," -R","")</f>
        <v/>
      </c>
      <c r="AX47" s="241">
        <f>IF(AX48&lt;&gt;""," -R","")</f>
        <v/>
      </c>
      <c r="AZ47" s="241">
        <f>IF(AZ48&lt;&gt;""," -R","")</f>
        <v/>
      </c>
      <c r="BB47" s="241">
        <f>IF(BB48&lt;&gt;""," -R","")</f>
        <v/>
      </c>
      <c r="BD47" s="241">
        <f>IF(BD48&lt;&gt;""," -R","")</f>
        <v/>
      </c>
      <c r="BF47" s="241">
        <f>IF(BF48&lt;&gt;""," -R","")</f>
        <v/>
      </c>
      <c r="BH47" s="241">
        <f>IF(BH48&lt;&gt;""," -R","")</f>
        <v/>
      </c>
      <c r="BJ47" s="241">
        <f>IF(BJ48&lt;&gt;""," -R","")</f>
        <v/>
      </c>
    </row>
    <row r="48">
      <c r="M48" s="241" t="n">
        <v>1.19</v>
      </c>
      <c r="N48" s="241">
        <f>IFERROR(VLOOKUP(M48,'CRUCE RIESGOS'!$C$9:$D$16,2,FALSE),"")</f>
        <v/>
      </c>
      <c r="O48" s="241" t="n">
        <v>2.19</v>
      </c>
      <c r="P48" s="241">
        <f>IFERROR(VLOOKUP(O48,'CRUCE RIESGOS'!$C$9:$D$16,2,FALSE),"")</f>
        <v/>
      </c>
      <c r="Q48" s="241" t="n">
        <v>3.19</v>
      </c>
      <c r="R48" s="241">
        <f>IFERROR(VLOOKUP(Q48,'CRUCE RIESGOS'!$C$9:$D$16,2,FALSE),"")</f>
        <v/>
      </c>
      <c r="S48" s="241" t="n">
        <v>4.19</v>
      </c>
      <c r="T48" s="241">
        <f>IFERROR(VLOOKUP(S48,'CRUCE RIESGOS'!$C$9:$D$16,2,FALSE),"")</f>
        <v/>
      </c>
      <c r="U48" s="241" t="n">
        <v>5.19</v>
      </c>
      <c r="V48" s="241">
        <f>IFERROR(VLOOKUP(U48,'CRUCE RIESGOS'!$C$9:$D$16,2,FALSE),"")</f>
        <v/>
      </c>
      <c r="W48" s="241" t="n">
        <v>6.19</v>
      </c>
      <c r="X48" s="241">
        <f>IFERROR(VLOOKUP(W48,'CRUCE RIESGOS'!$C$9:$D$16,2,FALSE),"")</f>
        <v/>
      </c>
      <c r="Y48" s="241" t="n">
        <v>7.19</v>
      </c>
      <c r="Z48" s="241">
        <f>IFERROR(VLOOKUP(Y48,'CRUCE RIESGOS'!$C$9:$D$16,2,FALSE),"")</f>
        <v/>
      </c>
      <c r="AA48" s="241" t="n">
        <v>8.19</v>
      </c>
      <c r="AB48" s="241">
        <f>IFERROR(VLOOKUP(AA48,'CRUCE RIESGOS'!$C$9:$D$16,2,FALSE),"")</f>
        <v/>
      </c>
      <c r="AC48" s="241" t="n">
        <v>9.19</v>
      </c>
      <c r="AD48" s="241">
        <f>IFERROR(VLOOKUP(AC48,'CRUCE RIESGOS'!$C$9:$D$16,2,FALSE),"")</f>
        <v/>
      </c>
      <c r="AE48" s="241" t="n">
        <v>10.19</v>
      </c>
      <c r="AF48" s="241">
        <f>IFERROR(VLOOKUP(AE48,'CRUCE RIESGOS'!$C$9:$D$16,2,FALSE),"")</f>
        <v/>
      </c>
      <c r="AG48" s="241" t="n">
        <v>11.19</v>
      </c>
      <c r="AH48" s="241">
        <f>IFERROR(VLOOKUP(AG48,'CRUCE RIESGOS'!$C$9:$D$16,2,FALSE),"")</f>
        <v/>
      </c>
      <c r="AI48" s="241" t="n">
        <v>12.19</v>
      </c>
      <c r="AJ48" s="241">
        <f>IFERROR(VLOOKUP(AI48,'CRUCE RIESGOS'!$C$9:$D$16,2,FALSE),"")</f>
        <v/>
      </c>
      <c r="AK48" s="241" t="n">
        <v>13.19</v>
      </c>
      <c r="AL48" s="241">
        <f>IFERROR(VLOOKUP(AK48,'CRUCE RIESGOS'!$C$9:$D$16,2,FALSE),"")</f>
        <v/>
      </c>
      <c r="AM48" s="241" t="n">
        <v>14.19</v>
      </c>
      <c r="AN48" s="241">
        <f>IFERROR(VLOOKUP(AM48,'CRUCE RIESGOS'!$C$9:$D$16,2,FALSE),"")</f>
        <v/>
      </c>
      <c r="AO48" s="241" t="n">
        <v>15.19</v>
      </c>
      <c r="AP48" s="241">
        <f>IFERROR(VLOOKUP(AO48,'CRUCE RIESGOS'!$C$9:$D$16,2,FALSE),"")</f>
        <v/>
      </c>
      <c r="AQ48" s="241" t="n">
        <v>16.19</v>
      </c>
      <c r="AR48" s="241">
        <f>IFERROR(VLOOKUP(AQ48,'CRUCE RIESGOS'!$C$9:$D$16,2,FALSE),"")</f>
        <v/>
      </c>
      <c r="AS48" s="241" t="n">
        <v>17.19</v>
      </c>
      <c r="AT48" s="241">
        <f>IFERROR(VLOOKUP(AS48,'CRUCE RIESGOS'!$C$9:$D$16,2,FALSE),"")</f>
        <v/>
      </c>
      <c r="AU48" s="241" t="n">
        <v>18.19</v>
      </c>
      <c r="AV48" s="241">
        <f>IFERROR(VLOOKUP(AU48,'CRUCE RIESGOS'!$C$9:$D$16,2,FALSE),"")</f>
        <v/>
      </c>
      <c r="AW48" s="241" t="n">
        <v>19.19</v>
      </c>
      <c r="AX48" s="241">
        <f>IFERROR(VLOOKUP(AW48,'CRUCE RIESGOS'!$C$9:$D$16,2,FALSE),"")</f>
        <v/>
      </c>
      <c r="AY48" s="241" t="n">
        <v>20.19</v>
      </c>
      <c r="AZ48" s="241">
        <f>IFERROR(VLOOKUP(AY48,'CRUCE RIESGOS'!$C$9:$D$16,2,FALSE),"")</f>
        <v/>
      </c>
      <c r="BA48" s="241" t="n">
        <v>21.19</v>
      </c>
      <c r="BB48" s="241">
        <f>IFERROR(VLOOKUP(BA48,'CRUCE RIESGOS'!$C$9:$D$16,2,FALSE),"")</f>
        <v/>
      </c>
      <c r="BC48" s="241" t="n">
        <v>22.19</v>
      </c>
      <c r="BD48" s="241">
        <f>IFERROR(VLOOKUP(BC48,'CRUCE RIESGOS'!$C$9:$D$16,2,FALSE),"")</f>
        <v/>
      </c>
      <c r="BE48" s="241" t="n">
        <v>23.19</v>
      </c>
      <c r="BF48" s="241">
        <f>IFERROR(VLOOKUP(BE48,'CRUCE RIESGOS'!$C$9:$D$16,2,FALSE),"")</f>
        <v/>
      </c>
      <c r="BG48" s="241" t="n">
        <v>24.19</v>
      </c>
      <c r="BH48" s="241">
        <f>IFERROR(VLOOKUP(BG48,'CRUCE RIESGOS'!$C$9:$D$16,2,FALSE),"")</f>
        <v/>
      </c>
      <c r="BI48" s="241" t="n">
        <v>25.19</v>
      </c>
      <c r="BJ48" s="241">
        <f>IFERROR(VLOOKUP(BI48,'CRUCE RIESGOS'!$C$9:$D$16,2,FALSE),"")</f>
        <v/>
      </c>
    </row>
    <row r="49">
      <c r="N49" s="241">
        <f>IF(N50&lt;&gt;""," -R","")</f>
        <v/>
      </c>
      <c r="P49" s="241">
        <f>IF(P50&lt;&gt;""," -R","")</f>
        <v/>
      </c>
      <c r="R49" s="241">
        <f>IF(R50&lt;&gt;""," -R","")</f>
        <v/>
      </c>
      <c r="T49" s="241">
        <f>IF(T50&lt;&gt;""," -R","")</f>
        <v/>
      </c>
      <c r="V49" s="241">
        <f>IF(V50&lt;&gt;""," -R","")</f>
        <v/>
      </c>
      <c r="X49" s="241">
        <f>IF(X50&lt;&gt;""," -R","")</f>
        <v/>
      </c>
      <c r="Z49" s="241">
        <f>IF(Z50&lt;&gt;""," -R","")</f>
        <v/>
      </c>
      <c r="AB49" s="241">
        <f>IF(AB50&lt;&gt;""," -R","")</f>
        <v/>
      </c>
      <c r="AD49" s="241">
        <f>IF(AD50&lt;&gt;""," -R","")</f>
        <v/>
      </c>
      <c r="AF49" s="241">
        <f>IF(AF50&lt;&gt;""," -R","")</f>
        <v/>
      </c>
      <c r="AH49" s="241">
        <f>IF(AH50&lt;&gt;""," -R","")</f>
        <v/>
      </c>
      <c r="AJ49" s="241">
        <f>IF(AJ50&lt;&gt;""," -R","")</f>
        <v/>
      </c>
      <c r="AL49" s="241">
        <f>IF(AL50&lt;&gt;""," -R","")</f>
        <v/>
      </c>
      <c r="AN49" s="241">
        <f>IF(AN50&lt;&gt;""," -R","")</f>
        <v/>
      </c>
      <c r="AP49" s="241">
        <f>IF(AP50&lt;&gt;""," -R","")</f>
        <v/>
      </c>
      <c r="AR49" s="241">
        <f>IF(AR50&lt;&gt;""," -R","")</f>
        <v/>
      </c>
      <c r="AT49" s="241">
        <f>IF(AT50&lt;&gt;""," -R","")</f>
        <v/>
      </c>
      <c r="AV49" s="241">
        <f>IF(AV50&lt;&gt;""," -R","")</f>
        <v/>
      </c>
      <c r="AX49" s="241">
        <f>IF(AX50&lt;&gt;""," -R","")</f>
        <v/>
      </c>
      <c r="AZ49" s="241">
        <f>IF(AZ50&lt;&gt;""," -R","")</f>
        <v/>
      </c>
      <c r="BB49" s="241">
        <f>IF(BB50&lt;&gt;""," -R","")</f>
        <v/>
      </c>
      <c r="BD49" s="241">
        <f>IF(BD50&lt;&gt;""," -R","")</f>
        <v/>
      </c>
      <c r="BF49" s="241">
        <f>IF(BF50&lt;&gt;""," -R","")</f>
        <v/>
      </c>
      <c r="BH49" s="241">
        <f>IF(BH50&lt;&gt;""," -R","")</f>
        <v/>
      </c>
      <c r="BJ49" s="241">
        <f>IF(BJ50&lt;&gt;""," -R","")</f>
        <v/>
      </c>
    </row>
    <row r="50">
      <c r="M50" s="241" t="n">
        <v>1.2</v>
      </c>
      <c r="N50" s="241">
        <f>IFERROR(VLOOKUP(M50,'CRUCE RIESGOS'!$C$9:$D$16,2,FALSE),"")</f>
        <v/>
      </c>
      <c r="O50" s="241" t="n">
        <v>2.2</v>
      </c>
      <c r="P50" s="241">
        <f>IFERROR(VLOOKUP(O50,'CRUCE RIESGOS'!$C$9:$D$16,2,FALSE),"")</f>
        <v/>
      </c>
      <c r="Q50" s="241" t="n">
        <v>3.2</v>
      </c>
      <c r="R50" s="241">
        <f>IFERROR(VLOOKUP(Q50,'CRUCE RIESGOS'!$C$9:$D$16,2,FALSE),"")</f>
        <v/>
      </c>
      <c r="S50" s="241" t="n">
        <v>4.2</v>
      </c>
      <c r="T50" s="241">
        <f>IFERROR(VLOOKUP(S50,'CRUCE RIESGOS'!$C$9:$D$16,2,FALSE),"")</f>
        <v/>
      </c>
      <c r="U50" s="241" t="n">
        <v>5.2</v>
      </c>
      <c r="V50" s="241">
        <f>IFERROR(VLOOKUP(U50,'CRUCE RIESGOS'!$C$9:$D$16,2,FALSE),"")</f>
        <v/>
      </c>
      <c r="W50" s="241" t="n">
        <v>6.2</v>
      </c>
      <c r="X50" s="241">
        <f>IFERROR(VLOOKUP(W50,'CRUCE RIESGOS'!$C$9:$D$16,2,FALSE),"")</f>
        <v/>
      </c>
      <c r="Y50" s="241" t="n">
        <v>7.2</v>
      </c>
      <c r="Z50" s="241">
        <f>IFERROR(VLOOKUP(Y50,'CRUCE RIESGOS'!$C$9:$D$16,2,FALSE),"")</f>
        <v/>
      </c>
      <c r="AA50" s="241" t="n">
        <v>8.199999999999999</v>
      </c>
      <c r="AB50" s="241">
        <f>IFERROR(VLOOKUP(AA50,'CRUCE RIESGOS'!$C$9:$D$16,2,FALSE),"")</f>
        <v/>
      </c>
      <c r="AC50" s="241" t="n">
        <v>9.199999999999999</v>
      </c>
      <c r="AD50" s="241">
        <f>IFERROR(VLOOKUP(AC50,'CRUCE RIESGOS'!$C$9:$D$16,2,FALSE),"")</f>
        <v/>
      </c>
      <c r="AE50" s="241" t="n">
        <v>10.2</v>
      </c>
      <c r="AF50" s="241">
        <f>IFERROR(VLOOKUP(AE50,'CRUCE RIESGOS'!$C$9:$D$16,2,FALSE),"")</f>
        <v/>
      </c>
      <c r="AG50" s="241" t="n">
        <v>11.2</v>
      </c>
      <c r="AH50" s="241">
        <f>IFERROR(VLOOKUP(AG50,'CRUCE RIESGOS'!$C$9:$D$16,2,FALSE),"")</f>
        <v/>
      </c>
      <c r="AI50" s="241" t="n">
        <v>12.2</v>
      </c>
      <c r="AJ50" s="241">
        <f>IFERROR(VLOOKUP(AI50,'CRUCE RIESGOS'!$C$9:$D$16,2,FALSE),"")</f>
        <v/>
      </c>
      <c r="AK50" s="241" t="n">
        <v>13.2</v>
      </c>
      <c r="AL50" s="241">
        <f>IFERROR(VLOOKUP(AK50,'CRUCE RIESGOS'!$C$9:$D$16,2,FALSE),"")</f>
        <v/>
      </c>
      <c r="AM50" s="241" t="n">
        <v>14.2</v>
      </c>
      <c r="AN50" s="241">
        <f>IFERROR(VLOOKUP(AM50,'CRUCE RIESGOS'!$C$9:$D$16,2,FALSE),"")</f>
        <v/>
      </c>
      <c r="AO50" s="241" t="n">
        <v>15.2</v>
      </c>
      <c r="AP50" s="241">
        <f>IFERROR(VLOOKUP(AO50,'CRUCE RIESGOS'!$C$9:$D$16,2,FALSE),"")</f>
        <v/>
      </c>
      <c r="AQ50" s="241" t="n">
        <v>16.2</v>
      </c>
      <c r="AR50" s="241">
        <f>IFERROR(VLOOKUP(AQ50,'CRUCE RIESGOS'!$C$9:$D$16,2,FALSE),"")</f>
        <v/>
      </c>
      <c r="AS50" s="241" t="n">
        <v>17.2</v>
      </c>
      <c r="AT50" s="241">
        <f>IFERROR(VLOOKUP(AS50,'CRUCE RIESGOS'!$C$9:$D$16,2,FALSE),"")</f>
        <v/>
      </c>
      <c r="AU50" s="241" t="n">
        <v>18.2</v>
      </c>
      <c r="AV50" s="241">
        <f>IFERROR(VLOOKUP(AU50,'CRUCE RIESGOS'!$C$9:$D$16,2,FALSE),"")</f>
        <v/>
      </c>
      <c r="AW50" s="241" t="n">
        <v>19.2</v>
      </c>
      <c r="AX50" s="241">
        <f>IFERROR(VLOOKUP(AW50,'CRUCE RIESGOS'!$C$9:$D$16,2,FALSE),"")</f>
        <v/>
      </c>
      <c r="AY50" s="241" t="n">
        <v>20.2</v>
      </c>
      <c r="AZ50" s="241">
        <f>IFERROR(VLOOKUP(AY50,'CRUCE RIESGOS'!$C$9:$D$16,2,FALSE),"")</f>
        <v/>
      </c>
      <c r="BA50" s="241" t="n">
        <v>21.2</v>
      </c>
      <c r="BB50" s="241">
        <f>IFERROR(VLOOKUP(BA50,'CRUCE RIESGOS'!$C$9:$D$16,2,FALSE),"")</f>
        <v/>
      </c>
      <c r="BC50" s="241" t="n">
        <v>22.2</v>
      </c>
      <c r="BD50" s="241">
        <f>IFERROR(VLOOKUP(BC50,'CRUCE RIESGOS'!$C$9:$D$16,2,FALSE),"")</f>
        <v/>
      </c>
      <c r="BE50" s="241" t="n">
        <v>23.2</v>
      </c>
      <c r="BF50" s="241">
        <f>IFERROR(VLOOKUP(BE50,'CRUCE RIESGOS'!$C$9:$D$16,2,FALSE),"")</f>
        <v/>
      </c>
      <c r="BG50" s="241" t="n">
        <v>24.2</v>
      </c>
      <c r="BH50" s="241">
        <f>IFERROR(VLOOKUP(BG50,'CRUCE RIESGOS'!$C$9:$D$16,2,FALSE),"")</f>
        <v/>
      </c>
      <c r="BI50" s="241" t="n">
        <v>25.2</v>
      </c>
      <c r="BJ50" s="241">
        <f>IFERROR(VLOOKUP(BI50,'CRUCE RIESGOS'!$C$9:$D$16,2,FALSE),"")</f>
        <v/>
      </c>
    </row>
    <row r="51">
      <c r="N51" s="241">
        <f>IF(N52&lt;&gt;""," -R","")</f>
        <v/>
      </c>
      <c r="P51" s="241">
        <f>IF(P52&lt;&gt;""," -R","")</f>
        <v/>
      </c>
      <c r="R51" s="241">
        <f>IF(R52&lt;&gt;""," -R","")</f>
        <v/>
      </c>
      <c r="T51" s="241">
        <f>IF(T52&lt;&gt;""," -R","")</f>
        <v/>
      </c>
      <c r="V51" s="241">
        <f>IF(V52&lt;&gt;""," -R","")</f>
        <v/>
      </c>
      <c r="X51" s="241">
        <f>IF(X52&lt;&gt;""," -R","")</f>
        <v/>
      </c>
      <c r="Z51" s="241">
        <f>IF(Z52&lt;&gt;""," -R","")</f>
        <v/>
      </c>
      <c r="AB51" s="241">
        <f>IF(AB52&lt;&gt;""," -R","")</f>
        <v/>
      </c>
      <c r="AD51" s="241">
        <f>IF(AD52&lt;&gt;""," -R","")</f>
        <v/>
      </c>
      <c r="AF51" s="241">
        <f>IF(AF52&lt;&gt;""," -R","")</f>
        <v/>
      </c>
      <c r="AH51" s="241">
        <f>IF(AH52&lt;&gt;""," -R","")</f>
        <v/>
      </c>
      <c r="AJ51" s="241">
        <f>IF(AJ52&lt;&gt;""," -R","")</f>
        <v/>
      </c>
      <c r="AL51" s="241">
        <f>IF(AL52&lt;&gt;""," -R","")</f>
        <v/>
      </c>
      <c r="AN51" s="241">
        <f>IF(AN52&lt;&gt;""," -R","")</f>
        <v/>
      </c>
      <c r="AP51" s="241">
        <f>IF(AP52&lt;&gt;""," -R","")</f>
        <v/>
      </c>
      <c r="AR51" s="241">
        <f>IF(AR52&lt;&gt;""," -R","")</f>
        <v/>
      </c>
      <c r="AT51" s="241">
        <f>IF(AT52&lt;&gt;""," -R","")</f>
        <v/>
      </c>
      <c r="AV51" s="241">
        <f>IF(AV52&lt;&gt;""," -R","")</f>
        <v/>
      </c>
      <c r="AX51" s="241">
        <f>IF(AX52&lt;&gt;""," -R","")</f>
        <v/>
      </c>
      <c r="AZ51" s="241">
        <f>IF(AZ52&lt;&gt;""," -R","")</f>
        <v/>
      </c>
      <c r="BB51" s="241">
        <f>IF(BB52&lt;&gt;""," -R","")</f>
        <v/>
      </c>
      <c r="BD51" s="241">
        <f>IF(BD52&lt;&gt;""," -R","")</f>
        <v/>
      </c>
      <c r="BF51" s="241">
        <f>IF(BF52&lt;&gt;""," -R","")</f>
        <v/>
      </c>
      <c r="BH51" s="241">
        <f>IF(BH52&lt;&gt;""," -R","")</f>
        <v/>
      </c>
      <c r="BJ51" s="241">
        <f>IF(BJ52&lt;&gt;""," -R","")</f>
        <v/>
      </c>
    </row>
    <row r="52">
      <c r="M52" s="241" t="n">
        <v>1.21</v>
      </c>
      <c r="N52" s="241">
        <f>IFERROR(VLOOKUP(M52,'CRUCE RIESGOS'!$C$9:$D$16,2,FALSE),"")</f>
        <v/>
      </c>
      <c r="O52" s="241" t="n">
        <v>2.21</v>
      </c>
      <c r="P52" s="241">
        <f>IFERROR(VLOOKUP(O52,'CRUCE RIESGOS'!$C$9:$D$16,2,FALSE),"")</f>
        <v/>
      </c>
      <c r="Q52" s="241" t="n">
        <v>3.21</v>
      </c>
      <c r="R52" s="241">
        <f>IFERROR(VLOOKUP(Q52,'CRUCE RIESGOS'!$C$9:$D$16,2,FALSE),"")</f>
        <v/>
      </c>
      <c r="S52" s="241" t="n">
        <v>4.21</v>
      </c>
      <c r="T52" s="241">
        <f>IFERROR(VLOOKUP(S52,'CRUCE RIESGOS'!$C$9:$D$16,2,FALSE),"")</f>
        <v/>
      </c>
      <c r="U52" s="241" t="n">
        <v>5.21</v>
      </c>
      <c r="V52" s="241">
        <f>IFERROR(VLOOKUP(U52,'CRUCE RIESGOS'!$C$9:$D$16,2,FALSE),"")</f>
        <v/>
      </c>
      <c r="W52" s="241" t="n">
        <v>6.21</v>
      </c>
      <c r="X52" s="241">
        <f>IFERROR(VLOOKUP(W52,'CRUCE RIESGOS'!$C$9:$D$16,2,FALSE),"")</f>
        <v/>
      </c>
      <c r="Y52" s="241" t="n">
        <v>7.21</v>
      </c>
      <c r="Z52" s="241">
        <f>IFERROR(VLOOKUP(Y52,'CRUCE RIESGOS'!$C$9:$D$16,2,FALSE),"")</f>
        <v/>
      </c>
      <c r="AA52" s="241" t="n">
        <v>8.210000000000001</v>
      </c>
      <c r="AB52" s="241">
        <f>IFERROR(VLOOKUP(AA52,'CRUCE RIESGOS'!$C$9:$D$16,2,FALSE),"")</f>
        <v/>
      </c>
      <c r="AC52" s="241" t="n">
        <v>9.210000000000001</v>
      </c>
      <c r="AD52" s="241">
        <f>IFERROR(VLOOKUP(AC52,'CRUCE RIESGOS'!$C$9:$D$16,2,FALSE),"")</f>
        <v/>
      </c>
      <c r="AE52" s="241" t="n">
        <v>10.21</v>
      </c>
      <c r="AF52" s="241">
        <f>IFERROR(VLOOKUP(AE52,'CRUCE RIESGOS'!$C$9:$D$16,2,FALSE),"")</f>
        <v/>
      </c>
      <c r="AG52" s="241" t="n">
        <v>11.21</v>
      </c>
      <c r="AH52" s="241">
        <f>IFERROR(VLOOKUP(AG52,'CRUCE RIESGOS'!$C$9:$D$16,2,FALSE),"")</f>
        <v/>
      </c>
      <c r="AI52" s="241" t="n">
        <v>12.21</v>
      </c>
      <c r="AJ52" s="241">
        <f>IFERROR(VLOOKUP(AI52,'CRUCE RIESGOS'!$C$9:$D$16,2,FALSE),"")</f>
        <v/>
      </c>
      <c r="AK52" s="241" t="n">
        <v>13.21</v>
      </c>
      <c r="AL52" s="241">
        <f>IFERROR(VLOOKUP(AK52,'CRUCE RIESGOS'!$C$9:$D$16,2,FALSE),"")</f>
        <v/>
      </c>
      <c r="AM52" s="241" t="n">
        <v>14.21</v>
      </c>
      <c r="AN52" s="241">
        <f>IFERROR(VLOOKUP(AM52,'CRUCE RIESGOS'!$C$9:$D$16,2,FALSE),"")</f>
        <v/>
      </c>
      <c r="AO52" s="241" t="n">
        <v>15.21</v>
      </c>
      <c r="AP52" s="241">
        <f>IFERROR(VLOOKUP(AO52,'CRUCE RIESGOS'!$C$9:$D$16,2,FALSE),"")</f>
        <v/>
      </c>
      <c r="AQ52" s="241" t="n">
        <v>16.21</v>
      </c>
      <c r="AR52" s="241">
        <f>IFERROR(VLOOKUP(AQ52,'CRUCE RIESGOS'!$C$9:$D$16,2,FALSE),"")</f>
        <v/>
      </c>
      <c r="AS52" s="241" t="n">
        <v>17.21</v>
      </c>
      <c r="AT52" s="241">
        <f>IFERROR(VLOOKUP(AS52,'CRUCE RIESGOS'!$C$9:$D$16,2,FALSE),"")</f>
        <v/>
      </c>
      <c r="AU52" s="241" t="n">
        <v>18.21</v>
      </c>
      <c r="AV52" s="241">
        <f>IFERROR(VLOOKUP(AU52,'CRUCE RIESGOS'!$C$9:$D$16,2,FALSE),"")</f>
        <v/>
      </c>
      <c r="AW52" s="241" t="n">
        <v>19.21</v>
      </c>
      <c r="AX52" s="241">
        <f>IFERROR(VLOOKUP(AW52,'CRUCE RIESGOS'!$C$9:$D$16,2,FALSE),"")</f>
        <v/>
      </c>
      <c r="AY52" s="241" t="n">
        <v>20.21</v>
      </c>
      <c r="AZ52" s="241">
        <f>IFERROR(VLOOKUP(AY52,'CRUCE RIESGOS'!$C$9:$D$16,2,FALSE),"")</f>
        <v/>
      </c>
      <c r="BA52" s="241" t="n">
        <v>21.21</v>
      </c>
      <c r="BB52" s="241">
        <f>IFERROR(VLOOKUP(BA52,'CRUCE RIESGOS'!$C$9:$D$16,2,FALSE),"")</f>
        <v/>
      </c>
      <c r="BC52" s="241" t="n">
        <v>22.21</v>
      </c>
      <c r="BD52" s="241">
        <f>IFERROR(VLOOKUP(BC52,'CRUCE RIESGOS'!$C$9:$D$16,2,FALSE),"")</f>
        <v/>
      </c>
      <c r="BE52" s="241" t="n">
        <v>23.21</v>
      </c>
      <c r="BF52" s="241">
        <f>IFERROR(VLOOKUP(BE52,'CRUCE RIESGOS'!$C$9:$D$16,2,FALSE),"")</f>
        <v/>
      </c>
      <c r="BG52" s="241" t="n">
        <v>24.21</v>
      </c>
      <c r="BH52" s="241">
        <f>IFERROR(VLOOKUP(BG52,'CRUCE RIESGOS'!$C$9:$D$16,2,FALSE),"")</f>
        <v/>
      </c>
      <c r="BI52" s="241" t="n">
        <v>25.21</v>
      </c>
      <c r="BJ52" s="241">
        <f>IFERROR(VLOOKUP(BI52,'CRUCE RIESGOS'!$C$9:$D$16,2,FALSE),"")</f>
        <v/>
      </c>
    </row>
    <row r="53">
      <c r="N53" s="241">
        <f>IF(N54&lt;&gt;""," -R","")</f>
        <v/>
      </c>
      <c r="P53" s="241">
        <f>IF(P54&lt;&gt;""," -R","")</f>
        <v/>
      </c>
      <c r="R53" s="241">
        <f>IF(R54&lt;&gt;""," -R","")</f>
        <v/>
      </c>
      <c r="T53" s="241">
        <f>IF(T54&lt;&gt;""," -R","")</f>
        <v/>
      </c>
      <c r="V53" s="241">
        <f>IF(V54&lt;&gt;""," -R","")</f>
        <v/>
      </c>
      <c r="X53" s="241">
        <f>IF(X54&lt;&gt;""," -R","")</f>
        <v/>
      </c>
      <c r="Z53" s="241">
        <f>IF(Z54&lt;&gt;""," -R","")</f>
        <v/>
      </c>
      <c r="AB53" s="241">
        <f>IF(AB54&lt;&gt;""," -R","")</f>
        <v/>
      </c>
      <c r="AD53" s="241">
        <f>IF(AD54&lt;&gt;""," -R","")</f>
        <v/>
      </c>
      <c r="AF53" s="241">
        <f>IF(AF54&lt;&gt;""," -R","")</f>
        <v/>
      </c>
      <c r="AH53" s="241">
        <f>IF(AH54&lt;&gt;""," -R","")</f>
        <v/>
      </c>
      <c r="AJ53" s="241">
        <f>IF(AJ54&lt;&gt;""," -R","")</f>
        <v/>
      </c>
      <c r="AL53" s="241">
        <f>IF(AL54&lt;&gt;""," -R","")</f>
        <v/>
      </c>
      <c r="AN53" s="241">
        <f>IF(AN54&lt;&gt;""," -R","")</f>
        <v/>
      </c>
      <c r="AP53" s="241">
        <f>IF(AP54&lt;&gt;""," -R","")</f>
        <v/>
      </c>
      <c r="AR53" s="241">
        <f>IF(AR54&lt;&gt;""," -R","")</f>
        <v/>
      </c>
      <c r="AT53" s="241">
        <f>IF(AT54&lt;&gt;""," -R","")</f>
        <v/>
      </c>
      <c r="AV53" s="241">
        <f>IF(AV54&lt;&gt;""," -R","")</f>
        <v/>
      </c>
      <c r="AX53" s="241">
        <f>IF(AX54&lt;&gt;""," -R","")</f>
        <v/>
      </c>
      <c r="AZ53" s="241">
        <f>IF(AZ54&lt;&gt;""," -R","")</f>
        <v/>
      </c>
      <c r="BB53" s="241">
        <f>IF(BB54&lt;&gt;""," -R","")</f>
        <v/>
      </c>
      <c r="BD53" s="241">
        <f>IF(BD54&lt;&gt;""," -R","")</f>
        <v/>
      </c>
      <c r="BF53" s="241">
        <f>IF(BF54&lt;&gt;""," -R","")</f>
        <v/>
      </c>
      <c r="BH53" s="241">
        <f>IF(BH54&lt;&gt;""," -R","")</f>
        <v/>
      </c>
      <c r="BJ53" s="241">
        <f>IF(BJ54&lt;&gt;""," -R","")</f>
        <v/>
      </c>
    </row>
    <row r="54">
      <c r="M54" s="241" t="n">
        <v>1.22</v>
      </c>
      <c r="N54" s="241">
        <f>IFERROR(VLOOKUP(M54,'CRUCE RIESGOS'!$C$9:$D$16,2,FALSE),"")</f>
        <v/>
      </c>
      <c r="O54" s="241" t="n">
        <v>2.22</v>
      </c>
      <c r="P54" s="241">
        <f>IFERROR(VLOOKUP(O54,'CRUCE RIESGOS'!$C$9:$D$16,2,FALSE),"")</f>
        <v/>
      </c>
      <c r="Q54" s="241" t="n">
        <v>3.22</v>
      </c>
      <c r="R54" s="241">
        <f>IFERROR(VLOOKUP(Q54,'CRUCE RIESGOS'!$C$9:$D$16,2,FALSE),"")</f>
        <v/>
      </c>
      <c r="S54" s="241" t="n">
        <v>4.22</v>
      </c>
      <c r="T54" s="241">
        <f>IFERROR(VLOOKUP(S54,'CRUCE RIESGOS'!$C$9:$D$16,2,FALSE),"")</f>
        <v/>
      </c>
      <c r="U54" s="241" t="n">
        <v>5.22</v>
      </c>
      <c r="V54" s="241">
        <f>IFERROR(VLOOKUP(U54,'CRUCE RIESGOS'!$C$9:$D$16,2,FALSE),"")</f>
        <v/>
      </c>
      <c r="W54" s="241" t="n">
        <v>6.22</v>
      </c>
      <c r="X54" s="241">
        <f>IFERROR(VLOOKUP(W54,'CRUCE RIESGOS'!$C$9:$D$16,2,FALSE),"")</f>
        <v/>
      </c>
      <c r="Y54" s="241" t="n">
        <v>7.22</v>
      </c>
      <c r="Z54" s="241">
        <f>IFERROR(VLOOKUP(Y54,'CRUCE RIESGOS'!$C$9:$D$16,2,FALSE),"")</f>
        <v/>
      </c>
      <c r="AA54" s="241" t="n">
        <v>8.220000000000001</v>
      </c>
      <c r="AB54" s="241">
        <f>IFERROR(VLOOKUP(AA54,'CRUCE RIESGOS'!$C$9:$D$16,2,FALSE),"")</f>
        <v/>
      </c>
      <c r="AC54" s="241" t="n">
        <v>9.220000000000001</v>
      </c>
      <c r="AD54" s="241">
        <f>IFERROR(VLOOKUP(AC54,'CRUCE RIESGOS'!$C$9:$D$16,2,FALSE),"")</f>
        <v/>
      </c>
      <c r="AE54" s="241" t="n">
        <v>10.22</v>
      </c>
      <c r="AF54" s="241">
        <f>IFERROR(VLOOKUP(AE54,'CRUCE RIESGOS'!$C$9:$D$16,2,FALSE),"")</f>
        <v/>
      </c>
      <c r="AG54" s="241" t="n">
        <v>11.22</v>
      </c>
      <c r="AH54" s="241">
        <f>IFERROR(VLOOKUP(AG54,'CRUCE RIESGOS'!$C$9:$D$16,2,FALSE),"")</f>
        <v/>
      </c>
      <c r="AI54" s="241" t="n">
        <v>12.22</v>
      </c>
      <c r="AJ54" s="241">
        <f>IFERROR(VLOOKUP(AI54,'CRUCE RIESGOS'!$C$9:$D$16,2,FALSE),"")</f>
        <v/>
      </c>
      <c r="AK54" s="241" t="n">
        <v>13.22</v>
      </c>
      <c r="AL54" s="241">
        <f>IFERROR(VLOOKUP(AK54,'CRUCE RIESGOS'!$C$9:$D$16,2,FALSE),"")</f>
        <v/>
      </c>
      <c r="AM54" s="241" t="n">
        <v>14.22</v>
      </c>
      <c r="AN54" s="241">
        <f>IFERROR(VLOOKUP(AM54,'CRUCE RIESGOS'!$C$9:$D$16,2,FALSE),"")</f>
        <v/>
      </c>
      <c r="AO54" s="241" t="n">
        <v>15.22</v>
      </c>
      <c r="AP54" s="241">
        <f>IFERROR(VLOOKUP(AO54,'CRUCE RIESGOS'!$C$9:$D$16,2,FALSE),"")</f>
        <v/>
      </c>
      <c r="AQ54" s="241" t="n">
        <v>16.22</v>
      </c>
      <c r="AR54" s="241">
        <f>IFERROR(VLOOKUP(AQ54,'CRUCE RIESGOS'!$C$9:$D$16,2,FALSE),"")</f>
        <v/>
      </c>
      <c r="AS54" s="241" t="n">
        <v>17.22</v>
      </c>
      <c r="AT54" s="241">
        <f>IFERROR(VLOOKUP(AS54,'CRUCE RIESGOS'!$C$9:$D$16,2,FALSE),"")</f>
        <v/>
      </c>
      <c r="AU54" s="241" t="n">
        <v>18.22</v>
      </c>
      <c r="AV54" s="241">
        <f>IFERROR(VLOOKUP(AU54,'CRUCE RIESGOS'!$C$9:$D$16,2,FALSE),"")</f>
        <v/>
      </c>
      <c r="AW54" s="241" t="n">
        <v>19.22</v>
      </c>
      <c r="AX54" s="241">
        <f>IFERROR(VLOOKUP(AW54,'CRUCE RIESGOS'!$C$9:$D$16,2,FALSE),"")</f>
        <v/>
      </c>
      <c r="AY54" s="241" t="n">
        <v>20.22</v>
      </c>
      <c r="AZ54" s="241">
        <f>IFERROR(VLOOKUP(AY54,'CRUCE RIESGOS'!$C$9:$D$16,2,FALSE),"")</f>
        <v/>
      </c>
      <c r="BA54" s="241" t="n">
        <v>21.22</v>
      </c>
      <c r="BB54" s="241">
        <f>IFERROR(VLOOKUP(BA54,'CRUCE RIESGOS'!$C$9:$D$16,2,FALSE),"")</f>
        <v/>
      </c>
      <c r="BC54" s="241" t="n">
        <v>22.22</v>
      </c>
      <c r="BD54" s="241">
        <f>IFERROR(VLOOKUP(BC54,'CRUCE RIESGOS'!$C$9:$D$16,2,FALSE),"")</f>
        <v/>
      </c>
      <c r="BE54" s="241" t="n">
        <v>23.22</v>
      </c>
      <c r="BF54" s="241">
        <f>IFERROR(VLOOKUP(BE54,'CRUCE RIESGOS'!$C$9:$D$16,2,FALSE),"")</f>
        <v/>
      </c>
      <c r="BG54" s="241" t="n">
        <v>24.22</v>
      </c>
      <c r="BH54" s="241">
        <f>IFERROR(VLOOKUP(BG54,'CRUCE RIESGOS'!$C$9:$D$16,2,FALSE),"")</f>
        <v/>
      </c>
      <c r="BI54" s="241" t="n">
        <v>25.22</v>
      </c>
      <c r="BJ54" s="241">
        <f>IFERROR(VLOOKUP(BI54,'CRUCE RIESGOS'!$C$9:$D$16,2,FALSE),"")</f>
        <v/>
      </c>
    </row>
    <row r="55">
      <c r="N55" s="241">
        <f>IF(N56&lt;&gt;""," -R","")</f>
        <v/>
      </c>
      <c r="P55" s="241">
        <f>IF(P56&lt;&gt;""," -R","")</f>
        <v/>
      </c>
      <c r="R55" s="241">
        <f>IF(R56&lt;&gt;""," -R","")</f>
        <v/>
      </c>
      <c r="T55" s="241">
        <f>IF(T56&lt;&gt;""," -R","")</f>
        <v/>
      </c>
      <c r="V55" s="241">
        <f>IF(V56&lt;&gt;""," -R","")</f>
        <v/>
      </c>
      <c r="X55" s="241">
        <f>IF(X56&lt;&gt;""," -R","")</f>
        <v/>
      </c>
      <c r="Z55" s="241">
        <f>IF(Z56&lt;&gt;""," -R","")</f>
        <v/>
      </c>
      <c r="AB55" s="241">
        <f>IF(AB56&lt;&gt;""," -R","")</f>
        <v/>
      </c>
      <c r="AD55" s="241">
        <f>IF(AD56&lt;&gt;""," -R","")</f>
        <v/>
      </c>
      <c r="AF55" s="241">
        <f>IF(AF56&lt;&gt;""," -R","")</f>
        <v/>
      </c>
      <c r="AH55" s="241">
        <f>IF(AH56&lt;&gt;""," -R","")</f>
        <v/>
      </c>
      <c r="AJ55" s="241">
        <f>IF(AJ56&lt;&gt;""," -R","")</f>
        <v/>
      </c>
      <c r="AL55" s="241">
        <f>IF(AL56&lt;&gt;""," -R","")</f>
        <v/>
      </c>
      <c r="AN55" s="241">
        <f>IF(AN56&lt;&gt;""," -R","")</f>
        <v/>
      </c>
      <c r="AP55" s="241">
        <f>IF(AP56&lt;&gt;""," -R","")</f>
        <v/>
      </c>
      <c r="AR55" s="241">
        <f>IF(AR56&lt;&gt;""," -R","")</f>
        <v/>
      </c>
      <c r="AT55" s="241">
        <f>IF(AT56&lt;&gt;""," -R","")</f>
        <v/>
      </c>
      <c r="AV55" s="241">
        <f>IF(AV56&lt;&gt;""," -R","")</f>
        <v/>
      </c>
      <c r="AX55" s="241">
        <f>IF(AX56&lt;&gt;""," -R","")</f>
        <v/>
      </c>
      <c r="AZ55" s="241">
        <f>IF(AZ56&lt;&gt;""," -R","")</f>
        <v/>
      </c>
      <c r="BB55" s="241">
        <f>IF(BB56&lt;&gt;""," -R","")</f>
        <v/>
      </c>
      <c r="BD55" s="241">
        <f>IF(BD56&lt;&gt;""," -R","")</f>
        <v/>
      </c>
      <c r="BF55" s="241">
        <f>IF(BF56&lt;&gt;""," -R","")</f>
        <v/>
      </c>
      <c r="BH55" s="241">
        <f>IF(BH56&lt;&gt;""," -R","")</f>
        <v/>
      </c>
      <c r="BJ55" s="241">
        <f>IF(BJ56&lt;&gt;""," -R","")</f>
        <v/>
      </c>
    </row>
    <row r="56">
      <c r="M56" s="241" t="n">
        <v>1.23</v>
      </c>
      <c r="N56" s="241">
        <f>IFERROR(VLOOKUP(M56,'CRUCE RIESGOS'!$C$9:$D$16,2,FALSE),"")</f>
        <v/>
      </c>
      <c r="O56" s="241" t="n">
        <v>2.23</v>
      </c>
      <c r="P56" s="241">
        <f>IFERROR(VLOOKUP(O56,'CRUCE RIESGOS'!$C$9:$D$16,2,FALSE),"")</f>
        <v/>
      </c>
      <c r="Q56" s="241" t="n">
        <v>3.23</v>
      </c>
      <c r="R56" s="241">
        <f>IFERROR(VLOOKUP(Q56,'CRUCE RIESGOS'!$C$9:$D$16,2,FALSE),"")</f>
        <v/>
      </c>
      <c r="S56" s="241" t="n">
        <v>4.23</v>
      </c>
      <c r="T56" s="241">
        <f>IFERROR(VLOOKUP(S56,'CRUCE RIESGOS'!$C$9:$D$16,2,FALSE),"")</f>
        <v/>
      </c>
      <c r="U56" s="241" t="n">
        <v>5.23</v>
      </c>
      <c r="V56" s="241">
        <f>IFERROR(VLOOKUP(U56,'CRUCE RIESGOS'!$C$9:$D$16,2,FALSE),"")</f>
        <v/>
      </c>
      <c r="W56" s="241" t="n">
        <v>6.23</v>
      </c>
      <c r="X56" s="241">
        <f>IFERROR(VLOOKUP(W56,'CRUCE RIESGOS'!$C$9:$D$16,2,FALSE),"")</f>
        <v/>
      </c>
      <c r="Y56" s="241" t="n">
        <v>7.23</v>
      </c>
      <c r="Z56" s="241">
        <f>IFERROR(VLOOKUP(Y56,'CRUCE RIESGOS'!$C$9:$D$16,2,FALSE),"")</f>
        <v/>
      </c>
      <c r="AA56" s="241" t="n">
        <v>8.23</v>
      </c>
      <c r="AB56" s="241">
        <f>IFERROR(VLOOKUP(AA56,'CRUCE RIESGOS'!$C$9:$D$16,2,FALSE),"")</f>
        <v/>
      </c>
      <c r="AC56" s="241" t="n">
        <v>9.23</v>
      </c>
      <c r="AD56" s="241">
        <f>IFERROR(VLOOKUP(AC56,'CRUCE RIESGOS'!$C$9:$D$16,2,FALSE),"")</f>
        <v/>
      </c>
      <c r="AE56" s="241" t="n">
        <v>10.23</v>
      </c>
      <c r="AF56" s="241">
        <f>IFERROR(VLOOKUP(AE56,'CRUCE RIESGOS'!$C$9:$D$16,2,FALSE),"")</f>
        <v/>
      </c>
      <c r="AG56" s="241" t="n">
        <v>11.23</v>
      </c>
      <c r="AH56" s="241">
        <f>IFERROR(VLOOKUP(AG56,'CRUCE RIESGOS'!$C$9:$D$16,2,FALSE),"")</f>
        <v/>
      </c>
      <c r="AI56" s="241" t="n">
        <v>12.23</v>
      </c>
      <c r="AJ56" s="241">
        <f>IFERROR(VLOOKUP(AI56,'CRUCE RIESGOS'!$C$9:$D$16,2,FALSE),"")</f>
        <v/>
      </c>
      <c r="AK56" s="241" t="n">
        <v>13.23</v>
      </c>
      <c r="AL56" s="241">
        <f>IFERROR(VLOOKUP(AK56,'CRUCE RIESGOS'!$C$9:$D$16,2,FALSE),"")</f>
        <v/>
      </c>
      <c r="AM56" s="241" t="n">
        <v>14.23</v>
      </c>
      <c r="AN56" s="241">
        <f>IFERROR(VLOOKUP(AM56,'CRUCE RIESGOS'!$C$9:$D$16,2,FALSE),"")</f>
        <v/>
      </c>
      <c r="AO56" s="241" t="n">
        <v>15.23</v>
      </c>
      <c r="AP56" s="241">
        <f>IFERROR(VLOOKUP(AO56,'CRUCE RIESGOS'!$C$9:$D$16,2,FALSE),"")</f>
        <v/>
      </c>
      <c r="AQ56" s="241" t="n">
        <v>16.23</v>
      </c>
      <c r="AR56" s="241">
        <f>IFERROR(VLOOKUP(AQ56,'CRUCE RIESGOS'!$C$9:$D$16,2,FALSE),"")</f>
        <v/>
      </c>
      <c r="AS56" s="241" t="n">
        <v>17.23</v>
      </c>
      <c r="AT56" s="241">
        <f>IFERROR(VLOOKUP(AS56,'CRUCE RIESGOS'!$C$9:$D$16,2,FALSE),"")</f>
        <v/>
      </c>
      <c r="AU56" s="241" t="n">
        <v>18.23</v>
      </c>
      <c r="AV56" s="241">
        <f>IFERROR(VLOOKUP(AU56,'CRUCE RIESGOS'!$C$9:$D$16,2,FALSE),"")</f>
        <v/>
      </c>
      <c r="AW56" s="241" t="n">
        <v>19.23</v>
      </c>
      <c r="AX56" s="241">
        <f>IFERROR(VLOOKUP(AW56,'CRUCE RIESGOS'!$C$9:$D$16,2,FALSE),"")</f>
        <v/>
      </c>
      <c r="AY56" s="241" t="n">
        <v>20.23</v>
      </c>
      <c r="AZ56" s="241">
        <f>IFERROR(VLOOKUP(AY56,'CRUCE RIESGOS'!$C$9:$D$16,2,FALSE),"")</f>
        <v/>
      </c>
      <c r="BA56" s="241" t="n">
        <v>21.23</v>
      </c>
      <c r="BB56" s="241">
        <f>IFERROR(VLOOKUP(BA56,'CRUCE RIESGOS'!$C$9:$D$16,2,FALSE),"")</f>
        <v/>
      </c>
      <c r="BC56" s="241" t="n">
        <v>22.23</v>
      </c>
      <c r="BD56" s="241">
        <f>IFERROR(VLOOKUP(BC56,'CRUCE RIESGOS'!$C$9:$D$16,2,FALSE),"")</f>
        <v/>
      </c>
      <c r="BE56" s="241" t="n">
        <v>23.23</v>
      </c>
      <c r="BF56" s="241">
        <f>IFERROR(VLOOKUP(BE56,'CRUCE RIESGOS'!$C$9:$D$16,2,FALSE),"")</f>
        <v/>
      </c>
      <c r="BG56" s="241" t="n">
        <v>24.23</v>
      </c>
      <c r="BH56" s="241">
        <f>IFERROR(VLOOKUP(BG56,'CRUCE RIESGOS'!$C$9:$D$16,2,FALSE),"")</f>
        <v/>
      </c>
      <c r="BI56" s="241" t="n">
        <v>25.23</v>
      </c>
      <c r="BJ56" s="241">
        <f>IFERROR(VLOOKUP(BI56,'CRUCE RIESGOS'!$C$9:$D$16,2,FALSE),"")</f>
        <v/>
      </c>
    </row>
    <row r="57">
      <c r="N57" s="241">
        <f>IF(N58&lt;&gt;""," -R","")</f>
        <v/>
      </c>
      <c r="P57" s="241">
        <f>IF(P58&lt;&gt;""," -R","")</f>
        <v/>
      </c>
      <c r="R57" s="241">
        <f>IF(R58&lt;&gt;""," -R","")</f>
        <v/>
      </c>
      <c r="T57" s="241">
        <f>IF(T58&lt;&gt;""," -R","")</f>
        <v/>
      </c>
      <c r="V57" s="241">
        <f>IF(V58&lt;&gt;""," -R","")</f>
        <v/>
      </c>
      <c r="X57" s="241">
        <f>IF(X58&lt;&gt;""," -R","")</f>
        <v/>
      </c>
      <c r="Z57" s="241">
        <f>IF(Z58&lt;&gt;""," -R","")</f>
        <v/>
      </c>
      <c r="AB57" s="241">
        <f>IF(AB58&lt;&gt;""," -R","")</f>
        <v/>
      </c>
      <c r="AD57" s="241">
        <f>IF(AD58&lt;&gt;""," -R","")</f>
        <v/>
      </c>
      <c r="AF57" s="241">
        <f>IF(AF58&lt;&gt;""," -R","")</f>
        <v/>
      </c>
      <c r="AH57" s="241">
        <f>IF(AH58&lt;&gt;""," -R","")</f>
        <v/>
      </c>
      <c r="AJ57" s="241">
        <f>IF(AJ58&lt;&gt;""," -R","")</f>
        <v/>
      </c>
      <c r="AL57" s="241">
        <f>IF(AL58&lt;&gt;""," -R","")</f>
        <v/>
      </c>
      <c r="AN57" s="241">
        <f>IF(AN58&lt;&gt;""," -R","")</f>
        <v/>
      </c>
      <c r="AP57" s="241">
        <f>IF(AP58&lt;&gt;""," -R","")</f>
        <v/>
      </c>
      <c r="AR57" s="241">
        <f>IF(AR58&lt;&gt;""," -R","")</f>
        <v/>
      </c>
      <c r="AT57" s="241">
        <f>IF(AT58&lt;&gt;""," -R","")</f>
        <v/>
      </c>
      <c r="AV57" s="241">
        <f>IF(AV58&lt;&gt;""," -R","")</f>
        <v/>
      </c>
      <c r="AX57" s="241">
        <f>IF(AX58&lt;&gt;""," -R","")</f>
        <v/>
      </c>
      <c r="AZ57" s="241">
        <f>IF(AZ58&lt;&gt;""," -R","")</f>
        <v/>
      </c>
      <c r="BB57" s="241">
        <f>IF(BB58&lt;&gt;""," -R","")</f>
        <v/>
      </c>
      <c r="BD57" s="241">
        <f>IF(BD58&lt;&gt;""," -R","")</f>
        <v/>
      </c>
      <c r="BF57" s="241">
        <f>IF(BF58&lt;&gt;""," -R","")</f>
        <v/>
      </c>
      <c r="BH57" s="241">
        <f>IF(BH58&lt;&gt;""," -R","")</f>
        <v/>
      </c>
      <c r="BJ57" s="241">
        <f>IF(BJ58&lt;&gt;""," -R","")</f>
        <v/>
      </c>
    </row>
    <row r="58">
      <c r="M58" s="241" t="n">
        <v>1.24</v>
      </c>
      <c r="N58" s="241">
        <f>IFERROR(VLOOKUP(M58,'CRUCE RIESGOS'!$C$9:$D$16,2,FALSE),"")</f>
        <v/>
      </c>
      <c r="O58" s="241" t="n">
        <v>2.24</v>
      </c>
      <c r="P58" s="241">
        <f>IFERROR(VLOOKUP(O58,'CRUCE RIESGOS'!$C$9:$D$16,2,FALSE),"")</f>
        <v/>
      </c>
      <c r="Q58" s="241" t="n">
        <v>3.24</v>
      </c>
      <c r="R58" s="241">
        <f>IFERROR(VLOOKUP(Q58,'CRUCE RIESGOS'!$C$9:$D$16,2,FALSE),"")</f>
        <v/>
      </c>
      <c r="S58" s="241" t="n">
        <v>4.24</v>
      </c>
      <c r="T58" s="241">
        <f>IFERROR(VLOOKUP(S58,'CRUCE RIESGOS'!$C$9:$D$16,2,FALSE),"")</f>
        <v/>
      </c>
      <c r="U58" s="241" t="n">
        <v>5.24</v>
      </c>
      <c r="V58" s="241">
        <f>IFERROR(VLOOKUP(U58,'CRUCE RIESGOS'!$C$9:$D$16,2,FALSE),"")</f>
        <v/>
      </c>
      <c r="W58" s="241" t="n">
        <v>6.24</v>
      </c>
      <c r="X58" s="241">
        <f>IFERROR(VLOOKUP(W58,'CRUCE RIESGOS'!$C$9:$D$16,2,FALSE),"")</f>
        <v/>
      </c>
      <c r="Y58" s="241" t="n">
        <v>7.24</v>
      </c>
      <c r="Z58" s="241">
        <f>IFERROR(VLOOKUP(Y58,'CRUCE RIESGOS'!$C$9:$D$16,2,FALSE),"")</f>
        <v/>
      </c>
      <c r="AA58" s="241" t="n">
        <v>8.24</v>
      </c>
      <c r="AB58" s="241">
        <f>IFERROR(VLOOKUP(AA58,'CRUCE RIESGOS'!$C$9:$D$16,2,FALSE),"")</f>
        <v/>
      </c>
      <c r="AC58" s="241" t="n">
        <v>9.24</v>
      </c>
      <c r="AD58" s="241">
        <f>IFERROR(VLOOKUP(AC58,'CRUCE RIESGOS'!$C$9:$D$16,2,FALSE),"")</f>
        <v/>
      </c>
      <c r="AE58" s="241" t="n">
        <v>10.24</v>
      </c>
      <c r="AF58" s="241">
        <f>IFERROR(VLOOKUP(AE58,'CRUCE RIESGOS'!$C$9:$D$16,2,FALSE),"")</f>
        <v/>
      </c>
      <c r="AG58" s="241" t="n">
        <v>11.24</v>
      </c>
      <c r="AH58" s="241">
        <f>IFERROR(VLOOKUP(AG58,'CRUCE RIESGOS'!$C$9:$D$16,2,FALSE),"")</f>
        <v/>
      </c>
      <c r="AI58" s="241" t="n">
        <v>12.24</v>
      </c>
      <c r="AJ58" s="241">
        <f>IFERROR(VLOOKUP(AI58,'CRUCE RIESGOS'!$C$9:$D$16,2,FALSE),"")</f>
        <v/>
      </c>
      <c r="AK58" s="241" t="n">
        <v>13.24</v>
      </c>
      <c r="AL58" s="241">
        <f>IFERROR(VLOOKUP(AK58,'CRUCE RIESGOS'!$C$9:$D$16,2,FALSE),"")</f>
        <v/>
      </c>
      <c r="AM58" s="241" t="n">
        <v>14.24</v>
      </c>
      <c r="AN58" s="241">
        <f>IFERROR(VLOOKUP(AM58,'CRUCE RIESGOS'!$C$9:$D$16,2,FALSE),"")</f>
        <v/>
      </c>
      <c r="AO58" s="241" t="n">
        <v>15.24</v>
      </c>
      <c r="AP58" s="241">
        <f>IFERROR(VLOOKUP(AO58,'CRUCE RIESGOS'!$C$9:$D$16,2,FALSE),"")</f>
        <v/>
      </c>
      <c r="AQ58" s="241" t="n">
        <v>16.24</v>
      </c>
      <c r="AR58" s="241">
        <f>IFERROR(VLOOKUP(AQ58,'CRUCE RIESGOS'!$C$9:$D$16,2,FALSE),"")</f>
        <v/>
      </c>
      <c r="AS58" s="241" t="n">
        <v>17.24</v>
      </c>
      <c r="AT58" s="241">
        <f>IFERROR(VLOOKUP(AS58,'CRUCE RIESGOS'!$C$9:$D$16,2,FALSE),"")</f>
        <v/>
      </c>
      <c r="AU58" s="241" t="n">
        <v>18.24</v>
      </c>
      <c r="AV58" s="241">
        <f>IFERROR(VLOOKUP(AU58,'CRUCE RIESGOS'!$C$9:$D$16,2,FALSE),"")</f>
        <v/>
      </c>
      <c r="AW58" s="241" t="n">
        <v>19.24</v>
      </c>
      <c r="AX58" s="241">
        <f>IFERROR(VLOOKUP(AW58,'CRUCE RIESGOS'!$C$9:$D$16,2,FALSE),"")</f>
        <v/>
      </c>
      <c r="AY58" s="241" t="n">
        <v>20.24</v>
      </c>
      <c r="AZ58" s="241">
        <f>IFERROR(VLOOKUP(AY58,'CRUCE RIESGOS'!$C$9:$D$16,2,FALSE),"")</f>
        <v/>
      </c>
      <c r="BA58" s="241" t="n">
        <v>21.24</v>
      </c>
      <c r="BB58" s="241">
        <f>IFERROR(VLOOKUP(BA58,'CRUCE RIESGOS'!$C$9:$D$16,2,FALSE),"")</f>
        <v/>
      </c>
      <c r="BC58" s="241" t="n">
        <v>22.24</v>
      </c>
      <c r="BD58" s="241">
        <f>IFERROR(VLOOKUP(BC58,'CRUCE RIESGOS'!$C$9:$D$16,2,FALSE),"")</f>
        <v/>
      </c>
      <c r="BE58" s="241" t="n">
        <v>23.24</v>
      </c>
      <c r="BF58" s="241">
        <f>IFERROR(VLOOKUP(BE58,'CRUCE RIESGOS'!$C$9:$D$16,2,FALSE),"")</f>
        <v/>
      </c>
      <c r="BG58" s="241" t="n">
        <v>24.24</v>
      </c>
      <c r="BH58" s="241">
        <f>IFERROR(VLOOKUP(BG58,'CRUCE RIESGOS'!$C$9:$D$16,2,FALSE),"")</f>
        <v/>
      </c>
      <c r="BI58" s="241" t="n">
        <v>25.24</v>
      </c>
      <c r="BJ58" s="241">
        <f>IFERROR(VLOOKUP(BI58,'CRUCE RIESGOS'!$C$9:$D$16,2,FALSE),"")</f>
        <v/>
      </c>
    </row>
    <row r="59">
      <c r="N59" s="241">
        <f>IF(N60&lt;&gt;""," -R","")</f>
        <v/>
      </c>
      <c r="P59" s="241">
        <f>IF(P60&lt;&gt;""," -R","")</f>
        <v/>
      </c>
      <c r="R59" s="241">
        <f>IF(R60&lt;&gt;""," -R","")</f>
        <v/>
      </c>
      <c r="T59" s="241">
        <f>IF(T60&lt;&gt;""," -R","")</f>
        <v/>
      </c>
      <c r="V59" s="241">
        <f>IF(V60&lt;&gt;""," -R","")</f>
        <v/>
      </c>
      <c r="X59" s="241">
        <f>IF(X60&lt;&gt;""," -R","")</f>
        <v/>
      </c>
      <c r="Z59" s="241">
        <f>IF(Z60&lt;&gt;""," -R","")</f>
        <v/>
      </c>
      <c r="AB59" s="241">
        <f>IF(AB60&lt;&gt;""," -R","")</f>
        <v/>
      </c>
      <c r="AD59" s="241">
        <f>IF(AD60&lt;&gt;""," -R","")</f>
        <v/>
      </c>
      <c r="AF59" s="241">
        <f>IF(AF60&lt;&gt;""," -R","")</f>
        <v/>
      </c>
      <c r="AH59" s="241">
        <f>IF(AH60&lt;&gt;""," -R","")</f>
        <v/>
      </c>
      <c r="AJ59" s="241">
        <f>IF(AJ60&lt;&gt;""," -R","")</f>
        <v/>
      </c>
      <c r="AL59" s="241">
        <f>IF(AL60&lt;&gt;""," -R","")</f>
        <v/>
      </c>
      <c r="AN59" s="241">
        <f>IF(AN60&lt;&gt;""," -R","")</f>
        <v/>
      </c>
      <c r="AP59" s="241">
        <f>IF(AP60&lt;&gt;""," -R","")</f>
        <v/>
      </c>
      <c r="AR59" s="241">
        <f>IF(AR60&lt;&gt;""," -R","")</f>
        <v/>
      </c>
      <c r="AT59" s="241">
        <f>IF(AT60&lt;&gt;""," -R","")</f>
        <v/>
      </c>
      <c r="AV59" s="241">
        <f>IF(AV60&lt;&gt;""," -R","")</f>
        <v/>
      </c>
      <c r="AX59" s="241">
        <f>IF(AX60&lt;&gt;""," -R","")</f>
        <v/>
      </c>
      <c r="AZ59" s="241">
        <f>IF(AZ60&lt;&gt;""," -R","")</f>
        <v/>
      </c>
      <c r="BB59" s="241">
        <f>IF(BB60&lt;&gt;""," -R","")</f>
        <v/>
      </c>
      <c r="BD59" s="241">
        <f>IF(BD60&lt;&gt;""," -R","")</f>
        <v/>
      </c>
      <c r="BF59" s="241">
        <f>IF(BF60&lt;&gt;""," -R","")</f>
        <v/>
      </c>
      <c r="BH59" s="241">
        <f>IF(BH60&lt;&gt;""," -R","")</f>
        <v/>
      </c>
      <c r="BJ59" s="241">
        <f>IF(BJ60&lt;&gt;""," -R","")</f>
        <v/>
      </c>
    </row>
    <row r="60">
      <c r="M60" s="241" t="n">
        <v>1.25</v>
      </c>
      <c r="N60" s="241">
        <f>IFERROR(VLOOKUP(M60,'CRUCE RIESGOS'!$C$9:$D$16,2,FALSE),"")</f>
        <v/>
      </c>
      <c r="O60" s="241" t="n">
        <v>2.25</v>
      </c>
      <c r="P60" s="241">
        <f>IFERROR(VLOOKUP(O60,'CRUCE RIESGOS'!$C$9:$D$16,2,FALSE),"")</f>
        <v/>
      </c>
      <c r="Q60" s="241" t="n">
        <v>3.25</v>
      </c>
      <c r="R60" s="241">
        <f>IFERROR(VLOOKUP(Q60,'CRUCE RIESGOS'!$C$9:$D$16,2,FALSE),"")</f>
        <v/>
      </c>
      <c r="S60" s="241" t="n">
        <v>4.25</v>
      </c>
      <c r="T60" s="241">
        <f>IFERROR(VLOOKUP(S60,'CRUCE RIESGOS'!$C$9:$D$16,2,FALSE),"")</f>
        <v/>
      </c>
      <c r="U60" s="241" t="n">
        <v>5.25</v>
      </c>
      <c r="V60" s="241">
        <f>IFERROR(VLOOKUP(U60,'CRUCE RIESGOS'!$C$9:$D$16,2,FALSE),"")</f>
        <v/>
      </c>
      <c r="W60" s="241" t="n">
        <v>6.25</v>
      </c>
      <c r="X60" s="241">
        <f>IFERROR(VLOOKUP(W60,'CRUCE RIESGOS'!$C$9:$D$16,2,FALSE),"")</f>
        <v/>
      </c>
      <c r="Y60" s="241" t="n">
        <v>7.25</v>
      </c>
      <c r="Z60" s="241">
        <f>IFERROR(VLOOKUP(Y60,'CRUCE RIESGOS'!$C$9:$D$16,2,FALSE),"")</f>
        <v/>
      </c>
      <c r="AA60" s="241" t="n">
        <v>8.25</v>
      </c>
      <c r="AB60" s="241">
        <f>IFERROR(VLOOKUP(AA60,'CRUCE RIESGOS'!$C$9:$D$16,2,FALSE),"")</f>
        <v/>
      </c>
      <c r="AC60" s="241" t="n">
        <v>9.25</v>
      </c>
      <c r="AD60" s="241">
        <f>IFERROR(VLOOKUP(AC60,'CRUCE RIESGOS'!$C$9:$D$16,2,FALSE),"")</f>
        <v/>
      </c>
      <c r="AE60" s="241" t="n">
        <v>10.25</v>
      </c>
      <c r="AF60" s="241">
        <f>IFERROR(VLOOKUP(AE60,'CRUCE RIESGOS'!$C$9:$D$16,2,FALSE),"")</f>
        <v/>
      </c>
      <c r="AG60" s="241" t="n">
        <v>11.25</v>
      </c>
      <c r="AH60" s="241">
        <f>IFERROR(VLOOKUP(AG60,'CRUCE RIESGOS'!$C$9:$D$16,2,FALSE),"")</f>
        <v/>
      </c>
      <c r="AI60" s="241" t="n">
        <v>12.25</v>
      </c>
      <c r="AJ60" s="241">
        <f>IFERROR(VLOOKUP(AI60,'CRUCE RIESGOS'!$C$9:$D$16,2,FALSE),"")</f>
        <v/>
      </c>
      <c r="AK60" s="241" t="n">
        <v>13.25</v>
      </c>
      <c r="AL60" s="241">
        <f>IFERROR(VLOOKUP(AK60,'CRUCE RIESGOS'!$C$9:$D$16,2,FALSE),"")</f>
        <v/>
      </c>
      <c r="AM60" s="241" t="n">
        <v>14.25</v>
      </c>
      <c r="AN60" s="241">
        <f>IFERROR(VLOOKUP(AM60,'CRUCE RIESGOS'!$C$9:$D$16,2,FALSE),"")</f>
        <v/>
      </c>
      <c r="AO60" s="241" t="n">
        <v>15.25</v>
      </c>
      <c r="AP60" s="241">
        <f>IFERROR(VLOOKUP(AO60,'CRUCE RIESGOS'!$C$9:$D$16,2,FALSE),"")</f>
        <v/>
      </c>
      <c r="AQ60" s="241" t="n">
        <v>16.25</v>
      </c>
      <c r="AR60" s="241">
        <f>IFERROR(VLOOKUP(AQ60,'CRUCE RIESGOS'!$C$9:$D$16,2,FALSE),"")</f>
        <v/>
      </c>
      <c r="AS60" s="241" t="n">
        <v>17.25</v>
      </c>
      <c r="AT60" s="241">
        <f>IFERROR(VLOOKUP(AS60,'CRUCE RIESGOS'!$C$9:$D$16,2,FALSE),"")</f>
        <v/>
      </c>
      <c r="AU60" s="241" t="n">
        <v>18.25</v>
      </c>
      <c r="AV60" s="241">
        <f>IFERROR(VLOOKUP(AU60,'CRUCE RIESGOS'!$C$9:$D$16,2,FALSE),"")</f>
        <v/>
      </c>
      <c r="AW60" s="241" t="n">
        <v>19.25</v>
      </c>
      <c r="AX60" s="241">
        <f>IFERROR(VLOOKUP(AW60,'CRUCE RIESGOS'!$C$9:$D$16,2,FALSE),"")</f>
        <v/>
      </c>
      <c r="AY60" s="241" t="n">
        <v>20.25</v>
      </c>
      <c r="AZ60" s="241">
        <f>IFERROR(VLOOKUP(AY60,'CRUCE RIESGOS'!$C$9:$D$16,2,FALSE),"")</f>
        <v/>
      </c>
      <c r="BA60" s="241" t="n">
        <v>21.25</v>
      </c>
      <c r="BB60" s="241">
        <f>IFERROR(VLOOKUP(BA60,'CRUCE RIESGOS'!$C$9:$D$16,2,FALSE),"")</f>
        <v/>
      </c>
      <c r="BC60" s="241" t="n">
        <v>22.25</v>
      </c>
      <c r="BD60" s="241">
        <f>IFERROR(VLOOKUP(BC60,'CRUCE RIESGOS'!$C$9:$D$16,2,FALSE),"")</f>
        <v/>
      </c>
      <c r="BE60" s="241" t="n">
        <v>23.25</v>
      </c>
      <c r="BF60" s="241">
        <f>IFERROR(VLOOKUP(BE60,'CRUCE RIESGOS'!$C$9:$D$16,2,FALSE),"")</f>
        <v/>
      </c>
      <c r="BG60" s="241" t="n">
        <v>24.25</v>
      </c>
      <c r="BH60" s="241">
        <f>IFERROR(VLOOKUP(BG60,'CRUCE RIESGOS'!$C$9:$D$16,2,FALSE),"")</f>
        <v/>
      </c>
      <c r="BI60" s="241" t="n">
        <v>25.25</v>
      </c>
      <c r="BJ60" s="241">
        <f>IFERROR(VLOOKUP(BI60,'CRUCE RIESGOS'!$C$9:$D$16,2,FALSE),"")</f>
        <v/>
      </c>
    </row>
    <row r="61">
      <c r="N61" s="241">
        <f>IF(N62&lt;&gt;""," -R","")</f>
        <v/>
      </c>
      <c r="P61" s="241">
        <f>IF(P62&lt;&gt;""," -R","")</f>
        <v/>
      </c>
      <c r="R61" s="241">
        <f>IF(R62&lt;&gt;""," -R","")</f>
        <v/>
      </c>
      <c r="T61" s="241">
        <f>IF(T62&lt;&gt;""," -R","")</f>
        <v/>
      </c>
      <c r="V61" s="241">
        <f>IF(V62&lt;&gt;""," -R","")</f>
        <v/>
      </c>
      <c r="X61" s="241">
        <f>IF(X62&lt;&gt;""," -R","")</f>
        <v/>
      </c>
      <c r="Z61" s="241">
        <f>IF(Z62&lt;&gt;""," -R","")</f>
        <v/>
      </c>
      <c r="AB61" s="241">
        <f>IF(AB62&lt;&gt;""," -R","")</f>
        <v/>
      </c>
      <c r="AD61" s="241">
        <f>IF(AD62&lt;&gt;""," -R","")</f>
        <v/>
      </c>
      <c r="AF61" s="241">
        <f>IF(AF62&lt;&gt;""," -R","")</f>
        <v/>
      </c>
      <c r="AH61" s="241">
        <f>IF(AH62&lt;&gt;""," -R","")</f>
        <v/>
      </c>
      <c r="AJ61" s="241">
        <f>IF(AJ62&lt;&gt;""," -R","")</f>
        <v/>
      </c>
      <c r="AL61" s="241">
        <f>IF(AL62&lt;&gt;""," -R","")</f>
        <v/>
      </c>
      <c r="AN61" s="241">
        <f>IF(AN62&lt;&gt;""," -R","")</f>
        <v/>
      </c>
      <c r="AP61" s="241">
        <f>IF(AP62&lt;&gt;""," -R","")</f>
        <v/>
      </c>
      <c r="AR61" s="241">
        <f>IF(AR62&lt;&gt;""," -R","")</f>
        <v/>
      </c>
      <c r="AT61" s="241">
        <f>IF(AT62&lt;&gt;""," -R","")</f>
        <v/>
      </c>
      <c r="AV61" s="241">
        <f>IF(AV62&lt;&gt;""," -R","")</f>
        <v/>
      </c>
      <c r="AX61" s="241">
        <f>IF(AX62&lt;&gt;""," -R","")</f>
        <v/>
      </c>
      <c r="AZ61" s="241">
        <f>IF(AZ62&lt;&gt;""," -R","")</f>
        <v/>
      </c>
      <c r="BB61" s="241">
        <f>IF(BB62&lt;&gt;""," -R","")</f>
        <v/>
      </c>
      <c r="BD61" s="241">
        <f>IF(BD62&lt;&gt;""," -R","")</f>
        <v/>
      </c>
      <c r="BF61" s="241">
        <f>IF(BF62&lt;&gt;""," -R","")</f>
        <v/>
      </c>
      <c r="BH61" s="241">
        <f>IF(BH62&lt;&gt;""," -R","")</f>
        <v/>
      </c>
      <c r="BJ61" s="241">
        <f>IF(BJ62&lt;&gt;""," -R","")</f>
        <v/>
      </c>
    </row>
    <row r="62">
      <c r="M62" s="241" t="n">
        <v>1.26</v>
      </c>
      <c r="N62" s="241">
        <f>IFERROR(VLOOKUP(M62,'CRUCE RIESGOS'!$C$9:$D$16,2,FALSE),"")</f>
        <v/>
      </c>
      <c r="O62" s="241" t="n">
        <v>2.26</v>
      </c>
      <c r="P62" s="241">
        <f>IFERROR(VLOOKUP(O62,'CRUCE RIESGOS'!$C$9:$D$16,2,FALSE),"")</f>
        <v/>
      </c>
      <c r="Q62" s="241" t="n">
        <v>3.26</v>
      </c>
      <c r="R62" s="241">
        <f>IFERROR(VLOOKUP(Q62,'CRUCE RIESGOS'!$C$9:$D$16,2,FALSE),"")</f>
        <v/>
      </c>
      <c r="S62" s="241" t="n">
        <v>4.26</v>
      </c>
      <c r="T62" s="241">
        <f>IFERROR(VLOOKUP(S62,'CRUCE RIESGOS'!$C$9:$D$16,2,FALSE),"")</f>
        <v/>
      </c>
      <c r="U62" s="241" t="n">
        <v>5.26</v>
      </c>
      <c r="V62" s="241">
        <f>IFERROR(VLOOKUP(U62,'CRUCE RIESGOS'!$C$9:$D$16,2,FALSE),"")</f>
        <v/>
      </c>
      <c r="W62" s="241" t="n">
        <v>6.26</v>
      </c>
      <c r="X62" s="241">
        <f>IFERROR(VLOOKUP(W62,'CRUCE RIESGOS'!$C$9:$D$16,2,FALSE),"")</f>
        <v/>
      </c>
      <c r="Y62" s="241" t="n">
        <v>7.26</v>
      </c>
      <c r="Z62" s="241">
        <f>IFERROR(VLOOKUP(Y62,'CRUCE RIESGOS'!$C$9:$D$16,2,FALSE),"")</f>
        <v/>
      </c>
      <c r="AA62" s="241" t="n">
        <v>8.26</v>
      </c>
      <c r="AB62" s="241">
        <f>IFERROR(VLOOKUP(AA62,'CRUCE RIESGOS'!$C$9:$D$16,2,FALSE),"")</f>
        <v/>
      </c>
      <c r="AC62" s="241" t="n">
        <v>9.26</v>
      </c>
      <c r="AD62" s="241">
        <f>IFERROR(VLOOKUP(AC62,'CRUCE RIESGOS'!$C$9:$D$16,2,FALSE),"")</f>
        <v/>
      </c>
      <c r="AE62" s="241" t="n">
        <v>10.26</v>
      </c>
      <c r="AF62" s="241">
        <f>IFERROR(VLOOKUP(AE62,'CRUCE RIESGOS'!$C$9:$D$16,2,FALSE),"")</f>
        <v/>
      </c>
      <c r="AG62" s="241" t="n">
        <v>11.26</v>
      </c>
      <c r="AH62" s="241">
        <f>IFERROR(VLOOKUP(AG62,'CRUCE RIESGOS'!$C$9:$D$16,2,FALSE),"")</f>
        <v/>
      </c>
      <c r="AI62" s="241" t="n">
        <v>12.26</v>
      </c>
      <c r="AJ62" s="241">
        <f>IFERROR(VLOOKUP(AI62,'CRUCE RIESGOS'!$C$9:$D$16,2,FALSE),"")</f>
        <v/>
      </c>
      <c r="AK62" s="241" t="n">
        <v>13.26</v>
      </c>
      <c r="AL62" s="241">
        <f>IFERROR(VLOOKUP(AK62,'CRUCE RIESGOS'!$C$9:$D$16,2,FALSE),"")</f>
        <v/>
      </c>
      <c r="AM62" s="241" t="n">
        <v>14.26</v>
      </c>
      <c r="AN62" s="241">
        <f>IFERROR(VLOOKUP(AM62,'CRUCE RIESGOS'!$C$9:$D$16,2,FALSE),"")</f>
        <v/>
      </c>
      <c r="AO62" s="241" t="n">
        <v>15.26</v>
      </c>
      <c r="AP62" s="241">
        <f>IFERROR(VLOOKUP(AO62,'CRUCE RIESGOS'!$C$9:$D$16,2,FALSE),"")</f>
        <v/>
      </c>
      <c r="AQ62" s="241" t="n">
        <v>16.26</v>
      </c>
      <c r="AR62" s="241">
        <f>IFERROR(VLOOKUP(AQ62,'CRUCE RIESGOS'!$C$9:$D$16,2,FALSE),"")</f>
        <v/>
      </c>
      <c r="AS62" s="241" t="n">
        <v>17.26</v>
      </c>
      <c r="AT62" s="241">
        <f>IFERROR(VLOOKUP(AS62,'CRUCE RIESGOS'!$C$9:$D$16,2,FALSE),"")</f>
        <v/>
      </c>
      <c r="AU62" s="241" t="n">
        <v>18.26</v>
      </c>
      <c r="AV62" s="241">
        <f>IFERROR(VLOOKUP(AU62,'CRUCE RIESGOS'!$C$9:$D$16,2,FALSE),"")</f>
        <v/>
      </c>
      <c r="AW62" s="241" t="n">
        <v>19.26</v>
      </c>
      <c r="AX62" s="241">
        <f>IFERROR(VLOOKUP(AW62,'CRUCE RIESGOS'!$C$9:$D$16,2,FALSE),"")</f>
        <v/>
      </c>
      <c r="AY62" s="241" t="n">
        <v>20.26</v>
      </c>
      <c r="AZ62" s="241">
        <f>IFERROR(VLOOKUP(AY62,'CRUCE RIESGOS'!$C$9:$D$16,2,FALSE),"")</f>
        <v/>
      </c>
      <c r="BA62" s="241" t="n">
        <v>21.26</v>
      </c>
      <c r="BB62" s="241">
        <f>IFERROR(VLOOKUP(BA62,'CRUCE RIESGOS'!$C$9:$D$16,2,FALSE),"")</f>
        <v/>
      </c>
      <c r="BC62" s="241" t="n">
        <v>22.26</v>
      </c>
      <c r="BD62" s="241">
        <f>IFERROR(VLOOKUP(BC62,'CRUCE RIESGOS'!$C$9:$D$16,2,FALSE),"")</f>
        <v/>
      </c>
      <c r="BE62" s="241" t="n">
        <v>23.26</v>
      </c>
      <c r="BF62" s="241">
        <f>IFERROR(VLOOKUP(BE62,'CRUCE RIESGOS'!$C$9:$D$16,2,FALSE),"")</f>
        <v/>
      </c>
      <c r="BG62" s="241" t="n">
        <v>24.26</v>
      </c>
      <c r="BH62" s="241">
        <f>IFERROR(VLOOKUP(BG62,'CRUCE RIESGOS'!$C$9:$D$16,2,FALSE),"")</f>
        <v/>
      </c>
      <c r="BI62" s="241" t="n">
        <v>25.26</v>
      </c>
      <c r="BJ62" s="241">
        <f>IFERROR(VLOOKUP(BI62,'CRUCE RIESGOS'!$C$9:$D$16,2,FALSE),"")</f>
        <v/>
      </c>
    </row>
    <row r="63">
      <c r="N63" s="241">
        <f>IF(N64&lt;&gt;""," -R","")</f>
        <v/>
      </c>
      <c r="P63" s="241">
        <f>IF(P64&lt;&gt;""," -R","")</f>
        <v/>
      </c>
      <c r="R63" s="241">
        <f>IF(R64&lt;&gt;""," -R","")</f>
        <v/>
      </c>
      <c r="T63" s="241">
        <f>IF(T64&lt;&gt;""," -R","")</f>
        <v/>
      </c>
      <c r="V63" s="241">
        <f>IF(V64&lt;&gt;""," -R","")</f>
        <v/>
      </c>
      <c r="X63" s="241">
        <f>IF(X64&lt;&gt;""," -R","")</f>
        <v/>
      </c>
      <c r="Z63" s="241">
        <f>IF(Z64&lt;&gt;""," -R","")</f>
        <v/>
      </c>
      <c r="AB63" s="241">
        <f>IF(AB64&lt;&gt;""," -R","")</f>
        <v/>
      </c>
      <c r="AD63" s="241">
        <f>IF(AD64&lt;&gt;""," -R","")</f>
        <v/>
      </c>
      <c r="AF63" s="241">
        <f>IF(AF64&lt;&gt;""," -R","")</f>
        <v/>
      </c>
      <c r="AH63" s="241">
        <f>IF(AH64&lt;&gt;""," -R","")</f>
        <v/>
      </c>
      <c r="AJ63" s="241">
        <f>IF(AJ64&lt;&gt;""," -R","")</f>
        <v/>
      </c>
      <c r="AL63" s="241">
        <f>IF(AL64&lt;&gt;""," -R","")</f>
        <v/>
      </c>
      <c r="AN63" s="241">
        <f>IF(AN64&lt;&gt;""," -R","")</f>
        <v/>
      </c>
      <c r="AP63" s="241">
        <f>IF(AP64&lt;&gt;""," -R","")</f>
        <v/>
      </c>
      <c r="AR63" s="241">
        <f>IF(AR64&lt;&gt;""," -R","")</f>
        <v/>
      </c>
      <c r="AT63" s="241">
        <f>IF(AT64&lt;&gt;""," -R","")</f>
        <v/>
      </c>
      <c r="AV63" s="241">
        <f>IF(AV64&lt;&gt;""," -R","")</f>
        <v/>
      </c>
      <c r="AX63" s="241">
        <f>IF(AX64&lt;&gt;""," -R","")</f>
        <v/>
      </c>
      <c r="AZ63" s="241">
        <f>IF(AZ64&lt;&gt;""," -R","")</f>
        <v/>
      </c>
      <c r="BB63" s="241">
        <f>IF(BB64&lt;&gt;""," -R","")</f>
        <v/>
      </c>
      <c r="BD63" s="241">
        <f>IF(BD64&lt;&gt;""," -R","")</f>
        <v/>
      </c>
      <c r="BF63" s="241">
        <f>IF(BF64&lt;&gt;""," -R","")</f>
        <v/>
      </c>
      <c r="BH63" s="241">
        <f>IF(BH64&lt;&gt;""," -R","")</f>
        <v/>
      </c>
      <c r="BJ63" s="241">
        <f>IF(BJ64&lt;&gt;""," -R","")</f>
        <v/>
      </c>
    </row>
    <row r="64">
      <c r="M64" s="241" t="n">
        <v>1.27</v>
      </c>
      <c r="N64" s="241">
        <f>IFERROR(VLOOKUP(M64,'CRUCE RIESGOS'!$C$9:$D$16,2,FALSE),"")</f>
        <v/>
      </c>
      <c r="O64" s="241" t="n">
        <v>2.27000000000001</v>
      </c>
      <c r="P64" s="241">
        <f>IFERROR(VLOOKUP(O64,'CRUCE RIESGOS'!$C$9:$D$16,2,FALSE),"")</f>
        <v/>
      </c>
      <c r="Q64" s="241" t="n">
        <v>3.27000000000002</v>
      </c>
      <c r="R64" s="241">
        <f>IFERROR(VLOOKUP(Q64,'CRUCE RIESGOS'!$C$9:$D$16,2,FALSE),"")</f>
        <v/>
      </c>
      <c r="S64" s="241" t="n">
        <v>4.27000000000003</v>
      </c>
      <c r="T64" s="241">
        <f>IFERROR(VLOOKUP(S64,'CRUCE RIESGOS'!$C$9:$D$16,2,FALSE),"")</f>
        <v/>
      </c>
      <c r="U64" s="241" t="n">
        <v>5.27000000000004</v>
      </c>
      <c r="V64" s="241">
        <f>IFERROR(VLOOKUP(U64,'CRUCE RIESGOS'!$C$9:$D$16,2,FALSE),"")</f>
        <v/>
      </c>
      <c r="W64" s="241" t="n">
        <v>6.27000000000005</v>
      </c>
      <c r="X64" s="241">
        <f>IFERROR(VLOOKUP(W64,'CRUCE RIESGOS'!$C$9:$D$16,2,FALSE),"")</f>
        <v/>
      </c>
      <c r="Y64" s="241" t="n">
        <v>7.27000000000006</v>
      </c>
      <c r="Z64" s="241">
        <f>IFERROR(VLOOKUP(Y64,'CRUCE RIESGOS'!$C$9:$D$16,2,FALSE),"")</f>
        <v/>
      </c>
      <c r="AA64" s="241" t="n">
        <v>8.270000000000071</v>
      </c>
      <c r="AB64" s="241">
        <f>IFERROR(VLOOKUP(AA64,'CRUCE RIESGOS'!$C$9:$D$16,2,FALSE),"")</f>
        <v/>
      </c>
      <c r="AC64" s="241" t="n">
        <v>9.27000000000008</v>
      </c>
      <c r="AD64" s="241">
        <f>IFERROR(VLOOKUP(AC64,'CRUCE RIESGOS'!$C$9:$D$16,2,FALSE),"")</f>
        <v/>
      </c>
      <c r="AE64" s="241" t="n">
        <v>10.2700000000001</v>
      </c>
      <c r="AF64" s="241">
        <f>IFERROR(VLOOKUP(AE64,'CRUCE RIESGOS'!$C$9:$D$16,2,FALSE),"")</f>
        <v/>
      </c>
      <c r="AG64" s="241" t="n">
        <v>11.2700000000001</v>
      </c>
      <c r="AH64" s="241">
        <f>IFERROR(VLOOKUP(AG64,'CRUCE RIESGOS'!$C$9:$D$16,2,FALSE),"")</f>
        <v/>
      </c>
      <c r="AI64" s="241" t="n">
        <v>12.2700000000001</v>
      </c>
      <c r="AJ64" s="241">
        <f>IFERROR(VLOOKUP(AI64,'CRUCE RIESGOS'!$C$9:$D$16,2,FALSE),"")</f>
        <v/>
      </c>
      <c r="AK64" s="241" t="n">
        <v>13.2700000000001</v>
      </c>
      <c r="AL64" s="241">
        <f>IFERROR(VLOOKUP(AK64,'CRUCE RIESGOS'!$C$9:$D$16,2,FALSE),"")</f>
        <v/>
      </c>
      <c r="AM64" s="241" t="n">
        <v>14.2700000000001</v>
      </c>
      <c r="AN64" s="241">
        <f>IFERROR(VLOOKUP(AM64,'CRUCE RIESGOS'!$C$9:$D$16,2,FALSE),"")</f>
        <v/>
      </c>
      <c r="AO64" s="241" t="n">
        <v>15.2700000000001</v>
      </c>
      <c r="AP64" s="241">
        <f>IFERROR(VLOOKUP(AO64,'CRUCE RIESGOS'!$C$9:$D$16,2,FALSE),"")</f>
        <v/>
      </c>
      <c r="AQ64" s="241" t="n">
        <v>16.2700000000001</v>
      </c>
      <c r="AR64" s="241">
        <f>IFERROR(VLOOKUP(AQ64,'CRUCE RIESGOS'!$C$9:$D$16,2,FALSE),"")</f>
        <v/>
      </c>
      <c r="AS64" s="241" t="n">
        <v>17.2700000000002</v>
      </c>
      <c r="AT64" s="241">
        <f>IFERROR(VLOOKUP(AS64,'CRUCE RIESGOS'!$C$9:$D$16,2,FALSE),"")</f>
        <v/>
      </c>
      <c r="AU64" s="241" t="n">
        <v>18.2700000000002</v>
      </c>
      <c r="AV64" s="241">
        <f>IFERROR(VLOOKUP(AU64,'CRUCE RIESGOS'!$C$9:$D$16,2,FALSE),"")</f>
        <v/>
      </c>
      <c r="AW64" s="241" t="n">
        <v>19.2700000000002</v>
      </c>
      <c r="AX64" s="241">
        <f>IFERROR(VLOOKUP(AW64,'CRUCE RIESGOS'!$C$9:$D$16,2,FALSE),"")</f>
        <v/>
      </c>
      <c r="AY64" s="241" t="n">
        <v>20.2700000000002</v>
      </c>
      <c r="AZ64" s="241">
        <f>IFERROR(VLOOKUP(AY64,'CRUCE RIESGOS'!$C$9:$D$16,2,FALSE),"")</f>
        <v/>
      </c>
      <c r="BA64" s="241" t="n">
        <v>21.2700000000002</v>
      </c>
      <c r="BB64" s="241">
        <f>IFERROR(VLOOKUP(BA64,'CRUCE RIESGOS'!$C$9:$D$16,2,FALSE),"")</f>
        <v/>
      </c>
      <c r="BC64" s="241" t="n">
        <v>22.2700000000002</v>
      </c>
      <c r="BD64" s="241">
        <f>IFERROR(VLOOKUP(BC64,'CRUCE RIESGOS'!$C$9:$D$16,2,FALSE),"")</f>
        <v/>
      </c>
      <c r="BE64" s="241" t="n">
        <v>23.2700000000002</v>
      </c>
      <c r="BF64" s="241">
        <f>IFERROR(VLOOKUP(BE64,'CRUCE RIESGOS'!$C$9:$D$16,2,FALSE),"")</f>
        <v/>
      </c>
      <c r="BG64" s="241" t="n">
        <v>24.2700000000002</v>
      </c>
      <c r="BH64" s="241">
        <f>IFERROR(VLOOKUP(BG64,'CRUCE RIESGOS'!$C$9:$D$16,2,FALSE),"")</f>
        <v/>
      </c>
      <c r="BI64" s="241" t="n">
        <v>25.2700000000002</v>
      </c>
      <c r="BJ64" s="241">
        <f>IFERROR(VLOOKUP(BI64,'CRUCE RIESGOS'!$C$9:$D$16,2,FALSE),"")</f>
        <v/>
      </c>
    </row>
    <row r="65">
      <c r="N65" s="241">
        <f>IF(N66&lt;&gt;""," -R","")</f>
        <v/>
      </c>
      <c r="P65" s="241">
        <f>IF(P66&lt;&gt;""," -R","")</f>
        <v/>
      </c>
      <c r="R65" s="241">
        <f>IF(R66&lt;&gt;""," -R","")</f>
        <v/>
      </c>
      <c r="T65" s="241">
        <f>IF(T66&lt;&gt;""," -R","")</f>
        <v/>
      </c>
      <c r="V65" s="241">
        <f>IF(V66&lt;&gt;""," -R","")</f>
        <v/>
      </c>
      <c r="X65" s="241">
        <f>IF(X66&lt;&gt;""," -R","")</f>
        <v/>
      </c>
      <c r="Z65" s="241">
        <f>IF(Z66&lt;&gt;""," -R","")</f>
        <v/>
      </c>
      <c r="AB65" s="241">
        <f>IF(AB66&lt;&gt;""," -R","")</f>
        <v/>
      </c>
      <c r="AD65" s="241">
        <f>IF(AD66&lt;&gt;""," -R","")</f>
        <v/>
      </c>
      <c r="AF65" s="241">
        <f>IF(AF66&lt;&gt;""," -R","")</f>
        <v/>
      </c>
      <c r="AH65" s="241">
        <f>IF(AH66&lt;&gt;""," -R","")</f>
        <v/>
      </c>
      <c r="AJ65" s="241">
        <f>IF(AJ66&lt;&gt;""," -R","")</f>
        <v/>
      </c>
      <c r="AL65" s="241">
        <f>IF(AL66&lt;&gt;""," -R","")</f>
        <v/>
      </c>
      <c r="AN65" s="241">
        <f>IF(AN66&lt;&gt;""," -R","")</f>
        <v/>
      </c>
      <c r="AP65" s="241">
        <f>IF(AP66&lt;&gt;""," -R","")</f>
        <v/>
      </c>
      <c r="AR65" s="241">
        <f>IF(AR66&lt;&gt;""," -R","")</f>
        <v/>
      </c>
      <c r="AT65" s="241">
        <f>IF(AT66&lt;&gt;""," -R","")</f>
        <v/>
      </c>
      <c r="AV65" s="241">
        <f>IF(AV66&lt;&gt;""," -R","")</f>
        <v/>
      </c>
      <c r="AX65" s="241">
        <f>IF(AX66&lt;&gt;""," -R","")</f>
        <v/>
      </c>
      <c r="AZ65" s="241">
        <f>IF(AZ66&lt;&gt;""," -R","")</f>
        <v/>
      </c>
      <c r="BB65" s="241">
        <f>IF(BB66&lt;&gt;""," -R","")</f>
        <v/>
      </c>
      <c r="BD65" s="241">
        <f>IF(BD66&lt;&gt;""," -R","")</f>
        <v/>
      </c>
      <c r="BF65" s="241">
        <f>IF(BF66&lt;&gt;""," -R","")</f>
        <v/>
      </c>
      <c r="BH65" s="241">
        <f>IF(BH66&lt;&gt;""," -R","")</f>
        <v/>
      </c>
      <c r="BJ65" s="241">
        <f>IF(BJ66&lt;&gt;""," -R","")</f>
        <v/>
      </c>
    </row>
    <row r="66">
      <c r="M66" s="241" t="n">
        <v>1.28</v>
      </c>
      <c r="N66" s="241">
        <f>IFERROR(VLOOKUP(M66,'CRUCE RIESGOS'!$C$9:$D$16,2,FALSE),"")</f>
        <v/>
      </c>
      <c r="O66" s="241" t="n">
        <v>2.28000000000001</v>
      </c>
      <c r="P66" s="241">
        <f>IFERROR(VLOOKUP(O66,'CRUCE RIESGOS'!$C$9:$D$16,2,FALSE),"")</f>
        <v/>
      </c>
      <c r="Q66" s="241" t="n">
        <v>3.28000000000002</v>
      </c>
      <c r="R66" s="241">
        <f>IFERROR(VLOOKUP(Q66,'CRUCE RIESGOS'!$C$9:$D$16,2,FALSE),"")</f>
        <v/>
      </c>
      <c r="S66" s="241" t="n">
        <v>4.28000000000003</v>
      </c>
      <c r="T66" s="241">
        <f>IFERROR(VLOOKUP(S66,'CRUCE RIESGOS'!$C$9:$D$16,2,FALSE),"")</f>
        <v/>
      </c>
      <c r="U66" s="241" t="n">
        <v>5.28000000000004</v>
      </c>
      <c r="V66" s="241">
        <f>IFERROR(VLOOKUP(U66,'CRUCE RIESGOS'!$C$9:$D$16,2,FALSE),"")</f>
        <v/>
      </c>
      <c r="W66" s="241" t="n">
        <v>6.28000000000005</v>
      </c>
      <c r="X66" s="241">
        <f>IFERROR(VLOOKUP(W66,'CRUCE RIESGOS'!$C$9:$D$16,2,FALSE),"")</f>
        <v/>
      </c>
      <c r="Y66" s="241" t="n">
        <v>7.28000000000006</v>
      </c>
      <c r="Z66" s="241">
        <f>IFERROR(VLOOKUP(Y66,'CRUCE RIESGOS'!$C$9:$D$16,2,FALSE),"")</f>
        <v/>
      </c>
      <c r="AA66" s="241" t="n">
        <v>8.28000000000007</v>
      </c>
      <c r="AB66" s="241">
        <f>IFERROR(VLOOKUP(AA66,'CRUCE RIESGOS'!$C$9:$D$16,2,FALSE),"")</f>
        <v/>
      </c>
      <c r="AC66" s="241" t="n">
        <v>9.280000000000079</v>
      </c>
      <c r="AD66" s="241">
        <f>IFERROR(VLOOKUP(AC66,'CRUCE RIESGOS'!$C$9:$D$16,2,FALSE),"")</f>
        <v/>
      </c>
      <c r="AE66" s="241" t="n">
        <v>10.2800000000001</v>
      </c>
      <c r="AF66" s="241">
        <f>IFERROR(VLOOKUP(AE66,'CRUCE RIESGOS'!$C$9:$D$16,2,FALSE),"")</f>
        <v/>
      </c>
      <c r="AG66" s="241" t="n">
        <v>11.2800000000001</v>
      </c>
      <c r="AH66" s="241">
        <f>IFERROR(VLOOKUP(AG66,'CRUCE RIESGOS'!$C$9:$D$16,2,FALSE),"")</f>
        <v/>
      </c>
      <c r="AI66" s="241" t="n">
        <v>12.2800000000001</v>
      </c>
      <c r="AJ66" s="241">
        <f>IFERROR(VLOOKUP(AI66,'CRUCE RIESGOS'!$C$9:$D$16,2,FALSE),"")</f>
        <v/>
      </c>
      <c r="AK66" s="241" t="n">
        <v>13.2800000000001</v>
      </c>
      <c r="AL66" s="241">
        <f>IFERROR(VLOOKUP(AK66,'CRUCE RIESGOS'!$C$9:$D$16,2,FALSE),"")</f>
        <v/>
      </c>
      <c r="AM66" s="241" t="n">
        <v>14.2800000000001</v>
      </c>
      <c r="AN66" s="241">
        <f>IFERROR(VLOOKUP(AM66,'CRUCE RIESGOS'!$C$9:$D$16,2,FALSE),"")</f>
        <v/>
      </c>
      <c r="AO66" s="241" t="n">
        <v>15.2800000000001</v>
      </c>
      <c r="AP66" s="241">
        <f>IFERROR(VLOOKUP(AO66,'CRUCE RIESGOS'!$C$9:$D$16,2,FALSE),"")</f>
        <v/>
      </c>
      <c r="AQ66" s="241" t="n">
        <v>16.2800000000001</v>
      </c>
      <c r="AR66" s="241">
        <f>IFERROR(VLOOKUP(AQ66,'CRUCE RIESGOS'!$C$9:$D$16,2,FALSE),"")</f>
        <v/>
      </c>
      <c r="AS66" s="241" t="n">
        <v>17.2800000000002</v>
      </c>
      <c r="AT66" s="241">
        <f>IFERROR(VLOOKUP(AS66,'CRUCE RIESGOS'!$C$9:$D$16,2,FALSE),"")</f>
        <v/>
      </c>
      <c r="AU66" s="241" t="n">
        <v>18.2800000000002</v>
      </c>
      <c r="AV66" s="241">
        <f>IFERROR(VLOOKUP(AU66,'CRUCE RIESGOS'!$C$9:$D$16,2,FALSE),"")</f>
        <v/>
      </c>
      <c r="AW66" s="241" t="n">
        <v>19.2800000000002</v>
      </c>
      <c r="AX66" s="241">
        <f>IFERROR(VLOOKUP(AW66,'CRUCE RIESGOS'!$C$9:$D$16,2,FALSE),"")</f>
        <v/>
      </c>
      <c r="AY66" s="241" t="n">
        <v>20.2800000000002</v>
      </c>
      <c r="AZ66" s="241">
        <f>IFERROR(VLOOKUP(AY66,'CRUCE RIESGOS'!$C$9:$D$16,2,FALSE),"")</f>
        <v/>
      </c>
      <c r="BA66" s="241" t="n">
        <v>21.2800000000002</v>
      </c>
      <c r="BB66" s="241">
        <f>IFERROR(VLOOKUP(BA66,'CRUCE RIESGOS'!$C$9:$D$16,2,FALSE),"")</f>
        <v/>
      </c>
      <c r="BC66" s="241" t="n">
        <v>22.2800000000002</v>
      </c>
      <c r="BD66" s="241">
        <f>IFERROR(VLOOKUP(BC66,'CRUCE RIESGOS'!$C$9:$D$16,2,FALSE),"")</f>
        <v/>
      </c>
      <c r="BE66" s="241" t="n">
        <v>23.2800000000002</v>
      </c>
      <c r="BF66" s="241">
        <f>IFERROR(VLOOKUP(BE66,'CRUCE RIESGOS'!$C$9:$D$16,2,FALSE),"")</f>
        <v/>
      </c>
      <c r="BG66" s="241" t="n">
        <v>24.2800000000002</v>
      </c>
      <c r="BH66" s="241">
        <f>IFERROR(VLOOKUP(BG66,'CRUCE RIESGOS'!$C$9:$D$16,2,FALSE),"")</f>
        <v/>
      </c>
      <c r="BI66" s="241" t="n">
        <v>25.2800000000002</v>
      </c>
      <c r="BJ66" s="241">
        <f>IFERROR(VLOOKUP(BI66,'CRUCE RIESGOS'!$C$9:$D$16,2,FALSE),"")</f>
        <v/>
      </c>
    </row>
    <row r="67">
      <c r="N67" s="241">
        <f>IF(N68&lt;&gt;""," -R","")</f>
        <v/>
      </c>
      <c r="P67" s="241">
        <f>IF(P68&lt;&gt;""," -R","")</f>
        <v/>
      </c>
      <c r="R67" s="241">
        <f>IF(R68&lt;&gt;""," -R","")</f>
        <v/>
      </c>
      <c r="T67" s="241">
        <f>IF(T68&lt;&gt;""," -R","")</f>
        <v/>
      </c>
      <c r="V67" s="241">
        <f>IF(V68&lt;&gt;""," -R","")</f>
        <v/>
      </c>
      <c r="X67" s="241">
        <f>IF(X68&lt;&gt;""," -R","")</f>
        <v/>
      </c>
      <c r="Z67" s="241">
        <f>IF(Z68&lt;&gt;""," -R","")</f>
        <v/>
      </c>
      <c r="AB67" s="241">
        <f>IF(AB68&lt;&gt;""," -R","")</f>
        <v/>
      </c>
      <c r="AD67" s="241">
        <f>IF(AD68&lt;&gt;""," -R","")</f>
        <v/>
      </c>
      <c r="AF67" s="241">
        <f>IF(AF68&lt;&gt;""," -R","")</f>
        <v/>
      </c>
      <c r="AH67" s="241">
        <f>IF(AH68&lt;&gt;""," -R","")</f>
        <v/>
      </c>
      <c r="AJ67" s="241">
        <f>IF(AJ68&lt;&gt;""," -R","")</f>
        <v/>
      </c>
      <c r="AL67" s="241">
        <f>IF(AL68&lt;&gt;""," -R","")</f>
        <v/>
      </c>
      <c r="AN67" s="241">
        <f>IF(AN68&lt;&gt;""," -R","")</f>
        <v/>
      </c>
      <c r="AP67" s="241">
        <f>IF(AP68&lt;&gt;""," -R","")</f>
        <v/>
      </c>
      <c r="AR67" s="241">
        <f>IF(AR68&lt;&gt;""," -R","")</f>
        <v/>
      </c>
      <c r="AT67" s="241">
        <f>IF(AT68&lt;&gt;""," -R","")</f>
        <v/>
      </c>
      <c r="AV67" s="241">
        <f>IF(AV68&lt;&gt;""," -R","")</f>
        <v/>
      </c>
      <c r="AX67" s="241">
        <f>IF(AX68&lt;&gt;""," -R","")</f>
        <v/>
      </c>
      <c r="AZ67" s="241">
        <f>IF(AZ68&lt;&gt;""," -R","")</f>
        <v/>
      </c>
      <c r="BB67" s="241">
        <f>IF(BB68&lt;&gt;""," -R","")</f>
        <v/>
      </c>
      <c r="BD67" s="241">
        <f>IF(BD68&lt;&gt;""," -R","")</f>
        <v/>
      </c>
      <c r="BF67" s="241">
        <f>IF(BF68&lt;&gt;""," -R","")</f>
        <v/>
      </c>
      <c r="BH67" s="241">
        <f>IF(BH68&lt;&gt;""," -R","")</f>
        <v/>
      </c>
      <c r="BJ67" s="241">
        <f>IF(BJ68&lt;&gt;""," -R","")</f>
        <v/>
      </c>
    </row>
    <row r="68">
      <c r="M68" s="241" t="n">
        <v>1.29</v>
      </c>
      <c r="N68" s="241">
        <f>IFERROR(VLOOKUP(M68,'CRUCE RIESGOS'!$C$9:$D$16,2,FALSE),"")</f>
        <v/>
      </c>
      <c r="O68" s="241" t="n">
        <v>2.29000000000001</v>
      </c>
      <c r="P68" s="241">
        <f>IFERROR(VLOOKUP(O68,'CRUCE RIESGOS'!$C$9:$D$16,2,FALSE),"")</f>
        <v/>
      </c>
      <c r="Q68" s="241" t="n">
        <v>3.29000000000002</v>
      </c>
      <c r="R68" s="241">
        <f>IFERROR(VLOOKUP(Q68,'CRUCE RIESGOS'!$C$9:$D$16,2,FALSE),"")</f>
        <v/>
      </c>
      <c r="S68" s="241" t="n">
        <v>4.29000000000003</v>
      </c>
      <c r="T68" s="241">
        <f>IFERROR(VLOOKUP(S68,'CRUCE RIESGOS'!$C$9:$D$16,2,FALSE),"")</f>
        <v/>
      </c>
      <c r="U68" s="241" t="n">
        <v>5.29000000000004</v>
      </c>
      <c r="V68" s="241">
        <f>IFERROR(VLOOKUP(U68,'CRUCE RIESGOS'!$C$9:$D$16,2,FALSE),"")</f>
        <v/>
      </c>
      <c r="W68" s="241" t="n">
        <v>6.29000000000005</v>
      </c>
      <c r="X68" s="241">
        <f>IFERROR(VLOOKUP(W68,'CRUCE RIESGOS'!$C$9:$D$16,2,FALSE),"")</f>
        <v/>
      </c>
      <c r="Y68" s="241" t="n">
        <v>7.29000000000006</v>
      </c>
      <c r="Z68" s="241">
        <f>IFERROR(VLOOKUP(Y68,'CRUCE RIESGOS'!$C$9:$D$16,2,FALSE),"")</f>
        <v/>
      </c>
      <c r="AA68" s="241" t="n">
        <v>8.29000000000007</v>
      </c>
      <c r="AB68" s="241">
        <f>IFERROR(VLOOKUP(AA68,'CRUCE RIESGOS'!$C$9:$D$16,2,FALSE),"")</f>
        <v/>
      </c>
      <c r="AC68" s="241" t="n">
        <v>9.290000000000081</v>
      </c>
      <c r="AD68" s="241">
        <f>IFERROR(VLOOKUP(AC68,'CRUCE RIESGOS'!$C$9:$D$16,2,FALSE),"")</f>
        <v/>
      </c>
      <c r="AE68" s="241" t="n">
        <v>10.2900000000001</v>
      </c>
      <c r="AF68" s="241">
        <f>IFERROR(VLOOKUP(AE68,'CRUCE RIESGOS'!$C$9:$D$16,2,FALSE),"")</f>
        <v/>
      </c>
      <c r="AG68" s="241" t="n">
        <v>11.2900000000001</v>
      </c>
      <c r="AH68" s="241">
        <f>IFERROR(VLOOKUP(AG68,'CRUCE RIESGOS'!$C$9:$D$16,2,FALSE),"")</f>
        <v/>
      </c>
      <c r="AI68" s="241" t="n">
        <v>12.2900000000001</v>
      </c>
      <c r="AJ68" s="241">
        <f>IFERROR(VLOOKUP(AI68,'CRUCE RIESGOS'!$C$9:$D$16,2,FALSE),"")</f>
        <v/>
      </c>
      <c r="AK68" s="241" t="n">
        <v>13.2900000000001</v>
      </c>
      <c r="AL68" s="241">
        <f>IFERROR(VLOOKUP(AK68,'CRUCE RIESGOS'!$C$9:$D$16,2,FALSE),"")</f>
        <v/>
      </c>
      <c r="AM68" s="241" t="n">
        <v>14.2900000000001</v>
      </c>
      <c r="AN68" s="241">
        <f>IFERROR(VLOOKUP(AM68,'CRUCE RIESGOS'!$C$9:$D$16,2,FALSE),"")</f>
        <v/>
      </c>
      <c r="AO68" s="241" t="n">
        <v>15.2900000000001</v>
      </c>
      <c r="AP68" s="241">
        <f>IFERROR(VLOOKUP(AO68,'CRUCE RIESGOS'!$C$9:$D$16,2,FALSE),"")</f>
        <v/>
      </c>
      <c r="AQ68" s="241" t="n">
        <v>16.2900000000001</v>
      </c>
      <c r="AR68" s="241">
        <f>IFERROR(VLOOKUP(AQ68,'CRUCE RIESGOS'!$C$9:$D$16,2,FALSE),"")</f>
        <v/>
      </c>
      <c r="AS68" s="241" t="n">
        <v>17.2900000000002</v>
      </c>
      <c r="AT68" s="241">
        <f>IFERROR(VLOOKUP(AS68,'CRUCE RIESGOS'!$C$9:$D$16,2,FALSE),"")</f>
        <v/>
      </c>
      <c r="AU68" s="241" t="n">
        <v>18.2900000000002</v>
      </c>
      <c r="AV68" s="241">
        <f>IFERROR(VLOOKUP(AU68,'CRUCE RIESGOS'!$C$9:$D$16,2,FALSE),"")</f>
        <v/>
      </c>
      <c r="AW68" s="241" t="n">
        <v>19.2900000000002</v>
      </c>
      <c r="AX68" s="241">
        <f>IFERROR(VLOOKUP(AW68,'CRUCE RIESGOS'!$C$9:$D$16,2,FALSE),"")</f>
        <v/>
      </c>
      <c r="AY68" s="241" t="n">
        <v>20.2900000000002</v>
      </c>
      <c r="AZ68" s="241">
        <f>IFERROR(VLOOKUP(AY68,'CRUCE RIESGOS'!$C$9:$D$16,2,FALSE),"")</f>
        <v/>
      </c>
      <c r="BA68" s="241" t="n">
        <v>21.2900000000002</v>
      </c>
      <c r="BB68" s="241">
        <f>IFERROR(VLOOKUP(BA68,'CRUCE RIESGOS'!$C$9:$D$16,2,FALSE),"")</f>
        <v/>
      </c>
      <c r="BC68" s="241" t="n">
        <v>22.2900000000002</v>
      </c>
      <c r="BD68" s="241">
        <f>IFERROR(VLOOKUP(BC68,'CRUCE RIESGOS'!$C$9:$D$16,2,FALSE),"")</f>
        <v/>
      </c>
      <c r="BE68" s="241" t="n">
        <v>23.2900000000002</v>
      </c>
      <c r="BF68" s="241">
        <f>IFERROR(VLOOKUP(BE68,'CRUCE RIESGOS'!$C$9:$D$16,2,FALSE),"")</f>
        <v/>
      </c>
      <c r="BG68" s="241" t="n">
        <v>24.2900000000002</v>
      </c>
      <c r="BH68" s="241">
        <f>IFERROR(VLOOKUP(BG68,'CRUCE RIESGOS'!$C$9:$D$16,2,FALSE),"")</f>
        <v/>
      </c>
      <c r="BI68" s="241" t="n">
        <v>25.2900000000002</v>
      </c>
      <c r="BJ68" s="241">
        <f>IFERROR(VLOOKUP(BI68,'CRUCE RIESGOS'!$C$9:$D$16,2,FALSE),"")</f>
        <v/>
      </c>
    </row>
    <row r="69">
      <c r="N69" s="241">
        <f>IF(N70&lt;&gt;""," -R","")</f>
        <v/>
      </c>
      <c r="P69" s="241">
        <f>IF(P70&lt;&gt;""," -R","")</f>
        <v/>
      </c>
      <c r="R69" s="241">
        <f>IF(R70&lt;&gt;""," -R","")</f>
        <v/>
      </c>
      <c r="T69" s="241">
        <f>IF(T70&lt;&gt;""," -R","")</f>
        <v/>
      </c>
      <c r="V69" s="241">
        <f>IF(V70&lt;&gt;""," -R","")</f>
        <v/>
      </c>
      <c r="X69" s="241">
        <f>IF(X70&lt;&gt;""," -R","")</f>
        <v/>
      </c>
      <c r="Z69" s="241">
        <f>IF(Z70&lt;&gt;""," -R","")</f>
        <v/>
      </c>
      <c r="AB69" s="241">
        <f>IF(AB70&lt;&gt;""," -R","")</f>
        <v/>
      </c>
      <c r="AD69" s="241">
        <f>IF(AD70&lt;&gt;""," -R","")</f>
        <v/>
      </c>
      <c r="AF69" s="241">
        <f>IF(AF70&lt;&gt;""," -R","")</f>
        <v/>
      </c>
      <c r="AH69" s="241">
        <f>IF(AH70&lt;&gt;""," -R","")</f>
        <v/>
      </c>
      <c r="AJ69" s="241">
        <f>IF(AJ70&lt;&gt;""," -R","")</f>
        <v/>
      </c>
      <c r="AL69" s="241">
        <f>IF(AL70&lt;&gt;""," -R","")</f>
        <v/>
      </c>
      <c r="AN69" s="241">
        <f>IF(AN70&lt;&gt;""," -R","")</f>
        <v/>
      </c>
      <c r="AP69" s="241">
        <f>IF(AP70&lt;&gt;""," -R","")</f>
        <v/>
      </c>
      <c r="AR69" s="241">
        <f>IF(AR70&lt;&gt;""," -R","")</f>
        <v/>
      </c>
      <c r="AT69" s="241">
        <f>IF(AT70&lt;&gt;""," -R","")</f>
        <v/>
      </c>
      <c r="AV69" s="241">
        <f>IF(AV70&lt;&gt;""," -R","")</f>
        <v/>
      </c>
      <c r="AX69" s="241">
        <f>IF(AX70&lt;&gt;""," -R","")</f>
        <v/>
      </c>
      <c r="AZ69" s="241">
        <f>IF(AZ70&lt;&gt;""," -R","")</f>
        <v/>
      </c>
      <c r="BB69" s="241">
        <f>IF(BB70&lt;&gt;""," -R","")</f>
        <v/>
      </c>
      <c r="BD69" s="241">
        <f>IF(BD70&lt;&gt;""," -R","")</f>
        <v/>
      </c>
      <c r="BF69" s="241">
        <f>IF(BF70&lt;&gt;""," -R","")</f>
        <v/>
      </c>
      <c r="BH69" s="241">
        <f>IF(BH70&lt;&gt;""," -R","")</f>
        <v/>
      </c>
      <c r="BJ69" s="241">
        <f>IF(BJ70&lt;&gt;""," -R","")</f>
        <v/>
      </c>
    </row>
    <row r="70">
      <c r="M70" s="241" t="n">
        <v>1.3</v>
      </c>
      <c r="N70" s="241">
        <f>IFERROR(VLOOKUP(M70,'CRUCE RIESGOS'!$C$9:$D$16,2,FALSE),"")</f>
        <v/>
      </c>
      <c r="O70" s="241" t="n">
        <v>2.30000000000001</v>
      </c>
      <c r="P70" s="241">
        <f>IFERROR(VLOOKUP(O70,'CRUCE RIESGOS'!$C$9:$D$16,2,FALSE),"")</f>
        <v/>
      </c>
      <c r="Q70" s="241" t="n">
        <v>3.30000000000002</v>
      </c>
      <c r="R70" s="241">
        <f>IFERROR(VLOOKUP(Q70,'CRUCE RIESGOS'!$C$9:$D$16,2,FALSE),"")</f>
        <v/>
      </c>
      <c r="S70" s="241" t="n">
        <v>4.30000000000003</v>
      </c>
      <c r="T70" s="241">
        <f>IFERROR(VLOOKUP(S70,'CRUCE RIESGOS'!$C$9:$D$16,2,FALSE),"")</f>
        <v/>
      </c>
      <c r="U70" s="241" t="n">
        <v>5.30000000000004</v>
      </c>
      <c r="V70" s="241">
        <f>IFERROR(VLOOKUP(U70,'CRUCE RIESGOS'!$C$9:$D$16,2,FALSE),"")</f>
        <v/>
      </c>
      <c r="W70" s="241" t="n">
        <v>6.30000000000005</v>
      </c>
      <c r="X70" s="241">
        <f>IFERROR(VLOOKUP(W70,'CRUCE RIESGOS'!$C$9:$D$16,2,FALSE),"")</f>
        <v/>
      </c>
      <c r="Y70" s="241" t="n">
        <v>7.30000000000006</v>
      </c>
      <c r="Z70" s="241">
        <f>IFERROR(VLOOKUP(Y70,'CRUCE RIESGOS'!$C$9:$D$16,2,FALSE),"")</f>
        <v/>
      </c>
      <c r="AA70" s="241" t="n">
        <v>8.30000000000007</v>
      </c>
      <c r="AB70" s="241">
        <f>IFERROR(VLOOKUP(AA70,'CRUCE RIESGOS'!$C$9:$D$16,2,FALSE),"")</f>
        <v/>
      </c>
      <c r="AC70" s="241" t="n">
        <v>9.300000000000081</v>
      </c>
      <c r="AD70" s="241">
        <f>IFERROR(VLOOKUP(AC70,'CRUCE RIESGOS'!$C$9:$D$16,2,FALSE),"")</f>
        <v/>
      </c>
      <c r="AE70" s="241" t="n">
        <v>10.3000000000001</v>
      </c>
      <c r="AF70" s="241">
        <f>IFERROR(VLOOKUP(AE70,'CRUCE RIESGOS'!$C$9:$D$16,2,FALSE),"")</f>
        <v/>
      </c>
      <c r="AG70" s="241" t="n">
        <v>11.3000000000001</v>
      </c>
      <c r="AH70" s="241">
        <f>IFERROR(VLOOKUP(AG70,'CRUCE RIESGOS'!$C$9:$D$16,2,FALSE),"")</f>
        <v/>
      </c>
      <c r="AI70" s="241" t="n">
        <v>12.3000000000001</v>
      </c>
      <c r="AJ70" s="241">
        <f>IFERROR(VLOOKUP(AI70,'CRUCE RIESGOS'!$C$9:$D$16,2,FALSE),"")</f>
        <v/>
      </c>
      <c r="AK70" s="241" t="n">
        <v>13.3000000000001</v>
      </c>
      <c r="AL70" s="241">
        <f>IFERROR(VLOOKUP(AK70,'CRUCE RIESGOS'!$C$9:$D$16,2,FALSE),"")</f>
        <v/>
      </c>
      <c r="AM70" s="241" t="n">
        <v>14.3000000000001</v>
      </c>
      <c r="AN70" s="241">
        <f>IFERROR(VLOOKUP(AM70,'CRUCE RIESGOS'!$C$9:$D$16,2,FALSE),"")</f>
        <v/>
      </c>
      <c r="AO70" s="241" t="n">
        <v>15.3000000000001</v>
      </c>
      <c r="AP70" s="241">
        <f>IFERROR(VLOOKUP(AO70,'CRUCE RIESGOS'!$C$9:$D$16,2,FALSE),"")</f>
        <v/>
      </c>
      <c r="AQ70" s="241" t="n">
        <v>16.3000000000001</v>
      </c>
      <c r="AR70" s="241">
        <f>IFERROR(VLOOKUP(AQ70,'CRUCE RIESGOS'!$C$9:$D$16,2,FALSE),"")</f>
        <v/>
      </c>
      <c r="AS70" s="241" t="n">
        <v>17.3000000000002</v>
      </c>
      <c r="AT70" s="241">
        <f>IFERROR(VLOOKUP(AS70,'CRUCE RIESGOS'!$C$9:$D$16,2,FALSE),"")</f>
        <v/>
      </c>
      <c r="AU70" s="241" t="n">
        <v>18.3000000000002</v>
      </c>
      <c r="AV70" s="241">
        <f>IFERROR(VLOOKUP(AU70,'CRUCE RIESGOS'!$C$9:$D$16,2,FALSE),"")</f>
        <v/>
      </c>
      <c r="AW70" s="241" t="n">
        <v>19.3000000000002</v>
      </c>
      <c r="AX70" s="241">
        <f>IFERROR(VLOOKUP(AW70,'CRUCE RIESGOS'!$C$9:$D$16,2,FALSE),"")</f>
        <v/>
      </c>
      <c r="AY70" s="241" t="n">
        <v>20.3000000000002</v>
      </c>
      <c r="AZ70" s="241">
        <f>IFERROR(VLOOKUP(AY70,'CRUCE RIESGOS'!$C$9:$D$16,2,FALSE),"")</f>
        <v/>
      </c>
      <c r="BA70" s="241" t="n">
        <v>21.3000000000002</v>
      </c>
      <c r="BB70" s="241">
        <f>IFERROR(VLOOKUP(BA70,'CRUCE RIESGOS'!$C$9:$D$16,2,FALSE),"")</f>
        <v/>
      </c>
      <c r="BC70" s="241" t="n">
        <v>22.3000000000002</v>
      </c>
      <c r="BD70" s="241">
        <f>IFERROR(VLOOKUP(BC70,'CRUCE RIESGOS'!$C$9:$D$16,2,FALSE),"")</f>
        <v/>
      </c>
      <c r="BE70" s="241" t="n">
        <v>23.3000000000002</v>
      </c>
      <c r="BF70" s="241">
        <f>IFERROR(VLOOKUP(BE70,'CRUCE RIESGOS'!$C$9:$D$16,2,FALSE),"")</f>
        <v/>
      </c>
      <c r="BG70" s="241" t="n">
        <v>24.3000000000002</v>
      </c>
      <c r="BH70" s="241">
        <f>IFERROR(VLOOKUP(BG70,'CRUCE RIESGOS'!$C$9:$D$16,2,FALSE),"")</f>
        <v/>
      </c>
      <c r="BI70" s="241" t="n">
        <v>25.3000000000002</v>
      </c>
      <c r="BJ70" s="241">
        <f>IFERROR(VLOOKUP(BI70,'CRUCE RIESGOS'!$C$9:$D$16,2,FALSE),"")</f>
        <v/>
      </c>
    </row>
    <row r="71">
      <c r="N71" s="241">
        <f>IF(N72&lt;&gt;""," -R","")</f>
        <v/>
      </c>
      <c r="P71" s="241">
        <f>IF(P72&lt;&gt;""," -R","")</f>
        <v/>
      </c>
      <c r="R71" s="241">
        <f>IF(R72&lt;&gt;""," -R","")</f>
        <v/>
      </c>
      <c r="T71" s="241">
        <f>IF(T72&lt;&gt;""," -R","")</f>
        <v/>
      </c>
      <c r="V71" s="241">
        <f>IF(V72&lt;&gt;""," -R","")</f>
        <v/>
      </c>
      <c r="X71" s="241">
        <f>IF(X72&lt;&gt;""," -R","")</f>
        <v/>
      </c>
      <c r="Z71" s="241">
        <f>IF(Z72&lt;&gt;""," -R","")</f>
        <v/>
      </c>
      <c r="AB71" s="241">
        <f>IF(AB72&lt;&gt;""," -R","")</f>
        <v/>
      </c>
      <c r="AD71" s="241">
        <f>IF(AD72&lt;&gt;""," -R","")</f>
        <v/>
      </c>
      <c r="AF71" s="241">
        <f>IF(AF72&lt;&gt;""," -R","")</f>
        <v/>
      </c>
      <c r="AH71" s="241">
        <f>IF(AH72&lt;&gt;""," -R","")</f>
        <v/>
      </c>
      <c r="AJ71" s="241">
        <f>IF(AJ72&lt;&gt;""," -R","")</f>
        <v/>
      </c>
      <c r="AL71" s="241">
        <f>IF(AL72&lt;&gt;""," -R","")</f>
        <v/>
      </c>
      <c r="AN71" s="241">
        <f>IF(AN72&lt;&gt;""," -R","")</f>
        <v/>
      </c>
      <c r="AP71" s="241">
        <f>IF(AP72&lt;&gt;""," -R","")</f>
        <v/>
      </c>
      <c r="AR71" s="241">
        <f>IF(AR72&lt;&gt;""," -R","")</f>
        <v/>
      </c>
      <c r="AT71" s="241">
        <f>IF(AT72&lt;&gt;""," -R","")</f>
        <v/>
      </c>
      <c r="AV71" s="241">
        <f>IF(AV72&lt;&gt;""," -R","")</f>
        <v/>
      </c>
      <c r="AX71" s="241">
        <f>IF(AX72&lt;&gt;""," -R","")</f>
        <v/>
      </c>
      <c r="AZ71" s="241">
        <f>IF(AZ72&lt;&gt;""," -R","")</f>
        <v/>
      </c>
      <c r="BB71" s="241">
        <f>IF(BB72&lt;&gt;""," -R","")</f>
        <v/>
      </c>
      <c r="BD71" s="241">
        <f>IF(BD72&lt;&gt;""," -R","")</f>
        <v/>
      </c>
      <c r="BF71" s="241">
        <f>IF(BF72&lt;&gt;""," -R","")</f>
        <v/>
      </c>
      <c r="BH71" s="241">
        <f>IF(BH72&lt;&gt;""," -R","")</f>
        <v/>
      </c>
      <c r="BJ71" s="241">
        <f>IF(BJ72&lt;&gt;""," -R","")</f>
        <v/>
      </c>
    </row>
    <row r="72">
      <c r="M72" s="241" t="n">
        <v>1.31</v>
      </c>
      <c r="N72" s="241">
        <f>IFERROR(VLOOKUP(M72,'CRUCE RIESGOS'!$C$9:$D$16,2,FALSE),"")</f>
        <v/>
      </c>
      <c r="O72" s="241" t="n">
        <v>2.31000000000001</v>
      </c>
      <c r="P72" s="241">
        <f>IFERROR(VLOOKUP(O72,'CRUCE RIESGOS'!$C$9:$D$16,2,FALSE),"")</f>
        <v/>
      </c>
      <c r="Q72" s="241" t="n">
        <v>3.31000000000002</v>
      </c>
      <c r="R72" s="241">
        <f>IFERROR(VLOOKUP(Q72,'CRUCE RIESGOS'!$C$9:$D$16,2,FALSE),"")</f>
        <v/>
      </c>
      <c r="S72" s="241" t="n">
        <v>4.31000000000003</v>
      </c>
      <c r="T72" s="241">
        <f>IFERROR(VLOOKUP(S72,'CRUCE RIESGOS'!$C$9:$D$16,2,FALSE),"")</f>
        <v/>
      </c>
      <c r="U72" s="241" t="n">
        <v>5.31000000000004</v>
      </c>
      <c r="V72" s="241">
        <f>IFERROR(VLOOKUP(U72,'CRUCE RIESGOS'!$C$9:$D$16,2,FALSE),"")</f>
        <v/>
      </c>
      <c r="W72" s="241" t="n">
        <v>6.31000000000005</v>
      </c>
      <c r="X72" s="241">
        <f>IFERROR(VLOOKUP(W72,'CRUCE RIESGOS'!$C$9:$D$16,2,FALSE),"")</f>
        <v/>
      </c>
      <c r="Y72" s="241" t="n">
        <v>7.31000000000006</v>
      </c>
      <c r="Z72" s="241">
        <f>IFERROR(VLOOKUP(Y72,'CRUCE RIESGOS'!$C$9:$D$16,2,FALSE),"")</f>
        <v/>
      </c>
      <c r="AA72" s="241" t="n">
        <v>8.31000000000007</v>
      </c>
      <c r="AB72" s="241">
        <f>IFERROR(VLOOKUP(AA72,'CRUCE RIESGOS'!$C$9:$D$16,2,FALSE),"")</f>
        <v/>
      </c>
      <c r="AC72" s="241" t="n">
        <v>9.31000000000008</v>
      </c>
      <c r="AD72" s="241">
        <f>IFERROR(VLOOKUP(AC72,'CRUCE RIESGOS'!$C$9:$D$16,2,FALSE),"")</f>
        <v/>
      </c>
      <c r="AE72" s="241" t="n">
        <v>10.3100000000001</v>
      </c>
      <c r="AF72" s="241">
        <f>IFERROR(VLOOKUP(AE72,'CRUCE RIESGOS'!$C$9:$D$16,2,FALSE),"")</f>
        <v/>
      </c>
      <c r="AG72" s="241" t="n">
        <v>11.3100000000001</v>
      </c>
      <c r="AH72" s="241">
        <f>IFERROR(VLOOKUP(AG72,'CRUCE RIESGOS'!$C$9:$D$16,2,FALSE),"")</f>
        <v/>
      </c>
      <c r="AI72" s="241" t="n">
        <v>12.3100000000001</v>
      </c>
      <c r="AJ72" s="241">
        <f>IFERROR(VLOOKUP(AI72,'CRUCE RIESGOS'!$C$9:$D$16,2,FALSE),"")</f>
        <v/>
      </c>
      <c r="AK72" s="241" t="n">
        <v>13.3100000000001</v>
      </c>
      <c r="AL72" s="241">
        <f>IFERROR(VLOOKUP(AK72,'CRUCE RIESGOS'!$C$9:$D$16,2,FALSE),"")</f>
        <v/>
      </c>
      <c r="AM72" s="241" t="n">
        <v>14.3100000000001</v>
      </c>
      <c r="AN72" s="241">
        <f>IFERROR(VLOOKUP(AM72,'CRUCE RIESGOS'!$C$9:$D$16,2,FALSE),"")</f>
        <v/>
      </c>
      <c r="AO72" s="241" t="n">
        <v>15.3100000000001</v>
      </c>
      <c r="AP72" s="241">
        <f>IFERROR(VLOOKUP(AO72,'CRUCE RIESGOS'!$C$9:$D$16,2,FALSE),"")</f>
        <v/>
      </c>
      <c r="AQ72" s="241" t="n">
        <v>16.3100000000001</v>
      </c>
      <c r="AR72" s="241">
        <f>IFERROR(VLOOKUP(AQ72,'CRUCE RIESGOS'!$C$9:$D$16,2,FALSE),"")</f>
        <v/>
      </c>
      <c r="AS72" s="241" t="n">
        <v>17.3100000000002</v>
      </c>
      <c r="AT72" s="241">
        <f>IFERROR(VLOOKUP(AS72,'CRUCE RIESGOS'!$C$9:$D$16,2,FALSE),"")</f>
        <v/>
      </c>
      <c r="AU72" s="241" t="n">
        <v>18.3100000000002</v>
      </c>
      <c r="AV72" s="241">
        <f>IFERROR(VLOOKUP(AU72,'CRUCE RIESGOS'!$C$9:$D$16,2,FALSE),"")</f>
        <v/>
      </c>
      <c r="AW72" s="241" t="n">
        <v>19.3100000000002</v>
      </c>
      <c r="AX72" s="241">
        <f>IFERROR(VLOOKUP(AW72,'CRUCE RIESGOS'!$C$9:$D$16,2,FALSE),"")</f>
        <v/>
      </c>
      <c r="AY72" s="241" t="n">
        <v>20.3100000000002</v>
      </c>
      <c r="AZ72" s="241">
        <f>IFERROR(VLOOKUP(AY72,'CRUCE RIESGOS'!$C$9:$D$16,2,FALSE),"")</f>
        <v/>
      </c>
      <c r="BA72" s="241" t="n">
        <v>21.3100000000002</v>
      </c>
      <c r="BB72" s="241">
        <f>IFERROR(VLOOKUP(BA72,'CRUCE RIESGOS'!$C$9:$D$16,2,FALSE),"")</f>
        <v/>
      </c>
      <c r="BC72" s="241" t="n">
        <v>22.3100000000002</v>
      </c>
      <c r="BD72" s="241">
        <f>IFERROR(VLOOKUP(BC72,'CRUCE RIESGOS'!$C$9:$D$16,2,FALSE),"")</f>
        <v/>
      </c>
      <c r="BE72" s="241" t="n">
        <v>23.3100000000002</v>
      </c>
      <c r="BF72" s="241">
        <f>IFERROR(VLOOKUP(BE72,'CRUCE RIESGOS'!$C$9:$D$16,2,FALSE),"")</f>
        <v/>
      </c>
      <c r="BG72" s="241" t="n">
        <v>24.3100000000002</v>
      </c>
      <c r="BH72" s="241">
        <f>IFERROR(VLOOKUP(BG72,'CRUCE RIESGOS'!$C$9:$D$16,2,FALSE),"")</f>
        <v/>
      </c>
      <c r="BI72" s="241" t="n">
        <v>25.3100000000002</v>
      </c>
      <c r="BJ72" s="241">
        <f>IFERROR(VLOOKUP(BI72,'CRUCE RIESGOS'!$C$9:$D$16,2,FALSE),"")</f>
        <v/>
      </c>
    </row>
    <row r="73">
      <c r="N73" s="241">
        <f>IF(N74&lt;&gt;""," -R","")</f>
        <v/>
      </c>
      <c r="P73" s="241">
        <f>IF(P74&lt;&gt;""," -R","")</f>
        <v/>
      </c>
      <c r="R73" s="241">
        <f>IF(R74&lt;&gt;""," -R","")</f>
        <v/>
      </c>
      <c r="T73" s="241">
        <f>IF(T74&lt;&gt;""," -R","")</f>
        <v/>
      </c>
      <c r="V73" s="241">
        <f>IF(V74&lt;&gt;""," -R","")</f>
        <v/>
      </c>
      <c r="X73" s="241">
        <f>IF(X74&lt;&gt;""," -R","")</f>
        <v/>
      </c>
      <c r="Z73" s="241">
        <f>IF(Z74&lt;&gt;""," -R","")</f>
        <v/>
      </c>
      <c r="AB73" s="241">
        <f>IF(AB74&lt;&gt;""," -R","")</f>
        <v/>
      </c>
      <c r="AD73" s="241">
        <f>IF(AD74&lt;&gt;""," -R","")</f>
        <v/>
      </c>
      <c r="AF73" s="241">
        <f>IF(AF74&lt;&gt;""," -R","")</f>
        <v/>
      </c>
      <c r="AH73" s="241">
        <f>IF(AH74&lt;&gt;""," -R","")</f>
        <v/>
      </c>
      <c r="AJ73" s="241">
        <f>IF(AJ74&lt;&gt;""," -R","")</f>
        <v/>
      </c>
      <c r="AL73" s="241">
        <f>IF(AL74&lt;&gt;""," -R","")</f>
        <v/>
      </c>
      <c r="AN73" s="241">
        <f>IF(AN74&lt;&gt;""," -R","")</f>
        <v/>
      </c>
      <c r="AP73" s="241">
        <f>IF(AP74&lt;&gt;""," -R","")</f>
        <v/>
      </c>
      <c r="AR73" s="241">
        <f>IF(AR74&lt;&gt;""," -R","")</f>
        <v/>
      </c>
      <c r="AT73" s="241">
        <f>IF(AT74&lt;&gt;""," -R","")</f>
        <v/>
      </c>
      <c r="AV73" s="241">
        <f>IF(AV74&lt;&gt;""," -R","")</f>
        <v/>
      </c>
      <c r="AX73" s="241">
        <f>IF(AX74&lt;&gt;""," -R","")</f>
        <v/>
      </c>
      <c r="AZ73" s="241">
        <f>IF(AZ74&lt;&gt;""," -R","")</f>
        <v/>
      </c>
      <c r="BB73" s="241">
        <f>IF(BB74&lt;&gt;""," -R","")</f>
        <v/>
      </c>
      <c r="BD73" s="241">
        <f>IF(BD74&lt;&gt;""," -R","")</f>
        <v/>
      </c>
      <c r="BF73" s="241">
        <f>IF(BF74&lt;&gt;""," -R","")</f>
        <v/>
      </c>
      <c r="BH73" s="241">
        <f>IF(BH74&lt;&gt;""," -R","")</f>
        <v/>
      </c>
      <c r="BJ73" s="241">
        <f>IF(BJ74&lt;&gt;""," -R","")</f>
        <v/>
      </c>
    </row>
    <row r="74">
      <c r="M74" s="241" t="n">
        <v>1.32</v>
      </c>
      <c r="N74" s="241">
        <f>IFERROR(VLOOKUP(M74,'CRUCE RIESGOS'!$C$9:$D$16,2,FALSE),"")</f>
        <v/>
      </c>
      <c r="O74" s="241" t="n">
        <v>2.32000000000001</v>
      </c>
      <c r="P74" s="241">
        <f>IFERROR(VLOOKUP(O74,'CRUCE RIESGOS'!$C$9:$D$16,2,FALSE),"")</f>
        <v/>
      </c>
      <c r="Q74" s="241" t="n">
        <v>3.32000000000002</v>
      </c>
      <c r="R74" s="241">
        <f>IFERROR(VLOOKUP(Q74,'CRUCE RIESGOS'!$C$9:$D$16,2,FALSE),"")</f>
        <v/>
      </c>
      <c r="S74" s="241" t="n">
        <v>4.32000000000003</v>
      </c>
      <c r="T74" s="241">
        <f>IFERROR(VLOOKUP(S74,'CRUCE RIESGOS'!$C$9:$D$16,2,FALSE),"")</f>
        <v/>
      </c>
      <c r="U74" s="241" t="n">
        <v>5.32000000000004</v>
      </c>
      <c r="V74" s="241">
        <f>IFERROR(VLOOKUP(U74,'CRUCE RIESGOS'!$C$9:$D$16,2,FALSE),"")</f>
        <v/>
      </c>
      <c r="W74" s="241" t="n">
        <v>6.32000000000005</v>
      </c>
      <c r="X74" s="241">
        <f>IFERROR(VLOOKUP(W74,'CRUCE RIESGOS'!$C$9:$D$16,2,FALSE),"")</f>
        <v/>
      </c>
      <c r="Y74" s="241" t="n">
        <v>7.32000000000006</v>
      </c>
      <c r="Z74" s="241">
        <f>IFERROR(VLOOKUP(Y74,'CRUCE RIESGOS'!$C$9:$D$16,2,FALSE),"")</f>
        <v/>
      </c>
      <c r="AA74" s="241" t="n">
        <v>8.32000000000007</v>
      </c>
      <c r="AB74" s="241">
        <f>IFERROR(VLOOKUP(AA74,'CRUCE RIESGOS'!$C$9:$D$16,2,FALSE),"")</f>
        <v/>
      </c>
      <c r="AC74" s="241" t="n">
        <v>9.32000000000008</v>
      </c>
      <c r="AD74" s="241">
        <f>IFERROR(VLOOKUP(AC74,'CRUCE RIESGOS'!$C$9:$D$16,2,FALSE),"")</f>
        <v/>
      </c>
      <c r="AE74" s="241" t="n">
        <v>10.3200000000001</v>
      </c>
      <c r="AF74" s="241">
        <f>IFERROR(VLOOKUP(AE74,'CRUCE RIESGOS'!$C$9:$D$16,2,FALSE),"")</f>
        <v/>
      </c>
      <c r="AG74" s="241" t="n">
        <v>11.3200000000001</v>
      </c>
      <c r="AH74" s="241">
        <f>IFERROR(VLOOKUP(AG74,'CRUCE RIESGOS'!$C$9:$D$16,2,FALSE),"")</f>
        <v/>
      </c>
      <c r="AI74" s="241" t="n">
        <v>12.3200000000001</v>
      </c>
      <c r="AJ74" s="241">
        <f>IFERROR(VLOOKUP(AI74,'CRUCE RIESGOS'!$C$9:$D$16,2,FALSE),"")</f>
        <v/>
      </c>
      <c r="AK74" s="241" t="n">
        <v>13.3200000000001</v>
      </c>
      <c r="AL74" s="241">
        <f>IFERROR(VLOOKUP(AK74,'CRUCE RIESGOS'!$C$9:$D$16,2,FALSE),"")</f>
        <v/>
      </c>
      <c r="AM74" s="241" t="n">
        <v>14.3200000000001</v>
      </c>
      <c r="AN74" s="241">
        <f>IFERROR(VLOOKUP(AM74,'CRUCE RIESGOS'!$C$9:$D$16,2,FALSE),"")</f>
        <v/>
      </c>
      <c r="AO74" s="241" t="n">
        <v>15.3200000000001</v>
      </c>
      <c r="AP74" s="241">
        <f>IFERROR(VLOOKUP(AO74,'CRUCE RIESGOS'!$C$9:$D$16,2,FALSE),"")</f>
        <v/>
      </c>
      <c r="AQ74" s="241" t="n">
        <v>16.3200000000001</v>
      </c>
      <c r="AR74" s="241">
        <f>IFERROR(VLOOKUP(AQ74,'CRUCE RIESGOS'!$C$9:$D$16,2,FALSE),"")</f>
        <v/>
      </c>
      <c r="AS74" s="241" t="n">
        <v>17.3200000000002</v>
      </c>
      <c r="AT74" s="241">
        <f>IFERROR(VLOOKUP(AS74,'CRUCE RIESGOS'!$C$9:$D$16,2,FALSE),"")</f>
        <v/>
      </c>
      <c r="AU74" s="241" t="n">
        <v>18.3200000000002</v>
      </c>
      <c r="AV74" s="241">
        <f>IFERROR(VLOOKUP(AU74,'CRUCE RIESGOS'!$C$9:$D$16,2,FALSE),"")</f>
        <v/>
      </c>
      <c r="AW74" s="241" t="n">
        <v>19.3200000000002</v>
      </c>
      <c r="AX74" s="241">
        <f>IFERROR(VLOOKUP(AW74,'CRUCE RIESGOS'!$C$9:$D$16,2,FALSE),"")</f>
        <v/>
      </c>
      <c r="AY74" s="241" t="n">
        <v>20.3200000000002</v>
      </c>
      <c r="AZ74" s="241">
        <f>IFERROR(VLOOKUP(AY74,'CRUCE RIESGOS'!$C$9:$D$16,2,FALSE),"")</f>
        <v/>
      </c>
      <c r="BA74" s="241" t="n">
        <v>21.3200000000002</v>
      </c>
      <c r="BB74" s="241">
        <f>IFERROR(VLOOKUP(BA74,'CRUCE RIESGOS'!$C$9:$D$16,2,FALSE),"")</f>
        <v/>
      </c>
      <c r="BC74" s="241" t="n">
        <v>22.3200000000002</v>
      </c>
      <c r="BD74" s="241">
        <f>IFERROR(VLOOKUP(BC74,'CRUCE RIESGOS'!$C$9:$D$16,2,FALSE),"")</f>
        <v/>
      </c>
      <c r="BE74" s="241" t="n">
        <v>23.3200000000002</v>
      </c>
      <c r="BF74" s="241">
        <f>IFERROR(VLOOKUP(BE74,'CRUCE RIESGOS'!$C$9:$D$16,2,FALSE),"")</f>
        <v/>
      </c>
      <c r="BG74" s="241" t="n">
        <v>24.3200000000002</v>
      </c>
      <c r="BH74" s="241">
        <f>IFERROR(VLOOKUP(BG74,'CRUCE RIESGOS'!$C$9:$D$16,2,FALSE),"")</f>
        <v/>
      </c>
      <c r="BI74" s="241" t="n">
        <v>25.3200000000002</v>
      </c>
      <c r="BJ74" s="241">
        <f>IFERROR(VLOOKUP(BI74,'CRUCE RIESGOS'!$C$9:$D$16,2,FALSE),"")</f>
        <v/>
      </c>
    </row>
    <row r="75">
      <c r="N75" s="241">
        <f>IF(N76&lt;&gt;""," -R","")</f>
        <v/>
      </c>
      <c r="P75" s="241">
        <f>IF(P76&lt;&gt;""," -R","")</f>
        <v/>
      </c>
      <c r="R75" s="241">
        <f>IF(R76&lt;&gt;""," -R","")</f>
        <v/>
      </c>
      <c r="T75" s="241">
        <f>IF(T76&lt;&gt;""," -R","")</f>
        <v/>
      </c>
      <c r="V75" s="241">
        <f>IF(V76&lt;&gt;""," -R","")</f>
        <v/>
      </c>
      <c r="X75" s="241">
        <f>IF(X76&lt;&gt;""," -R","")</f>
        <v/>
      </c>
      <c r="Z75" s="241">
        <f>IF(Z76&lt;&gt;""," -R","")</f>
        <v/>
      </c>
      <c r="AB75" s="241">
        <f>IF(AB76&lt;&gt;""," -R","")</f>
        <v/>
      </c>
      <c r="AD75" s="241">
        <f>IF(AD76&lt;&gt;""," -R","")</f>
        <v/>
      </c>
      <c r="AF75" s="241">
        <f>IF(AF76&lt;&gt;""," -R","")</f>
        <v/>
      </c>
      <c r="AH75" s="241">
        <f>IF(AH76&lt;&gt;""," -R","")</f>
        <v/>
      </c>
      <c r="AJ75" s="241">
        <f>IF(AJ76&lt;&gt;""," -R","")</f>
        <v/>
      </c>
      <c r="AL75" s="241">
        <f>IF(AL76&lt;&gt;""," -R","")</f>
        <v/>
      </c>
      <c r="AN75" s="241">
        <f>IF(AN76&lt;&gt;""," -R","")</f>
        <v/>
      </c>
      <c r="AP75" s="241">
        <f>IF(AP76&lt;&gt;""," -R","")</f>
        <v/>
      </c>
      <c r="AR75" s="241">
        <f>IF(AR76&lt;&gt;""," -R","")</f>
        <v/>
      </c>
      <c r="AT75" s="241">
        <f>IF(AT76&lt;&gt;""," -R","")</f>
        <v/>
      </c>
      <c r="AV75" s="241">
        <f>IF(AV76&lt;&gt;""," -R","")</f>
        <v/>
      </c>
      <c r="AX75" s="241">
        <f>IF(AX76&lt;&gt;""," -R","")</f>
        <v/>
      </c>
      <c r="AZ75" s="241">
        <f>IF(AZ76&lt;&gt;""," -R","")</f>
        <v/>
      </c>
      <c r="BB75" s="241">
        <f>IF(BB76&lt;&gt;""," -R","")</f>
        <v/>
      </c>
      <c r="BD75" s="241">
        <f>IF(BD76&lt;&gt;""," -R","")</f>
        <v/>
      </c>
      <c r="BF75" s="241">
        <f>IF(BF76&lt;&gt;""," -R","")</f>
        <v/>
      </c>
      <c r="BH75" s="241">
        <f>IF(BH76&lt;&gt;""," -R","")</f>
        <v/>
      </c>
      <c r="BJ75" s="241">
        <f>IF(BJ76&lt;&gt;""," -R","")</f>
        <v/>
      </c>
    </row>
    <row r="76">
      <c r="M76" s="241" t="n">
        <v>1.33</v>
      </c>
      <c r="N76" s="241">
        <f>IFERROR(VLOOKUP(M76,'CRUCE RIESGOS'!$C$9:$D$16,2,FALSE),"")</f>
        <v/>
      </c>
      <c r="O76" s="241" t="n">
        <v>2.33000000000001</v>
      </c>
      <c r="P76" s="241">
        <f>IFERROR(VLOOKUP(O76,'CRUCE RIESGOS'!$C$9:$D$16,2,FALSE),"")</f>
        <v/>
      </c>
      <c r="Q76" s="241" t="n">
        <v>3.33000000000002</v>
      </c>
      <c r="R76" s="241">
        <f>IFERROR(VLOOKUP(Q76,'CRUCE RIESGOS'!$C$9:$D$16,2,FALSE),"")</f>
        <v/>
      </c>
      <c r="S76" s="241" t="n">
        <v>4.33000000000003</v>
      </c>
      <c r="T76" s="241">
        <f>IFERROR(VLOOKUP(S76,'CRUCE RIESGOS'!$C$9:$D$16,2,FALSE),"")</f>
        <v/>
      </c>
      <c r="U76" s="241" t="n">
        <v>5.33000000000004</v>
      </c>
      <c r="V76" s="241">
        <f>IFERROR(VLOOKUP(U76,'CRUCE RIESGOS'!$C$9:$D$16,2,FALSE),"")</f>
        <v/>
      </c>
      <c r="W76" s="241" t="n">
        <v>6.33000000000005</v>
      </c>
      <c r="X76" s="241">
        <f>IFERROR(VLOOKUP(W76,'CRUCE RIESGOS'!$C$9:$D$16,2,FALSE),"")</f>
        <v/>
      </c>
      <c r="Y76" s="241" t="n">
        <v>7.33000000000006</v>
      </c>
      <c r="Z76" s="241">
        <f>IFERROR(VLOOKUP(Y76,'CRUCE RIESGOS'!$C$9:$D$16,2,FALSE),"")</f>
        <v/>
      </c>
      <c r="AA76" s="241" t="n">
        <v>8.330000000000069</v>
      </c>
      <c r="AB76" s="241">
        <f>IFERROR(VLOOKUP(AA76,'CRUCE RIESGOS'!$C$9:$D$16,2,FALSE),"")</f>
        <v/>
      </c>
      <c r="AC76" s="241" t="n">
        <v>9.33000000000008</v>
      </c>
      <c r="AD76" s="241">
        <f>IFERROR(VLOOKUP(AC76,'CRUCE RIESGOS'!$C$9:$D$16,2,FALSE),"")</f>
        <v/>
      </c>
      <c r="AE76" s="241" t="n">
        <v>10.3300000000001</v>
      </c>
      <c r="AF76" s="241">
        <f>IFERROR(VLOOKUP(AE76,'CRUCE RIESGOS'!$C$9:$D$16,2,FALSE),"")</f>
        <v/>
      </c>
      <c r="AG76" s="241" t="n">
        <v>11.3300000000001</v>
      </c>
      <c r="AH76" s="241">
        <f>IFERROR(VLOOKUP(AG76,'CRUCE RIESGOS'!$C$9:$D$16,2,FALSE),"")</f>
        <v/>
      </c>
      <c r="AI76" s="241" t="n">
        <v>12.3300000000001</v>
      </c>
      <c r="AJ76" s="241">
        <f>IFERROR(VLOOKUP(AI76,'CRUCE RIESGOS'!$C$9:$D$16,2,FALSE),"")</f>
        <v/>
      </c>
      <c r="AK76" s="241" t="n">
        <v>13.3300000000001</v>
      </c>
      <c r="AL76" s="241">
        <f>IFERROR(VLOOKUP(AK76,'CRUCE RIESGOS'!$C$9:$D$16,2,FALSE),"")</f>
        <v/>
      </c>
      <c r="AM76" s="241" t="n">
        <v>14.3300000000001</v>
      </c>
      <c r="AN76" s="241">
        <f>IFERROR(VLOOKUP(AM76,'CRUCE RIESGOS'!$C$9:$D$16,2,FALSE),"")</f>
        <v/>
      </c>
      <c r="AO76" s="241" t="n">
        <v>15.3300000000001</v>
      </c>
      <c r="AP76" s="241">
        <f>IFERROR(VLOOKUP(AO76,'CRUCE RIESGOS'!$C$9:$D$16,2,FALSE),"")</f>
        <v/>
      </c>
      <c r="AQ76" s="241" t="n">
        <v>16.3300000000001</v>
      </c>
      <c r="AR76" s="241">
        <f>IFERROR(VLOOKUP(AQ76,'CRUCE RIESGOS'!$C$9:$D$16,2,FALSE),"")</f>
        <v/>
      </c>
      <c r="AS76" s="241" t="n">
        <v>17.3300000000002</v>
      </c>
      <c r="AT76" s="241">
        <f>IFERROR(VLOOKUP(AS76,'CRUCE RIESGOS'!$C$9:$D$16,2,FALSE),"")</f>
        <v/>
      </c>
      <c r="AU76" s="241" t="n">
        <v>18.3300000000002</v>
      </c>
      <c r="AV76" s="241">
        <f>IFERROR(VLOOKUP(AU76,'CRUCE RIESGOS'!$C$9:$D$16,2,FALSE),"")</f>
        <v/>
      </c>
      <c r="AW76" s="241" t="n">
        <v>19.3300000000002</v>
      </c>
      <c r="AX76" s="241">
        <f>IFERROR(VLOOKUP(AW76,'CRUCE RIESGOS'!$C$9:$D$16,2,FALSE),"")</f>
        <v/>
      </c>
      <c r="AY76" s="241" t="n">
        <v>20.3300000000002</v>
      </c>
      <c r="AZ76" s="241">
        <f>IFERROR(VLOOKUP(AY76,'CRUCE RIESGOS'!$C$9:$D$16,2,FALSE),"")</f>
        <v/>
      </c>
      <c r="BA76" s="241" t="n">
        <v>21.3300000000002</v>
      </c>
      <c r="BB76" s="241">
        <f>IFERROR(VLOOKUP(BA76,'CRUCE RIESGOS'!$C$9:$D$16,2,FALSE),"")</f>
        <v/>
      </c>
      <c r="BC76" s="241" t="n">
        <v>22.3300000000002</v>
      </c>
      <c r="BD76" s="241">
        <f>IFERROR(VLOOKUP(BC76,'CRUCE RIESGOS'!$C$9:$D$16,2,FALSE),"")</f>
        <v/>
      </c>
      <c r="BE76" s="241" t="n">
        <v>23.3300000000002</v>
      </c>
      <c r="BF76" s="241">
        <f>IFERROR(VLOOKUP(BE76,'CRUCE RIESGOS'!$C$9:$D$16,2,FALSE),"")</f>
        <v/>
      </c>
      <c r="BG76" s="241" t="n">
        <v>24.3300000000002</v>
      </c>
      <c r="BH76" s="241">
        <f>IFERROR(VLOOKUP(BG76,'CRUCE RIESGOS'!$C$9:$D$16,2,FALSE),"")</f>
        <v/>
      </c>
      <c r="BI76" s="241" t="n">
        <v>25.3300000000002</v>
      </c>
      <c r="BJ76" s="241">
        <f>IFERROR(VLOOKUP(BI76,'CRUCE RIESGOS'!$C$9:$D$16,2,FALSE),"")</f>
        <v/>
      </c>
    </row>
    <row r="77">
      <c r="N77" s="241">
        <f>IF(N78&lt;&gt;""," -R","")</f>
        <v/>
      </c>
      <c r="P77" s="241">
        <f>IF(P78&lt;&gt;""," -R","")</f>
        <v/>
      </c>
      <c r="R77" s="241">
        <f>IF(R78&lt;&gt;""," -R","")</f>
        <v/>
      </c>
      <c r="T77" s="241">
        <f>IF(T78&lt;&gt;""," -R","")</f>
        <v/>
      </c>
      <c r="V77" s="241">
        <f>IF(V78&lt;&gt;""," -R","")</f>
        <v/>
      </c>
      <c r="X77" s="241">
        <f>IF(X78&lt;&gt;""," -R","")</f>
        <v/>
      </c>
      <c r="Z77" s="241">
        <f>IF(Z78&lt;&gt;""," -R","")</f>
        <v/>
      </c>
      <c r="AB77" s="241">
        <f>IF(AB78&lt;&gt;""," -R","")</f>
        <v/>
      </c>
      <c r="AD77" s="241">
        <f>IF(AD78&lt;&gt;""," -R","")</f>
        <v/>
      </c>
      <c r="AF77" s="241">
        <f>IF(AF78&lt;&gt;""," -R","")</f>
        <v/>
      </c>
      <c r="AH77" s="241">
        <f>IF(AH78&lt;&gt;""," -R","")</f>
        <v/>
      </c>
      <c r="AJ77" s="241">
        <f>IF(AJ78&lt;&gt;""," -R","")</f>
        <v/>
      </c>
      <c r="AL77" s="241">
        <f>IF(AL78&lt;&gt;""," -R","")</f>
        <v/>
      </c>
      <c r="AN77" s="241">
        <f>IF(AN78&lt;&gt;""," -R","")</f>
        <v/>
      </c>
      <c r="AP77" s="241">
        <f>IF(AP78&lt;&gt;""," -R","")</f>
        <v/>
      </c>
      <c r="AR77" s="241">
        <f>IF(AR78&lt;&gt;""," -R","")</f>
        <v/>
      </c>
      <c r="AT77" s="241">
        <f>IF(AT78&lt;&gt;""," -R","")</f>
        <v/>
      </c>
      <c r="AV77" s="241">
        <f>IF(AV78&lt;&gt;""," -R","")</f>
        <v/>
      </c>
      <c r="AX77" s="241">
        <f>IF(AX78&lt;&gt;""," -R","")</f>
        <v/>
      </c>
      <c r="AZ77" s="241">
        <f>IF(AZ78&lt;&gt;""," -R","")</f>
        <v/>
      </c>
      <c r="BB77" s="241">
        <f>IF(BB78&lt;&gt;""," -R","")</f>
        <v/>
      </c>
      <c r="BD77" s="241">
        <f>IF(BD78&lt;&gt;""," -R","")</f>
        <v/>
      </c>
      <c r="BF77" s="241">
        <f>IF(BF78&lt;&gt;""," -R","")</f>
        <v/>
      </c>
      <c r="BH77" s="241">
        <f>IF(BH78&lt;&gt;""," -R","")</f>
        <v/>
      </c>
      <c r="BJ77" s="241">
        <f>IF(BJ78&lt;&gt;""," -R","")</f>
        <v/>
      </c>
    </row>
    <row r="78">
      <c r="M78" s="241" t="n">
        <v>1.34</v>
      </c>
      <c r="N78" s="241">
        <f>IFERROR(VLOOKUP(M78,'CRUCE RIESGOS'!$C$9:$D$16,2,FALSE),"")</f>
        <v/>
      </c>
      <c r="O78" s="241" t="n">
        <v>2.34000000000001</v>
      </c>
      <c r="P78" s="241">
        <f>IFERROR(VLOOKUP(O78,'CRUCE RIESGOS'!$C$9:$D$16,2,FALSE),"")</f>
        <v/>
      </c>
      <c r="Q78" s="241" t="n">
        <v>3.34000000000002</v>
      </c>
      <c r="R78" s="241">
        <f>IFERROR(VLOOKUP(Q78,'CRUCE RIESGOS'!$C$9:$D$16,2,FALSE),"")</f>
        <v/>
      </c>
      <c r="S78" s="241" t="n">
        <v>4.34000000000003</v>
      </c>
      <c r="T78" s="241">
        <f>IFERROR(VLOOKUP(S78,'CRUCE RIESGOS'!$C$9:$D$16,2,FALSE),"")</f>
        <v/>
      </c>
      <c r="U78" s="241" t="n">
        <v>5.34000000000004</v>
      </c>
      <c r="V78" s="241">
        <f>IFERROR(VLOOKUP(U78,'CRUCE RIESGOS'!$C$9:$D$16,2,FALSE),"")</f>
        <v/>
      </c>
      <c r="W78" s="241" t="n">
        <v>6.34000000000005</v>
      </c>
      <c r="X78" s="241">
        <f>IFERROR(VLOOKUP(W78,'CRUCE RIESGOS'!$C$9:$D$16,2,FALSE),"")</f>
        <v/>
      </c>
      <c r="Y78" s="241" t="n">
        <v>7.34000000000006</v>
      </c>
      <c r="Z78" s="241">
        <f>IFERROR(VLOOKUP(Y78,'CRUCE RIESGOS'!$C$9:$D$16,2,FALSE),"")</f>
        <v/>
      </c>
      <c r="AA78" s="241" t="n">
        <v>8.340000000000069</v>
      </c>
      <c r="AB78" s="241">
        <f>IFERROR(VLOOKUP(AA78,'CRUCE RIESGOS'!$C$9:$D$16,2,FALSE),"")</f>
        <v/>
      </c>
      <c r="AC78" s="241" t="n">
        <v>9.34000000000008</v>
      </c>
      <c r="AD78" s="241">
        <f>IFERROR(VLOOKUP(AC78,'CRUCE RIESGOS'!$C$9:$D$16,2,FALSE),"")</f>
        <v/>
      </c>
      <c r="AE78" s="241" t="n">
        <v>10.3400000000001</v>
      </c>
      <c r="AF78" s="241">
        <f>IFERROR(VLOOKUP(AE78,'CRUCE RIESGOS'!$C$9:$D$16,2,FALSE),"")</f>
        <v/>
      </c>
      <c r="AG78" s="241" t="n">
        <v>11.3400000000001</v>
      </c>
      <c r="AH78" s="241">
        <f>IFERROR(VLOOKUP(AG78,'CRUCE RIESGOS'!$C$9:$D$16,2,FALSE),"")</f>
        <v/>
      </c>
      <c r="AI78" s="241" t="n">
        <v>12.3400000000001</v>
      </c>
      <c r="AJ78" s="241">
        <f>IFERROR(VLOOKUP(AI78,'CRUCE RIESGOS'!$C$9:$D$16,2,FALSE),"")</f>
        <v/>
      </c>
      <c r="AK78" s="241" t="n">
        <v>13.3400000000001</v>
      </c>
      <c r="AL78" s="241">
        <f>IFERROR(VLOOKUP(AK78,'CRUCE RIESGOS'!$C$9:$D$16,2,FALSE),"")</f>
        <v/>
      </c>
      <c r="AM78" s="241" t="n">
        <v>14.3400000000001</v>
      </c>
      <c r="AN78" s="241">
        <f>IFERROR(VLOOKUP(AM78,'CRUCE RIESGOS'!$C$9:$D$16,2,FALSE),"")</f>
        <v/>
      </c>
      <c r="AO78" s="241" t="n">
        <v>15.3400000000001</v>
      </c>
      <c r="AP78" s="241">
        <f>IFERROR(VLOOKUP(AO78,'CRUCE RIESGOS'!$C$9:$D$16,2,FALSE),"")</f>
        <v/>
      </c>
      <c r="AQ78" s="241" t="n">
        <v>16.3400000000001</v>
      </c>
      <c r="AR78" s="241">
        <f>IFERROR(VLOOKUP(AQ78,'CRUCE RIESGOS'!$C$9:$D$16,2,FALSE),"")</f>
        <v/>
      </c>
      <c r="AS78" s="241" t="n">
        <v>17.3400000000002</v>
      </c>
      <c r="AT78" s="241">
        <f>IFERROR(VLOOKUP(AS78,'CRUCE RIESGOS'!$C$9:$D$16,2,FALSE),"")</f>
        <v/>
      </c>
      <c r="AU78" s="241" t="n">
        <v>18.3400000000002</v>
      </c>
      <c r="AV78" s="241">
        <f>IFERROR(VLOOKUP(AU78,'CRUCE RIESGOS'!$C$9:$D$16,2,FALSE),"")</f>
        <v/>
      </c>
      <c r="AW78" s="241" t="n">
        <v>19.3400000000002</v>
      </c>
      <c r="AX78" s="241">
        <f>IFERROR(VLOOKUP(AW78,'CRUCE RIESGOS'!$C$9:$D$16,2,FALSE),"")</f>
        <v/>
      </c>
      <c r="AY78" s="241" t="n">
        <v>20.3400000000002</v>
      </c>
      <c r="AZ78" s="241">
        <f>IFERROR(VLOOKUP(AY78,'CRUCE RIESGOS'!$C$9:$D$16,2,FALSE),"")</f>
        <v/>
      </c>
      <c r="BA78" s="241" t="n">
        <v>21.3400000000002</v>
      </c>
      <c r="BB78" s="241">
        <f>IFERROR(VLOOKUP(BA78,'CRUCE RIESGOS'!$C$9:$D$16,2,FALSE),"")</f>
        <v/>
      </c>
      <c r="BC78" s="241" t="n">
        <v>22.3400000000002</v>
      </c>
      <c r="BD78" s="241">
        <f>IFERROR(VLOOKUP(BC78,'CRUCE RIESGOS'!$C$9:$D$16,2,FALSE),"")</f>
        <v/>
      </c>
      <c r="BE78" s="241" t="n">
        <v>23.3400000000002</v>
      </c>
      <c r="BF78" s="241">
        <f>IFERROR(VLOOKUP(BE78,'CRUCE RIESGOS'!$C$9:$D$16,2,FALSE),"")</f>
        <v/>
      </c>
      <c r="BG78" s="241" t="n">
        <v>24.3400000000002</v>
      </c>
      <c r="BH78" s="241">
        <f>IFERROR(VLOOKUP(BG78,'CRUCE RIESGOS'!$C$9:$D$16,2,FALSE),"")</f>
        <v/>
      </c>
      <c r="BI78" s="241" t="n">
        <v>25.3400000000002</v>
      </c>
      <c r="BJ78" s="241">
        <f>IFERROR(VLOOKUP(BI78,'CRUCE RIESGOS'!$C$9:$D$16,2,FALSE),"")</f>
        <v/>
      </c>
    </row>
    <row r="79">
      <c r="N79" s="241">
        <f>IF(N80&lt;&gt;""," -R","")</f>
        <v/>
      </c>
      <c r="P79" s="241">
        <f>IF(P80&lt;&gt;""," -R","")</f>
        <v/>
      </c>
      <c r="R79" s="241">
        <f>IF(R80&lt;&gt;""," -R","")</f>
        <v/>
      </c>
      <c r="T79" s="241">
        <f>IF(T80&lt;&gt;""," -R","")</f>
        <v/>
      </c>
      <c r="V79" s="241">
        <f>IF(V80&lt;&gt;""," -R","")</f>
        <v/>
      </c>
      <c r="X79" s="241">
        <f>IF(X80&lt;&gt;""," -R","")</f>
        <v/>
      </c>
      <c r="Z79" s="241">
        <f>IF(Z80&lt;&gt;""," -R","")</f>
        <v/>
      </c>
      <c r="AB79" s="241">
        <f>IF(AB80&lt;&gt;""," -R","")</f>
        <v/>
      </c>
      <c r="AD79" s="241">
        <f>IF(AD80&lt;&gt;""," -R","")</f>
        <v/>
      </c>
      <c r="AF79" s="241">
        <f>IF(AF80&lt;&gt;""," -R","")</f>
        <v/>
      </c>
      <c r="AH79" s="241">
        <f>IF(AH80&lt;&gt;""," -R","")</f>
        <v/>
      </c>
      <c r="AJ79" s="241">
        <f>IF(AJ80&lt;&gt;""," -R","")</f>
        <v/>
      </c>
      <c r="AL79" s="241">
        <f>IF(AL80&lt;&gt;""," -R","")</f>
        <v/>
      </c>
      <c r="AN79" s="241">
        <f>IF(AN80&lt;&gt;""," -R","")</f>
        <v/>
      </c>
      <c r="AP79" s="241">
        <f>IF(AP80&lt;&gt;""," -R","")</f>
        <v/>
      </c>
      <c r="AR79" s="241">
        <f>IF(AR80&lt;&gt;""," -R","")</f>
        <v/>
      </c>
      <c r="AT79" s="241">
        <f>IF(AT80&lt;&gt;""," -R","")</f>
        <v/>
      </c>
      <c r="AV79" s="241">
        <f>IF(AV80&lt;&gt;""," -R","")</f>
        <v/>
      </c>
      <c r="AX79" s="241">
        <f>IF(AX80&lt;&gt;""," -R","")</f>
        <v/>
      </c>
      <c r="AZ79" s="241">
        <f>IF(AZ80&lt;&gt;""," -R","")</f>
        <v/>
      </c>
      <c r="BB79" s="241">
        <f>IF(BB80&lt;&gt;""," -R","")</f>
        <v/>
      </c>
      <c r="BD79" s="241">
        <f>IF(BD80&lt;&gt;""," -R","")</f>
        <v/>
      </c>
      <c r="BF79" s="241">
        <f>IF(BF80&lt;&gt;""," -R","")</f>
        <v/>
      </c>
      <c r="BH79" s="241">
        <f>IF(BH80&lt;&gt;""," -R","")</f>
        <v/>
      </c>
      <c r="BJ79" s="241">
        <f>IF(BJ80&lt;&gt;""," -R","")</f>
        <v/>
      </c>
    </row>
    <row r="80">
      <c r="M80" s="241" t="n">
        <v>1.35</v>
      </c>
      <c r="N80" s="241">
        <f>IFERROR(VLOOKUP(M80,'CRUCE RIESGOS'!$C$9:$D$16,2,FALSE),"")</f>
        <v/>
      </c>
      <c r="O80" s="241" t="n">
        <v>2.35000000000001</v>
      </c>
      <c r="P80" s="241">
        <f>IFERROR(VLOOKUP(O80,'CRUCE RIESGOS'!$C$9:$D$16,2,FALSE),"")</f>
        <v/>
      </c>
      <c r="Q80" s="241" t="n">
        <v>3.35000000000002</v>
      </c>
      <c r="R80" s="241">
        <f>IFERROR(VLOOKUP(Q80,'CRUCE RIESGOS'!$C$9:$D$16,2,FALSE),"")</f>
        <v/>
      </c>
      <c r="S80" s="241" t="n">
        <v>4.35000000000003</v>
      </c>
      <c r="T80" s="241">
        <f>IFERROR(VLOOKUP(S80,'CRUCE RIESGOS'!$C$9:$D$16,2,FALSE),"")</f>
        <v/>
      </c>
      <c r="U80" s="241" t="n">
        <v>5.35000000000004</v>
      </c>
      <c r="V80" s="241">
        <f>IFERROR(VLOOKUP(U80,'CRUCE RIESGOS'!$C$9:$D$16,2,FALSE),"")</f>
        <v/>
      </c>
      <c r="W80" s="241" t="n">
        <v>6.35000000000005</v>
      </c>
      <c r="X80" s="241">
        <f>IFERROR(VLOOKUP(W80,'CRUCE RIESGOS'!$C$9:$D$16,2,FALSE),"")</f>
        <v/>
      </c>
      <c r="Y80" s="241" t="n">
        <v>7.35000000000006</v>
      </c>
      <c r="Z80" s="241">
        <f>IFERROR(VLOOKUP(Y80,'CRUCE RIESGOS'!$C$9:$D$16,2,FALSE),"")</f>
        <v/>
      </c>
      <c r="AA80" s="241" t="n">
        <v>8.350000000000071</v>
      </c>
      <c r="AB80" s="241">
        <f>IFERROR(VLOOKUP(AA80,'CRUCE RIESGOS'!$C$9:$D$16,2,FALSE),"")</f>
        <v/>
      </c>
      <c r="AC80" s="241" t="n">
        <v>9.35000000000008</v>
      </c>
      <c r="AD80" s="241">
        <f>IFERROR(VLOOKUP(AC80,'CRUCE RIESGOS'!$C$9:$D$16,2,FALSE),"")</f>
        <v/>
      </c>
      <c r="AE80" s="241" t="n">
        <v>10.3500000000001</v>
      </c>
      <c r="AF80" s="241">
        <f>IFERROR(VLOOKUP(AE80,'CRUCE RIESGOS'!$C$9:$D$16,2,FALSE),"")</f>
        <v/>
      </c>
      <c r="AG80" s="241" t="n">
        <v>11.3500000000001</v>
      </c>
      <c r="AH80" s="241">
        <f>IFERROR(VLOOKUP(AG80,'CRUCE RIESGOS'!$C$9:$D$16,2,FALSE),"")</f>
        <v/>
      </c>
      <c r="AI80" s="241" t="n">
        <v>12.3500000000001</v>
      </c>
      <c r="AJ80" s="241">
        <f>IFERROR(VLOOKUP(AI80,'CRUCE RIESGOS'!$C$9:$D$16,2,FALSE),"")</f>
        <v/>
      </c>
      <c r="AK80" s="241" t="n">
        <v>13.3500000000001</v>
      </c>
      <c r="AL80" s="241">
        <f>IFERROR(VLOOKUP(AK80,'CRUCE RIESGOS'!$C$9:$D$16,2,FALSE),"")</f>
        <v/>
      </c>
      <c r="AM80" s="241" t="n">
        <v>14.3500000000001</v>
      </c>
      <c r="AN80" s="241">
        <f>IFERROR(VLOOKUP(AM80,'CRUCE RIESGOS'!$C$9:$D$16,2,FALSE),"")</f>
        <v/>
      </c>
      <c r="AO80" s="241" t="n">
        <v>15.3500000000001</v>
      </c>
      <c r="AP80" s="241">
        <f>IFERROR(VLOOKUP(AO80,'CRUCE RIESGOS'!$C$9:$D$16,2,FALSE),"")</f>
        <v/>
      </c>
      <c r="AQ80" s="241" t="n">
        <v>16.3500000000001</v>
      </c>
      <c r="AR80" s="241">
        <f>IFERROR(VLOOKUP(AQ80,'CRUCE RIESGOS'!$C$9:$D$16,2,FALSE),"")</f>
        <v/>
      </c>
      <c r="AS80" s="241" t="n">
        <v>17.3500000000002</v>
      </c>
      <c r="AT80" s="241">
        <f>IFERROR(VLOOKUP(AS80,'CRUCE RIESGOS'!$C$9:$D$16,2,FALSE),"")</f>
        <v/>
      </c>
      <c r="AU80" s="241" t="n">
        <v>18.3500000000002</v>
      </c>
      <c r="AV80" s="241">
        <f>IFERROR(VLOOKUP(AU80,'CRUCE RIESGOS'!$C$9:$D$16,2,FALSE),"")</f>
        <v/>
      </c>
      <c r="AW80" s="241" t="n">
        <v>19.3500000000002</v>
      </c>
      <c r="AX80" s="241">
        <f>IFERROR(VLOOKUP(AW80,'CRUCE RIESGOS'!$C$9:$D$16,2,FALSE),"")</f>
        <v/>
      </c>
      <c r="AY80" s="241" t="n">
        <v>20.3500000000002</v>
      </c>
      <c r="AZ80" s="241">
        <f>IFERROR(VLOOKUP(AY80,'CRUCE RIESGOS'!$C$9:$D$16,2,FALSE),"")</f>
        <v/>
      </c>
      <c r="BA80" s="241" t="n">
        <v>21.3500000000002</v>
      </c>
      <c r="BB80" s="241">
        <f>IFERROR(VLOOKUP(BA80,'CRUCE RIESGOS'!$C$9:$D$16,2,FALSE),"")</f>
        <v/>
      </c>
      <c r="BC80" s="241" t="n">
        <v>22.3500000000002</v>
      </c>
      <c r="BD80" s="241">
        <f>IFERROR(VLOOKUP(BC80,'CRUCE RIESGOS'!$C$9:$D$16,2,FALSE),"")</f>
        <v/>
      </c>
      <c r="BE80" s="241" t="n">
        <v>23.3500000000002</v>
      </c>
      <c r="BF80" s="241">
        <f>IFERROR(VLOOKUP(BE80,'CRUCE RIESGOS'!$C$9:$D$16,2,FALSE),"")</f>
        <v/>
      </c>
      <c r="BG80" s="241" t="n">
        <v>24.3500000000002</v>
      </c>
      <c r="BH80" s="241">
        <f>IFERROR(VLOOKUP(BG80,'CRUCE RIESGOS'!$C$9:$D$16,2,FALSE),"")</f>
        <v/>
      </c>
      <c r="BI80" s="241" t="n">
        <v>25.3500000000002</v>
      </c>
      <c r="BJ80" s="241">
        <f>IFERROR(VLOOKUP(BI80,'CRUCE RIESGOS'!$C$9:$D$16,2,FALSE),"")</f>
        <v/>
      </c>
    </row>
    <row r="81">
      <c r="N81" s="241">
        <f>IF(N82&lt;&gt;""," -R","")</f>
        <v/>
      </c>
      <c r="P81" s="241">
        <f>IF(P82&lt;&gt;""," -R","")</f>
        <v/>
      </c>
      <c r="R81" s="241">
        <f>IF(R82&lt;&gt;""," -R","")</f>
        <v/>
      </c>
      <c r="T81" s="241">
        <f>IF(T82&lt;&gt;""," -R","")</f>
        <v/>
      </c>
      <c r="V81" s="241">
        <f>IF(V82&lt;&gt;""," -R","")</f>
        <v/>
      </c>
      <c r="X81" s="241">
        <f>IF(X82&lt;&gt;""," -R","")</f>
        <v/>
      </c>
      <c r="Z81" s="241">
        <f>IF(Z82&lt;&gt;""," -R","")</f>
        <v/>
      </c>
      <c r="AB81" s="241">
        <f>IF(AB82&lt;&gt;""," -R","")</f>
        <v/>
      </c>
      <c r="AD81" s="241">
        <f>IF(AD82&lt;&gt;""," -R","")</f>
        <v/>
      </c>
      <c r="AF81" s="241">
        <f>IF(AF82&lt;&gt;""," -R","")</f>
        <v/>
      </c>
      <c r="AH81" s="241">
        <f>IF(AH82&lt;&gt;""," -R","")</f>
        <v/>
      </c>
      <c r="AJ81" s="241">
        <f>IF(AJ82&lt;&gt;""," -R","")</f>
        <v/>
      </c>
      <c r="AL81" s="241">
        <f>IF(AL82&lt;&gt;""," -R","")</f>
        <v/>
      </c>
      <c r="AN81" s="241">
        <f>IF(AN82&lt;&gt;""," -R","")</f>
        <v/>
      </c>
      <c r="AP81" s="241">
        <f>IF(AP82&lt;&gt;""," -R","")</f>
        <v/>
      </c>
      <c r="AR81" s="241">
        <f>IF(AR82&lt;&gt;""," -R","")</f>
        <v/>
      </c>
      <c r="AT81" s="241">
        <f>IF(AT82&lt;&gt;""," -R","")</f>
        <v/>
      </c>
      <c r="AV81" s="241">
        <f>IF(AV82&lt;&gt;""," -R","")</f>
        <v/>
      </c>
      <c r="AX81" s="241">
        <f>IF(AX82&lt;&gt;""," -R","")</f>
        <v/>
      </c>
      <c r="AZ81" s="241">
        <f>IF(AZ82&lt;&gt;""," -R","")</f>
        <v/>
      </c>
      <c r="BB81" s="241">
        <f>IF(BB82&lt;&gt;""," -R","")</f>
        <v/>
      </c>
      <c r="BD81" s="241">
        <f>IF(BD82&lt;&gt;""," -R","")</f>
        <v/>
      </c>
      <c r="BF81" s="241">
        <f>IF(BF82&lt;&gt;""," -R","")</f>
        <v/>
      </c>
      <c r="BH81" s="241">
        <f>IF(BH82&lt;&gt;""," -R","")</f>
        <v/>
      </c>
      <c r="BJ81" s="241">
        <f>IF(BJ82&lt;&gt;""," -R","")</f>
        <v/>
      </c>
    </row>
    <row r="82">
      <c r="M82" s="241" t="n">
        <v>1.36</v>
      </c>
      <c r="N82" s="241">
        <f>IFERROR(VLOOKUP(M82,'CRUCE RIESGOS'!$C$9:$D$16,2,FALSE),"")</f>
        <v/>
      </c>
      <c r="O82" s="241" t="n">
        <v>2.36000000000001</v>
      </c>
      <c r="P82" s="241">
        <f>IFERROR(VLOOKUP(O82,'CRUCE RIESGOS'!$C$9:$D$16,2,FALSE),"")</f>
        <v/>
      </c>
      <c r="Q82" s="241" t="n">
        <v>3.36000000000002</v>
      </c>
      <c r="R82" s="241">
        <f>IFERROR(VLOOKUP(Q82,'CRUCE RIESGOS'!$C$9:$D$16,2,FALSE),"")</f>
        <v/>
      </c>
      <c r="S82" s="241" t="n">
        <v>4.36000000000003</v>
      </c>
      <c r="T82" s="241">
        <f>IFERROR(VLOOKUP(S82,'CRUCE RIESGOS'!$C$9:$D$16,2,FALSE),"")</f>
        <v/>
      </c>
      <c r="U82" s="241" t="n">
        <v>5.36000000000004</v>
      </c>
      <c r="V82" s="241">
        <f>IFERROR(VLOOKUP(U82,'CRUCE RIESGOS'!$C$9:$D$16,2,FALSE),"")</f>
        <v/>
      </c>
      <c r="W82" s="241" t="n">
        <v>6.36000000000005</v>
      </c>
      <c r="X82" s="241">
        <f>IFERROR(VLOOKUP(W82,'CRUCE RIESGOS'!$C$9:$D$16,2,FALSE),"")</f>
        <v/>
      </c>
      <c r="Y82" s="241" t="n">
        <v>7.36000000000006</v>
      </c>
      <c r="Z82" s="241">
        <f>IFERROR(VLOOKUP(Y82,'CRUCE RIESGOS'!$C$9:$D$16,2,FALSE),"")</f>
        <v/>
      </c>
      <c r="AA82" s="241" t="n">
        <v>8.36000000000007</v>
      </c>
      <c r="AB82" s="241">
        <f>IFERROR(VLOOKUP(AA82,'CRUCE RIESGOS'!$C$9:$D$16,2,FALSE),"")</f>
        <v/>
      </c>
      <c r="AC82" s="241" t="n">
        <v>9.360000000000079</v>
      </c>
      <c r="AD82" s="241">
        <f>IFERROR(VLOOKUP(AC82,'CRUCE RIESGOS'!$C$9:$D$16,2,FALSE),"")</f>
        <v/>
      </c>
      <c r="AE82" s="241" t="n">
        <v>10.3600000000001</v>
      </c>
      <c r="AF82" s="241">
        <f>IFERROR(VLOOKUP(AE82,'CRUCE RIESGOS'!$C$9:$D$16,2,FALSE),"")</f>
        <v/>
      </c>
      <c r="AG82" s="241" t="n">
        <v>11.3600000000001</v>
      </c>
      <c r="AH82" s="241">
        <f>IFERROR(VLOOKUP(AG82,'CRUCE RIESGOS'!$C$9:$D$16,2,FALSE),"")</f>
        <v/>
      </c>
      <c r="AI82" s="241" t="n">
        <v>12.3600000000001</v>
      </c>
      <c r="AJ82" s="241">
        <f>IFERROR(VLOOKUP(AI82,'CRUCE RIESGOS'!$C$9:$D$16,2,FALSE),"")</f>
        <v/>
      </c>
      <c r="AK82" s="241" t="n">
        <v>13.3600000000001</v>
      </c>
      <c r="AL82" s="241">
        <f>IFERROR(VLOOKUP(AK82,'CRUCE RIESGOS'!$C$9:$D$16,2,FALSE),"")</f>
        <v/>
      </c>
      <c r="AM82" s="241" t="n">
        <v>14.3600000000001</v>
      </c>
      <c r="AN82" s="241">
        <f>IFERROR(VLOOKUP(AM82,'CRUCE RIESGOS'!$C$9:$D$16,2,FALSE),"")</f>
        <v/>
      </c>
      <c r="AO82" s="241" t="n">
        <v>15.3600000000001</v>
      </c>
      <c r="AP82" s="241">
        <f>IFERROR(VLOOKUP(AO82,'CRUCE RIESGOS'!$C$9:$D$16,2,FALSE),"")</f>
        <v/>
      </c>
      <c r="AQ82" s="241" t="n">
        <v>16.3600000000001</v>
      </c>
      <c r="AR82" s="241">
        <f>IFERROR(VLOOKUP(AQ82,'CRUCE RIESGOS'!$C$9:$D$16,2,FALSE),"")</f>
        <v/>
      </c>
      <c r="AS82" s="241" t="n">
        <v>17.3600000000002</v>
      </c>
      <c r="AT82" s="241">
        <f>IFERROR(VLOOKUP(AS82,'CRUCE RIESGOS'!$C$9:$D$16,2,FALSE),"")</f>
        <v/>
      </c>
      <c r="AU82" s="241" t="n">
        <v>18.3600000000002</v>
      </c>
      <c r="AV82" s="241">
        <f>IFERROR(VLOOKUP(AU82,'CRUCE RIESGOS'!$C$9:$D$16,2,FALSE),"")</f>
        <v/>
      </c>
      <c r="AW82" s="241" t="n">
        <v>19.3600000000002</v>
      </c>
      <c r="AX82" s="241">
        <f>IFERROR(VLOOKUP(AW82,'CRUCE RIESGOS'!$C$9:$D$16,2,FALSE),"")</f>
        <v/>
      </c>
      <c r="AY82" s="241" t="n">
        <v>20.3600000000002</v>
      </c>
      <c r="AZ82" s="241">
        <f>IFERROR(VLOOKUP(AY82,'CRUCE RIESGOS'!$C$9:$D$16,2,FALSE),"")</f>
        <v/>
      </c>
      <c r="BA82" s="241" t="n">
        <v>21.3600000000002</v>
      </c>
      <c r="BB82" s="241">
        <f>IFERROR(VLOOKUP(BA82,'CRUCE RIESGOS'!$C$9:$D$16,2,FALSE),"")</f>
        <v/>
      </c>
      <c r="BC82" s="241" t="n">
        <v>22.3600000000002</v>
      </c>
      <c r="BD82" s="241">
        <f>IFERROR(VLOOKUP(BC82,'CRUCE RIESGOS'!$C$9:$D$16,2,FALSE),"")</f>
        <v/>
      </c>
      <c r="BE82" s="241" t="n">
        <v>23.3600000000002</v>
      </c>
      <c r="BF82" s="241">
        <f>IFERROR(VLOOKUP(BE82,'CRUCE RIESGOS'!$C$9:$D$16,2,FALSE),"")</f>
        <v/>
      </c>
      <c r="BG82" s="241" t="n">
        <v>24.3600000000002</v>
      </c>
      <c r="BH82" s="241">
        <f>IFERROR(VLOOKUP(BG82,'CRUCE RIESGOS'!$C$9:$D$16,2,FALSE),"")</f>
        <v/>
      </c>
      <c r="BI82" s="241" t="n">
        <v>25.3600000000002</v>
      </c>
      <c r="BJ82" s="241">
        <f>IFERROR(VLOOKUP(BI82,'CRUCE RIESGOS'!$C$9:$D$16,2,FALSE),"")</f>
        <v/>
      </c>
    </row>
    <row r="83">
      <c r="N83" s="241">
        <f>IF(N84&lt;&gt;""," -R","")</f>
        <v/>
      </c>
      <c r="P83" s="241">
        <f>IF(P84&lt;&gt;""," -R","")</f>
        <v/>
      </c>
      <c r="R83" s="241">
        <f>IF(R84&lt;&gt;""," -R","")</f>
        <v/>
      </c>
      <c r="T83" s="241">
        <f>IF(T84&lt;&gt;""," -R","")</f>
        <v/>
      </c>
      <c r="V83" s="241">
        <f>IF(V84&lt;&gt;""," -R","")</f>
        <v/>
      </c>
      <c r="X83" s="241">
        <f>IF(X84&lt;&gt;""," -R","")</f>
        <v/>
      </c>
      <c r="Z83" s="241">
        <f>IF(Z84&lt;&gt;""," -R","")</f>
        <v/>
      </c>
      <c r="AB83" s="241">
        <f>IF(AB84&lt;&gt;""," -R","")</f>
        <v/>
      </c>
      <c r="AD83" s="241">
        <f>IF(AD84&lt;&gt;""," -R","")</f>
        <v/>
      </c>
      <c r="AF83" s="241">
        <f>IF(AF84&lt;&gt;""," -R","")</f>
        <v/>
      </c>
      <c r="AH83" s="241">
        <f>IF(AH84&lt;&gt;""," -R","")</f>
        <v/>
      </c>
      <c r="AJ83" s="241">
        <f>IF(AJ84&lt;&gt;""," -R","")</f>
        <v/>
      </c>
      <c r="AL83" s="241">
        <f>IF(AL84&lt;&gt;""," -R","")</f>
        <v/>
      </c>
      <c r="AN83" s="241">
        <f>IF(AN84&lt;&gt;""," -R","")</f>
        <v/>
      </c>
      <c r="AP83" s="241">
        <f>IF(AP84&lt;&gt;""," -R","")</f>
        <v/>
      </c>
      <c r="AR83" s="241">
        <f>IF(AR84&lt;&gt;""," -R","")</f>
        <v/>
      </c>
      <c r="AT83" s="241">
        <f>IF(AT84&lt;&gt;""," -R","")</f>
        <v/>
      </c>
      <c r="AV83" s="241">
        <f>IF(AV84&lt;&gt;""," -R","")</f>
        <v/>
      </c>
      <c r="AX83" s="241">
        <f>IF(AX84&lt;&gt;""," -R","")</f>
        <v/>
      </c>
      <c r="AZ83" s="241">
        <f>IF(AZ84&lt;&gt;""," -R","")</f>
        <v/>
      </c>
      <c r="BB83" s="241">
        <f>IF(BB84&lt;&gt;""," -R","")</f>
        <v/>
      </c>
      <c r="BD83" s="241">
        <f>IF(BD84&lt;&gt;""," -R","")</f>
        <v/>
      </c>
      <c r="BF83" s="241">
        <f>IF(BF84&lt;&gt;""," -R","")</f>
        <v/>
      </c>
      <c r="BH83" s="241">
        <f>IF(BH84&lt;&gt;""," -R","")</f>
        <v/>
      </c>
      <c r="BJ83" s="241">
        <f>IF(BJ84&lt;&gt;""," -R","")</f>
        <v/>
      </c>
    </row>
    <row r="84">
      <c r="M84" s="241" t="n">
        <v>1.37</v>
      </c>
      <c r="N84" s="241">
        <f>IFERROR(VLOOKUP(M84,'CRUCE RIESGOS'!$C$9:$D$16,2,FALSE),"")</f>
        <v/>
      </c>
      <c r="O84" s="241" t="n">
        <v>2.37000000000001</v>
      </c>
      <c r="P84" s="241">
        <f>IFERROR(VLOOKUP(O84,'CRUCE RIESGOS'!$C$9:$D$16,2,FALSE),"")</f>
        <v/>
      </c>
      <c r="Q84" s="241" t="n">
        <v>3.37000000000002</v>
      </c>
      <c r="R84" s="241">
        <f>IFERROR(VLOOKUP(Q84,'CRUCE RIESGOS'!$C$9:$D$16,2,FALSE),"")</f>
        <v/>
      </c>
      <c r="S84" s="241" t="n">
        <v>4.37000000000003</v>
      </c>
      <c r="T84" s="241">
        <f>IFERROR(VLOOKUP(S84,'CRUCE RIESGOS'!$C$9:$D$16,2,FALSE),"")</f>
        <v/>
      </c>
      <c r="U84" s="241" t="n">
        <v>5.37000000000004</v>
      </c>
      <c r="V84" s="241">
        <f>IFERROR(VLOOKUP(U84,'CRUCE RIESGOS'!$C$9:$D$16,2,FALSE),"")</f>
        <v/>
      </c>
      <c r="W84" s="241" t="n">
        <v>6.37000000000005</v>
      </c>
      <c r="X84" s="241">
        <f>IFERROR(VLOOKUP(W84,'CRUCE RIESGOS'!$C$9:$D$16,2,FALSE),"")</f>
        <v/>
      </c>
      <c r="Y84" s="241" t="n">
        <v>7.37000000000006</v>
      </c>
      <c r="Z84" s="241">
        <f>IFERROR(VLOOKUP(Y84,'CRUCE RIESGOS'!$C$9:$D$16,2,FALSE),"")</f>
        <v/>
      </c>
      <c r="AA84" s="241" t="n">
        <v>8.37000000000007</v>
      </c>
      <c r="AB84" s="241">
        <f>IFERROR(VLOOKUP(AA84,'CRUCE RIESGOS'!$C$9:$D$16,2,FALSE),"")</f>
        <v/>
      </c>
      <c r="AC84" s="241" t="n">
        <v>9.370000000000079</v>
      </c>
      <c r="AD84" s="241">
        <f>IFERROR(VLOOKUP(AC84,'CRUCE RIESGOS'!$C$9:$D$16,2,FALSE),"")</f>
        <v/>
      </c>
      <c r="AE84" s="241" t="n">
        <v>10.3700000000001</v>
      </c>
      <c r="AF84" s="241">
        <f>IFERROR(VLOOKUP(AE84,'CRUCE RIESGOS'!$C$9:$D$16,2,FALSE),"")</f>
        <v/>
      </c>
      <c r="AG84" s="241" t="n">
        <v>11.3700000000001</v>
      </c>
      <c r="AH84" s="241">
        <f>IFERROR(VLOOKUP(AG84,'CRUCE RIESGOS'!$C$9:$D$16,2,FALSE),"")</f>
        <v/>
      </c>
      <c r="AI84" s="241" t="n">
        <v>12.3700000000001</v>
      </c>
      <c r="AJ84" s="241">
        <f>IFERROR(VLOOKUP(AI84,'CRUCE RIESGOS'!$C$9:$D$16,2,FALSE),"")</f>
        <v/>
      </c>
      <c r="AK84" s="241" t="n">
        <v>13.3700000000001</v>
      </c>
      <c r="AL84" s="241">
        <f>IFERROR(VLOOKUP(AK84,'CRUCE RIESGOS'!$C$9:$D$16,2,FALSE),"")</f>
        <v/>
      </c>
      <c r="AM84" s="241" t="n">
        <v>14.3700000000001</v>
      </c>
      <c r="AN84" s="241">
        <f>IFERROR(VLOOKUP(AM84,'CRUCE RIESGOS'!$C$9:$D$16,2,FALSE),"")</f>
        <v/>
      </c>
      <c r="AO84" s="241" t="n">
        <v>15.3700000000001</v>
      </c>
      <c r="AP84" s="241">
        <f>IFERROR(VLOOKUP(AO84,'CRUCE RIESGOS'!$C$9:$D$16,2,FALSE),"")</f>
        <v/>
      </c>
      <c r="AQ84" s="241" t="n">
        <v>16.3700000000001</v>
      </c>
      <c r="AR84" s="241">
        <f>IFERROR(VLOOKUP(AQ84,'CRUCE RIESGOS'!$C$9:$D$16,2,FALSE),"")</f>
        <v/>
      </c>
      <c r="AS84" s="241" t="n">
        <v>17.3700000000002</v>
      </c>
      <c r="AT84" s="241">
        <f>IFERROR(VLOOKUP(AS84,'CRUCE RIESGOS'!$C$9:$D$16,2,FALSE),"")</f>
        <v/>
      </c>
      <c r="AU84" s="241" t="n">
        <v>18.3700000000002</v>
      </c>
      <c r="AV84" s="241">
        <f>IFERROR(VLOOKUP(AU84,'CRUCE RIESGOS'!$C$9:$D$16,2,FALSE),"")</f>
        <v/>
      </c>
      <c r="AW84" s="241" t="n">
        <v>19.3700000000002</v>
      </c>
      <c r="AX84" s="241">
        <f>IFERROR(VLOOKUP(AW84,'CRUCE RIESGOS'!$C$9:$D$16,2,FALSE),"")</f>
        <v/>
      </c>
      <c r="AY84" s="241" t="n">
        <v>20.3700000000002</v>
      </c>
      <c r="AZ84" s="241">
        <f>IFERROR(VLOOKUP(AY84,'CRUCE RIESGOS'!$C$9:$D$16,2,FALSE),"")</f>
        <v/>
      </c>
      <c r="BA84" s="241" t="n">
        <v>21.3700000000002</v>
      </c>
      <c r="BB84" s="241">
        <f>IFERROR(VLOOKUP(BA84,'CRUCE RIESGOS'!$C$9:$D$16,2,FALSE),"")</f>
        <v/>
      </c>
      <c r="BC84" s="241" t="n">
        <v>22.3700000000002</v>
      </c>
      <c r="BD84" s="241">
        <f>IFERROR(VLOOKUP(BC84,'CRUCE RIESGOS'!$C$9:$D$16,2,FALSE),"")</f>
        <v/>
      </c>
      <c r="BE84" s="241" t="n">
        <v>23.3700000000002</v>
      </c>
      <c r="BF84" s="241">
        <f>IFERROR(VLOOKUP(BE84,'CRUCE RIESGOS'!$C$9:$D$16,2,FALSE),"")</f>
        <v/>
      </c>
      <c r="BG84" s="241" t="n">
        <v>24.3700000000002</v>
      </c>
      <c r="BH84" s="241">
        <f>IFERROR(VLOOKUP(BG84,'CRUCE RIESGOS'!$C$9:$D$16,2,FALSE),"")</f>
        <v/>
      </c>
      <c r="BI84" s="241" t="n">
        <v>25.3700000000002</v>
      </c>
      <c r="BJ84" s="241">
        <f>IFERROR(VLOOKUP(BI84,'CRUCE RIESGOS'!$C$9:$D$16,2,FALSE),"")</f>
        <v/>
      </c>
    </row>
    <row r="85">
      <c r="N85" s="241">
        <f>IF(N86&lt;&gt;""," -R","")</f>
        <v/>
      </c>
      <c r="P85" s="241">
        <f>IF(P86&lt;&gt;""," -R","")</f>
        <v/>
      </c>
      <c r="R85" s="241">
        <f>IF(R86&lt;&gt;""," -R","")</f>
        <v/>
      </c>
      <c r="T85" s="241">
        <f>IF(T86&lt;&gt;""," -R","")</f>
        <v/>
      </c>
      <c r="V85" s="241">
        <f>IF(V86&lt;&gt;""," -R","")</f>
        <v/>
      </c>
      <c r="X85" s="241">
        <f>IF(X86&lt;&gt;""," -R","")</f>
        <v/>
      </c>
      <c r="Z85" s="241">
        <f>IF(Z86&lt;&gt;""," -R","")</f>
        <v/>
      </c>
      <c r="AB85" s="241">
        <f>IF(AB86&lt;&gt;""," -R","")</f>
        <v/>
      </c>
      <c r="AD85" s="241">
        <f>IF(AD86&lt;&gt;""," -R","")</f>
        <v/>
      </c>
      <c r="AF85" s="241">
        <f>IF(AF86&lt;&gt;""," -R","")</f>
        <v/>
      </c>
      <c r="AH85" s="241">
        <f>IF(AH86&lt;&gt;""," -R","")</f>
        <v/>
      </c>
      <c r="AJ85" s="241">
        <f>IF(AJ86&lt;&gt;""," -R","")</f>
        <v/>
      </c>
      <c r="AL85" s="241">
        <f>IF(AL86&lt;&gt;""," -R","")</f>
        <v/>
      </c>
      <c r="AN85" s="241">
        <f>IF(AN86&lt;&gt;""," -R","")</f>
        <v/>
      </c>
      <c r="AP85" s="241">
        <f>IF(AP86&lt;&gt;""," -R","")</f>
        <v/>
      </c>
      <c r="AR85" s="241">
        <f>IF(AR86&lt;&gt;""," -R","")</f>
        <v/>
      </c>
      <c r="AT85" s="241">
        <f>IF(AT86&lt;&gt;""," -R","")</f>
        <v/>
      </c>
      <c r="AV85" s="241">
        <f>IF(AV86&lt;&gt;""," -R","")</f>
        <v/>
      </c>
      <c r="AX85" s="241">
        <f>IF(AX86&lt;&gt;""," -R","")</f>
        <v/>
      </c>
      <c r="AZ85" s="241">
        <f>IF(AZ86&lt;&gt;""," -R","")</f>
        <v/>
      </c>
      <c r="BB85" s="241">
        <f>IF(BB86&lt;&gt;""," -R","")</f>
        <v/>
      </c>
      <c r="BD85" s="241">
        <f>IF(BD86&lt;&gt;""," -R","")</f>
        <v/>
      </c>
      <c r="BF85" s="241">
        <f>IF(BF86&lt;&gt;""," -R","")</f>
        <v/>
      </c>
      <c r="BH85" s="241">
        <f>IF(BH86&lt;&gt;""," -R","")</f>
        <v/>
      </c>
      <c r="BJ85" s="241">
        <f>IF(BJ86&lt;&gt;""," -R","")</f>
        <v/>
      </c>
    </row>
    <row r="86">
      <c r="M86" s="241" t="n">
        <v>1.38</v>
      </c>
      <c r="N86" s="241">
        <f>IFERROR(VLOOKUP(M86,'CRUCE RIESGOS'!$C$9:$D$16,2,FALSE),"")</f>
        <v/>
      </c>
      <c r="O86" s="241" t="n">
        <v>2.38000000000001</v>
      </c>
      <c r="P86" s="241">
        <f>IFERROR(VLOOKUP(O86,'CRUCE RIESGOS'!$C$9:$D$16,2,FALSE),"")</f>
        <v/>
      </c>
      <c r="Q86" s="241" t="n">
        <v>3.38000000000002</v>
      </c>
      <c r="R86" s="241">
        <f>IFERROR(VLOOKUP(Q86,'CRUCE RIESGOS'!$C$9:$D$16,2,FALSE),"")</f>
        <v/>
      </c>
      <c r="S86" s="241" t="n">
        <v>4.38000000000003</v>
      </c>
      <c r="T86" s="241">
        <f>IFERROR(VLOOKUP(S86,'CRUCE RIESGOS'!$C$9:$D$16,2,FALSE),"")</f>
        <v/>
      </c>
      <c r="U86" s="241" t="n">
        <v>5.38000000000004</v>
      </c>
      <c r="V86" s="241">
        <f>IFERROR(VLOOKUP(U86,'CRUCE RIESGOS'!$C$9:$D$16,2,FALSE),"")</f>
        <v/>
      </c>
      <c r="W86" s="241" t="n">
        <v>6.38000000000005</v>
      </c>
      <c r="X86" s="241">
        <f>IFERROR(VLOOKUP(W86,'CRUCE RIESGOS'!$C$9:$D$16,2,FALSE),"")</f>
        <v/>
      </c>
      <c r="Y86" s="241" t="n">
        <v>7.38000000000006</v>
      </c>
      <c r="Z86" s="241">
        <f>IFERROR(VLOOKUP(Y86,'CRUCE RIESGOS'!$C$9:$D$16,2,FALSE),"")</f>
        <v/>
      </c>
      <c r="AA86" s="241" t="n">
        <v>8.38000000000007</v>
      </c>
      <c r="AB86" s="241">
        <f>IFERROR(VLOOKUP(AA86,'CRUCE RIESGOS'!$C$9:$D$16,2,FALSE),"")</f>
        <v/>
      </c>
      <c r="AC86" s="241" t="n">
        <v>9.380000000000081</v>
      </c>
      <c r="AD86" s="241">
        <f>IFERROR(VLOOKUP(AC86,'CRUCE RIESGOS'!$C$9:$D$16,2,FALSE),"")</f>
        <v/>
      </c>
      <c r="AE86" s="241" t="n">
        <v>10.3800000000001</v>
      </c>
      <c r="AF86" s="241">
        <f>IFERROR(VLOOKUP(AE86,'CRUCE RIESGOS'!$C$9:$D$16,2,FALSE),"")</f>
        <v/>
      </c>
      <c r="AG86" s="241" t="n">
        <v>11.3800000000001</v>
      </c>
      <c r="AH86" s="241">
        <f>IFERROR(VLOOKUP(AG86,'CRUCE RIESGOS'!$C$9:$D$16,2,FALSE),"")</f>
        <v/>
      </c>
      <c r="AI86" s="241" t="n">
        <v>12.3800000000001</v>
      </c>
      <c r="AJ86" s="241">
        <f>IFERROR(VLOOKUP(AI86,'CRUCE RIESGOS'!$C$9:$D$16,2,FALSE),"")</f>
        <v/>
      </c>
      <c r="AK86" s="241" t="n">
        <v>13.3800000000001</v>
      </c>
      <c r="AL86" s="241">
        <f>IFERROR(VLOOKUP(AK86,'CRUCE RIESGOS'!$C$9:$D$16,2,FALSE),"")</f>
        <v/>
      </c>
      <c r="AM86" s="241" t="n">
        <v>14.3800000000001</v>
      </c>
      <c r="AN86" s="241">
        <f>IFERROR(VLOOKUP(AM86,'CRUCE RIESGOS'!$C$9:$D$16,2,FALSE),"")</f>
        <v/>
      </c>
      <c r="AO86" s="241" t="n">
        <v>15.3800000000001</v>
      </c>
      <c r="AP86" s="241">
        <f>IFERROR(VLOOKUP(AO86,'CRUCE RIESGOS'!$C$9:$D$16,2,FALSE),"")</f>
        <v/>
      </c>
      <c r="AQ86" s="241" t="n">
        <v>16.3800000000002</v>
      </c>
      <c r="AR86" s="241">
        <f>IFERROR(VLOOKUP(AQ86,'CRUCE RIESGOS'!$C$9:$D$16,2,FALSE),"")</f>
        <v/>
      </c>
      <c r="AS86" s="241" t="n">
        <v>17.3800000000002</v>
      </c>
      <c r="AT86" s="241">
        <f>IFERROR(VLOOKUP(AS86,'CRUCE RIESGOS'!$C$9:$D$16,2,FALSE),"")</f>
        <v/>
      </c>
      <c r="AU86" s="241" t="n">
        <v>18.3800000000002</v>
      </c>
      <c r="AV86" s="241">
        <f>IFERROR(VLOOKUP(AU86,'CRUCE RIESGOS'!$C$9:$D$16,2,FALSE),"")</f>
        <v/>
      </c>
      <c r="AW86" s="241" t="n">
        <v>19.3800000000002</v>
      </c>
      <c r="AX86" s="241">
        <f>IFERROR(VLOOKUP(AW86,'CRUCE RIESGOS'!$C$9:$D$16,2,FALSE),"")</f>
        <v/>
      </c>
      <c r="AY86" s="241" t="n">
        <v>20.3800000000002</v>
      </c>
      <c r="AZ86" s="241">
        <f>IFERROR(VLOOKUP(AY86,'CRUCE RIESGOS'!$C$9:$D$16,2,FALSE),"")</f>
        <v/>
      </c>
      <c r="BA86" s="241" t="n">
        <v>21.3800000000002</v>
      </c>
      <c r="BB86" s="241">
        <f>IFERROR(VLOOKUP(BA86,'CRUCE RIESGOS'!$C$9:$D$16,2,FALSE),"")</f>
        <v/>
      </c>
      <c r="BC86" s="241" t="n">
        <v>22.3800000000002</v>
      </c>
      <c r="BD86" s="241">
        <f>IFERROR(VLOOKUP(BC86,'CRUCE RIESGOS'!$C$9:$D$16,2,FALSE),"")</f>
        <v/>
      </c>
      <c r="BE86" s="241" t="n">
        <v>23.3800000000002</v>
      </c>
      <c r="BF86" s="241">
        <f>IFERROR(VLOOKUP(BE86,'CRUCE RIESGOS'!$C$9:$D$16,2,FALSE),"")</f>
        <v/>
      </c>
      <c r="BG86" s="241" t="n">
        <v>24.3800000000002</v>
      </c>
      <c r="BH86" s="241">
        <f>IFERROR(VLOOKUP(BG86,'CRUCE RIESGOS'!$C$9:$D$16,2,FALSE),"")</f>
        <v/>
      </c>
      <c r="BI86" s="241" t="n">
        <v>25.3800000000002</v>
      </c>
      <c r="BJ86" s="241">
        <f>IFERROR(VLOOKUP(BI86,'CRUCE RIESGOS'!$C$9:$D$16,2,FALSE),"")</f>
        <v/>
      </c>
    </row>
    <row r="87">
      <c r="N87" s="241">
        <f>IF(N88&lt;&gt;""," -R","")</f>
        <v/>
      </c>
      <c r="P87" s="241">
        <f>IF(P88&lt;&gt;""," -R","")</f>
        <v/>
      </c>
      <c r="R87" s="241">
        <f>IF(R88&lt;&gt;""," -R","")</f>
        <v/>
      </c>
      <c r="T87" s="241">
        <f>IF(T88&lt;&gt;""," -R","")</f>
        <v/>
      </c>
      <c r="V87" s="241">
        <f>IF(V88&lt;&gt;""," -R","")</f>
        <v/>
      </c>
      <c r="X87" s="241">
        <f>IF(X88&lt;&gt;""," -R","")</f>
        <v/>
      </c>
      <c r="Z87" s="241">
        <f>IF(Z88&lt;&gt;""," -R","")</f>
        <v/>
      </c>
      <c r="AB87" s="241">
        <f>IF(AB88&lt;&gt;""," -R","")</f>
        <v/>
      </c>
      <c r="AD87" s="241">
        <f>IF(AD88&lt;&gt;""," -R","")</f>
        <v/>
      </c>
      <c r="AF87" s="241">
        <f>IF(AF88&lt;&gt;""," -R","")</f>
        <v/>
      </c>
      <c r="AH87" s="241">
        <f>IF(AH88&lt;&gt;""," -R","")</f>
        <v/>
      </c>
      <c r="AJ87" s="241">
        <f>IF(AJ88&lt;&gt;""," -R","")</f>
        <v/>
      </c>
      <c r="AL87" s="241">
        <f>IF(AL88&lt;&gt;""," -R","")</f>
        <v/>
      </c>
      <c r="AN87" s="241">
        <f>IF(AN88&lt;&gt;""," -R","")</f>
        <v/>
      </c>
      <c r="AP87" s="241">
        <f>IF(AP88&lt;&gt;""," -R","")</f>
        <v/>
      </c>
      <c r="AR87" s="241">
        <f>IF(AR88&lt;&gt;""," -R","")</f>
        <v/>
      </c>
      <c r="AT87" s="241">
        <f>IF(AT88&lt;&gt;""," -R","")</f>
        <v/>
      </c>
      <c r="AV87" s="241">
        <f>IF(AV88&lt;&gt;""," -R","")</f>
        <v/>
      </c>
      <c r="AX87" s="241">
        <f>IF(AX88&lt;&gt;""," -R","")</f>
        <v/>
      </c>
      <c r="AZ87" s="241">
        <f>IF(AZ88&lt;&gt;""," -R","")</f>
        <v/>
      </c>
      <c r="BB87" s="241">
        <f>IF(BB88&lt;&gt;""," -R","")</f>
        <v/>
      </c>
      <c r="BD87" s="241">
        <f>IF(BD88&lt;&gt;""," -R","")</f>
        <v/>
      </c>
      <c r="BF87" s="241">
        <f>IF(BF88&lt;&gt;""," -R","")</f>
        <v/>
      </c>
      <c r="BH87" s="241">
        <f>IF(BH88&lt;&gt;""," -R","")</f>
        <v/>
      </c>
      <c r="BJ87" s="241">
        <f>IF(BJ88&lt;&gt;""," -R","")</f>
        <v/>
      </c>
    </row>
    <row r="88">
      <c r="M88" s="241" t="n">
        <v>1.39</v>
      </c>
      <c r="N88" s="241">
        <f>IFERROR(VLOOKUP(M88,'CRUCE RIESGOS'!$C$9:$D$16,2,FALSE),"")</f>
        <v/>
      </c>
      <c r="O88" s="241" t="n">
        <v>2.39000000000001</v>
      </c>
      <c r="P88" s="241">
        <f>IFERROR(VLOOKUP(O88,'CRUCE RIESGOS'!$C$9:$D$16,2,FALSE),"")</f>
        <v/>
      </c>
      <c r="Q88" s="241" t="n">
        <v>3.39000000000002</v>
      </c>
      <c r="R88" s="241">
        <f>IFERROR(VLOOKUP(Q88,'CRUCE RIESGOS'!$C$9:$D$16,2,FALSE),"")</f>
        <v/>
      </c>
      <c r="S88" s="241" t="n">
        <v>4.39000000000003</v>
      </c>
      <c r="T88" s="241">
        <f>IFERROR(VLOOKUP(S88,'CRUCE RIESGOS'!$C$9:$D$16,2,FALSE),"")</f>
        <v/>
      </c>
      <c r="U88" s="241" t="n">
        <v>5.39000000000004</v>
      </c>
      <c r="V88" s="241">
        <f>IFERROR(VLOOKUP(U88,'CRUCE RIESGOS'!$C$9:$D$16,2,FALSE),"")</f>
        <v/>
      </c>
      <c r="W88" s="241" t="n">
        <v>6.39000000000005</v>
      </c>
      <c r="X88" s="241">
        <f>IFERROR(VLOOKUP(W88,'CRUCE RIESGOS'!$C$9:$D$16,2,FALSE),"")</f>
        <v/>
      </c>
      <c r="Y88" s="241" t="n">
        <v>7.39000000000006</v>
      </c>
      <c r="Z88" s="241">
        <f>IFERROR(VLOOKUP(Y88,'CRUCE RIESGOS'!$C$9:$D$16,2,FALSE),"")</f>
        <v/>
      </c>
      <c r="AA88" s="241" t="n">
        <v>8.39000000000007</v>
      </c>
      <c r="AB88" s="241">
        <f>IFERROR(VLOOKUP(AA88,'CRUCE RIESGOS'!$C$9:$D$16,2,FALSE),"")</f>
        <v/>
      </c>
      <c r="AC88" s="241" t="n">
        <v>9.390000000000081</v>
      </c>
      <c r="AD88" s="241">
        <f>IFERROR(VLOOKUP(AC88,'CRUCE RIESGOS'!$C$9:$D$16,2,FALSE),"")</f>
        <v/>
      </c>
      <c r="AE88" s="241" t="n">
        <v>10.3900000000001</v>
      </c>
      <c r="AF88" s="241">
        <f>IFERROR(VLOOKUP(AE88,'CRUCE RIESGOS'!$C$9:$D$16,2,FALSE),"")</f>
        <v/>
      </c>
      <c r="AG88" s="241" t="n">
        <v>11.3900000000001</v>
      </c>
      <c r="AH88" s="241">
        <f>IFERROR(VLOOKUP(AG88,'CRUCE RIESGOS'!$C$9:$D$16,2,FALSE),"")</f>
        <v/>
      </c>
      <c r="AI88" s="241" t="n">
        <v>12.3900000000001</v>
      </c>
      <c r="AJ88" s="241">
        <f>IFERROR(VLOOKUP(AI88,'CRUCE RIESGOS'!$C$9:$D$16,2,FALSE),"")</f>
        <v/>
      </c>
      <c r="AK88" s="241" t="n">
        <v>13.3900000000001</v>
      </c>
      <c r="AL88" s="241">
        <f>IFERROR(VLOOKUP(AK88,'CRUCE RIESGOS'!$C$9:$D$16,2,FALSE),"")</f>
        <v/>
      </c>
      <c r="AM88" s="241" t="n">
        <v>14.3900000000001</v>
      </c>
      <c r="AN88" s="241">
        <f>IFERROR(VLOOKUP(AM88,'CRUCE RIESGOS'!$C$9:$D$16,2,FALSE),"")</f>
        <v/>
      </c>
      <c r="AO88" s="241" t="n">
        <v>15.3900000000001</v>
      </c>
      <c r="AP88" s="241">
        <f>IFERROR(VLOOKUP(AO88,'CRUCE RIESGOS'!$C$9:$D$16,2,FALSE),"")</f>
        <v/>
      </c>
      <c r="AQ88" s="241" t="n">
        <v>16.3900000000001</v>
      </c>
      <c r="AR88" s="241">
        <f>IFERROR(VLOOKUP(AQ88,'CRUCE RIESGOS'!$C$9:$D$16,2,FALSE),"")</f>
        <v/>
      </c>
      <c r="AS88" s="241" t="n">
        <v>17.3900000000002</v>
      </c>
      <c r="AT88" s="241">
        <f>IFERROR(VLOOKUP(AS88,'CRUCE RIESGOS'!$C$9:$D$16,2,FALSE),"")</f>
        <v/>
      </c>
      <c r="AU88" s="241" t="n">
        <v>18.3900000000002</v>
      </c>
      <c r="AV88" s="241">
        <f>IFERROR(VLOOKUP(AU88,'CRUCE RIESGOS'!$C$9:$D$16,2,FALSE),"")</f>
        <v/>
      </c>
      <c r="AW88" s="241" t="n">
        <v>19.3900000000002</v>
      </c>
      <c r="AX88" s="241">
        <f>IFERROR(VLOOKUP(AW88,'CRUCE RIESGOS'!$C$9:$D$16,2,FALSE),"")</f>
        <v/>
      </c>
      <c r="AY88" s="241" t="n">
        <v>20.3900000000002</v>
      </c>
      <c r="AZ88" s="241">
        <f>IFERROR(VLOOKUP(AY88,'CRUCE RIESGOS'!$C$9:$D$16,2,FALSE),"")</f>
        <v/>
      </c>
      <c r="BA88" s="241" t="n">
        <v>21.3900000000002</v>
      </c>
      <c r="BB88" s="241">
        <f>IFERROR(VLOOKUP(BA88,'CRUCE RIESGOS'!$C$9:$D$16,2,FALSE),"")</f>
        <v/>
      </c>
      <c r="BC88" s="241" t="n">
        <v>22.3900000000002</v>
      </c>
      <c r="BD88" s="241">
        <f>IFERROR(VLOOKUP(BC88,'CRUCE RIESGOS'!$C$9:$D$16,2,FALSE),"")</f>
        <v/>
      </c>
      <c r="BE88" s="241" t="n">
        <v>23.3900000000002</v>
      </c>
      <c r="BF88" s="241">
        <f>IFERROR(VLOOKUP(BE88,'CRUCE RIESGOS'!$C$9:$D$16,2,FALSE),"")</f>
        <v/>
      </c>
      <c r="BG88" s="241" t="n">
        <v>24.3900000000002</v>
      </c>
      <c r="BH88" s="241">
        <f>IFERROR(VLOOKUP(BG88,'CRUCE RIESGOS'!$C$9:$D$16,2,FALSE),"")</f>
        <v/>
      </c>
      <c r="BI88" s="241" t="n">
        <v>25.3900000000002</v>
      </c>
      <c r="BJ88" s="241">
        <f>IFERROR(VLOOKUP(BI88,'CRUCE RIESGOS'!$C$9:$D$16,2,FALSE),"")</f>
        <v/>
      </c>
    </row>
    <row r="89">
      <c r="N89" s="241">
        <f>IF(N90&lt;&gt;""," -R","")</f>
        <v/>
      </c>
      <c r="P89" s="241">
        <f>IF(P90&lt;&gt;""," -R","")</f>
        <v/>
      </c>
      <c r="R89" s="241">
        <f>IF(R90&lt;&gt;""," -R","")</f>
        <v/>
      </c>
      <c r="T89" s="241">
        <f>IF(T90&lt;&gt;""," -R","")</f>
        <v/>
      </c>
      <c r="V89" s="241">
        <f>IF(V90&lt;&gt;""," -R","")</f>
        <v/>
      </c>
      <c r="X89" s="241">
        <f>IF(X90&lt;&gt;""," -R","")</f>
        <v/>
      </c>
      <c r="Z89" s="241">
        <f>IF(Z90&lt;&gt;""," -R","")</f>
        <v/>
      </c>
      <c r="AB89" s="241">
        <f>IF(AB90&lt;&gt;""," -R","")</f>
        <v/>
      </c>
      <c r="AD89" s="241">
        <f>IF(AD90&lt;&gt;""," -R","")</f>
        <v/>
      </c>
      <c r="AF89" s="241">
        <f>IF(AF90&lt;&gt;""," -R","")</f>
        <v/>
      </c>
      <c r="AH89" s="241">
        <f>IF(AH90&lt;&gt;""," -R","")</f>
        <v/>
      </c>
      <c r="AJ89" s="241">
        <f>IF(AJ90&lt;&gt;""," -R","")</f>
        <v/>
      </c>
      <c r="AL89" s="241">
        <f>IF(AL90&lt;&gt;""," -R","")</f>
        <v/>
      </c>
      <c r="AN89" s="241">
        <f>IF(AN90&lt;&gt;""," -R","")</f>
        <v/>
      </c>
      <c r="AP89" s="241">
        <f>IF(AP90&lt;&gt;""," -R","")</f>
        <v/>
      </c>
      <c r="AR89" s="241">
        <f>IF(AR90&lt;&gt;""," -R","")</f>
        <v/>
      </c>
      <c r="AT89" s="241">
        <f>IF(AT90&lt;&gt;""," -R","")</f>
        <v/>
      </c>
      <c r="AV89" s="241">
        <f>IF(AV90&lt;&gt;""," -R","")</f>
        <v/>
      </c>
      <c r="AX89" s="241">
        <f>IF(AX90&lt;&gt;""," -R","")</f>
        <v/>
      </c>
      <c r="AZ89" s="241">
        <f>IF(AZ90&lt;&gt;""," -R","")</f>
        <v/>
      </c>
      <c r="BB89" s="241">
        <f>IF(BB90&lt;&gt;""," -R","")</f>
        <v/>
      </c>
      <c r="BD89" s="241">
        <f>IF(BD90&lt;&gt;""," -R","")</f>
        <v/>
      </c>
      <c r="BF89" s="241">
        <f>IF(BF90&lt;&gt;""," -R","")</f>
        <v/>
      </c>
      <c r="BH89" s="241">
        <f>IF(BH90&lt;&gt;""," -R","")</f>
        <v/>
      </c>
      <c r="BJ89" s="241">
        <f>IF(BJ90&lt;&gt;""," -R","")</f>
        <v/>
      </c>
    </row>
    <row r="90">
      <c r="M90" s="241" t="n">
        <v>1.4</v>
      </c>
      <c r="N90" s="241">
        <f>IFERROR(VLOOKUP(M90,'CRUCE RIESGOS'!$C$9:$D$16,2,FALSE),"")</f>
        <v/>
      </c>
      <c r="O90" s="241" t="n">
        <v>2.40000000000001</v>
      </c>
      <c r="P90" s="241">
        <f>IFERROR(VLOOKUP(O90,'CRUCE RIESGOS'!$C$9:$D$16,2,FALSE),"")</f>
        <v/>
      </c>
      <c r="Q90" s="241" t="n">
        <v>3.40000000000002</v>
      </c>
      <c r="R90" s="241">
        <f>IFERROR(VLOOKUP(Q90,'CRUCE RIESGOS'!$C$9:$D$16,2,FALSE),"")</f>
        <v/>
      </c>
      <c r="S90" s="241" t="n">
        <v>4.40000000000003</v>
      </c>
      <c r="T90" s="241">
        <f>IFERROR(VLOOKUP(S90,'CRUCE RIESGOS'!$C$9:$D$16,2,FALSE),"")</f>
        <v/>
      </c>
      <c r="U90" s="241" t="n">
        <v>5.40000000000004</v>
      </c>
      <c r="V90" s="241">
        <f>IFERROR(VLOOKUP(U90,'CRUCE RIESGOS'!$C$9:$D$16,2,FALSE),"")</f>
        <v/>
      </c>
      <c r="W90" s="241" t="n">
        <v>6.40000000000005</v>
      </c>
      <c r="X90" s="241">
        <f>IFERROR(VLOOKUP(W90,'CRUCE RIESGOS'!$C$9:$D$16,2,FALSE),"")</f>
        <v/>
      </c>
      <c r="Y90" s="241" t="n">
        <v>7.40000000000006</v>
      </c>
      <c r="Z90" s="241">
        <f>IFERROR(VLOOKUP(Y90,'CRUCE RIESGOS'!$C$9:$D$16,2,FALSE),"")</f>
        <v/>
      </c>
      <c r="AA90" s="241" t="n">
        <v>8.40000000000007</v>
      </c>
      <c r="AB90" s="241">
        <f>IFERROR(VLOOKUP(AA90,'CRUCE RIESGOS'!$C$9:$D$16,2,FALSE),"")</f>
        <v/>
      </c>
      <c r="AC90" s="241" t="n">
        <v>9.40000000000008</v>
      </c>
      <c r="AD90" s="241">
        <f>IFERROR(VLOOKUP(AC90,'CRUCE RIESGOS'!$C$9:$D$16,2,FALSE),"")</f>
        <v/>
      </c>
      <c r="AE90" s="241" t="n">
        <v>10.4000000000001</v>
      </c>
      <c r="AF90" s="241">
        <f>IFERROR(VLOOKUP(AE90,'CRUCE RIESGOS'!$C$9:$D$16,2,FALSE),"")</f>
        <v/>
      </c>
      <c r="AG90" s="241" t="n">
        <v>11.4000000000001</v>
      </c>
      <c r="AH90" s="241">
        <f>IFERROR(VLOOKUP(AG90,'CRUCE RIESGOS'!$C$9:$D$16,2,FALSE),"")</f>
        <v/>
      </c>
      <c r="AI90" s="241" t="n">
        <v>12.4000000000001</v>
      </c>
      <c r="AJ90" s="241">
        <f>IFERROR(VLOOKUP(AI90,'CRUCE RIESGOS'!$C$9:$D$16,2,FALSE),"")</f>
        <v/>
      </c>
      <c r="AK90" s="241" t="n">
        <v>13.4000000000001</v>
      </c>
      <c r="AL90" s="241">
        <f>IFERROR(VLOOKUP(AK90,'CRUCE RIESGOS'!$C$9:$D$16,2,FALSE),"")</f>
        <v/>
      </c>
      <c r="AM90" s="241" t="n">
        <v>14.4000000000001</v>
      </c>
      <c r="AN90" s="241">
        <f>IFERROR(VLOOKUP(AM90,'CRUCE RIESGOS'!$C$9:$D$16,2,FALSE),"")</f>
        <v/>
      </c>
      <c r="AO90" s="241" t="n">
        <v>15.4000000000001</v>
      </c>
      <c r="AP90" s="241">
        <f>IFERROR(VLOOKUP(AO90,'CRUCE RIESGOS'!$C$9:$D$16,2,FALSE),"")</f>
        <v/>
      </c>
      <c r="AQ90" s="241" t="n">
        <v>16.4000000000002</v>
      </c>
      <c r="AR90" s="241">
        <f>IFERROR(VLOOKUP(AQ90,'CRUCE RIESGOS'!$C$9:$D$16,2,FALSE),"")</f>
        <v/>
      </c>
      <c r="AS90" s="241" t="n">
        <v>17.4000000000002</v>
      </c>
      <c r="AT90" s="241">
        <f>IFERROR(VLOOKUP(AS90,'CRUCE RIESGOS'!$C$9:$D$16,2,FALSE),"")</f>
        <v/>
      </c>
      <c r="AU90" s="241" t="n">
        <v>18.4000000000002</v>
      </c>
      <c r="AV90" s="241">
        <f>IFERROR(VLOOKUP(AU90,'CRUCE RIESGOS'!$C$9:$D$16,2,FALSE),"")</f>
        <v/>
      </c>
      <c r="AW90" s="241" t="n">
        <v>19.4000000000002</v>
      </c>
      <c r="AX90" s="241">
        <f>IFERROR(VLOOKUP(AW90,'CRUCE RIESGOS'!$C$9:$D$16,2,FALSE),"")</f>
        <v/>
      </c>
      <c r="AY90" s="241" t="n">
        <v>20.4000000000002</v>
      </c>
      <c r="AZ90" s="241">
        <f>IFERROR(VLOOKUP(AY90,'CRUCE RIESGOS'!$C$9:$D$16,2,FALSE),"")</f>
        <v/>
      </c>
      <c r="BA90" s="241" t="n">
        <v>21.4000000000002</v>
      </c>
      <c r="BB90" s="241">
        <f>IFERROR(VLOOKUP(BA90,'CRUCE RIESGOS'!$C$9:$D$16,2,FALSE),"")</f>
        <v/>
      </c>
      <c r="BC90" s="241" t="n">
        <v>22.4000000000002</v>
      </c>
      <c r="BD90" s="241">
        <f>IFERROR(VLOOKUP(BC90,'CRUCE RIESGOS'!$C$9:$D$16,2,FALSE),"")</f>
        <v/>
      </c>
      <c r="BE90" s="241" t="n">
        <v>23.4000000000002</v>
      </c>
      <c r="BF90" s="241">
        <f>IFERROR(VLOOKUP(BE90,'CRUCE RIESGOS'!$C$9:$D$16,2,FALSE),"")</f>
        <v/>
      </c>
      <c r="BG90" s="241" t="n">
        <v>24.4000000000002</v>
      </c>
      <c r="BH90" s="241">
        <f>IFERROR(VLOOKUP(BG90,'CRUCE RIESGOS'!$C$9:$D$16,2,FALSE),"")</f>
        <v/>
      </c>
      <c r="BI90" s="241" t="n">
        <v>25.4000000000002</v>
      </c>
      <c r="BJ90" s="241">
        <f>IFERROR(VLOOKUP(BI90,'CRUCE RIESGOS'!$C$9:$D$16,2,FALSE),"")</f>
        <v/>
      </c>
    </row>
    <row r="91">
      <c r="N91" s="241">
        <f>IF(N92&lt;&gt;""," -R","")</f>
        <v/>
      </c>
      <c r="P91" s="241">
        <f>IF(P92&lt;&gt;""," -R","")</f>
        <v/>
      </c>
      <c r="R91" s="241">
        <f>IF(R92&lt;&gt;""," -R","")</f>
        <v/>
      </c>
      <c r="T91" s="241">
        <f>IF(T92&lt;&gt;""," -R","")</f>
        <v/>
      </c>
      <c r="V91" s="241">
        <f>IF(V92&lt;&gt;""," -R","")</f>
        <v/>
      </c>
      <c r="X91" s="241">
        <f>IF(X92&lt;&gt;""," -R","")</f>
        <v/>
      </c>
      <c r="Z91" s="241">
        <f>IF(Z92&lt;&gt;""," -R","")</f>
        <v/>
      </c>
      <c r="AB91" s="241">
        <f>IF(AB92&lt;&gt;""," -R","")</f>
        <v/>
      </c>
      <c r="AD91" s="241">
        <f>IF(AD92&lt;&gt;""," -R","")</f>
        <v/>
      </c>
      <c r="AF91" s="241">
        <f>IF(AF92&lt;&gt;""," -R","")</f>
        <v/>
      </c>
      <c r="AH91" s="241">
        <f>IF(AH92&lt;&gt;""," -R","")</f>
        <v/>
      </c>
      <c r="AJ91" s="241">
        <f>IF(AJ92&lt;&gt;""," -R","")</f>
        <v/>
      </c>
      <c r="AL91" s="241">
        <f>IF(AL92&lt;&gt;""," -R","")</f>
        <v/>
      </c>
      <c r="AN91" s="241">
        <f>IF(AN92&lt;&gt;""," -R","")</f>
        <v/>
      </c>
      <c r="AP91" s="241">
        <f>IF(AP92&lt;&gt;""," -R","")</f>
        <v/>
      </c>
      <c r="AR91" s="241">
        <f>IF(AR92&lt;&gt;""," -R","")</f>
        <v/>
      </c>
      <c r="AT91" s="241">
        <f>IF(AT92&lt;&gt;""," -R","")</f>
        <v/>
      </c>
      <c r="AV91" s="241">
        <f>IF(AV92&lt;&gt;""," -R","")</f>
        <v/>
      </c>
      <c r="AX91" s="241">
        <f>IF(AX92&lt;&gt;""," -R","")</f>
        <v/>
      </c>
      <c r="AZ91" s="241">
        <f>IF(AZ92&lt;&gt;""," -R","")</f>
        <v/>
      </c>
      <c r="BB91" s="241">
        <f>IF(BB92&lt;&gt;""," -R","")</f>
        <v/>
      </c>
      <c r="BD91" s="241">
        <f>IF(BD92&lt;&gt;""," -R","")</f>
        <v/>
      </c>
      <c r="BF91" s="241">
        <f>IF(BF92&lt;&gt;""," -R","")</f>
        <v/>
      </c>
      <c r="BH91" s="241">
        <f>IF(BH92&lt;&gt;""," -R","")</f>
        <v/>
      </c>
      <c r="BJ91" s="241">
        <f>IF(BJ92&lt;&gt;""," -R","")</f>
        <v/>
      </c>
    </row>
    <row r="92">
      <c r="M92" s="241" t="n">
        <v>1.41</v>
      </c>
      <c r="N92" s="241">
        <f>IFERROR(VLOOKUP(M92,'CRUCE RIESGOS'!$C$9:$D$16,2,FALSE),"")</f>
        <v/>
      </c>
      <c r="O92" s="241" t="n">
        <v>2.41000000000001</v>
      </c>
      <c r="P92" s="241">
        <f>IFERROR(VLOOKUP(O92,'CRUCE RIESGOS'!$C$9:$D$16,2,FALSE),"")</f>
        <v/>
      </c>
      <c r="Q92" s="241" t="n">
        <v>3.41000000000002</v>
      </c>
      <c r="R92" s="241">
        <f>IFERROR(VLOOKUP(Q92,'CRUCE RIESGOS'!$C$9:$D$16,2,FALSE),"")</f>
        <v/>
      </c>
      <c r="S92" s="241" t="n">
        <v>4.41000000000003</v>
      </c>
      <c r="T92" s="241">
        <f>IFERROR(VLOOKUP(S92,'CRUCE RIESGOS'!$C$9:$D$16,2,FALSE),"")</f>
        <v/>
      </c>
      <c r="U92" s="241" t="n">
        <v>5.41000000000004</v>
      </c>
      <c r="V92" s="241">
        <f>IFERROR(VLOOKUP(U92,'CRUCE RIESGOS'!$C$9:$D$16,2,FALSE),"")</f>
        <v/>
      </c>
      <c r="W92" s="241" t="n">
        <v>6.41000000000005</v>
      </c>
      <c r="X92" s="241">
        <f>IFERROR(VLOOKUP(W92,'CRUCE RIESGOS'!$C$9:$D$16,2,FALSE),"")</f>
        <v/>
      </c>
      <c r="Y92" s="241" t="n">
        <v>7.41000000000006</v>
      </c>
      <c r="Z92" s="241">
        <f>IFERROR(VLOOKUP(Y92,'CRUCE RIESGOS'!$C$9:$D$16,2,FALSE),"")</f>
        <v/>
      </c>
      <c r="AA92" s="241" t="n">
        <v>8.410000000000069</v>
      </c>
      <c r="AB92" s="241">
        <f>IFERROR(VLOOKUP(AA92,'CRUCE RIESGOS'!$C$9:$D$16,2,FALSE),"")</f>
        <v/>
      </c>
      <c r="AC92" s="241" t="n">
        <v>9.41000000000008</v>
      </c>
      <c r="AD92" s="241">
        <f>IFERROR(VLOOKUP(AC92,'CRUCE RIESGOS'!$C$9:$D$16,2,FALSE),"")</f>
        <v/>
      </c>
      <c r="AE92" s="241" t="n">
        <v>10.4100000000001</v>
      </c>
      <c r="AF92" s="241">
        <f>IFERROR(VLOOKUP(AE92,'CRUCE RIESGOS'!$C$9:$D$16,2,FALSE),"")</f>
        <v/>
      </c>
      <c r="AG92" s="241" t="n">
        <v>11.4100000000001</v>
      </c>
      <c r="AH92" s="241">
        <f>IFERROR(VLOOKUP(AG92,'CRUCE RIESGOS'!$C$9:$D$16,2,FALSE),"")</f>
        <v/>
      </c>
      <c r="AI92" s="241" t="n">
        <v>12.4100000000001</v>
      </c>
      <c r="AJ92" s="241">
        <f>IFERROR(VLOOKUP(AI92,'CRUCE RIESGOS'!$C$9:$D$16,2,FALSE),"")</f>
        <v/>
      </c>
      <c r="AK92" s="241" t="n">
        <v>13.4100000000001</v>
      </c>
      <c r="AL92" s="241">
        <f>IFERROR(VLOOKUP(AK92,'CRUCE RIESGOS'!$C$9:$D$16,2,FALSE),"")</f>
        <v/>
      </c>
      <c r="AM92" s="241" t="n">
        <v>14.4100000000001</v>
      </c>
      <c r="AN92" s="241">
        <f>IFERROR(VLOOKUP(AM92,'CRUCE RIESGOS'!$C$9:$D$16,2,FALSE),"")</f>
        <v/>
      </c>
      <c r="AO92" s="241" t="n">
        <v>15.4100000000001</v>
      </c>
      <c r="AP92" s="241">
        <f>IFERROR(VLOOKUP(AO92,'CRUCE RIESGOS'!$C$9:$D$16,2,FALSE),"")</f>
        <v/>
      </c>
      <c r="AQ92" s="241" t="n">
        <v>16.4100000000001</v>
      </c>
      <c r="AR92" s="241">
        <f>IFERROR(VLOOKUP(AQ92,'CRUCE RIESGOS'!$C$9:$D$16,2,FALSE),"")</f>
        <v/>
      </c>
      <c r="AS92" s="241" t="n">
        <v>17.4100000000002</v>
      </c>
      <c r="AT92" s="241">
        <f>IFERROR(VLOOKUP(AS92,'CRUCE RIESGOS'!$C$9:$D$16,2,FALSE),"")</f>
        <v/>
      </c>
      <c r="AU92" s="241" t="n">
        <v>18.4100000000002</v>
      </c>
      <c r="AV92" s="241">
        <f>IFERROR(VLOOKUP(AU92,'CRUCE RIESGOS'!$C$9:$D$16,2,FALSE),"")</f>
        <v/>
      </c>
      <c r="AW92" s="241" t="n">
        <v>19.4100000000002</v>
      </c>
      <c r="AX92" s="241">
        <f>IFERROR(VLOOKUP(AW92,'CRUCE RIESGOS'!$C$9:$D$16,2,FALSE),"")</f>
        <v/>
      </c>
      <c r="AY92" s="241" t="n">
        <v>20.4100000000002</v>
      </c>
      <c r="AZ92" s="241">
        <f>IFERROR(VLOOKUP(AY92,'CRUCE RIESGOS'!$C$9:$D$16,2,FALSE),"")</f>
        <v/>
      </c>
      <c r="BA92" s="241" t="n">
        <v>21.4100000000002</v>
      </c>
      <c r="BB92" s="241">
        <f>IFERROR(VLOOKUP(BA92,'CRUCE RIESGOS'!$C$9:$D$16,2,FALSE),"")</f>
        <v/>
      </c>
      <c r="BC92" s="241" t="n">
        <v>22.4100000000002</v>
      </c>
      <c r="BD92" s="241">
        <f>IFERROR(VLOOKUP(BC92,'CRUCE RIESGOS'!$C$9:$D$16,2,FALSE),"")</f>
        <v/>
      </c>
      <c r="BE92" s="241" t="n">
        <v>23.4100000000002</v>
      </c>
      <c r="BF92" s="241">
        <f>IFERROR(VLOOKUP(BE92,'CRUCE RIESGOS'!$C$9:$D$16,2,FALSE),"")</f>
        <v/>
      </c>
      <c r="BG92" s="241" t="n">
        <v>24.4100000000002</v>
      </c>
      <c r="BH92" s="241">
        <f>IFERROR(VLOOKUP(BG92,'CRUCE RIESGOS'!$C$9:$D$16,2,FALSE),"")</f>
        <v/>
      </c>
      <c r="BI92" s="241" t="n">
        <v>25.4100000000002</v>
      </c>
      <c r="BJ92" s="241">
        <f>IFERROR(VLOOKUP(BI92,'CRUCE RIESGOS'!$C$9:$D$16,2,FALSE),"")</f>
        <v/>
      </c>
    </row>
    <row r="93">
      <c r="N93" s="241">
        <f>IF(N94&lt;&gt;""," -R","")</f>
        <v/>
      </c>
      <c r="P93" s="241">
        <f>IF(P94&lt;&gt;""," -R","")</f>
        <v/>
      </c>
      <c r="R93" s="241">
        <f>IF(R94&lt;&gt;""," -R","")</f>
        <v/>
      </c>
      <c r="T93" s="241">
        <f>IF(T94&lt;&gt;""," -R","")</f>
        <v/>
      </c>
      <c r="V93" s="241">
        <f>IF(V94&lt;&gt;""," -R","")</f>
        <v/>
      </c>
      <c r="X93" s="241">
        <f>IF(X94&lt;&gt;""," -R","")</f>
        <v/>
      </c>
      <c r="Z93" s="241">
        <f>IF(Z94&lt;&gt;""," -R","")</f>
        <v/>
      </c>
      <c r="AB93" s="241">
        <f>IF(AB94&lt;&gt;""," -R","")</f>
        <v/>
      </c>
      <c r="AD93" s="241">
        <f>IF(AD94&lt;&gt;""," -R","")</f>
        <v/>
      </c>
      <c r="AF93" s="241">
        <f>IF(AF94&lt;&gt;""," -R","")</f>
        <v/>
      </c>
      <c r="AH93" s="241">
        <f>IF(AH94&lt;&gt;""," -R","")</f>
        <v/>
      </c>
      <c r="AJ93" s="241">
        <f>IF(AJ94&lt;&gt;""," -R","")</f>
        <v/>
      </c>
      <c r="AL93" s="241">
        <f>IF(AL94&lt;&gt;""," -R","")</f>
        <v/>
      </c>
      <c r="AN93" s="241">
        <f>IF(AN94&lt;&gt;""," -R","")</f>
        <v/>
      </c>
      <c r="AP93" s="241">
        <f>IF(AP94&lt;&gt;""," -R","")</f>
        <v/>
      </c>
      <c r="AR93" s="241">
        <f>IF(AR94&lt;&gt;""," -R","")</f>
        <v/>
      </c>
      <c r="AT93" s="241">
        <f>IF(AT94&lt;&gt;""," -R","")</f>
        <v/>
      </c>
      <c r="AV93" s="241">
        <f>IF(AV94&lt;&gt;""," -R","")</f>
        <v/>
      </c>
      <c r="AX93" s="241">
        <f>IF(AX94&lt;&gt;""," -R","")</f>
        <v/>
      </c>
      <c r="AZ93" s="241">
        <f>IF(AZ94&lt;&gt;""," -R","")</f>
        <v/>
      </c>
      <c r="BB93" s="241">
        <f>IF(BB94&lt;&gt;""," -R","")</f>
        <v/>
      </c>
      <c r="BD93" s="241">
        <f>IF(BD94&lt;&gt;""," -R","")</f>
        <v/>
      </c>
      <c r="BF93" s="241">
        <f>IF(BF94&lt;&gt;""," -R","")</f>
        <v/>
      </c>
      <c r="BH93" s="241">
        <f>IF(BH94&lt;&gt;""," -R","")</f>
        <v/>
      </c>
      <c r="BJ93" s="241">
        <f>IF(BJ94&lt;&gt;""," -R","")</f>
        <v/>
      </c>
    </row>
    <row r="94">
      <c r="M94" s="241" t="n">
        <v>1.42</v>
      </c>
      <c r="N94" s="241">
        <f>IFERROR(VLOOKUP(M94,'CRUCE RIESGOS'!$C$9:$D$16,2,FALSE),"")</f>
        <v/>
      </c>
      <c r="O94" s="241" t="n">
        <v>2.42000000000001</v>
      </c>
      <c r="P94" s="241">
        <f>IFERROR(VLOOKUP(O94,'CRUCE RIESGOS'!$C$9:$D$16,2,FALSE),"")</f>
        <v/>
      </c>
      <c r="Q94" s="241" t="n">
        <v>3.42000000000002</v>
      </c>
      <c r="R94" s="241">
        <f>IFERROR(VLOOKUP(Q94,'CRUCE RIESGOS'!$C$9:$D$16,2,FALSE),"")</f>
        <v/>
      </c>
      <c r="S94" s="241" t="n">
        <v>4.42000000000003</v>
      </c>
      <c r="T94" s="241">
        <f>IFERROR(VLOOKUP(S94,'CRUCE RIESGOS'!$C$9:$D$16,2,FALSE),"")</f>
        <v/>
      </c>
      <c r="U94" s="241" t="n">
        <v>5.42000000000004</v>
      </c>
      <c r="V94" s="241">
        <f>IFERROR(VLOOKUP(U94,'CRUCE RIESGOS'!$C$9:$D$16,2,FALSE),"")</f>
        <v/>
      </c>
      <c r="W94" s="241" t="n">
        <v>6.42000000000005</v>
      </c>
      <c r="X94" s="241">
        <f>IFERROR(VLOOKUP(W94,'CRUCE RIESGOS'!$C$9:$D$16,2,FALSE),"")</f>
        <v/>
      </c>
      <c r="Y94" s="241" t="n">
        <v>7.42000000000006</v>
      </c>
      <c r="Z94" s="241">
        <f>IFERROR(VLOOKUP(Y94,'CRUCE RIESGOS'!$C$9:$D$16,2,FALSE),"")</f>
        <v/>
      </c>
      <c r="AA94" s="241" t="n">
        <v>8.420000000000069</v>
      </c>
      <c r="AB94" s="241">
        <f>IFERROR(VLOOKUP(AA94,'CRUCE RIESGOS'!$C$9:$D$16,2,FALSE),"")</f>
        <v/>
      </c>
      <c r="AC94" s="241" t="n">
        <v>9.42000000000008</v>
      </c>
      <c r="AD94" s="241">
        <f>IFERROR(VLOOKUP(AC94,'CRUCE RIESGOS'!$C$9:$D$16,2,FALSE),"")</f>
        <v/>
      </c>
      <c r="AE94" s="241" t="n">
        <v>10.4200000000001</v>
      </c>
      <c r="AF94" s="241">
        <f>IFERROR(VLOOKUP(AE94,'CRUCE RIESGOS'!$C$9:$D$16,2,FALSE),"")</f>
        <v/>
      </c>
      <c r="AG94" s="241" t="n">
        <v>11.4200000000001</v>
      </c>
      <c r="AH94" s="241">
        <f>IFERROR(VLOOKUP(AG94,'CRUCE RIESGOS'!$C$9:$D$16,2,FALSE),"")</f>
        <v/>
      </c>
      <c r="AI94" s="241" t="n">
        <v>12.4200000000001</v>
      </c>
      <c r="AJ94" s="241">
        <f>IFERROR(VLOOKUP(AI94,'CRUCE RIESGOS'!$C$9:$D$16,2,FALSE),"")</f>
        <v/>
      </c>
      <c r="AK94" s="241" t="n">
        <v>13.4200000000001</v>
      </c>
      <c r="AL94" s="241">
        <f>IFERROR(VLOOKUP(AK94,'CRUCE RIESGOS'!$C$9:$D$16,2,FALSE),"")</f>
        <v/>
      </c>
      <c r="AM94" s="241" t="n">
        <v>14.4200000000001</v>
      </c>
      <c r="AN94" s="241">
        <f>IFERROR(VLOOKUP(AM94,'CRUCE RIESGOS'!$C$9:$D$16,2,FALSE),"")</f>
        <v/>
      </c>
      <c r="AO94" s="241" t="n">
        <v>15.4200000000001</v>
      </c>
      <c r="AP94" s="241">
        <f>IFERROR(VLOOKUP(AO94,'CRUCE RIESGOS'!$C$9:$D$16,2,FALSE),"")</f>
        <v/>
      </c>
      <c r="AQ94" s="241" t="n">
        <v>16.4200000000002</v>
      </c>
      <c r="AR94" s="241">
        <f>IFERROR(VLOOKUP(AQ94,'CRUCE RIESGOS'!$C$9:$D$16,2,FALSE),"")</f>
        <v/>
      </c>
      <c r="AS94" s="241" t="n">
        <v>17.4200000000002</v>
      </c>
      <c r="AT94" s="241">
        <f>IFERROR(VLOOKUP(AS94,'CRUCE RIESGOS'!$C$9:$D$16,2,FALSE),"")</f>
        <v/>
      </c>
      <c r="AU94" s="241" t="n">
        <v>18.4200000000002</v>
      </c>
      <c r="AV94" s="241">
        <f>IFERROR(VLOOKUP(AU94,'CRUCE RIESGOS'!$C$9:$D$16,2,FALSE),"")</f>
        <v/>
      </c>
      <c r="AW94" s="241" t="n">
        <v>19.4200000000002</v>
      </c>
      <c r="AX94" s="241">
        <f>IFERROR(VLOOKUP(AW94,'CRUCE RIESGOS'!$C$9:$D$16,2,FALSE),"")</f>
        <v/>
      </c>
      <c r="AY94" s="241" t="n">
        <v>20.4200000000002</v>
      </c>
      <c r="AZ94" s="241">
        <f>IFERROR(VLOOKUP(AY94,'CRUCE RIESGOS'!$C$9:$D$16,2,FALSE),"")</f>
        <v/>
      </c>
      <c r="BA94" s="241" t="n">
        <v>21.4200000000002</v>
      </c>
      <c r="BB94" s="241">
        <f>IFERROR(VLOOKUP(BA94,'CRUCE RIESGOS'!$C$9:$D$16,2,FALSE),"")</f>
        <v/>
      </c>
      <c r="BC94" s="241" t="n">
        <v>22.4200000000002</v>
      </c>
      <c r="BD94" s="241">
        <f>IFERROR(VLOOKUP(BC94,'CRUCE RIESGOS'!$C$9:$D$16,2,FALSE),"")</f>
        <v/>
      </c>
      <c r="BE94" s="241" t="n">
        <v>23.4200000000002</v>
      </c>
      <c r="BF94" s="241">
        <f>IFERROR(VLOOKUP(BE94,'CRUCE RIESGOS'!$C$9:$D$16,2,FALSE),"")</f>
        <v/>
      </c>
      <c r="BG94" s="241" t="n">
        <v>24.4200000000002</v>
      </c>
      <c r="BH94" s="241">
        <f>IFERROR(VLOOKUP(BG94,'CRUCE RIESGOS'!$C$9:$D$16,2,FALSE),"")</f>
        <v/>
      </c>
      <c r="BI94" s="241" t="n">
        <v>25.4200000000002</v>
      </c>
      <c r="BJ94" s="241">
        <f>IFERROR(VLOOKUP(BI94,'CRUCE RIESGOS'!$C$9:$D$16,2,FALSE),"")</f>
        <v/>
      </c>
    </row>
    <row r="95">
      <c r="N95" s="241">
        <f>IF(N96&lt;&gt;""," -R","")</f>
        <v/>
      </c>
      <c r="P95" s="241">
        <f>IF(P96&lt;&gt;""," -R","")</f>
        <v/>
      </c>
      <c r="R95" s="241">
        <f>IF(R96&lt;&gt;""," -R","")</f>
        <v/>
      </c>
      <c r="T95" s="241">
        <f>IF(T96&lt;&gt;""," -R","")</f>
        <v/>
      </c>
      <c r="V95" s="241">
        <f>IF(V96&lt;&gt;""," -R","")</f>
        <v/>
      </c>
      <c r="X95" s="241">
        <f>IF(X96&lt;&gt;""," -R","")</f>
        <v/>
      </c>
      <c r="Z95" s="241">
        <f>IF(Z96&lt;&gt;""," -R","")</f>
        <v/>
      </c>
      <c r="AB95" s="241">
        <f>IF(AB96&lt;&gt;""," -R","")</f>
        <v/>
      </c>
      <c r="AD95" s="241">
        <f>IF(AD96&lt;&gt;""," -R","")</f>
        <v/>
      </c>
      <c r="AF95" s="241">
        <f>IF(AF96&lt;&gt;""," -R","")</f>
        <v/>
      </c>
      <c r="AH95" s="241">
        <f>IF(AH96&lt;&gt;""," -R","")</f>
        <v/>
      </c>
      <c r="AJ95" s="241">
        <f>IF(AJ96&lt;&gt;""," -R","")</f>
        <v/>
      </c>
      <c r="AL95" s="241">
        <f>IF(AL96&lt;&gt;""," -R","")</f>
        <v/>
      </c>
      <c r="AN95" s="241">
        <f>IF(AN96&lt;&gt;""," -R","")</f>
        <v/>
      </c>
      <c r="AP95" s="241">
        <f>IF(AP96&lt;&gt;""," -R","")</f>
        <v/>
      </c>
      <c r="AR95" s="241">
        <f>IF(AR96&lt;&gt;""," -R","")</f>
        <v/>
      </c>
      <c r="AT95" s="241">
        <f>IF(AT96&lt;&gt;""," -R","")</f>
        <v/>
      </c>
      <c r="AV95" s="241">
        <f>IF(AV96&lt;&gt;""," -R","")</f>
        <v/>
      </c>
      <c r="AX95" s="241">
        <f>IF(AX96&lt;&gt;""," -R","")</f>
        <v/>
      </c>
      <c r="AZ95" s="241">
        <f>IF(AZ96&lt;&gt;""," -R","")</f>
        <v/>
      </c>
      <c r="BB95" s="241">
        <f>IF(BB96&lt;&gt;""," -R","")</f>
        <v/>
      </c>
      <c r="BD95" s="241">
        <f>IF(BD96&lt;&gt;""," -R","")</f>
        <v/>
      </c>
      <c r="BF95" s="241">
        <f>IF(BF96&lt;&gt;""," -R","")</f>
        <v/>
      </c>
      <c r="BH95" s="241">
        <f>IF(BH96&lt;&gt;""," -R","")</f>
        <v/>
      </c>
      <c r="BJ95" s="241">
        <f>IF(BJ96&lt;&gt;""," -R","")</f>
        <v/>
      </c>
    </row>
    <row r="96">
      <c r="M96" s="241" t="n">
        <v>1.43</v>
      </c>
      <c r="N96" s="241">
        <f>IFERROR(VLOOKUP(M96,'CRUCE RIESGOS'!$C$9:$D$16,2,FALSE),"")</f>
        <v/>
      </c>
      <c r="O96" s="241" t="n">
        <v>2.43000000000001</v>
      </c>
      <c r="P96" s="241">
        <f>IFERROR(VLOOKUP(O96,'CRUCE RIESGOS'!$C$9:$D$16,2,FALSE),"")</f>
        <v/>
      </c>
      <c r="Q96" s="241" t="n">
        <v>3.43000000000002</v>
      </c>
      <c r="R96" s="241">
        <f>IFERROR(VLOOKUP(Q96,'CRUCE RIESGOS'!$C$9:$D$16,2,FALSE),"")</f>
        <v/>
      </c>
      <c r="S96" s="241" t="n">
        <v>4.43000000000003</v>
      </c>
      <c r="T96" s="241">
        <f>IFERROR(VLOOKUP(S96,'CRUCE RIESGOS'!$C$9:$D$16,2,FALSE),"")</f>
        <v/>
      </c>
      <c r="U96" s="241" t="n">
        <v>5.43000000000004</v>
      </c>
      <c r="V96" s="241">
        <f>IFERROR(VLOOKUP(U96,'CRUCE RIESGOS'!$C$9:$D$16,2,FALSE),"")</f>
        <v/>
      </c>
      <c r="W96" s="241" t="n">
        <v>6.43000000000005</v>
      </c>
      <c r="X96" s="241">
        <f>IFERROR(VLOOKUP(W96,'CRUCE RIESGOS'!$C$9:$D$16,2,FALSE),"")</f>
        <v/>
      </c>
      <c r="Y96" s="241" t="n">
        <v>7.43000000000006</v>
      </c>
      <c r="Z96" s="241">
        <f>IFERROR(VLOOKUP(Y96,'CRUCE RIESGOS'!$C$9:$D$16,2,FALSE),"")</f>
        <v/>
      </c>
      <c r="AA96" s="241" t="n">
        <v>8.430000000000071</v>
      </c>
      <c r="AB96" s="241">
        <f>IFERROR(VLOOKUP(AA96,'CRUCE RIESGOS'!$C$9:$D$16,2,FALSE),"")</f>
        <v/>
      </c>
      <c r="AC96" s="241" t="n">
        <v>9.43000000000008</v>
      </c>
      <c r="AD96" s="241">
        <f>IFERROR(VLOOKUP(AC96,'CRUCE RIESGOS'!$C$9:$D$16,2,FALSE),"")</f>
        <v/>
      </c>
      <c r="AE96" s="241" t="n">
        <v>10.4300000000001</v>
      </c>
      <c r="AF96" s="241">
        <f>IFERROR(VLOOKUP(AE96,'CRUCE RIESGOS'!$C$9:$D$16,2,FALSE),"")</f>
        <v/>
      </c>
      <c r="AG96" s="241" t="n">
        <v>11.4300000000001</v>
      </c>
      <c r="AH96" s="241">
        <f>IFERROR(VLOOKUP(AG96,'CRUCE RIESGOS'!$C$9:$D$16,2,FALSE),"")</f>
        <v/>
      </c>
      <c r="AI96" s="241" t="n">
        <v>12.4300000000001</v>
      </c>
      <c r="AJ96" s="241">
        <f>IFERROR(VLOOKUP(AI96,'CRUCE RIESGOS'!$C$9:$D$16,2,FALSE),"")</f>
        <v/>
      </c>
      <c r="AK96" s="241" t="n">
        <v>13.4300000000001</v>
      </c>
      <c r="AL96" s="241">
        <f>IFERROR(VLOOKUP(AK96,'CRUCE RIESGOS'!$C$9:$D$16,2,FALSE),"")</f>
        <v/>
      </c>
      <c r="AM96" s="241" t="n">
        <v>14.4300000000001</v>
      </c>
      <c r="AN96" s="241">
        <f>IFERROR(VLOOKUP(AM96,'CRUCE RIESGOS'!$C$9:$D$16,2,FALSE),"")</f>
        <v/>
      </c>
      <c r="AO96" s="241" t="n">
        <v>15.4300000000001</v>
      </c>
      <c r="AP96" s="241">
        <f>IFERROR(VLOOKUP(AO96,'CRUCE RIESGOS'!$C$9:$D$16,2,FALSE),"")</f>
        <v/>
      </c>
      <c r="AQ96" s="241" t="n">
        <v>16.4300000000001</v>
      </c>
      <c r="AR96" s="241">
        <f>IFERROR(VLOOKUP(AQ96,'CRUCE RIESGOS'!$C$9:$D$16,2,FALSE),"")</f>
        <v/>
      </c>
      <c r="AS96" s="241" t="n">
        <v>17.4300000000002</v>
      </c>
      <c r="AT96" s="241">
        <f>IFERROR(VLOOKUP(AS96,'CRUCE RIESGOS'!$C$9:$D$16,2,FALSE),"")</f>
        <v/>
      </c>
      <c r="AU96" s="241" t="n">
        <v>18.4300000000002</v>
      </c>
      <c r="AV96" s="241">
        <f>IFERROR(VLOOKUP(AU96,'CRUCE RIESGOS'!$C$9:$D$16,2,FALSE),"")</f>
        <v/>
      </c>
      <c r="AW96" s="241" t="n">
        <v>19.4300000000002</v>
      </c>
      <c r="AX96" s="241">
        <f>IFERROR(VLOOKUP(AW96,'CRUCE RIESGOS'!$C$9:$D$16,2,FALSE),"")</f>
        <v/>
      </c>
      <c r="AY96" s="241" t="n">
        <v>20.4300000000002</v>
      </c>
      <c r="AZ96" s="241">
        <f>IFERROR(VLOOKUP(AY96,'CRUCE RIESGOS'!$C$9:$D$16,2,FALSE),"")</f>
        <v/>
      </c>
      <c r="BA96" s="241" t="n">
        <v>21.4300000000002</v>
      </c>
      <c r="BB96" s="241">
        <f>IFERROR(VLOOKUP(BA96,'CRUCE RIESGOS'!$C$9:$D$16,2,FALSE),"")</f>
        <v/>
      </c>
      <c r="BC96" s="241" t="n">
        <v>22.4300000000002</v>
      </c>
      <c r="BD96" s="241">
        <f>IFERROR(VLOOKUP(BC96,'CRUCE RIESGOS'!$C$9:$D$16,2,FALSE),"")</f>
        <v/>
      </c>
      <c r="BE96" s="241" t="n">
        <v>23.4300000000002</v>
      </c>
      <c r="BF96" s="241">
        <f>IFERROR(VLOOKUP(BE96,'CRUCE RIESGOS'!$C$9:$D$16,2,FALSE),"")</f>
        <v/>
      </c>
      <c r="BG96" s="241" t="n">
        <v>24.4300000000002</v>
      </c>
      <c r="BH96" s="241">
        <f>IFERROR(VLOOKUP(BG96,'CRUCE RIESGOS'!$C$9:$D$16,2,FALSE),"")</f>
        <v/>
      </c>
      <c r="BI96" s="241" t="n">
        <v>25.4300000000002</v>
      </c>
      <c r="BJ96" s="241">
        <f>IFERROR(VLOOKUP(BI96,'CRUCE RIESGOS'!$C$9:$D$16,2,FALSE),"")</f>
        <v/>
      </c>
    </row>
    <row r="97">
      <c r="N97" s="241">
        <f>IF(N98&lt;&gt;""," -R","")</f>
        <v/>
      </c>
      <c r="P97" s="241">
        <f>IF(P98&lt;&gt;""," -R","")</f>
        <v/>
      </c>
      <c r="R97" s="241">
        <f>IF(R98&lt;&gt;""," -R","")</f>
        <v/>
      </c>
      <c r="T97" s="241">
        <f>IF(T98&lt;&gt;""," -R","")</f>
        <v/>
      </c>
      <c r="V97" s="241">
        <f>IF(V98&lt;&gt;""," -R","")</f>
        <v/>
      </c>
      <c r="X97" s="241">
        <f>IF(X98&lt;&gt;""," -R","")</f>
        <v/>
      </c>
      <c r="Z97" s="241">
        <f>IF(Z98&lt;&gt;""," -R","")</f>
        <v/>
      </c>
      <c r="AB97" s="241">
        <f>IF(AB98&lt;&gt;""," -R","")</f>
        <v/>
      </c>
      <c r="AD97" s="241">
        <f>IF(AD98&lt;&gt;""," -R","")</f>
        <v/>
      </c>
      <c r="AF97" s="241">
        <f>IF(AF98&lt;&gt;""," -R","")</f>
        <v/>
      </c>
      <c r="AH97" s="241">
        <f>IF(AH98&lt;&gt;""," -R","")</f>
        <v/>
      </c>
      <c r="AJ97" s="241">
        <f>IF(AJ98&lt;&gt;""," -R","")</f>
        <v/>
      </c>
      <c r="AL97" s="241">
        <f>IF(AL98&lt;&gt;""," -R","")</f>
        <v/>
      </c>
      <c r="AN97" s="241">
        <f>IF(AN98&lt;&gt;""," -R","")</f>
        <v/>
      </c>
      <c r="AP97" s="241">
        <f>IF(AP98&lt;&gt;""," -R","")</f>
        <v/>
      </c>
      <c r="AR97" s="241">
        <f>IF(AR98&lt;&gt;""," -R","")</f>
        <v/>
      </c>
      <c r="AT97" s="241">
        <f>IF(AT98&lt;&gt;""," -R","")</f>
        <v/>
      </c>
      <c r="AV97" s="241">
        <f>IF(AV98&lt;&gt;""," -R","")</f>
        <v/>
      </c>
      <c r="AX97" s="241">
        <f>IF(AX98&lt;&gt;""," -R","")</f>
        <v/>
      </c>
      <c r="AZ97" s="241">
        <f>IF(AZ98&lt;&gt;""," -R","")</f>
        <v/>
      </c>
      <c r="BB97" s="241">
        <f>IF(BB98&lt;&gt;""," -R","")</f>
        <v/>
      </c>
      <c r="BD97" s="241">
        <f>IF(BD98&lt;&gt;""," -R","")</f>
        <v/>
      </c>
      <c r="BF97" s="241">
        <f>IF(BF98&lt;&gt;""," -R","")</f>
        <v/>
      </c>
      <c r="BH97" s="241">
        <f>IF(BH98&lt;&gt;""," -R","")</f>
        <v/>
      </c>
      <c r="BJ97" s="241">
        <f>IF(BJ98&lt;&gt;""," -R","")</f>
        <v/>
      </c>
    </row>
    <row r="98">
      <c r="M98" s="241" t="n">
        <v>1.44</v>
      </c>
      <c r="N98" s="241">
        <f>IFERROR(VLOOKUP(M98,'CRUCE RIESGOS'!$C$9:$D$16,2,FALSE),"")</f>
        <v/>
      </c>
      <c r="O98" s="241" t="n">
        <v>2.44000000000001</v>
      </c>
      <c r="P98" s="241">
        <f>IFERROR(VLOOKUP(O98,'CRUCE RIESGOS'!$C$9:$D$16,2,FALSE),"")</f>
        <v/>
      </c>
      <c r="Q98" s="241" t="n">
        <v>3.44000000000002</v>
      </c>
      <c r="R98" s="241">
        <f>IFERROR(VLOOKUP(Q98,'CRUCE RIESGOS'!$C$9:$D$16,2,FALSE),"")</f>
        <v/>
      </c>
      <c r="S98" s="241" t="n">
        <v>4.44000000000003</v>
      </c>
      <c r="T98" s="241">
        <f>IFERROR(VLOOKUP(S98,'CRUCE RIESGOS'!$C$9:$D$16,2,FALSE),"")</f>
        <v/>
      </c>
      <c r="U98" s="241" t="n">
        <v>5.44000000000004</v>
      </c>
      <c r="V98" s="241">
        <f>IFERROR(VLOOKUP(U98,'CRUCE RIESGOS'!$C$9:$D$16,2,FALSE),"")</f>
        <v/>
      </c>
      <c r="W98" s="241" t="n">
        <v>6.44000000000005</v>
      </c>
      <c r="X98" s="241">
        <f>IFERROR(VLOOKUP(W98,'CRUCE RIESGOS'!$C$9:$D$16,2,FALSE),"")</f>
        <v/>
      </c>
      <c r="Y98" s="241" t="n">
        <v>7.44000000000006</v>
      </c>
      <c r="Z98" s="241">
        <f>IFERROR(VLOOKUP(Y98,'CRUCE RIESGOS'!$C$9:$D$16,2,FALSE),"")</f>
        <v/>
      </c>
      <c r="AA98" s="241" t="n">
        <v>8.440000000000071</v>
      </c>
      <c r="AB98" s="241">
        <f>IFERROR(VLOOKUP(AA98,'CRUCE RIESGOS'!$C$9:$D$16,2,FALSE),"")</f>
        <v/>
      </c>
      <c r="AC98" s="241" t="n">
        <v>9.440000000000079</v>
      </c>
      <c r="AD98" s="241">
        <f>IFERROR(VLOOKUP(AC98,'CRUCE RIESGOS'!$C$9:$D$16,2,FALSE),"")</f>
        <v/>
      </c>
      <c r="AE98" s="241" t="n">
        <v>10.4400000000001</v>
      </c>
      <c r="AF98" s="241">
        <f>IFERROR(VLOOKUP(AE98,'CRUCE RIESGOS'!$C$9:$D$16,2,FALSE),"")</f>
        <v/>
      </c>
      <c r="AG98" s="241" t="n">
        <v>11.4400000000001</v>
      </c>
      <c r="AH98" s="241">
        <f>IFERROR(VLOOKUP(AG98,'CRUCE RIESGOS'!$C$9:$D$16,2,FALSE),"")</f>
        <v/>
      </c>
      <c r="AI98" s="241" t="n">
        <v>12.4400000000001</v>
      </c>
      <c r="AJ98" s="241">
        <f>IFERROR(VLOOKUP(AI98,'CRUCE RIESGOS'!$C$9:$D$16,2,FALSE),"")</f>
        <v/>
      </c>
      <c r="AK98" s="241" t="n">
        <v>13.4400000000001</v>
      </c>
      <c r="AL98" s="241">
        <f>IFERROR(VLOOKUP(AK98,'CRUCE RIESGOS'!$C$9:$D$16,2,FALSE),"")</f>
        <v/>
      </c>
      <c r="AM98" s="241" t="n">
        <v>14.4400000000001</v>
      </c>
      <c r="AN98" s="241">
        <f>IFERROR(VLOOKUP(AM98,'CRUCE RIESGOS'!$C$9:$D$16,2,FALSE),"")</f>
        <v/>
      </c>
      <c r="AO98" s="241" t="n">
        <v>15.4400000000001</v>
      </c>
      <c r="AP98" s="241">
        <f>IFERROR(VLOOKUP(AO98,'CRUCE RIESGOS'!$C$9:$D$16,2,FALSE),"")</f>
        <v/>
      </c>
      <c r="AQ98" s="241" t="n">
        <v>16.4400000000002</v>
      </c>
      <c r="AR98" s="241">
        <f>IFERROR(VLOOKUP(AQ98,'CRUCE RIESGOS'!$C$9:$D$16,2,FALSE),"")</f>
        <v/>
      </c>
      <c r="AS98" s="241" t="n">
        <v>17.4400000000002</v>
      </c>
      <c r="AT98" s="241">
        <f>IFERROR(VLOOKUP(AS98,'CRUCE RIESGOS'!$C$9:$D$16,2,FALSE),"")</f>
        <v/>
      </c>
      <c r="AU98" s="241" t="n">
        <v>18.4400000000002</v>
      </c>
      <c r="AV98" s="241">
        <f>IFERROR(VLOOKUP(AU98,'CRUCE RIESGOS'!$C$9:$D$16,2,FALSE),"")</f>
        <v/>
      </c>
      <c r="AW98" s="241" t="n">
        <v>19.4400000000002</v>
      </c>
      <c r="AX98" s="241">
        <f>IFERROR(VLOOKUP(AW98,'CRUCE RIESGOS'!$C$9:$D$16,2,FALSE),"")</f>
        <v/>
      </c>
      <c r="AY98" s="241" t="n">
        <v>20.4400000000002</v>
      </c>
      <c r="AZ98" s="241">
        <f>IFERROR(VLOOKUP(AY98,'CRUCE RIESGOS'!$C$9:$D$16,2,FALSE),"")</f>
        <v/>
      </c>
      <c r="BA98" s="241" t="n">
        <v>21.4400000000002</v>
      </c>
      <c r="BB98" s="241">
        <f>IFERROR(VLOOKUP(BA98,'CRUCE RIESGOS'!$C$9:$D$16,2,FALSE),"")</f>
        <v/>
      </c>
      <c r="BC98" s="241" t="n">
        <v>22.4400000000002</v>
      </c>
      <c r="BD98" s="241">
        <f>IFERROR(VLOOKUP(BC98,'CRUCE RIESGOS'!$C$9:$D$16,2,FALSE),"")</f>
        <v/>
      </c>
      <c r="BE98" s="241" t="n">
        <v>23.4400000000002</v>
      </c>
      <c r="BF98" s="241">
        <f>IFERROR(VLOOKUP(BE98,'CRUCE RIESGOS'!$C$9:$D$16,2,FALSE),"")</f>
        <v/>
      </c>
      <c r="BG98" s="241" t="n">
        <v>24.4400000000002</v>
      </c>
      <c r="BH98" s="241">
        <f>IFERROR(VLOOKUP(BG98,'CRUCE RIESGOS'!$C$9:$D$16,2,FALSE),"")</f>
        <v/>
      </c>
      <c r="BI98" s="241" t="n">
        <v>25.4400000000002</v>
      </c>
      <c r="BJ98" s="241">
        <f>IFERROR(VLOOKUP(BI98,'CRUCE RIESGOS'!$C$9:$D$16,2,FALSE),"")</f>
        <v/>
      </c>
    </row>
    <row r="99">
      <c r="N99" s="241">
        <f>IF(N100&lt;&gt;""," -R","")</f>
        <v/>
      </c>
      <c r="P99" s="241">
        <f>IF(P100&lt;&gt;""," -R","")</f>
        <v/>
      </c>
      <c r="R99" s="241">
        <f>IF(R100&lt;&gt;""," -R","")</f>
        <v/>
      </c>
      <c r="T99" s="241">
        <f>IF(T100&lt;&gt;""," -R","")</f>
        <v/>
      </c>
      <c r="V99" s="241">
        <f>IF(V100&lt;&gt;""," -R","")</f>
        <v/>
      </c>
      <c r="X99" s="241">
        <f>IF(X100&lt;&gt;""," -R","")</f>
        <v/>
      </c>
      <c r="Z99" s="241">
        <f>IF(Z100&lt;&gt;""," -R","")</f>
        <v/>
      </c>
      <c r="AB99" s="241">
        <f>IF(AB100&lt;&gt;""," -R","")</f>
        <v/>
      </c>
      <c r="AD99" s="241">
        <f>IF(AD100&lt;&gt;""," -R","")</f>
        <v/>
      </c>
      <c r="AF99" s="241">
        <f>IF(AF100&lt;&gt;""," -R","")</f>
        <v/>
      </c>
      <c r="AH99" s="241">
        <f>IF(AH100&lt;&gt;""," -R","")</f>
        <v/>
      </c>
      <c r="AJ99" s="241">
        <f>IF(AJ100&lt;&gt;""," -R","")</f>
        <v/>
      </c>
      <c r="AL99" s="241">
        <f>IF(AL100&lt;&gt;""," -R","")</f>
        <v/>
      </c>
      <c r="AN99" s="241">
        <f>IF(AN100&lt;&gt;""," -R","")</f>
        <v/>
      </c>
      <c r="AP99" s="241">
        <f>IF(AP100&lt;&gt;""," -R","")</f>
        <v/>
      </c>
      <c r="AR99" s="241">
        <f>IF(AR100&lt;&gt;""," -R","")</f>
        <v/>
      </c>
      <c r="AT99" s="241">
        <f>IF(AT100&lt;&gt;""," -R","")</f>
        <v/>
      </c>
      <c r="AV99" s="241">
        <f>IF(AV100&lt;&gt;""," -R","")</f>
        <v/>
      </c>
      <c r="AX99" s="241">
        <f>IF(AX100&lt;&gt;""," -R","")</f>
        <v/>
      </c>
      <c r="AZ99" s="241">
        <f>IF(AZ100&lt;&gt;""," -R","")</f>
        <v/>
      </c>
      <c r="BB99" s="241">
        <f>IF(BB100&lt;&gt;""," -R","")</f>
        <v/>
      </c>
      <c r="BD99" s="241">
        <f>IF(BD100&lt;&gt;""," -R","")</f>
        <v/>
      </c>
      <c r="BF99" s="241">
        <f>IF(BF100&lt;&gt;""," -R","")</f>
        <v/>
      </c>
      <c r="BH99" s="241">
        <f>IF(BH100&lt;&gt;""," -R","")</f>
        <v/>
      </c>
      <c r="BJ99" s="241">
        <f>IF(BJ100&lt;&gt;""," -R","")</f>
        <v/>
      </c>
    </row>
    <row r="100">
      <c r="M100" s="241" t="n">
        <v>1.45</v>
      </c>
      <c r="N100" s="241">
        <f>IFERROR(VLOOKUP(M100,'CRUCE RIESGOS'!$C$9:$D$16,2,FALSE),"")</f>
        <v/>
      </c>
      <c r="O100" s="241" t="n">
        <v>2.45000000000001</v>
      </c>
      <c r="P100" s="241">
        <f>IFERROR(VLOOKUP(O100,'CRUCE RIESGOS'!$C$9:$D$16,2,FALSE),"")</f>
        <v/>
      </c>
      <c r="Q100" s="241" t="n">
        <v>3.45000000000002</v>
      </c>
      <c r="R100" s="241">
        <f>IFERROR(VLOOKUP(Q100,'CRUCE RIESGOS'!$C$9:$D$16,2,FALSE),"")</f>
        <v/>
      </c>
      <c r="S100" s="241" t="n">
        <v>4.45000000000003</v>
      </c>
      <c r="T100" s="241">
        <f>IFERROR(VLOOKUP(S100,'CRUCE RIESGOS'!$C$9:$D$16,2,FALSE),"")</f>
        <v/>
      </c>
      <c r="U100" s="241" t="n">
        <v>5.45000000000004</v>
      </c>
      <c r="V100" s="241">
        <f>IFERROR(VLOOKUP(U100,'CRUCE RIESGOS'!$C$9:$D$16,2,FALSE),"")</f>
        <v/>
      </c>
      <c r="W100" s="241" t="n">
        <v>6.45000000000005</v>
      </c>
      <c r="X100" s="241">
        <f>IFERROR(VLOOKUP(W100,'CRUCE RIESGOS'!$C$9:$D$16,2,FALSE),"")</f>
        <v/>
      </c>
      <c r="Y100" s="241" t="n">
        <v>7.45000000000006</v>
      </c>
      <c r="Z100" s="241">
        <f>IFERROR(VLOOKUP(Y100,'CRUCE RIESGOS'!$C$9:$D$16,2,FALSE),"")</f>
        <v/>
      </c>
      <c r="AA100" s="241" t="n">
        <v>8.45000000000007</v>
      </c>
      <c r="AB100" s="241">
        <f>IFERROR(VLOOKUP(AA100,'CRUCE RIESGOS'!$C$9:$D$16,2,FALSE),"")</f>
        <v/>
      </c>
      <c r="AC100" s="241" t="n">
        <v>9.450000000000079</v>
      </c>
      <c r="AD100" s="241">
        <f>IFERROR(VLOOKUP(AC100,'CRUCE RIESGOS'!$C$9:$D$16,2,FALSE),"")</f>
        <v/>
      </c>
      <c r="AE100" s="241" t="n">
        <v>10.4500000000001</v>
      </c>
      <c r="AF100" s="241">
        <f>IFERROR(VLOOKUP(AE100,'CRUCE RIESGOS'!$C$9:$D$16,2,FALSE),"")</f>
        <v/>
      </c>
      <c r="AG100" s="241" t="n">
        <v>11.4500000000001</v>
      </c>
      <c r="AH100" s="241">
        <f>IFERROR(VLOOKUP(AG100,'CRUCE RIESGOS'!$C$9:$D$16,2,FALSE),"")</f>
        <v/>
      </c>
      <c r="AI100" s="241" t="n">
        <v>12.4500000000001</v>
      </c>
      <c r="AJ100" s="241">
        <f>IFERROR(VLOOKUP(AI100,'CRUCE RIESGOS'!$C$9:$D$16,2,FALSE),"")</f>
        <v/>
      </c>
      <c r="AK100" s="241" t="n">
        <v>13.4500000000001</v>
      </c>
      <c r="AL100" s="241">
        <f>IFERROR(VLOOKUP(AK100,'CRUCE RIESGOS'!$C$9:$D$16,2,FALSE),"")</f>
        <v/>
      </c>
      <c r="AM100" s="241" t="n">
        <v>14.4500000000001</v>
      </c>
      <c r="AN100" s="241">
        <f>IFERROR(VLOOKUP(AM100,'CRUCE RIESGOS'!$C$9:$D$16,2,FALSE),"")</f>
        <v/>
      </c>
      <c r="AO100" s="241" t="n">
        <v>15.4500000000001</v>
      </c>
      <c r="AP100" s="241">
        <f>IFERROR(VLOOKUP(AO100,'CRUCE RIESGOS'!$C$9:$D$16,2,FALSE),"")</f>
        <v/>
      </c>
      <c r="AQ100" s="241" t="n">
        <v>16.4500000000001</v>
      </c>
      <c r="AR100" s="241">
        <f>IFERROR(VLOOKUP(AQ100,'CRUCE RIESGOS'!$C$9:$D$16,2,FALSE),"")</f>
        <v/>
      </c>
      <c r="AS100" s="241" t="n">
        <v>17.4500000000002</v>
      </c>
      <c r="AT100" s="241">
        <f>IFERROR(VLOOKUP(AS100,'CRUCE RIESGOS'!$C$9:$D$16,2,FALSE),"")</f>
        <v/>
      </c>
      <c r="AU100" s="241" t="n">
        <v>18.4500000000002</v>
      </c>
      <c r="AV100" s="241">
        <f>IFERROR(VLOOKUP(AU100,'CRUCE RIESGOS'!$C$9:$D$16,2,FALSE),"")</f>
        <v/>
      </c>
      <c r="AW100" s="241" t="n">
        <v>19.4500000000002</v>
      </c>
      <c r="AX100" s="241">
        <f>IFERROR(VLOOKUP(AW100,'CRUCE RIESGOS'!$C$9:$D$16,2,FALSE),"")</f>
        <v/>
      </c>
      <c r="AY100" s="241" t="n">
        <v>20.4500000000002</v>
      </c>
      <c r="AZ100" s="241">
        <f>IFERROR(VLOOKUP(AY100,'CRUCE RIESGOS'!$C$9:$D$16,2,FALSE),"")</f>
        <v/>
      </c>
      <c r="BA100" s="241" t="n">
        <v>21.4500000000002</v>
      </c>
      <c r="BB100" s="241">
        <f>IFERROR(VLOOKUP(BA100,'CRUCE RIESGOS'!$C$9:$D$16,2,FALSE),"")</f>
        <v/>
      </c>
      <c r="BC100" s="241" t="n">
        <v>22.4500000000002</v>
      </c>
      <c r="BD100" s="241">
        <f>IFERROR(VLOOKUP(BC100,'CRUCE RIESGOS'!$C$9:$D$16,2,FALSE),"")</f>
        <v/>
      </c>
      <c r="BE100" s="241" t="n">
        <v>23.4500000000002</v>
      </c>
      <c r="BF100" s="241">
        <f>IFERROR(VLOOKUP(BE100,'CRUCE RIESGOS'!$C$9:$D$16,2,FALSE),"")</f>
        <v/>
      </c>
      <c r="BG100" s="241" t="n">
        <v>24.4500000000002</v>
      </c>
      <c r="BH100" s="241">
        <f>IFERROR(VLOOKUP(BG100,'CRUCE RIESGOS'!$C$9:$D$16,2,FALSE),"")</f>
        <v/>
      </c>
      <c r="BI100" s="241" t="n">
        <v>25.4500000000002</v>
      </c>
      <c r="BJ100" s="241">
        <f>IFERROR(VLOOKUP(BI100,'CRUCE RIESGOS'!$C$9:$D$16,2,FALSE),"")</f>
        <v/>
      </c>
    </row>
    <row r="101">
      <c r="N101" s="241">
        <f>IF(N102&lt;&gt;""," -R","")</f>
        <v/>
      </c>
      <c r="P101" s="241">
        <f>IF(P102&lt;&gt;""," -R","")</f>
        <v/>
      </c>
      <c r="R101" s="241">
        <f>IF(R102&lt;&gt;""," -R","")</f>
        <v/>
      </c>
      <c r="T101" s="241">
        <f>IF(T102&lt;&gt;""," -R","")</f>
        <v/>
      </c>
      <c r="V101" s="241">
        <f>IF(V102&lt;&gt;""," -R","")</f>
        <v/>
      </c>
      <c r="X101" s="241">
        <f>IF(X102&lt;&gt;""," -R","")</f>
        <v/>
      </c>
      <c r="Z101" s="241">
        <f>IF(Z102&lt;&gt;""," -R","")</f>
        <v/>
      </c>
      <c r="AB101" s="241">
        <f>IF(AB102&lt;&gt;""," -R","")</f>
        <v/>
      </c>
      <c r="AD101" s="241">
        <f>IF(AD102&lt;&gt;""," -R","")</f>
        <v/>
      </c>
      <c r="AF101" s="241">
        <f>IF(AF102&lt;&gt;""," -R","")</f>
        <v/>
      </c>
      <c r="AH101" s="241">
        <f>IF(AH102&lt;&gt;""," -R","")</f>
        <v/>
      </c>
      <c r="AJ101" s="241">
        <f>IF(AJ102&lt;&gt;""," -R","")</f>
        <v/>
      </c>
      <c r="AL101" s="241">
        <f>IF(AL102&lt;&gt;""," -R","")</f>
        <v/>
      </c>
      <c r="AN101" s="241">
        <f>IF(AN102&lt;&gt;""," -R","")</f>
        <v/>
      </c>
      <c r="AP101" s="241">
        <f>IF(AP102&lt;&gt;""," -R","")</f>
        <v/>
      </c>
      <c r="AR101" s="241">
        <f>IF(AR102&lt;&gt;""," -R","")</f>
        <v/>
      </c>
      <c r="AT101" s="241">
        <f>IF(AT102&lt;&gt;""," -R","")</f>
        <v/>
      </c>
      <c r="AV101" s="241">
        <f>IF(AV102&lt;&gt;""," -R","")</f>
        <v/>
      </c>
      <c r="AX101" s="241">
        <f>IF(AX102&lt;&gt;""," -R","")</f>
        <v/>
      </c>
      <c r="AZ101" s="241">
        <f>IF(AZ102&lt;&gt;""," -R","")</f>
        <v/>
      </c>
      <c r="BB101" s="241">
        <f>IF(BB102&lt;&gt;""," -R","")</f>
        <v/>
      </c>
      <c r="BD101" s="241">
        <f>IF(BD102&lt;&gt;""," -R","")</f>
        <v/>
      </c>
      <c r="BF101" s="241">
        <f>IF(BF102&lt;&gt;""," -R","")</f>
        <v/>
      </c>
      <c r="BH101" s="241">
        <f>IF(BH102&lt;&gt;""," -R","")</f>
        <v/>
      </c>
      <c r="BJ101" s="241">
        <f>IF(BJ102&lt;&gt;""," -R","")</f>
        <v/>
      </c>
    </row>
    <row r="102">
      <c r="M102" s="241" t="n">
        <v>1.46</v>
      </c>
      <c r="N102" s="241">
        <f>IFERROR(VLOOKUP(M102,'CRUCE RIESGOS'!$C$9:$D$16,2,FALSE),"")</f>
        <v/>
      </c>
      <c r="O102" s="241" t="n">
        <v>2.46000000000001</v>
      </c>
      <c r="P102" s="241">
        <f>IFERROR(VLOOKUP(O102,'CRUCE RIESGOS'!$C$9:$D$16,2,FALSE),"")</f>
        <v/>
      </c>
      <c r="Q102" s="241" t="n">
        <v>3.46000000000002</v>
      </c>
      <c r="R102" s="241">
        <f>IFERROR(VLOOKUP(Q102,'CRUCE RIESGOS'!$C$9:$D$16,2,FALSE),"")</f>
        <v/>
      </c>
      <c r="S102" s="241" t="n">
        <v>4.46000000000003</v>
      </c>
      <c r="T102" s="241">
        <f>IFERROR(VLOOKUP(S102,'CRUCE RIESGOS'!$C$9:$D$16,2,FALSE),"")</f>
        <v/>
      </c>
      <c r="U102" s="241" t="n">
        <v>5.46000000000004</v>
      </c>
      <c r="V102" s="241">
        <f>IFERROR(VLOOKUP(U102,'CRUCE RIESGOS'!$C$9:$D$16,2,FALSE),"")</f>
        <v/>
      </c>
      <c r="W102" s="241" t="n">
        <v>6.46000000000005</v>
      </c>
      <c r="X102" s="241">
        <f>IFERROR(VLOOKUP(W102,'CRUCE RIESGOS'!$C$9:$D$16,2,FALSE),"")</f>
        <v/>
      </c>
      <c r="Y102" s="241" t="n">
        <v>7.46000000000006</v>
      </c>
      <c r="Z102" s="241">
        <f>IFERROR(VLOOKUP(Y102,'CRUCE RIESGOS'!$C$9:$D$16,2,FALSE),"")</f>
        <v/>
      </c>
      <c r="AA102" s="241" t="n">
        <v>8.46000000000007</v>
      </c>
      <c r="AB102" s="241">
        <f>IFERROR(VLOOKUP(AA102,'CRUCE RIESGOS'!$C$9:$D$16,2,FALSE),"")</f>
        <v/>
      </c>
      <c r="AC102" s="241" t="n">
        <v>9.460000000000081</v>
      </c>
      <c r="AD102" s="241">
        <f>IFERROR(VLOOKUP(AC102,'CRUCE RIESGOS'!$C$9:$D$16,2,FALSE),"")</f>
        <v/>
      </c>
      <c r="AE102" s="241" t="n">
        <v>10.4600000000001</v>
      </c>
      <c r="AF102" s="241">
        <f>IFERROR(VLOOKUP(AE102,'CRUCE RIESGOS'!$C$9:$D$16,2,FALSE),"")</f>
        <v/>
      </c>
      <c r="AG102" s="241" t="n">
        <v>11.4600000000001</v>
      </c>
      <c r="AH102" s="241">
        <f>IFERROR(VLOOKUP(AG102,'CRUCE RIESGOS'!$C$9:$D$16,2,FALSE),"")</f>
        <v/>
      </c>
      <c r="AI102" s="241" t="n">
        <v>12.4600000000001</v>
      </c>
      <c r="AJ102" s="241">
        <f>IFERROR(VLOOKUP(AI102,'CRUCE RIESGOS'!$C$9:$D$16,2,FALSE),"")</f>
        <v/>
      </c>
      <c r="AK102" s="241" t="n">
        <v>13.4600000000001</v>
      </c>
      <c r="AL102" s="241">
        <f>IFERROR(VLOOKUP(AK102,'CRUCE RIESGOS'!$C$9:$D$16,2,FALSE),"")</f>
        <v/>
      </c>
      <c r="AM102" s="241" t="n">
        <v>14.4600000000001</v>
      </c>
      <c r="AN102" s="241">
        <f>IFERROR(VLOOKUP(AM102,'CRUCE RIESGOS'!$C$9:$D$16,2,FALSE),"")</f>
        <v/>
      </c>
      <c r="AO102" s="241" t="n">
        <v>15.4600000000001</v>
      </c>
      <c r="AP102" s="241">
        <f>IFERROR(VLOOKUP(AO102,'CRUCE RIESGOS'!$C$9:$D$16,2,FALSE),"")</f>
        <v/>
      </c>
      <c r="AQ102" s="241" t="n">
        <v>16.4600000000002</v>
      </c>
      <c r="AR102" s="241">
        <f>IFERROR(VLOOKUP(AQ102,'CRUCE RIESGOS'!$C$9:$D$16,2,FALSE),"")</f>
        <v/>
      </c>
      <c r="AS102" s="241" t="n">
        <v>17.4600000000002</v>
      </c>
      <c r="AT102" s="241">
        <f>IFERROR(VLOOKUP(AS102,'CRUCE RIESGOS'!$C$9:$D$16,2,FALSE),"")</f>
        <v/>
      </c>
      <c r="AU102" s="241" t="n">
        <v>18.4600000000002</v>
      </c>
      <c r="AV102" s="241">
        <f>IFERROR(VLOOKUP(AU102,'CRUCE RIESGOS'!$C$9:$D$16,2,FALSE),"")</f>
        <v/>
      </c>
      <c r="AW102" s="241" t="n">
        <v>19.4600000000002</v>
      </c>
      <c r="AX102" s="241">
        <f>IFERROR(VLOOKUP(AW102,'CRUCE RIESGOS'!$C$9:$D$16,2,FALSE),"")</f>
        <v/>
      </c>
      <c r="AY102" s="241" t="n">
        <v>20.4600000000002</v>
      </c>
      <c r="AZ102" s="241">
        <f>IFERROR(VLOOKUP(AY102,'CRUCE RIESGOS'!$C$9:$D$16,2,FALSE),"")</f>
        <v/>
      </c>
      <c r="BA102" s="241" t="n">
        <v>21.4600000000002</v>
      </c>
      <c r="BB102" s="241">
        <f>IFERROR(VLOOKUP(BA102,'CRUCE RIESGOS'!$C$9:$D$16,2,FALSE),"")</f>
        <v/>
      </c>
      <c r="BC102" s="241" t="n">
        <v>22.4600000000002</v>
      </c>
      <c r="BD102" s="241">
        <f>IFERROR(VLOOKUP(BC102,'CRUCE RIESGOS'!$C$9:$D$16,2,FALSE),"")</f>
        <v/>
      </c>
      <c r="BE102" s="241" t="n">
        <v>23.4600000000002</v>
      </c>
      <c r="BF102" s="241">
        <f>IFERROR(VLOOKUP(BE102,'CRUCE RIESGOS'!$C$9:$D$16,2,FALSE),"")</f>
        <v/>
      </c>
      <c r="BG102" s="241" t="n">
        <v>24.4600000000002</v>
      </c>
      <c r="BH102" s="241">
        <f>IFERROR(VLOOKUP(BG102,'CRUCE RIESGOS'!$C$9:$D$16,2,FALSE),"")</f>
        <v/>
      </c>
      <c r="BI102" s="241" t="n">
        <v>25.4600000000002</v>
      </c>
      <c r="BJ102" s="241">
        <f>IFERROR(VLOOKUP(BI102,'CRUCE RIESGOS'!$C$9:$D$16,2,FALSE),"")</f>
        <v/>
      </c>
    </row>
    <row r="103">
      <c r="N103" s="241">
        <f>IF(N104&lt;&gt;""," -R","")</f>
        <v/>
      </c>
      <c r="P103" s="241">
        <f>IF(P104&lt;&gt;""," -R","")</f>
        <v/>
      </c>
      <c r="R103" s="241">
        <f>IF(R104&lt;&gt;""," -R","")</f>
        <v/>
      </c>
      <c r="T103" s="241">
        <f>IF(T104&lt;&gt;""," -R","")</f>
        <v/>
      </c>
      <c r="V103" s="241">
        <f>IF(V104&lt;&gt;""," -R","")</f>
        <v/>
      </c>
      <c r="X103" s="241">
        <f>IF(X104&lt;&gt;""," -R","")</f>
        <v/>
      </c>
      <c r="Z103" s="241">
        <f>IF(Z104&lt;&gt;""," -R","")</f>
        <v/>
      </c>
      <c r="AB103" s="241">
        <f>IF(AB104&lt;&gt;""," -R","")</f>
        <v/>
      </c>
      <c r="AD103" s="241">
        <f>IF(AD104&lt;&gt;""," -R","")</f>
        <v/>
      </c>
      <c r="AF103" s="241">
        <f>IF(AF104&lt;&gt;""," -R","")</f>
        <v/>
      </c>
      <c r="AH103" s="241">
        <f>IF(AH104&lt;&gt;""," -R","")</f>
        <v/>
      </c>
      <c r="AJ103" s="241">
        <f>IF(AJ104&lt;&gt;""," -R","")</f>
        <v/>
      </c>
      <c r="AL103" s="241">
        <f>IF(AL104&lt;&gt;""," -R","")</f>
        <v/>
      </c>
      <c r="AN103" s="241">
        <f>IF(AN104&lt;&gt;""," -R","")</f>
        <v/>
      </c>
      <c r="AP103" s="241">
        <f>IF(AP104&lt;&gt;""," -R","")</f>
        <v/>
      </c>
      <c r="AR103" s="241">
        <f>IF(AR104&lt;&gt;""," -R","")</f>
        <v/>
      </c>
      <c r="AT103" s="241">
        <f>IF(AT104&lt;&gt;""," -R","")</f>
        <v/>
      </c>
      <c r="AV103" s="241">
        <f>IF(AV104&lt;&gt;""," -R","")</f>
        <v/>
      </c>
      <c r="AX103" s="241">
        <f>IF(AX104&lt;&gt;""," -R","")</f>
        <v/>
      </c>
      <c r="AZ103" s="241">
        <f>IF(AZ104&lt;&gt;""," -R","")</f>
        <v/>
      </c>
      <c r="BB103" s="241">
        <f>IF(BB104&lt;&gt;""," -R","")</f>
        <v/>
      </c>
      <c r="BD103" s="241">
        <f>IF(BD104&lt;&gt;""," -R","")</f>
        <v/>
      </c>
      <c r="BF103" s="241">
        <f>IF(BF104&lt;&gt;""," -R","")</f>
        <v/>
      </c>
      <c r="BH103" s="241">
        <f>IF(BH104&lt;&gt;""," -R","")</f>
        <v/>
      </c>
      <c r="BJ103" s="241">
        <f>IF(BJ104&lt;&gt;""," -R","")</f>
        <v/>
      </c>
    </row>
    <row r="104">
      <c r="M104" s="241" t="n">
        <v>1.47</v>
      </c>
      <c r="N104" s="241">
        <f>IFERROR(VLOOKUP(M104,'CRUCE RIESGOS'!$C$9:$D$16,2,FALSE),"")</f>
        <v/>
      </c>
      <c r="O104" s="241" t="n">
        <v>2.47000000000001</v>
      </c>
      <c r="P104" s="241">
        <f>IFERROR(VLOOKUP(O104,'CRUCE RIESGOS'!$C$9:$D$16,2,FALSE),"")</f>
        <v/>
      </c>
      <c r="Q104" s="241" t="n">
        <v>3.47000000000002</v>
      </c>
      <c r="R104" s="241">
        <f>IFERROR(VLOOKUP(Q104,'CRUCE RIESGOS'!$C$9:$D$16,2,FALSE),"")</f>
        <v/>
      </c>
      <c r="S104" s="241" t="n">
        <v>4.47000000000003</v>
      </c>
      <c r="T104" s="241">
        <f>IFERROR(VLOOKUP(S104,'CRUCE RIESGOS'!$C$9:$D$16,2,FALSE),"")</f>
        <v/>
      </c>
      <c r="U104" s="241" t="n">
        <v>5.47000000000004</v>
      </c>
      <c r="V104" s="241">
        <f>IFERROR(VLOOKUP(U104,'CRUCE RIESGOS'!$C$9:$D$16,2,FALSE),"")</f>
        <v/>
      </c>
      <c r="W104" s="241" t="n">
        <v>6.47000000000005</v>
      </c>
      <c r="X104" s="241">
        <f>IFERROR(VLOOKUP(W104,'CRUCE RIESGOS'!$C$9:$D$16,2,FALSE),"")</f>
        <v/>
      </c>
      <c r="Y104" s="241" t="n">
        <v>7.47000000000006</v>
      </c>
      <c r="Z104" s="241">
        <f>IFERROR(VLOOKUP(Y104,'CRUCE RIESGOS'!$C$9:$D$16,2,FALSE),"")</f>
        <v/>
      </c>
      <c r="AA104" s="241" t="n">
        <v>8.47000000000007</v>
      </c>
      <c r="AB104" s="241">
        <f>IFERROR(VLOOKUP(AA104,'CRUCE RIESGOS'!$C$9:$D$16,2,FALSE),"")</f>
        <v/>
      </c>
      <c r="AC104" s="241" t="n">
        <v>9.470000000000081</v>
      </c>
      <c r="AD104" s="241">
        <f>IFERROR(VLOOKUP(AC104,'CRUCE RIESGOS'!$C$9:$D$16,2,FALSE),"")</f>
        <v/>
      </c>
      <c r="AE104" s="241" t="n">
        <v>10.4700000000001</v>
      </c>
      <c r="AF104" s="241">
        <f>IFERROR(VLOOKUP(AE104,'CRUCE RIESGOS'!$C$9:$D$16,2,FALSE),"")</f>
        <v/>
      </c>
      <c r="AG104" s="241" t="n">
        <v>11.4700000000001</v>
      </c>
      <c r="AH104" s="241">
        <f>IFERROR(VLOOKUP(AG104,'CRUCE RIESGOS'!$C$9:$D$16,2,FALSE),"")</f>
        <v/>
      </c>
      <c r="AI104" s="241" t="n">
        <v>12.4700000000001</v>
      </c>
      <c r="AJ104" s="241">
        <f>IFERROR(VLOOKUP(AI104,'CRUCE RIESGOS'!$C$9:$D$16,2,FALSE),"")</f>
        <v/>
      </c>
      <c r="AK104" s="241" t="n">
        <v>13.4700000000001</v>
      </c>
      <c r="AL104" s="241">
        <f>IFERROR(VLOOKUP(AK104,'CRUCE RIESGOS'!$C$9:$D$16,2,FALSE),"")</f>
        <v/>
      </c>
      <c r="AM104" s="241" t="n">
        <v>14.4700000000001</v>
      </c>
      <c r="AN104" s="241">
        <f>IFERROR(VLOOKUP(AM104,'CRUCE RIESGOS'!$C$9:$D$16,2,FALSE),"")</f>
        <v/>
      </c>
      <c r="AO104" s="241" t="n">
        <v>15.4700000000001</v>
      </c>
      <c r="AP104" s="241">
        <f>IFERROR(VLOOKUP(AO104,'CRUCE RIESGOS'!$C$9:$D$16,2,FALSE),"")</f>
        <v/>
      </c>
      <c r="AQ104" s="241" t="n">
        <v>16.4700000000001</v>
      </c>
      <c r="AR104" s="241">
        <f>IFERROR(VLOOKUP(AQ104,'CRUCE RIESGOS'!$C$9:$D$16,2,FALSE),"")</f>
        <v/>
      </c>
      <c r="AS104" s="241" t="n">
        <v>17.4700000000002</v>
      </c>
      <c r="AT104" s="241">
        <f>IFERROR(VLOOKUP(AS104,'CRUCE RIESGOS'!$C$9:$D$16,2,FALSE),"")</f>
        <v/>
      </c>
      <c r="AU104" s="241" t="n">
        <v>18.4700000000002</v>
      </c>
      <c r="AV104" s="241">
        <f>IFERROR(VLOOKUP(AU104,'CRUCE RIESGOS'!$C$9:$D$16,2,FALSE),"")</f>
        <v/>
      </c>
      <c r="AW104" s="241" t="n">
        <v>19.4700000000002</v>
      </c>
      <c r="AX104" s="241">
        <f>IFERROR(VLOOKUP(AW104,'CRUCE RIESGOS'!$C$9:$D$16,2,FALSE),"")</f>
        <v/>
      </c>
      <c r="AY104" s="241" t="n">
        <v>20.4700000000002</v>
      </c>
      <c r="AZ104" s="241">
        <f>IFERROR(VLOOKUP(AY104,'CRUCE RIESGOS'!$C$9:$D$16,2,FALSE),"")</f>
        <v/>
      </c>
      <c r="BA104" s="241" t="n">
        <v>21.4700000000002</v>
      </c>
      <c r="BB104" s="241">
        <f>IFERROR(VLOOKUP(BA104,'CRUCE RIESGOS'!$C$9:$D$16,2,FALSE),"")</f>
        <v/>
      </c>
      <c r="BC104" s="241" t="n">
        <v>22.4700000000002</v>
      </c>
      <c r="BD104" s="241">
        <f>IFERROR(VLOOKUP(BC104,'CRUCE RIESGOS'!$C$9:$D$16,2,FALSE),"")</f>
        <v/>
      </c>
      <c r="BE104" s="241" t="n">
        <v>23.4700000000002</v>
      </c>
      <c r="BF104" s="241">
        <f>IFERROR(VLOOKUP(BE104,'CRUCE RIESGOS'!$C$9:$D$16,2,FALSE),"")</f>
        <v/>
      </c>
      <c r="BG104" s="241" t="n">
        <v>24.4700000000002</v>
      </c>
      <c r="BH104" s="241">
        <f>IFERROR(VLOOKUP(BG104,'CRUCE RIESGOS'!$C$9:$D$16,2,FALSE),"")</f>
        <v/>
      </c>
      <c r="BI104" s="241" t="n">
        <v>25.4700000000002</v>
      </c>
      <c r="BJ104" s="241">
        <f>IFERROR(VLOOKUP(BI104,'CRUCE RIESGOS'!$C$9:$D$16,2,FALSE),"")</f>
        <v/>
      </c>
    </row>
    <row r="105">
      <c r="N105" s="241">
        <f>IF(N106&lt;&gt;""," -R","")</f>
        <v/>
      </c>
      <c r="P105" s="241">
        <f>IF(P106&lt;&gt;""," -R","")</f>
        <v/>
      </c>
      <c r="R105" s="241">
        <f>IF(R106&lt;&gt;""," -R","")</f>
        <v/>
      </c>
      <c r="T105" s="241">
        <f>IF(T106&lt;&gt;""," -R","")</f>
        <v/>
      </c>
      <c r="V105" s="241">
        <f>IF(V106&lt;&gt;""," -R","")</f>
        <v/>
      </c>
      <c r="X105" s="241">
        <f>IF(X106&lt;&gt;""," -R","")</f>
        <v/>
      </c>
      <c r="Z105" s="241">
        <f>IF(Z106&lt;&gt;""," -R","")</f>
        <v/>
      </c>
      <c r="AB105" s="241">
        <f>IF(AB106&lt;&gt;""," -R","")</f>
        <v/>
      </c>
      <c r="AD105" s="241">
        <f>IF(AD106&lt;&gt;""," -R","")</f>
        <v/>
      </c>
      <c r="AF105" s="241">
        <f>IF(AF106&lt;&gt;""," -R","")</f>
        <v/>
      </c>
      <c r="AH105" s="241">
        <f>IF(AH106&lt;&gt;""," -R","")</f>
        <v/>
      </c>
      <c r="AJ105" s="241">
        <f>IF(AJ106&lt;&gt;""," -R","")</f>
        <v/>
      </c>
      <c r="AL105" s="241">
        <f>IF(AL106&lt;&gt;""," -R","")</f>
        <v/>
      </c>
      <c r="AN105" s="241">
        <f>IF(AN106&lt;&gt;""," -R","")</f>
        <v/>
      </c>
      <c r="AP105" s="241">
        <f>IF(AP106&lt;&gt;""," -R","")</f>
        <v/>
      </c>
      <c r="AR105" s="241">
        <f>IF(AR106&lt;&gt;""," -R","")</f>
        <v/>
      </c>
      <c r="AT105" s="241">
        <f>IF(AT106&lt;&gt;""," -R","")</f>
        <v/>
      </c>
      <c r="AV105" s="241">
        <f>IF(AV106&lt;&gt;""," -R","")</f>
        <v/>
      </c>
      <c r="AX105" s="241">
        <f>IF(AX106&lt;&gt;""," -R","")</f>
        <v/>
      </c>
      <c r="AZ105" s="241">
        <f>IF(AZ106&lt;&gt;""," -R","")</f>
        <v/>
      </c>
      <c r="BB105" s="241">
        <f>IF(BB106&lt;&gt;""," -R","")</f>
        <v/>
      </c>
      <c r="BD105" s="241">
        <f>IF(BD106&lt;&gt;""," -R","")</f>
        <v/>
      </c>
      <c r="BF105" s="241">
        <f>IF(BF106&lt;&gt;""," -R","")</f>
        <v/>
      </c>
      <c r="BH105" s="241">
        <f>IF(BH106&lt;&gt;""," -R","")</f>
        <v/>
      </c>
      <c r="BJ105" s="241">
        <f>IF(BJ106&lt;&gt;""," -R","")</f>
        <v/>
      </c>
    </row>
    <row r="106">
      <c r="M106" s="241" t="n">
        <v>1.48</v>
      </c>
      <c r="N106" s="241">
        <f>IFERROR(VLOOKUP(M106,'CRUCE RIESGOS'!$C$9:$D$16,2,FALSE),"")</f>
        <v/>
      </c>
      <c r="O106" s="241" t="n">
        <v>2.48000000000001</v>
      </c>
      <c r="P106" s="241">
        <f>IFERROR(VLOOKUP(O106,'CRUCE RIESGOS'!$C$9:$D$16,2,FALSE),"")</f>
        <v/>
      </c>
      <c r="Q106" s="241" t="n">
        <v>3.48000000000002</v>
      </c>
      <c r="R106" s="241">
        <f>IFERROR(VLOOKUP(Q106,'CRUCE RIESGOS'!$C$9:$D$16,2,FALSE),"")</f>
        <v/>
      </c>
      <c r="S106" s="241" t="n">
        <v>4.48000000000003</v>
      </c>
      <c r="T106" s="241">
        <f>IFERROR(VLOOKUP(S106,'CRUCE RIESGOS'!$C$9:$D$16,2,FALSE),"")</f>
        <v/>
      </c>
      <c r="U106" s="241" t="n">
        <v>5.48000000000004</v>
      </c>
      <c r="V106" s="241">
        <f>IFERROR(VLOOKUP(U106,'CRUCE RIESGOS'!$C$9:$D$16,2,FALSE),"")</f>
        <v/>
      </c>
      <c r="W106" s="241" t="n">
        <v>6.48000000000005</v>
      </c>
      <c r="X106" s="241">
        <f>IFERROR(VLOOKUP(W106,'CRUCE RIESGOS'!$C$9:$D$16,2,FALSE),"")</f>
        <v/>
      </c>
      <c r="Y106" s="241" t="n">
        <v>7.48000000000006</v>
      </c>
      <c r="Z106" s="241">
        <f>IFERROR(VLOOKUP(Y106,'CRUCE RIESGOS'!$C$9:$D$16,2,FALSE),"")</f>
        <v/>
      </c>
      <c r="AA106" s="241" t="n">
        <v>8.48000000000007</v>
      </c>
      <c r="AB106" s="241">
        <f>IFERROR(VLOOKUP(AA106,'CRUCE RIESGOS'!$C$9:$D$16,2,FALSE),"")</f>
        <v/>
      </c>
      <c r="AC106" s="241" t="n">
        <v>9.48000000000008</v>
      </c>
      <c r="AD106" s="241">
        <f>IFERROR(VLOOKUP(AC106,'CRUCE RIESGOS'!$C$9:$D$16,2,FALSE),"")</f>
        <v/>
      </c>
      <c r="AE106" s="241" t="n">
        <v>10.4800000000001</v>
      </c>
      <c r="AF106" s="241">
        <f>IFERROR(VLOOKUP(AE106,'CRUCE RIESGOS'!$C$9:$D$16,2,FALSE),"")</f>
        <v/>
      </c>
      <c r="AG106" s="241" t="n">
        <v>11.4800000000001</v>
      </c>
      <c r="AH106" s="241">
        <f>IFERROR(VLOOKUP(AG106,'CRUCE RIESGOS'!$C$9:$D$16,2,FALSE),"")</f>
        <v/>
      </c>
      <c r="AI106" s="241" t="n">
        <v>12.4800000000001</v>
      </c>
      <c r="AJ106" s="241">
        <f>IFERROR(VLOOKUP(AI106,'CRUCE RIESGOS'!$C$9:$D$16,2,FALSE),"")</f>
        <v/>
      </c>
      <c r="AK106" s="241" t="n">
        <v>13.4800000000001</v>
      </c>
      <c r="AL106" s="241">
        <f>IFERROR(VLOOKUP(AK106,'CRUCE RIESGOS'!$C$9:$D$16,2,FALSE),"")</f>
        <v/>
      </c>
      <c r="AM106" s="241" t="n">
        <v>14.4800000000001</v>
      </c>
      <c r="AN106" s="241">
        <f>IFERROR(VLOOKUP(AM106,'CRUCE RIESGOS'!$C$9:$D$16,2,FALSE),"")</f>
        <v/>
      </c>
      <c r="AO106" s="241" t="n">
        <v>15.4800000000001</v>
      </c>
      <c r="AP106" s="241">
        <f>IFERROR(VLOOKUP(AO106,'CRUCE RIESGOS'!$C$9:$D$16,2,FALSE),"")</f>
        <v/>
      </c>
      <c r="AQ106" s="241" t="n">
        <v>16.4800000000002</v>
      </c>
      <c r="AR106" s="241">
        <f>IFERROR(VLOOKUP(AQ106,'CRUCE RIESGOS'!$C$9:$D$16,2,FALSE),"")</f>
        <v/>
      </c>
      <c r="AS106" s="241" t="n">
        <v>17.4800000000002</v>
      </c>
      <c r="AT106" s="241">
        <f>IFERROR(VLOOKUP(AS106,'CRUCE RIESGOS'!$C$9:$D$16,2,FALSE),"")</f>
        <v/>
      </c>
      <c r="AU106" s="241" t="n">
        <v>18.4800000000002</v>
      </c>
      <c r="AV106" s="241">
        <f>IFERROR(VLOOKUP(AU106,'CRUCE RIESGOS'!$C$9:$D$16,2,FALSE),"")</f>
        <v/>
      </c>
      <c r="AW106" s="241" t="n">
        <v>19.4800000000002</v>
      </c>
      <c r="AX106" s="241">
        <f>IFERROR(VLOOKUP(AW106,'CRUCE RIESGOS'!$C$9:$D$16,2,FALSE),"")</f>
        <v/>
      </c>
      <c r="AY106" s="241" t="n">
        <v>20.4800000000002</v>
      </c>
      <c r="AZ106" s="241">
        <f>IFERROR(VLOOKUP(AY106,'CRUCE RIESGOS'!$C$9:$D$16,2,FALSE),"")</f>
        <v/>
      </c>
      <c r="BA106" s="241" t="n">
        <v>21.4800000000002</v>
      </c>
      <c r="BB106" s="241">
        <f>IFERROR(VLOOKUP(BA106,'CRUCE RIESGOS'!$C$9:$D$16,2,FALSE),"")</f>
        <v/>
      </c>
      <c r="BC106" s="241" t="n">
        <v>22.4800000000002</v>
      </c>
      <c r="BD106" s="241">
        <f>IFERROR(VLOOKUP(BC106,'CRUCE RIESGOS'!$C$9:$D$16,2,FALSE),"")</f>
        <v/>
      </c>
      <c r="BE106" s="241" t="n">
        <v>23.4800000000002</v>
      </c>
      <c r="BF106" s="241">
        <f>IFERROR(VLOOKUP(BE106,'CRUCE RIESGOS'!$C$9:$D$16,2,FALSE),"")</f>
        <v/>
      </c>
      <c r="BG106" s="241" t="n">
        <v>24.4800000000002</v>
      </c>
      <c r="BH106" s="241">
        <f>IFERROR(VLOOKUP(BG106,'CRUCE RIESGOS'!$C$9:$D$16,2,FALSE),"")</f>
        <v/>
      </c>
      <c r="BI106" s="241" t="n">
        <v>25.4800000000002</v>
      </c>
      <c r="BJ106" s="241">
        <f>IFERROR(VLOOKUP(BI106,'CRUCE RIESGOS'!$C$9:$D$16,2,FALSE),"")</f>
        <v/>
      </c>
    </row>
    <row r="107">
      <c r="N107" s="241">
        <f>IF(N108&lt;&gt;""," -R","")</f>
        <v/>
      </c>
      <c r="P107" s="241">
        <f>IF(P108&lt;&gt;""," -R","")</f>
        <v/>
      </c>
      <c r="R107" s="241">
        <f>IF(R108&lt;&gt;""," -R","")</f>
        <v/>
      </c>
      <c r="T107" s="241">
        <f>IF(T108&lt;&gt;""," -R","")</f>
        <v/>
      </c>
      <c r="V107" s="241">
        <f>IF(V108&lt;&gt;""," -R","")</f>
        <v/>
      </c>
      <c r="X107" s="241">
        <f>IF(X108&lt;&gt;""," -R","")</f>
        <v/>
      </c>
      <c r="Z107" s="241">
        <f>IF(Z108&lt;&gt;""," -R","")</f>
        <v/>
      </c>
      <c r="AB107" s="241">
        <f>IF(AB108&lt;&gt;""," -R","")</f>
        <v/>
      </c>
      <c r="AD107" s="241">
        <f>IF(AD108&lt;&gt;""," -R","")</f>
        <v/>
      </c>
      <c r="AF107" s="241">
        <f>IF(AF108&lt;&gt;""," -R","")</f>
        <v/>
      </c>
      <c r="AH107" s="241">
        <f>IF(AH108&lt;&gt;""," -R","")</f>
        <v/>
      </c>
      <c r="AJ107" s="241">
        <f>IF(AJ108&lt;&gt;""," -R","")</f>
        <v/>
      </c>
      <c r="AL107" s="241">
        <f>IF(AL108&lt;&gt;""," -R","")</f>
        <v/>
      </c>
      <c r="AN107" s="241">
        <f>IF(AN108&lt;&gt;""," -R","")</f>
        <v/>
      </c>
      <c r="AP107" s="241">
        <f>IF(AP108&lt;&gt;""," -R","")</f>
        <v/>
      </c>
      <c r="AR107" s="241">
        <f>IF(AR108&lt;&gt;""," -R","")</f>
        <v/>
      </c>
      <c r="AT107" s="241">
        <f>IF(AT108&lt;&gt;""," -R","")</f>
        <v/>
      </c>
      <c r="AV107" s="241">
        <f>IF(AV108&lt;&gt;""," -R","")</f>
        <v/>
      </c>
      <c r="AX107" s="241">
        <f>IF(AX108&lt;&gt;""," -R","")</f>
        <v/>
      </c>
      <c r="AZ107" s="241">
        <f>IF(AZ108&lt;&gt;""," -R","")</f>
        <v/>
      </c>
      <c r="BB107" s="241">
        <f>IF(BB108&lt;&gt;""," -R","")</f>
        <v/>
      </c>
      <c r="BD107" s="241">
        <f>IF(BD108&lt;&gt;""," -R","")</f>
        <v/>
      </c>
      <c r="BF107" s="241">
        <f>IF(BF108&lt;&gt;""," -R","")</f>
        <v/>
      </c>
      <c r="BH107" s="241">
        <f>IF(BH108&lt;&gt;""," -R","")</f>
        <v/>
      </c>
      <c r="BJ107" s="241">
        <f>IF(BJ108&lt;&gt;""," -R","")</f>
        <v/>
      </c>
    </row>
    <row r="108">
      <c r="M108" s="241" t="n">
        <v>1.49</v>
      </c>
      <c r="N108" s="241">
        <f>IFERROR(VLOOKUP(M108,'CRUCE RIESGOS'!$C$9:$D$16,2,FALSE),"")</f>
        <v/>
      </c>
      <c r="O108" s="241" t="n">
        <v>2.49000000000001</v>
      </c>
      <c r="P108" s="241">
        <f>IFERROR(VLOOKUP(O108,'CRUCE RIESGOS'!$C$9:$D$16,2,FALSE),"")</f>
        <v/>
      </c>
      <c r="Q108" s="241" t="n">
        <v>3.49000000000002</v>
      </c>
      <c r="R108" s="241">
        <f>IFERROR(VLOOKUP(Q108,'CRUCE RIESGOS'!$C$9:$D$16,2,FALSE),"")</f>
        <v/>
      </c>
      <c r="S108" s="241" t="n">
        <v>4.49000000000003</v>
      </c>
      <c r="T108" s="241">
        <f>IFERROR(VLOOKUP(S108,'CRUCE RIESGOS'!$C$9:$D$16,2,FALSE),"")</f>
        <v/>
      </c>
      <c r="U108" s="241" t="n">
        <v>5.49000000000004</v>
      </c>
      <c r="V108" s="241">
        <f>IFERROR(VLOOKUP(U108,'CRUCE RIESGOS'!$C$9:$D$16,2,FALSE),"")</f>
        <v/>
      </c>
      <c r="W108" s="241" t="n">
        <v>6.49000000000005</v>
      </c>
      <c r="X108" s="241">
        <f>IFERROR(VLOOKUP(W108,'CRUCE RIESGOS'!$C$9:$D$16,2,FALSE),"")</f>
        <v/>
      </c>
      <c r="Y108" s="241" t="n">
        <v>7.49000000000006</v>
      </c>
      <c r="Z108" s="241">
        <f>IFERROR(VLOOKUP(Y108,'CRUCE RIESGOS'!$C$9:$D$16,2,FALSE),"")</f>
        <v/>
      </c>
      <c r="AA108" s="241" t="n">
        <v>8.490000000000069</v>
      </c>
      <c r="AB108" s="241">
        <f>IFERROR(VLOOKUP(AA108,'CRUCE RIESGOS'!$C$9:$D$16,2,FALSE),"")</f>
        <v/>
      </c>
      <c r="AC108" s="241" t="n">
        <v>9.49000000000008</v>
      </c>
      <c r="AD108" s="241">
        <f>IFERROR(VLOOKUP(AC108,'CRUCE RIESGOS'!$C$9:$D$16,2,FALSE),"")</f>
        <v/>
      </c>
      <c r="AE108" s="241" t="n">
        <v>10.4900000000001</v>
      </c>
      <c r="AF108" s="241">
        <f>IFERROR(VLOOKUP(AE108,'CRUCE RIESGOS'!$C$9:$D$16,2,FALSE),"")</f>
        <v/>
      </c>
      <c r="AG108" s="241" t="n">
        <v>11.4900000000001</v>
      </c>
      <c r="AH108" s="241">
        <f>IFERROR(VLOOKUP(AG108,'CRUCE RIESGOS'!$C$9:$D$16,2,FALSE),"")</f>
        <v/>
      </c>
      <c r="AI108" s="241" t="n">
        <v>12.4900000000001</v>
      </c>
      <c r="AJ108" s="241">
        <f>IFERROR(VLOOKUP(AI108,'CRUCE RIESGOS'!$C$9:$D$16,2,FALSE),"")</f>
        <v/>
      </c>
      <c r="AK108" s="241" t="n">
        <v>13.4900000000001</v>
      </c>
      <c r="AL108" s="241">
        <f>IFERROR(VLOOKUP(AK108,'CRUCE RIESGOS'!$C$9:$D$16,2,FALSE),"")</f>
        <v/>
      </c>
      <c r="AM108" s="241" t="n">
        <v>14.4900000000001</v>
      </c>
      <c r="AN108" s="241">
        <f>IFERROR(VLOOKUP(AM108,'CRUCE RIESGOS'!$C$9:$D$16,2,FALSE),"")</f>
        <v/>
      </c>
      <c r="AO108" s="241" t="n">
        <v>15.4900000000001</v>
      </c>
      <c r="AP108" s="241">
        <f>IFERROR(VLOOKUP(AO108,'CRUCE RIESGOS'!$C$9:$D$16,2,FALSE),"")</f>
        <v/>
      </c>
      <c r="AQ108" s="241" t="n">
        <v>16.4900000000001</v>
      </c>
      <c r="AR108" s="241">
        <f>IFERROR(VLOOKUP(AQ108,'CRUCE RIESGOS'!$C$9:$D$16,2,FALSE),"")</f>
        <v/>
      </c>
      <c r="AS108" s="241" t="n">
        <v>17.4900000000002</v>
      </c>
      <c r="AT108" s="241">
        <f>IFERROR(VLOOKUP(AS108,'CRUCE RIESGOS'!$C$9:$D$16,2,FALSE),"")</f>
        <v/>
      </c>
      <c r="AU108" s="241" t="n">
        <v>18.4900000000002</v>
      </c>
      <c r="AV108" s="241">
        <f>IFERROR(VLOOKUP(AU108,'CRUCE RIESGOS'!$C$9:$D$16,2,FALSE),"")</f>
        <v/>
      </c>
      <c r="AW108" s="241" t="n">
        <v>19.4900000000002</v>
      </c>
      <c r="AX108" s="241">
        <f>IFERROR(VLOOKUP(AW108,'CRUCE RIESGOS'!$C$9:$D$16,2,FALSE),"")</f>
        <v/>
      </c>
      <c r="AY108" s="241" t="n">
        <v>20.4900000000002</v>
      </c>
      <c r="AZ108" s="241">
        <f>IFERROR(VLOOKUP(AY108,'CRUCE RIESGOS'!$C$9:$D$16,2,FALSE),"")</f>
        <v/>
      </c>
      <c r="BA108" s="241" t="n">
        <v>21.4900000000002</v>
      </c>
      <c r="BB108" s="241">
        <f>IFERROR(VLOOKUP(BA108,'CRUCE RIESGOS'!$C$9:$D$16,2,FALSE),"")</f>
        <v/>
      </c>
      <c r="BC108" s="241" t="n">
        <v>22.4900000000002</v>
      </c>
      <c r="BD108" s="241">
        <f>IFERROR(VLOOKUP(BC108,'CRUCE RIESGOS'!$C$9:$D$16,2,FALSE),"")</f>
        <v/>
      </c>
      <c r="BE108" s="241" t="n">
        <v>23.4900000000002</v>
      </c>
      <c r="BF108" s="241">
        <f>IFERROR(VLOOKUP(BE108,'CRUCE RIESGOS'!$C$9:$D$16,2,FALSE),"")</f>
        <v/>
      </c>
      <c r="BG108" s="241" t="n">
        <v>24.4900000000002</v>
      </c>
      <c r="BH108" s="241">
        <f>IFERROR(VLOOKUP(BG108,'CRUCE RIESGOS'!$C$9:$D$16,2,FALSE),"")</f>
        <v/>
      </c>
      <c r="BI108" s="241" t="n">
        <v>25.4900000000002</v>
      </c>
      <c r="BJ108" s="241">
        <f>IFERROR(VLOOKUP(BI108,'CRUCE RIESGOS'!$C$9:$D$16,2,FALSE),"")</f>
        <v/>
      </c>
    </row>
    <row r="109">
      <c r="N109" s="241">
        <f>IF(N110&lt;&gt;""," -R","")</f>
        <v/>
      </c>
      <c r="P109" s="241">
        <f>IF(P110&lt;&gt;""," -R","")</f>
        <v/>
      </c>
      <c r="R109" s="241">
        <f>IF(R110&lt;&gt;""," -R","")</f>
        <v/>
      </c>
      <c r="T109" s="241">
        <f>IF(T110&lt;&gt;""," -R","")</f>
        <v/>
      </c>
      <c r="V109" s="241">
        <f>IF(V110&lt;&gt;""," -R","")</f>
        <v/>
      </c>
      <c r="X109" s="241">
        <f>IF(X110&lt;&gt;""," -R","")</f>
        <v/>
      </c>
      <c r="Z109" s="241">
        <f>IF(Z110&lt;&gt;""," -R","")</f>
        <v/>
      </c>
      <c r="AB109" s="241">
        <f>IF(AB110&lt;&gt;""," -R","")</f>
        <v/>
      </c>
      <c r="AD109" s="241">
        <f>IF(AD110&lt;&gt;""," -R","")</f>
        <v/>
      </c>
      <c r="AF109" s="241">
        <f>IF(AF110&lt;&gt;""," -R","")</f>
        <v/>
      </c>
      <c r="AH109" s="241">
        <f>IF(AH110&lt;&gt;""," -R","")</f>
        <v/>
      </c>
      <c r="AJ109" s="241">
        <f>IF(AJ110&lt;&gt;""," -R","")</f>
        <v/>
      </c>
      <c r="AL109" s="241">
        <f>IF(AL110&lt;&gt;""," -R","")</f>
        <v/>
      </c>
      <c r="AN109" s="241">
        <f>IF(AN110&lt;&gt;""," -R","")</f>
        <v/>
      </c>
      <c r="AP109" s="241">
        <f>IF(AP110&lt;&gt;""," -R","")</f>
        <v/>
      </c>
      <c r="AR109" s="241">
        <f>IF(AR110&lt;&gt;""," -R","")</f>
        <v/>
      </c>
      <c r="AT109" s="241">
        <f>IF(AT110&lt;&gt;""," -R","")</f>
        <v/>
      </c>
      <c r="AV109" s="241">
        <f>IF(AV110&lt;&gt;""," -R","")</f>
        <v/>
      </c>
      <c r="AX109" s="241">
        <f>IF(AX110&lt;&gt;""," -R","")</f>
        <v/>
      </c>
      <c r="AZ109" s="241">
        <f>IF(AZ110&lt;&gt;""," -R","")</f>
        <v/>
      </c>
      <c r="BB109" s="241">
        <f>IF(BB110&lt;&gt;""," -R","")</f>
        <v/>
      </c>
      <c r="BD109" s="241">
        <f>IF(BD110&lt;&gt;""," -R","")</f>
        <v/>
      </c>
      <c r="BF109" s="241">
        <f>IF(BF110&lt;&gt;""," -R","")</f>
        <v/>
      </c>
      <c r="BH109" s="241">
        <f>IF(BH110&lt;&gt;""," -R","")</f>
        <v/>
      </c>
      <c r="BJ109" s="241">
        <f>IF(BJ110&lt;&gt;""," -R","")</f>
        <v/>
      </c>
    </row>
    <row r="110">
      <c r="M110" s="241" t="n">
        <v>1.5</v>
      </c>
      <c r="N110" s="241">
        <f>IFERROR(VLOOKUP(M110,'CRUCE RIESGOS'!$C$9:$D$16,2,FALSE),"")</f>
        <v/>
      </c>
      <c r="O110" s="241" t="n">
        <v>2.50000000000001</v>
      </c>
      <c r="P110" s="241">
        <f>IFERROR(VLOOKUP(O110,'CRUCE RIESGOS'!$C$9:$D$16,2,FALSE),"")</f>
        <v/>
      </c>
      <c r="Q110" s="241" t="n">
        <v>3.50000000000002</v>
      </c>
      <c r="R110" s="241">
        <f>IFERROR(VLOOKUP(Q110,'CRUCE RIESGOS'!$C$9:$D$16,2,FALSE),"")</f>
        <v/>
      </c>
      <c r="S110" s="241" t="n">
        <v>4.50000000000003</v>
      </c>
      <c r="T110" s="241">
        <f>IFERROR(VLOOKUP(S110,'CRUCE RIESGOS'!$C$9:$D$16,2,FALSE),"")</f>
        <v/>
      </c>
      <c r="U110" s="241" t="n">
        <v>5.50000000000004</v>
      </c>
      <c r="V110" s="241">
        <f>IFERROR(VLOOKUP(U110,'CRUCE RIESGOS'!$C$9:$D$16,2,FALSE),"")</f>
        <v/>
      </c>
      <c r="W110" s="241" t="n">
        <v>6.50000000000005</v>
      </c>
      <c r="X110" s="241">
        <f>IFERROR(VLOOKUP(W110,'CRUCE RIESGOS'!$C$9:$D$16,2,FALSE),"")</f>
        <v/>
      </c>
      <c r="Y110" s="241" t="n">
        <v>7.50000000000006</v>
      </c>
      <c r="Z110" s="241">
        <f>IFERROR(VLOOKUP(Y110,'CRUCE RIESGOS'!$C$9:$D$16,2,FALSE),"")</f>
        <v/>
      </c>
      <c r="AA110" s="241" t="n">
        <v>8.500000000000069</v>
      </c>
      <c r="AB110" s="241">
        <f>IFERROR(VLOOKUP(AA110,'CRUCE RIESGOS'!$C$9:$D$16,2,FALSE),"")</f>
        <v/>
      </c>
      <c r="AC110" s="241" t="n">
        <v>9.50000000000008</v>
      </c>
      <c r="AD110" s="241">
        <f>IFERROR(VLOOKUP(AC110,'CRUCE RIESGOS'!$C$9:$D$16,2,FALSE),"")</f>
        <v/>
      </c>
      <c r="AE110" s="241" t="n">
        <v>10.5000000000001</v>
      </c>
      <c r="AF110" s="241">
        <f>IFERROR(VLOOKUP(AE110,'CRUCE RIESGOS'!$C$9:$D$16,2,FALSE),"")</f>
        <v/>
      </c>
      <c r="AG110" s="241" t="n">
        <v>11.5000000000001</v>
      </c>
      <c r="AH110" s="241">
        <f>IFERROR(VLOOKUP(AG110,'CRUCE RIESGOS'!$C$9:$D$16,2,FALSE),"")</f>
        <v/>
      </c>
      <c r="AI110" s="241" t="n">
        <v>12.5000000000001</v>
      </c>
      <c r="AJ110" s="241">
        <f>IFERROR(VLOOKUP(AI110,'CRUCE RIESGOS'!$C$9:$D$16,2,FALSE),"")</f>
        <v/>
      </c>
      <c r="AK110" s="241" t="n">
        <v>13.5000000000001</v>
      </c>
      <c r="AL110" s="241">
        <f>IFERROR(VLOOKUP(AK110,'CRUCE RIESGOS'!$C$9:$D$16,2,FALSE),"")</f>
        <v/>
      </c>
      <c r="AM110" s="241" t="n">
        <v>14.5000000000001</v>
      </c>
      <c r="AN110" s="241">
        <f>IFERROR(VLOOKUP(AM110,'CRUCE RIESGOS'!$C$9:$D$16,2,FALSE),"")</f>
        <v/>
      </c>
      <c r="AO110" s="241" t="n">
        <v>15.5000000000001</v>
      </c>
      <c r="AP110" s="241">
        <f>IFERROR(VLOOKUP(AO110,'CRUCE RIESGOS'!$C$9:$D$16,2,FALSE),"")</f>
        <v/>
      </c>
      <c r="AQ110" s="241" t="n">
        <v>16.5000000000002</v>
      </c>
      <c r="AR110" s="241">
        <f>IFERROR(VLOOKUP(AQ110,'CRUCE RIESGOS'!$C$9:$D$16,2,FALSE),"")</f>
        <v/>
      </c>
      <c r="AS110" s="241" t="n">
        <v>17.5000000000002</v>
      </c>
      <c r="AT110" s="241">
        <f>IFERROR(VLOOKUP(AS110,'CRUCE RIESGOS'!$C$9:$D$16,2,FALSE),"")</f>
        <v/>
      </c>
      <c r="AU110" s="241" t="n">
        <v>18.5000000000002</v>
      </c>
      <c r="AV110" s="241">
        <f>IFERROR(VLOOKUP(AU110,'CRUCE RIESGOS'!$C$9:$D$16,2,FALSE),"")</f>
        <v/>
      </c>
      <c r="AW110" s="241" t="n">
        <v>19.5000000000002</v>
      </c>
      <c r="AX110" s="241">
        <f>IFERROR(VLOOKUP(AW110,'CRUCE RIESGOS'!$C$9:$D$16,2,FALSE),"")</f>
        <v/>
      </c>
      <c r="AY110" s="241" t="n">
        <v>20.5000000000002</v>
      </c>
      <c r="AZ110" s="241">
        <f>IFERROR(VLOOKUP(AY110,'CRUCE RIESGOS'!$C$9:$D$16,2,FALSE),"")</f>
        <v/>
      </c>
      <c r="BA110" s="241" t="n">
        <v>21.5000000000002</v>
      </c>
      <c r="BB110" s="241">
        <f>IFERROR(VLOOKUP(BA110,'CRUCE RIESGOS'!$C$9:$D$16,2,FALSE),"")</f>
        <v/>
      </c>
      <c r="BC110" s="241" t="n">
        <v>22.5000000000002</v>
      </c>
      <c r="BD110" s="241">
        <f>IFERROR(VLOOKUP(BC110,'CRUCE RIESGOS'!$C$9:$D$16,2,FALSE),"")</f>
        <v/>
      </c>
      <c r="BE110" s="241" t="n">
        <v>23.5000000000002</v>
      </c>
      <c r="BF110" s="241">
        <f>IFERROR(VLOOKUP(BE110,'CRUCE RIESGOS'!$C$9:$D$16,2,FALSE),"")</f>
        <v/>
      </c>
      <c r="BG110" s="241" t="n">
        <v>24.5000000000002</v>
      </c>
      <c r="BH110" s="241">
        <f>IFERROR(VLOOKUP(BG110,'CRUCE RIESGOS'!$C$9:$D$16,2,FALSE),"")</f>
        <v/>
      </c>
      <c r="BI110" s="241" t="n">
        <v>25.5000000000002</v>
      </c>
      <c r="BJ110" s="241">
        <f>IFERROR(VLOOKUP(BI110,'CRUCE RIESGOS'!$C$9:$D$16,2,FALSE),"")</f>
        <v/>
      </c>
    </row>
    <row r="111">
      <c r="N111" s="241">
        <f>IF(N112&lt;&gt;""," -R","")</f>
        <v/>
      </c>
      <c r="P111" s="241">
        <f>IF(P112&lt;&gt;""," -R","")</f>
        <v/>
      </c>
      <c r="R111" s="241">
        <f>IF(R112&lt;&gt;""," -R","")</f>
        <v/>
      </c>
      <c r="T111" s="241">
        <f>IF(T112&lt;&gt;""," -R","")</f>
        <v/>
      </c>
      <c r="V111" s="241">
        <f>IF(V112&lt;&gt;""," -R","")</f>
        <v/>
      </c>
      <c r="X111" s="241">
        <f>IF(X112&lt;&gt;""," -R","")</f>
        <v/>
      </c>
      <c r="Z111" s="241">
        <f>IF(Z112&lt;&gt;""," -R","")</f>
        <v/>
      </c>
      <c r="AB111" s="241">
        <f>IF(AB112&lt;&gt;""," -R","")</f>
        <v/>
      </c>
      <c r="AD111" s="241">
        <f>IF(AD112&lt;&gt;""," -R","")</f>
        <v/>
      </c>
      <c r="AF111" s="241">
        <f>IF(AF112&lt;&gt;""," -R","")</f>
        <v/>
      </c>
      <c r="AH111" s="241">
        <f>IF(AH112&lt;&gt;""," -R","")</f>
        <v/>
      </c>
      <c r="AJ111" s="241">
        <f>IF(AJ112&lt;&gt;""," -R","")</f>
        <v/>
      </c>
      <c r="AL111" s="241">
        <f>IF(AL112&lt;&gt;""," -R","")</f>
        <v/>
      </c>
      <c r="AN111" s="241">
        <f>IF(AN112&lt;&gt;""," -R","")</f>
        <v/>
      </c>
      <c r="AP111" s="241">
        <f>IF(AP112&lt;&gt;""," -R","")</f>
        <v/>
      </c>
      <c r="AR111" s="241">
        <f>IF(AR112&lt;&gt;""," -R","")</f>
        <v/>
      </c>
      <c r="AT111" s="241">
        <f>IF(AT112&lt;&gt;""," -R","")</f>
        <v/>
      </c>
      <c r="AV111" s="241">
        <f>IF(AV112&lt;&gt;""," -R","")</f>
        <v/>
      </c>
      <c r="AX111" s="241">
        <f>IF(AX112&lt;&gt;""," -R","")</f>
        <v/>
      </c>
      <c r="AZ111" s="241">
        <f>IF(AZ112&lt;&gt;""," -R","")</f>
        <v/>
      </c>
      <c r="BB111" s="241">
        <f>IF(BB112&lt;&gt;""," -R","")</f>
        <v/>
      </c>
      <c r="BD111" s="241">
        <f>IF(BD112&lt;&gt;""," -R","")</f>
        <v/>
      </c>
      <c r="BF111" s="241">
        <f>IF(BF112&lt;&gt;""," -R","")</f>
        <v/>
      </c>
      <c r="BH111" s="241">
        <f>IF(BH112&lt;&gt;""," -R","")</f>
        <v/>
      </c>
      <c r="BJ111" s="241">
        <f>IF(BJ112&lt;&gt;""," -R","")</f>
        <v/>
      </c>
    </row>
    <row r="112">
      <c r="M112" s="241" t="n">
        <v>1.51</v>
      </c>
      <c r="N112" s="241">
        <f>IFERROR(VLOOKUP(M112,'CRUCE RIESGOS'!$C$9:$D$16,2,FALSE),"")</f>
        <v/>
      </c>
      <c r="O112" s="241" t="n">
        <v>2.51000000000001</v>
      </c>
      <c r="P112" s="241">
        <f>IFERROR(VLOOKUP(O112,'CRUCE RIESGOS'!$C$9:$D$16,2,FALSE),"")</f>
        <v/>
      </c>
      <c r="Q112" s="241" t="n">
        <v>3.51000000000002</v>
      </c>
      <c r="R112" s="241">
        <f>IFERROR(VLOOKUP(Q112,'CRUCE RIESGOS'!$C$9:$D$16,2,FALSE),"")</f>
        <v/>
      </c>
      <c r="S112" s="241" t="n">
        <v>4.51000000000003</v>
      </c>
      <c r="T112" s="241">
        <f>IFERROR(VLOOKUP(S112,'CRUCE RIESGOS'!$C$9:$D$16,2,FALSE),"")</f>
        <v/>
      </c>
      <c r="U112" s="241" t="n">
        <v>5.51000000000004</v>
      </c>
      <c r="V112" s="241">
        <f>IFERROR(VLOOKUP(U112,'CRUCE RIESGOS'!$C$9:$D$16,2,FALSE),"")</f>
        <v/>
      </c>
      <c r="W112" s="241" t="n">
        <v>6.51000000000005</v>
      </c>
      <c r="X112" s="241">
        <f>IFERROR(VLOOKUP(W112,'CRUCE RIESGOS'!$C$9:$D$16,2,FALSE),"")</f>
        <v/>
      </c>
      <c r="Y112" s="241" t="n">
        <v>7.51000000000006</v>
      </c>
      <c r="Z112" s="241">
        <f>IFERROR(VLOOKUP(Y112,'CRUCE RIESGOS'!$C$9:$D$16,2,FALSE),"")</f>
        <v/>
      </c>
      <c r="AA112" s="241" t="n">
        <v>8.510000000000071</v>
      </c>
      <c r="AB112" s="241">
        <f>IFERROR(VLOOKUP(AA112,'CRUCE RIESGOS'!$C$9:$D$16,2,FALSE),"")</f>
        <v/>
      </c>
      <c r="AC112" s="241" t="n">
        <v>9.51000000000008</v>
      </c>
      <c r="AD112" s="241">
        <f>IFERROR(VLOOKUP(AC112,'CRUCE RIESGOS'!$C$9:$D$16,2,FALSE),"")</f>
        <v/>
      </c>
      <c r="AE112" s="241" t="n">
        <v>10.5100000000001</v>
      </c>
      <c r="AF112" s="241">
        <f>IFERROR(VLOOKUP(AE112,'CRUCE RIESGOS'!$C$9:$D$16,2,FALSE),"")</f>
        <v/>
      </c>
      <c r="AG112" s="241" t="n">
        <v>11.5100000000001</v>
      </c>
      <c r="AH112" s="241">
        <f>IFERROR(VLOOKUP(AG112,'CRUCE RIESGOS'!$C$9:$D$16,2,FALSE),"")</f>
        <v/>
      </c>
      <c r="AI112" s="241" t="n">
        <v>12.5100000000001</v>
      </c>
      <c r="AJ112" s="241">
        <f>IFERROR(VLOOKUP(AI112,'CRUCE RIESGOS'!$C$9:$D$16,2,FALSE),"")</f>
        <v/>
      </c>
      <c r="AK112" s="241" t="n">
        <v>13.5100000000001</v>
      </c>
      <c r="AL112" s="241">
        <f>IFERROR(VLOOKUP(AK112,'CRUCE RIESGOS'!$C$9:$D$16,2,FALSE),"")</f>
        <v/>
      </c>
      <c r="AM112" s="241" t="n">
        <v>14.5100000000001</v>
      </c>
      <c r="AN112" s="241">
        <f>IFERROR(VLOOKUP(AM112,'CRUCE RIESGOS'!$C$9:$D$16,2,FALSE),"")</f>
        <v/>
      </c>
      <c r="AO112" s="241" t="n">
        <v>15.5100000000001</v>
      </c>
      <c r="AP112" s="241">
        <f>IFERROR(VLOOKUP(AO112,'CRUCE RIESGOS'!$C$9:$D$16,2,FALSE),"")</f>
        <v/>
      </c>
      <c r="AQ112" s="241" t="n">
        <v>16.5100000000001</v>
      </c>
      <c r="AR112" s="241">
        <f>IFERROR(VLOOKUP(AQ112,'CRUCE RIESGOS'!$C$9:$D$16,2,FALSE),"")</f>
        <v/>
      </c>
      <c r="AS112" s="241" t="n">
        <v>17.5100000000002</v>
      </c>
      <c r="AT112" s="241">
        <f>IFERROR(VLOOKUP(AS112,'CRUCE RIESGOS'!$C$9:$D$16,2,FALSE),"")</f>
        <v/>
      </c>
      <c r="AU112" s="241" t="n">
        <v>18.5100000000002</v>
      </c>
      <c r="AV112" s="241">
        <f>IFERROR(VLOOKUP(AU112,'CRUCE RIESGOS'!$C$9:$D$16,2,FALSE),"")</f>
        <v/>
      </c>
      <c r="AW112" s="241" t="n">
        <v>19.5100000000002</v>
      </c>
      <c r="AX112" s="241">
        <f>IFERROR(VLOOKUP(AW112,'CRUCE RIESGOS'!$C$9:$D$16,2,FALSE),"")</f>
        <v/>
      </c>
      <c r="AY112" s="241" t="n">
        <v>20.5100000000002</v>
      </c>
      <c r="AZ112" s="241">
        <f>IFERROR(VLOOKUP(AY112,'CRUCE RIESGOS'!$C$9:$D$16,2,FALSE),"")</f>
        <v/>
      </c>
      <c r="BA112" s="241" t="n">
        <v>21.5100000000002</v>
      </c>
      <c r="BB112" s="241">
        <f>IFERROR(VLOOKUP(BA112,'CRUCE RIESGOS'!$C$9:$D$16,2,FALSE),"")</f>
        <v/>
      </c>
      <c r="BC112" s="241" t="n">
        <v>22.5100000000002</v>
      </c>
      <c r="BD112" s="241">
        <f>IFERROR(VLOOKUP(BC112,'CRUCE RIESGOS'!$C$9:$D$16,2,FALSE),"")</f>
        <v/>
      </c>
      <c r="BE112" s="241" t="n">
        <v>23.5100000000002</v>
      </c>
      <c r="BF112" s="241">
        <f>IFERROR(VLOOKUP(BE112,'CRUCE RIESGOS'!$C$9:$D$16,2,FALSE),"")</f>
        <v/>
      </c>
      <c r="BG112" s="241" t="n">
        <v>24.5100000000002</v>
      </c>
      <c r="BH112" s="241">
        <f>IFERROR(VLOOKUP(BG112,'CRUCE RIESGOS'!$C$9:$D$16,2,FALSE),"")</f>
        <v/>
      </c>
      <c r="BI112" s="241" t="n">
        <v>25.5100000000002</v>
      </c>
      <c r="BJ112" s="241">
        <f>IFERROR(VLOOKUP(BI112,'CRUCE RIESGOS'!$C$9:$D$16,2,FALSE),"")</f>
        <v/>
      </c>
    </row>
    <row r="113">
      <c r="N113" s="241">
        <f>IF(N114&lt;&gt;""," -R","")</f>
        <v/>
      </c>
      <c r="P113" s="241">
        <f>IF(P114&lt;&gt;""," -R","")</f>
        <v/>
      </c>
      <c r="R113" s="241">
        <f>IF(R114&lt;&gt;""," -R","")</f>
        <v/>
      </c>
      <c r="T113" s="241">
        <f>IF(T114&lt;&gt;""," -R","")</f>
        <v/>
      </c>
      <c r="V113" s="241">
        <f>IF(V114&lt;&gt;""," -R","")</f>
        <v/>
      </c>
      <c r="X113" s="241">
        <f>IF(X114&lt;&gt;""," -R","")</f>
        <v/>
      </c>
      <c r="Z113" s="241">
        <f>IF(Z114&lt;&gt;""," -R","")</f>
        <v/>
      </c>
      <c r="AB113" s="241">
        <f>IF(AB114&lt;&gt;""," -R","")</f>
        <v/>
      </c>
      <c r="AD113" s="241">
        <f>IF(AD114&lt;&gt;""," -R","")</f>
        <v/>
      </c>
      <c r="AF113" s="241">
        <f>IF(AF114&lt;&gt;""," -R","")</f>
        <v/>
      </c>
      <c r="AH113" s="241">
        <f>IF(AH114&lt;&gt;""," -R","")</f>
        <v/>
      </c>
      <c r="AJ113" s="241">
        <f>IF(AJ114&lt;&gt;""," -R","")</f>
        <v/>
      </c>
      <c r="AL113" s="241">
        <f>IF(AL114&lt;&gt;""," -R","")</f>
        <v/>
      </c>
      <c r="AN113" s="241">
        <f>IF(AN114&lt;&gt;""," -R","")</f>
        <v/>
      </c>
      <c r="AP113" s="241">
        <f>IF(AP114&lt;&gt;""," -R","")</f>
        <v/>
      </c>
      <c r="AR113" s="241">
        <f>IF(AR114&lt;&gt;""," -R","")</f>
        <v/>
      </c>
      <c r="AT113" s="241">
        <f>IF(AT114&lt;&gt;""," -R","")</f>
        <v/>
      </c>
      <c r="AV113" s="241">
        <f>IF(AV114&lt;&gt;""," -R","")</f>
        <v/>
      </c>
      <c r="AX113" s="241">
        <f>IF(AX114&lt;&gt;""," -R","")</f>
        <v/>
      </c>
      <c r="AZ113" s="241">
        <f>IF(AZ114&lt;&gt;""," -R","")</f>
        <v/>
      </c>
      <c r="BB113" s="241">
        <f>IF(BB114&lt;&gt;""," -R","")</f>
        <v/>
      </c>
      <c r="BD113" s="241">
        <f>IF(BD114&lt;&gt;""," -R","")</f>
        <v/>
      </c>
      <c r="BF113" s="241">
        <f>IF(BF114&lt;&gt;""," -R","")</f>
        <v/>
      </c>
      <c r="BH113" s="241">
        <f>IF(BH114&lt;&gt;""," -R","")</f>
        <v/>
      </c>
      <c r="BJ113" s="241">
        <f>IF(BJ114&lt;&gt;""," -R","")</f>
        <v/>
      </c>
    </row>
    <row r="114">
      <c r="M114" s="241" t="n">
        <v>1.52</v>
      </c>
      <c r="N114" s="241">
        <f>IFERROR(VLOOKUP(M114,'CRUCE RIESGOS'!$C$9:$D$16,2,FALSE),"")</f>
        <v/>
      </c>
      <c r="O114" s="241" t="n">
        <v>2.52000000000001</v>
      </c>
      <c r="P114" s="241">
        <f>IFERROR(VLOOKUP(O114,'CRUCE RIESGOS'!$C$9:$D$16,2,FALSE),"")</f>
        <v/>
      </c>
      <c r="Q114" s="241" t="n">
        <v>3.52000000000002</v>
      </c>
      <c r="R114" s="241">
        <f>IFERROR(VLOOKUP(Q114,'CRUCE RIESGOS'!$C$9:$D$16,2,FALSE),"")</f>
        <v/>
      </c>
      <c r="S114" s="241" t="n">
        <v>4.52000000000003</v>
      </c>
      <c r="T114" s="241">
        <f>IFERROR(VLOOKUP(S114,'CRUCE RIESGOS'!$C$9:$D$16,2,FALSE),"")</f>
        <v/>
      </c>
      <c r="U114" s="241" t="n">
        <v>5.52000000000004</v>
      </c>
      <c r="V114" s="241">
        <f>IFERROR(VLOOKUP(U114,'CRUCE RIESGOS'!$C$9:$D$16,2,FALSE),"")</f>
        <v/>
      </c>
      <c r="W114" s="241" t="n">
        <v>6.52000000000005</v>
      </c>
      <c r="X114" s="241">
        <f>IFERROR(VLOOKUP(W114,'CRUCE RIESGOS'!$C$9:$D$16,2,FALSE),"")</f>
        <v/>
      </c>
      <c r="Y114" s="241" t="n">
        <v>7.52000000000006</v>
      </c>
      <c r="Z114" s="241">
        <f>IFERROR(VLOOKUP(Y114,'CRUCE RIESGOS'!$C$9:$D$16,2,FALSE),"")</f>
        <v/>
      </c>
      <c r="AA114" s="241" t="n">
        <v>8.520000000000071</v>
      </c>
      <c r="AB114" s="241">
        <f>IFERROR(VLOOKUP(AA114,'CRUCE RIESGOS'!$C$9:$D$16,2,FALSE),"")</f>
        <v/>
      </c>
      <c r="AC114" s="241" t="n">
        <v>9.52000000000008</v>
      </c>
      <c r="AD114" s="241">
        <f>IFERROR(VLOOKUP(AC114,'CRUCE RIESGOS'!$C$9:$D$16,2,FALSE),"")</f>
        <v/>
      </c>
      <c r="AE114" s="241" t="n">
        <v>10.5200000000001</v>
      </c>
      <c r="AF114" s="241">
        <f>IFERROR(VLOOKUP(AE114,'CRUCE RIESGOS'!$C$9:$D$16,2,FALSE),"")</f>
        <v/>
      </c>
      <c r="AG114" s="241" t="n">
        <v>11.5200000000001</v>
      </c>
      <c r="AH114" s="241">
        <f>IFERROR(VLOOKUP(AG114,'CRUCE RIESGOS'!$C$9:$D$16,2,FALSE),"")</f>
        <v/>
      </c>
      <c r="AI114" s="241" t="n">
        <v>12.5200000000001</v>
      </c>
      <c r="AJ114" s="241">
        <f>IFERROR(VLOOKUP(AI114,'CRUCE RIESGOS'!$C$9:$D$16,2,FALSE),"")</f>
        <v/>
      </c>
      <c r="AK114" s="241" t="n">
        <v>13.5200000000001</v>
      </c>
      <c r="AL114" s="241">
        <f>IFERROR(VLOOKUP(AK114,'CRUCE RIESGOS'!$C$9:$D$16,2,FALSE),"")</f>
        <v/>
      </c>
      <c r="AM114" s="241" t="n">
        <v>14.5200000000001</v>
      </c>
      <c r="AN114" s="241">
        <f>IFERROR(VLOOKUP(AM114,'CRUCE RIESGOS'!$C$9:$D$16,2,FALSE),"")</f>
        <v/>
      </c>
      <c r="AO114" s="241" t="n">
        <v>15.5200000000001</v>
      </c>
      <c r="AP114" s="241">
        <f>IFERROR(VLOOKUP(AO114,'CRUCE RIESGOS'!$C$9:$D$16,2,FALSE),"")</f>
        <v/>
      </c>
      <c r="AQ114" s="241" t="n">
        <v>16.5200000000001</v>
      </c>
      <c r="AR114" s="241">
        <f>IFERROR(VLOOKUP(AQ114,'CRUCE RIESGOS'!$C$9:$D$16,2,FALSE),"")</f>
        <v/>
      </c>
      <c r="AS114" s="241" t="n">
        <v>17.5200000000002</v>
      </c>
      <c r="AT114" s="241">
        <f>IFERROR(VLOOKUP(AS114,'CRUCE RIESGOS'!$C$9:$D$16,2,FALSE),"")</f>
        <v/>
      </c>
      <c r="AU114" s="241" t="n">
        <v>18.5200000000002</v>
      </c>
      <c r="AV114" s="241">
        <f>IFERROR(VLOOKUP(AU114,'CRUCE RIESGOS'!$C$9:$D$16,2,FALSE),"")</f>
        <v/>
      </c>
      <c r="AW114" s="241" t="n">
        <v>19.5200000000002</v>
      </c>
      <c r="AX114" s="241">
        <f>IFERROR(VLOOKUP(AW114,'CRUCE RIESGOS'!$C$9:$D$16,2,FALSE),"")</f>
        <v/>
      </c>
      <c r="AY114" s="241" t="n">
        <v>20.5200000000002</v>
      </c>
      <c r="AZ114" s="241">
        <f>IFERROR(VLOOKUP(AY114,'CRUCE RIESGOS'!$C$9:$D$16,2,FALSE),"")</f>
        <v/>
      </c>
      <c r="BA114" s="241" t="n">
        <v>21.5200000000002</v>
      </c>
      <c r="BB114" s="241">
        <f>IFERROR(VLOOKUP(BA114,'CRUCE RIESGOS'!$C$9:$D$16,2,FALSE),"")</f>
        <v/>
      </c>
      <c r="BC114" s="241" t="n">
        <v>22.5200000000002</v>
      </c>
      <c r="BD114" s="241">
        <f>IFERROR(VLOOKUP(BC114,'CRUCE RIESGOS'!$C$9:$D$16,2,FALSE),"")</f>
        <v/>
      </c>
      <c r="BE114" s="241" t="n">
        <v>23.5200000000002</v>
      </c>
      <c r="BF114" s="241">
        <f>IFERROR(VLOOKUP(BE114,'CRUCE RIESGOS'!$C$9:$D$16,2,FALSE),"")</f>
        <v/>
      </c>
      <c r="BG114" s="241" t="n">
        <v>24.5200000000002</v>
      </c>
      <c r="BH114" s="241">
        <f>IFERROR(VLOOKUP(BG114,'CRUCE RIESGOS'!$C$9:$D$16,2,FALSE),"")</f>
        <v/>
      </c>
      <c r="BI114" s="241" t="n">
        <v>25.5200000000002</v>
      </c>
      <c r="BJ114" s="241">
        <f>IFERROR(VLOOKUP(BI114,'CRUCE RIESGOS'!$C$9:$D$16,2,FALSE),"")</f>
        <v/>
      </c>
    </row>
    <row r="115">
      <c r="N115" s="241">
        <f>IF(N116&lt;&gt;""," -R","")</f>
        <v/>
      </c>
      <c r="P115" s="241">
        <f>IF(P116&lt;&gt;""," -R","")</f>
        <v/>
      </c>
      <c r="R115" s="241">
        <f>IF(R116&lt;&gt;""," -R","")</f>
        <v/>
      </c>
      <c r="T115" s="241">
        <f>IF(T116&lt;&gt;""," -R","")</f>
        <v/>
      </c>
      <c r="V115" s="241">
        <f>IF(V116&lt;&gt;""," -R","")</f>
        <v/>
      </c>
      <c r="X115" s="241">
        <f>IF(X116&lt;&gt;""," -R","")</f>
        <v/>
      </c>
      <c r="Z115" s="241">
        <f>IF(Z116&lt;&gt;""," -R","")</f>
        <v/>
      </c>
      <c r="AB115" s="241">
        <f>IF(AB116&lt;&gt;""," -R","")</f>
        <v/>
      </c>
      <c r="AD115" s="241">
        <f>IF(AD116&lt;&gt;""," -R","")</f>
        <v/>
      </c>
      <c r="AF115" s="241">
        <f>IF(AF116&lt;&gt;""," -R","")</f>
        <v/>
      </c>
      <c r="AH115" s="241">
        <f>IF(AH116&lt;&gt;""," -R","")</f>
        <v/>
      </c>
      <c r="AJ115" s="241">
        <f>IF(AJ116&lt;&gt;""," -R","")</f>
        <v/>
      </c>
      <c r="AL115" s="241">
        <f>IF(AL116&lt;&gt;""," -R","")</f>
        <v/>
      </c>
      <c r="AN115" s="241">
        <f>IF(AN116&lt;&gt;""," -R","")</f>
        <v/>
      </c>
      <c r="AP115" s="241">
        <f>IF(AP116&lt;&gt;""," -R","")</f>
        <v/>
      </c>
      <c r="AR115" s="241">
        <f>IF(AR116&lt;&gt;""," -R","")</f>
        <v/>
      </c>
      <c r="AT115" s="241">
        <f>IF(AT116&lt;&gt;""," -R","")</f>
        <v/>
      </c>
      <c r="AV115" s="241">
        <f>IF(AV116&lt;&gt;""," -R","")</f>
        <v/>
      </c>
      <c r="AX115" s="241">
        <f>IF(AX116&lt;&gt;""," -R","")</f>
        <v/>
      </c>
      <c r="AZ115" s="241">
        <f>IF(AZ116&lt;&gt;""," -R","")</f>
        <v/>
      </c>
      <c r="BB115" s="241">
        <f>IF(BB116&lt;&gt;""," -R","")</f>
        <v/>
      </c>
      <c r="BD115" s="241">
        <f>IF(BD116&lt;&gt;""," -R","")</f>
        <v/>
      </c>
      <c r="BF115" s="241">
        <f>IF(BF116&lt;&gt;""," -R","")</f>
        <v/>
      </c>
      <c r="BH115" s="241">
        <f>IF(BH116&lt;&gt;""," -R","")</f>
        <v/>
      </c>
      <c r="BJ115" s="241">
        <f>IF(BJ116&lt;&gt;""," -R","")</f>
        <v/>
      </c>
    </row>
    <row r="116">
      <c r="M116" s="241" t="n">
        <v>1.53</v>
      </c>
      <c r="N116" s="241">
        <f>IFERROR(VLOOKUP(M116,'CRUCE RIESGOS'!$C$9:$D$16,2,FALSE),"")</f>
        <v/>
      </c>
      <c r="O116" s="241" t="n">
        <v>2.53000000000001</v>
      </c>
      <c r="P116" s="241">
        <f>IFERROR(VLOOKUP(O116,'CRUCE RIESGOS'!$C$9:$D$16,2,FALSE),"")</f>
        <v/>
      </c>
      <c r="Q116" s="241" t="n">
        <v>3.53000000000002</v>
      </c>
      <c r="R116" s="241">
        <f>IFERROR(VLOOKUP(Q116,'CRUCE RIESGOS'!$C$9:$D$16,2,FALSE),"")</f>
        <v/>
      </c>
      <c r="S116" s="241" t="n">
        <v>4.53000000000003</v>
      </c>
      <c r="T116" s="241">
        <f>IFERROR(VLOOKUP(S116,'CRUCE RIESGOS'!$C$9:$D$16,2,FALSE),"")</f>
        <v/>
      </c>
      <c r="U116" s="241" t="n">
        <v>5.53000000000004</v>
      </c>
      <c r="V116" s="241">
        <f>IFERROR(VLOOKUP(U116,'CRUCE RIESGOS'!$C$9:$D$16,2,FALSE),"")</f>
        <v/>
      </c>
      <c r="W116" s="241" t="n">
        <v>6.53000000000005</v>
      </c>
      <c r="X116" s="241">
        <f>IFERROR(VLOOKUP(W116,'CRUCE RIESGOS'!$C$9:$D$16,2,FALSE),"")</f>
        <v/>
      </c>
      <c r="Y116" s="241" t="n">
        <v>7.53000000000006</v>
      </c>
      <c r="Z116" s="241">
        <f>IFERROR(VLOOKUP(Y116,'CRUCE RIESGOS'!$C$9:$D$16,2,FALSE),"")</f>
        <v/>
      </c>
      <c r="AA116" s="241" t="n">
        <v>8.53000000000007</v>
      </c>
      <c r="AB116" s="241">
        <f>IFERROR(VLOOKUP(AA116,'CRUCE RIESGOS'!$C$9:$D$16,2,FALSE),"")</f>
        <v/>
      </c>
      <c r="AC116" s="241" t="n">
        <v>9.530000000000079</v>
      </c>
      <c r="AD116" s="241">
        <f>IFERROR(VLOOKUP(AC116,'CRUCE RIESGOS'!$C$9:$D$16,2,FALSE),"")</f>
        <v/>
      </c>
      <c r="AE116" s="241" t="n">
        <v>10.5300000000001</v>
      </c>
      <c r="AF116" s="241">
        <f>IFERROR(VLOOKUP(AE116,'CRUCE RIESGOS'!$C$9:$D$16,2,FALSE),"")</f>
        <v/>
      </c>
      <c r="AG116" s="241" t="n">
        <v>11.5300000000001</v>
      </c>
      <c r="AH116" s="241">
        <f>IFERROR(VLOOKUP(AG116,'CRUCE RIESGOS'!$C$9:$D$16,2,FALSE),"")</f>
        <v/>
      </c>
      <c r="AI116" s="241" t="n">
        <v>12.5300000000001</v>
      </c>
      <c r="AJ116" s="241">
        <f>IFERROR(VLOOKUP(AI116,'CRUCE RIESGOS'!$C$9:$D$16,2,FALSE),"")</f>
        <v/>
      </c>
      <c r="AK116" s="241" t="n">
        <v>13.5300000000001</v>
      </c>
      <c r="AL116" s="241">
        <f>IFERROR(VLOOKUP(AK116,'CRUCE RIESGOS'!$C$9:$D$16,2,FALSE),"")</f>
        <v/>
      </c>
      <c r="AM116" s="241" t="n">
        <v>14.5300000000001</v>
      </c>
      <c r="AN116" s="241">
        <f>IFERROR(VLOOKUP(AM116,'CRUCE RIESGOS'!$C$9:$D$16,2,FALSE),"")</f>
        <v/>
      </c>
      <c r="AO116" s="241" t="n">
        <v>15.5300000000001</v>
      </c>
      <c r="AP116" s="241">
        <f>IFERROR(VLOOKUP(AO116,'CRUCE RIESGOS'!$C$9:$D$16,2,FALSE),"")</f>
        <v/>
      </c>
      <c r="AQ116" s="241" t="n">
        <v>16.5300000000001</v>
      </c>
      <c r="AR116" s="241">
        <f>IFERROR(VLOOKUP(AQ116,'CRUCE RIESGOS'!$C$9:$D$16,2,FALSE),"")</f>
        <v/>
      </c>
      <c r="AS116" s="241" t="n">
        <v>17.5300000000002</v>
      </c>
      <c r="AT116" s="241">
        <f>IFERROR(VLOOKUP(AS116,'CRUCE RIESGOS'!$C$9:$D$16,2,FALSE),"")</f>
        <v/>
      </c>
      <c r="AU116" s="241" t="n">
        <v>18.5300000000002</v>
      </c>
      <c r="AV116" s="241">
        <f>IFERROR(VLOOKUP(AU116,'CRUCE RIESGOS'!$C$9:$D$16,2,FALSE),"")</f>
        <v/>
      </c>
      <c r="AW116" s="241" t="n">
        <v>19.5300000000002</v>
      </c>
      <c r="AX116" s="241">
        <f>IFERROR(VLOOKUP(AW116,'CRUCE RIESGOS'!$C$9:$D$16,2,FALSE),"")</f>
        <v/>
      </c>
      <c r="AY116" s="241" t="n">
        <v>20.5300000000002</v>
      </c>
      <c r="AZ116" s="241">
        <f>IFERROR(VLOOKUP(AY116,'CRUCE RIESGOS'!$C$9:$D$16,2,FALSE),"")</f>
        <v/>
      </c>
      <c r="BA116" s="241" t="n">
        <v>21.5300000000002</v>
      </c>
      <c r="BB116" s="241">
        <f>IFERROR(VLOOKUP(BA116,'CRUCE RIESGOS'!$C$9:$D$16,2,FALSE),"")</f>
        <v/>
      </c>
      <c r="BC116" s="241" t="n">
        <v>22.5300000000002</v>
      </c>
      <c r="BD116" s="241">
        <f>IFERROR(VLOOKUP(BC116,'CRUCE RIESGOS'!$C$9:$D$16,2,FALSE),"")</f>
        <v/>
      </c>
      <c r="BE116" s="241" t="n">
        <v>23.5300000000002</v>
      </c>
      <c r="BF116" s="241">
        <f>IFERROR(VLOOKUP(BE116,'CRUCE RIESGOS'!$C$9:$D$16,2,FALSE),"")</f>
        <v/>
      </c>
      <c r="BG116" s="241" t="n">
        <v>24.5300000000002</v>
      </c>
      <c r="BH116" s="241">
        <f>IFERROR(VLOOKUP(BG116,'CRUCE RIESGOS'!$C$9:$D$16,2,FALSE),"")</f>
        <v/>
      </c>
      <c r="BI116" s="241" t="n">
        <v>25.5300000000002</v>
      </c>
      <c r="BJ116" s="241">
        <f>IFERROR(VLOOKUP(BI116,'CRUCE RIESGOS'!$C$9:$D$16,2,FALSE),"")</f>
        <v/>
      </c>
    </row>
    <row r="117">
      <c r="N117" s="241">
        <f>IF(N118&lt;&gt;""," -R","")</f>
        <v/>
      </c>
      <c r="P117" s="241">
        <f>IF(P118&lt;&gt;""," -R","")</f>
        <v/>
      </c>
      <c r="R117" s="241">
        <f>IF(R118&lt;&gt;""," -R","")</f>
        <v/>
      </c>
      <c r="T117" s="241">
        <f>IF(T118&lt;&gt;""," -R","")</f>
        <v/>
      </c>
      <c r="V117" s="241">
        <f>IF(V118&lt;&gt;""," -R","")</f>
        <v/>
      </c>
      <c r="X117" s="241">
        <f>IF(X118&lt;&gt;""," -R","")</f>
        <v/>
      </c>
      <c r="Z117" s="241">
        <f>IF(Z118&lt;&gt;""," -R","")</f>
        <v/>
      </c>
      <c r="AB117" s="241">
        <f>IF(AB118&lt;&gt;""," -R","")</f>
        <v/>
      </c>
      <c r="AD117" s="241">
        <f>IF(AD118&lt;&gt;""," -R","")</f>
        <v/>
      </c>
      <c r="AF117" s="241">
        <f>IF(AF118&lt;&gt;""," -R","")</f>
        <v/>
      </c>
      <c r="AH117" s="241">
        <f>IF(AH118&lt;&gt;""," -R","")</f>
        <v/>
      </c>
      <c r="AJ117" s="241">
        <f>IF(AJ118&lt;&gt;""," -R","")</f>
        <v/>
      </c>
      <c r="AL117" s="241">
        <f>IF(AL118&lt;&gt;""," -R","")</f>
        <v/>
      </c>
      <c r="AN117" s="241">
        <f>IF(AN118&lt;&gt;""," -R","")</f>
        <v/>
      </c>
      <c r="AP117" s="241">
        <f>IF(AP118&lt;&gt;""," -R","")</f>
        <v/>
      </c>
      <c r="AR117" s="241">
        <f>IF(AR118&lt;&gt;""," -R","")</f>
        <v/>
      </c>
      <c r="AT117" s="241">
        <f>IF(AT118&lt;&gt;""," -R","")</f>
        <v/>
      </c>
      <c r="AV117" s="241">
        <f>IF(AV118&lt;&gt;""," -R","")</f>
        <v/>
      </c>
      <c r="AX117" s="241">
        <f>IF(AX118&lt;&gt;""," -R","")</f>
        <v/>
      </c>
      <c r="AZ117" s="241">
        <f>IF(AZ118&lt;&gt;""," -R","")</f>
        <v/>
      </c>
      <c r="BB117" s="241">
        <f>IF(BB118&lt;&gt;""," -R","")</f>
        <v/>
      </c>
      <c r="BD117" s="241">
        <f>IF(BD118&lt;&gt;""," -R","")</f>
        <v/>
      </c>
      <c r="BF117" s="241">
        <f>IF(BF118&lt;&gt;""," -R","")</f>
        <v/>
      </c>
      <c r="BH117" s="241">
        <f>IF(BH118&lt;&gt;""," -R","")</f>
        <v/>
      </c>
      <c r="BJ117" s="241">
        <f>IF(BJ118&lt;&gt;""," -R","")</f>
        <v/>
      </c>
    </row>
    <row r="118">
      <c r="M118" s="241" t="n">
        <v>1.54</v>
      </c>
      <c r="N118" s="241">
        <f>IFERROR(VLOOKUP(M118,'CRUCE RIESGOS'!$C$9:$D$16,2,FALSE),"")</f>
        <v/>
      </c>
      <c r="O118" s="241" t="n">
        <v>2.54000000000001</v>
      </c>
      <c r="P118" s="241">
        <f>IFERROR(VLOOKUP(O118,'CRUCE RIESGOS'!$C$9:$D$16,2,FALSE),"")</f>
        <v/>
      </c>
      <c r="Q118" s="241" t="n">
        <v>3.54000000000002</v>
      </c>
      <c r="R118" s="241">
        <f>IFERROR(VLOOKUP(Q118,'CRUCE RIESGOS'!$C$9:$D$16,2,FALSE),"")</f>
        <v/>
      </c>
      <c r="S118" s="241" t="n">
        <v>4.54000000000003</v>
      </c>
      <c r="T118" s="241">
        <f>IFERROR(VLOOKUP(S118,'CRUCE RIESGOS'!$C$9:$D$16,2,FALSE),"")</f>
        <v/>
      </c>
      <c r="U118" s="241" t="n">
        <v>5.54000000000004</v>
      </c>
      <c r="V118" s="241">
        <f>IFERROR(VLOOKUP(U118,'CRUCE RIESGOS'!$C$9:$D$16,2,FALSE),"")</f>
        <v/>
      </c>
      <c r="W118" s="241" t="n">
        <v>6.54000000000005</v>
      </c>
      <c r="X118" s="241">
        <f>IFERROR(VLOOKUP(W118,'CRUCE RIESGOS'!$C$9:$D$16,2,FALSE),"")</f>
        <v/>
      </c>
      <c r="Y118" s="241" t="n">
        <v>7.54000000000006</v>
      </c>
      <c r="Z118" s="241">
        <f>IFERROR(VLOOKUP(Y118,'CRUCE RIESGOS'!$C$9:$D$16,2,FALSE),"")</f>
        <v/>
      </c>
      <c r="AA118" s="241" t="n">
        <v>8.54000000000007</v>
      </c>
      <c r="AB118" s="241">
        <f>IFERROR(VLOOKUP(AA118,'CRUCE RIESGOS'!$C$9:$D$16,2,FALSE),"")</f>
        <v/>
      </c>
      <c r="AC118" s="241" t="n">
        <v>9.540000000000081</v>
      </c>
      <c r="AD118" s="241">
        <f>IFERROR(VLOOKUP(AC118,'CRUCE RIESGOS'!$C$9:$D$16,2,FALSE),"")</f>
        <v/>
      </c>
      <c r="AE118" s="241" t="n">
        <v>10.5400000000001</v>
      </c>
      <c r="AF118" s="241">
        <f>IFERROR(VLOOKUP(AE118,'CRUCE RIESGOS'!$C$9:$D$16,2,FALSE),"")</f>
        <v/>
      </c>
      <c r="AG118" s="241" t="n">
        <v>11.5400000000001</v>
      </c>
      <c r="AH118" s="241">
        <f>IFERROR(VLOOKUP(AG118,'CRUCE RIESGOS'!$C$9:$D$16,2,FALSE),"")</f>
        <v/>
      </c>
      <c r="AI118" s="241" t="n">
        <v>12.5400000000001</v>
      </c>
      <c r="AJ118" s="241">
        <f>IFERROR(VLOOKUP(AI118,'CRUCE RIESGOS'!$C$9:$D$16,2,FALSE),"")</f>
        <v/>
      </c>
      <c r="AK118" s="241" t="n">
        <v>13.5400000000001</v>
      </c>
      <c r="AL118" s="241">
        <f>IFERROR(VLOOKUP(AK118,'CRUCE RIESGOS'!$C$9:$D$16,2,FALSE),"")</f>
        <v/>
      </c>
      <c r="AM118" s="241" t="n">
        <v>14.5400000000001</v>
      </c>
      <c r="AN118" s="241">
        <f>IFERROR(VLOOKUP(AM118,'CRUCE RIESGOS'!$C$9:$D$16,2,FALSE),"")</f>
        <v/>
      </c>
      <c r="AO118" s="241" t="n">
        <v>15.5400000000001</v>
      </c>
      <c r="AP118" s="241">
        <f>IFERROR(VLOOKUP(AO118,'CRUCE RIESGOS'!$C$9:$D$16,2,FALSE),"")</f>
        <v/>
      </c>
      <c r="AQ118" s="241" t="n">
        <v>16.5400000000001</v>
      </c>
      <c r="AR118" s="241">
        <f>IFERROR(VLOOKUP(AQ118,'CRUCE RIESGOS'!$C$9:$D$16,2,FALSE),"")</f>
        <v/>
      </c>
      <c r="AS118" s="241" t="n">
        <v>17.5400000000002</v>
      </c>
      <c r="AT118" s="241">
        <f>IFERROR(VLOOKUP(AS118,'CRUCE RIESGOS'!$C$9:$D$16,2,FALSE),"")</f>
        <v/>
      </c>
      <c r="AU118" s="241" t="n">
        <v>18.5400000000002</v>
      </c>
      <c r="AV118" s="241">
        <f>IFERROR(VLOOKUP(AU118,'CRUCE RIESGOS'!$C$9:$D$16,2,FALSE),"")</f>
        <v/>
      </c>
      <c r="AW118" s="241" t="n">
        <v>19.5400000000002</v>
      </c>
      <c r="AX118" s="241">
        <f>IFERROR(VLOOKUP(AW118,'CRUCE RIESGOS'!$C$9:$D$16,2,FALSE),"")</f>
        <v/>
      </c>
      <c r="AY118" s="241" t="n">
        <v>20.5400000000002</v>
      </c>
      <c r="AZ118" s="241">
        <f>IFERROR(VLOOKUP(AY118,'CRUCE RIESGOS'!$C$9:$D$16,2,FALSE),"")</f>
        <v/>
      </c>
      <c r="BA118" s="241" t="n">
        <v>21.5400000000002</v>
      </c>
      <c r="BB118" s="241">
        <f>IFERROR(VLOOKUP(BA118,'CRUCE RIESGOS'!$C$9:$D$16,2,FALSE),"")</f>
        <v/>
      </c>
      <c r="BC118" s="241" t="n">
        <v>22.5400000000002</v>
      </c>
      <c r="BD118" s="241">
        <f>IFERROR(VLOOKUP(BC118,'CRUCE RIESGOS'!$C$9:$D$16,2,FALSE),"")</f>
        <v/>
      </c>
      <c r="BE118" s="241" t="n">
        <v>23.5400000000002</v>
      </c>
      <c r="BF118" s="241">
        <f>IFERROR(VLOOKUP(BE118,'CRUCE RIESGOS'!$C$9:$D$16,2,FALSE),"")</f>
        <v/>
      </c>
      <c r="BG118" s="241" t="n">
        <v>24.5400000000002</v>
      </c>
      <c r="BH118" s="241">
        <f>IFERROR(VLOOKUP(BG118,'CRUCE RIESGOS'!$C$9:$D$16,2,FALSE),"")</f>
        <v/>
      </c>
      <c r="BI118" s="241" t="n">
        <v>25.5400000000002</v>
      </c>
      <c r="BJ118" s="241">
        <f>IFERROR(VLOOKUP(BI118,'CRUCE RIESGOS'!$C$9:$D$16,2,FALSE),"")</f>
        <v/>
      </c>
    </row>
    <row r="119">
      <c r="N119" s="241">
        <f>IF(N120&lt;&gt;""," -R","")</f>
        <v/>
      </c>
      <c r="P119" s="241">
        <f>IF(P120&lt;&gt;""," -R","")</f>
        <v/>
      </c>
      <c r="R119" s="241">
        <f>IF(R120&lt;&gt;""," -R","")</f>
        <v/>
      </c>
      <c r="T119" s="241">
        <f>IF(T120&lt;&gt;""," -R","")</f>
        <v/>
      </c>
      <c r="V119" s="241">
        <f>IF(V120&lt;&gt;""," -R","")</f>
        <v/>
      </c>
      <c r="X119" s="241">
        <f>IF(X120&lt;&gt;""," -R","")</f>
        <v/>
      </c>
      <c r="Z119" s="241">
        <f>IF(Z120&lt;&gt;""," -R","")</f>
        <v/>
      </c>
      <c r="AB119" s="241">
        <f>IF(AB120&lt;&gt;""," -R","")</f>
        <v/>
      </c>
      <c r="AD119" s="241">
        <f>IF(AD120&lt;&gt;""," -R","")</f>
        <v/>
      </c>
      <c r="AF119" s="241">
        <f>IF(AF120&lt;&gt;""," -R","")</f>
        <v/>
      </c>
      <c r="AH119" s="241">
        <f>IF(AH120&lt;&gt;""," -R","")</f>
        <v/>
      </c>
      <c r="AJ119" s="241">
        <f>IF(AJ120&lt;&gt;""," -R","")</f>
        <v/>
      </c>
      <c r="AL119" s="241">
        <f>IF(AL120&lt;&gt;""," -R","")</f>
        <v/>
      </c>
      <c r="AN119" s="241">
        <f>IF(AN120&lt;&gt;""," -R","")</f>
        <v/>
      </c>
      <c r="AP119" s="241">
        <f>IF(AP120&lt;&gt;""," -R","")</f>
        <v/>
      </c>
      <c r="AR119" s="241">
        <f>IF(AR120&lt;&gt;""," -R","")</f>
        <v/>
      </c>
      <c r="AT119" s="241">
        <f>IF(AT120&lt;&gt;""," -R","")</f>
        <v/>
      </c>
      <c r="AV119" s="241">
        <f>IF(AV120&lt;&gt;""," -R","")</f>
        <v/>
      </c>
      <c r="AX119" s="241">
        <f>IF(AX120&lt;&gt;""," -R","")</f>
        <v/>
      </c>
      <c r="AZ119" s="241">
        <f>IF(AZ120&lt;&gt;""," -R","")</f>
        <v/>
      </c>
      <c r="BB119" s="241">
        <f>IF(BB120&lt;&gt;""," -R","")</f>
        <v/>
      </c>
      <c r="BD119" s="241">
        <f>IF(BD120&lt;&gt;""," -R","")</f>
        <v/>
      </c>
      <c r="BF119" s="241">
        <f>IF(BF120&lt;&gt;""," -R","")</f>
        <v/>
      </c>
      <c r="BH119" s="241">
        <f>IF(BH120&lt;&gt;""," -R","")</f>
        <v/>
      </c>
      <c r="BJ119" s="241">
        <f>IF(BJ120&lt;&gt;""," -R","")</f>
        <v/>
      </c>
    </row>
    <row r="120">
      <c r="M120" s="241" t="n">
        <v>1.55</v>
      </c>
      <c r="N120" s="241">
        <f>IFERROR(VLOOKUP(M120,'CRUCE RIESGOS'!$C$9:$D$16,2,FALSE),"")</f>
        <v/>
      </c>
      <c r="O120" s="241" t="n">
        <v>2.55000000000001</v>
      </c>
      <c r="P120" s="241">
        <f>IFERROR(VLOOKUP(O120,'CRUCE RIESGOS'!$C$9:$D$16,2,FALSE),"")</f>
        <v/>
      </c>
      <c r="Q120" s="241" t="n">
        <v>3.55000000000002</v>
      </c>
      <c r="R120" s="241">
        <f>IFERROR(VLOOKUP(Q120,'CRUCE RIESGOS'!$C$9:$D$16,2,FALSE),"")</f>
        <v/>
      </c>
      <c r="S120" s="241" t="n">
        <v>4.55000000000003</v>
      </c>
      <c r="T120" s="241">
        <f>IFERROR(VLOOKUP(S120,'CRUCE RIESGOS'!$C$9:$D$16,2,FALSE),"")</f>
        <v/>
      </c>
      <c r="U120" s="241" t="n">
        <v>5.55000000000004</v>
      </c>
      <c r="V120" s="241">
        <f>IFERROR(VLOOKUP(U120,'CRUCE RIESGOS'!$C$9:$D$16,2,FALSE),"")</f>
        <v/>
      </c>
      <c r="W120" s="241" t="n">
        <v>6.55000000000005</v>
      </c>
      <c r="X120" s="241">
        <f>IFERROR(VLOOKUP(W120,'CRUCE RIESGOS'!$C$9:$D$16,2,FALSE),"")</f>
        <v/>
      </c>
      <c r="Y120" s="241" t="n">
        <v>7.55000000000006</v>
      </c>
      <c r="Z120" s="241">
        <f>IFERROR(VLOOKUP(Y120,'CRUCE RIESGOS'!$C$9:$D$16,2,FALSE),"")</f>
        <v/>
      </c>
      <c r="AA120" s="241" t="n">
        <v>8.55000000000007</v>
      </c>
      <c r="AB120" s="241">
        <f>IFERROR(VLOOKUP(AA120,'CRUCE RIESGOS'!$C$9:$D$16,2,FALSE),"")</f>
        <v/>
      </c>
      <c r="AC120" s="241" t="n">
        <v>9.550000000000081</v>
      </c>
      <c r="AD120" s="241">
        <f>IFERROR(VLOOKUP(AC120,'CRUCE RIESGOS'!$C$9:$D$16,2,FALSE),"")</f>
        <v/>
      </c>
      <c r="AE120" s="241" t="n">
        <v>10.5500000000001</v>
      </c>
      <c r="AF120" s="241">
        <f>IFERROR(VLOOKUP(AE120,'CRUCE RIESGOS'!$C$9:$D$16,2,FALSE),"")</f>
        <v/>
      </c>
      <c r="AG120" s="241" t="n">
        <v>11.5500000000001</v>
      </c>
      <c r="AH120" s="241">
        <f>IFERROR(VLOOKUP(AG120,'CRUCE RIESGOS'!$C$9:$D$16,2,FALSE),"")</f>
        <v/>
      </c>
      <c r="AI120" s="241" t="n">
        <v>12.5500000000001</v>
      </c>
      <c r="AJ120" s="241">
        <f>IFERROR(VLOOKUP(AI120,'CRUCE RIESGOS'!$C$9:$D$16,2,FALSE),"")</f>
        <v/>
      </c>
      <c r="AK120" s="241" t="n">
        <v>13.5500000000001</v>
      </c>
      <c r="AL120" s="241">
        <f>IFERROR(VLOOKUP(AK120,'CRUCE RIESGOS'!$C$9:$D$16,2,FALSE),"")</f>
        <v/>
      </c>
      <c r="AM120" s="241" t="n">
        <v>14.5500000000001</v>
      </c>
      <c r="AN120" s="241">
        <f>IFERROR(VLOOKUP(AM120,'CRUCE RIESGOS'!$C$9:$D$16,2,FALSE),"")</f>
        <v/>
      </c>
      <c r="AO120" s="241" t="n">
        <v>15.5500000000001</v>
      </c>
      <c r="AP120" s="241">
        <f>IFERROR(VLOOKUP(AO120,'CRUCE RIESGOS'!$C$9:$D$16,2,FALSE),"")</f>
        <v/>
      </c>
      <c r="AQ120" s="241" t="n">
        <v>16.5500000000001</v>
      </c>
      <c r="AR120" s="241">
        <f>IFERROR(VLOOKUP(AQ120,'CRUCE RIESGOS'!$C$9:$D$16,2,FALSE),"")</f>
        <v/>
      </c>
      <c r="AS120" s="241" t="n">
        <v>17.5500000000002</v>
      </c>
      <c r="AT120" s="241">
        <f>IFERROR(VLOOKUP(AS120,'CRUCE RIESGOS'!$C$9:$D$16,2,FALSE),"")</f>
        <v/>
      </c>
      <c r="AU120" s="241" t="n">
        <v>18.5500000000002</v>
      </c>
      <c r="AV120" s="241">
        <f>IFERROR(VLOOKUP(AU120,'CRUCE RIESGOS'!$C$9:$D$16,2,FALSE),"")</f>
        <v/>
      </c>
      <c r="AW120" s="241" t="n">
        <v>19.5500000000002</v>
      </c>
      <c r="AX120" s="241">
        <f>IFERROR(VLOOKUP(AW120,'CRUCE RIESGOS'!$C$9:$D$16,2,FALSE),"")</f>
        <v/>
      </c>
      <c r="AY120" s="241" t="n">
        <v>20.5500000000002</v>
      </c>
      <c r="AZ120" s="241">
        <f>IFERROR(VLOOKUP(AY120,'CRUCE RIESGOS'!$C$9:$D$16,2,FALSE),"")</f>
        <v/>
      </c>
      <c r="BA120" s="241" t="n">
        <v>21.5500000000002</v>
      </c>
      <c r="BB120" s="241">
        <f>IFERROR(VLOOKUP(BA120,'CRUCE RIESGOS'!$C$9:$D$16,2,FALSE),"")</f>
        <v/>
      </c>
      <c r="BC120" s="241" t="n">
        <v>22.5500000000002</v>
      </c>
      <c r="BD120" s="241">
        <f>IFERROR(VLOOKUP(BC120,'CRUCE RIESGOS'!$C$9:$D$16,2,FALSE),"")</f>
        <v/>
      </c>
      <c r="BE120" s="241" t="n">
        <v>23.5500000000002</v>
      </c>
      <c r="BF120" s="241">
        <f>IFERROR(VLOOKUP(BE120,'CRUCE RIESGOS'!$C$9:$D$16,2,FALSE),"")</f>
        <v/>
      </c>
      <c r="BG120" s="241" t="n">
        <v>24.5500000000002</v>
      </c>
      <c r="BH120" s="241">
        <f>IFERROR(VLOOKUP(BG120,'CRUCE RIESGOS'!$C$9:$D$16,2,FALSE),"")</f>
        <v/>
      </c>
      <c r="BI120" s="241" t="n">
        <v>25.5500000000002</v>
      </c>
      <c r="BJ120" s="241">
        <f>IFERROR(VLOOKUP(BI120,'CRUCE RIESGOS'!$C$9:$D$16,2,FALSE),"")</f>
        <v/>
      </c>
    </row>
    <row r="121">
      <c r="N121" s="241">
        <f>IF(N122&lt;&gt;""," -R","")</f>
        <v/>
      </c>
      <c r="P121" s="241">
        <f>IF(P122&lt;&gt;""," -R","")</f>
        <v/>
      </c>
      <c r="R121" s="241">
        <f>IF(R122&lt;&gt;""," -R","")</f>
        <v/>
      </c>
      <c r="T121" s="241">
        <f>IF(T122&lt;&gt;""," -R","")</f>
        <v/>
      </c>
      <c r="V121" s="241">
        <f>IF(V122&lt;&gt;""," -R","")</f>
        <v/>
      </c>
      <c r="X121" s="241">
        <f>IF(X122&lt;&gt;""," -R","")</f>
        <v/>
      </c>
      <c r="Z121" s="241">
        <f>IF(Z122&lt;&gt;""," -R","")</f>
        <v/>
      </c>
      <c r="AB121" s="241">
        <f>IF(AB122&lt;&gt;""," -R","")</f>
        <v/>
      </c>
      <c r="AD121" s="241">
        <f>IF(AD122&lt;&gt;""," -R","")</f>
        <v/>
      </c>
      <c r="AF121" s="241">
        <f>IF(AF122&lt;&gt;""," -R","")</f>
        <v/>
      </c>
      <c r="AH121" s="241">
        <f>IF(AH122&lt;&gt;""," -R","")</f>
        <v/>
      </c>
      <c r="AJ121" s="241">
        <f>IF(AJ122&lt;&gt;""," -R","")</f>
        <v/>
      </c>
      <c r="AL121" s="241">
        <f>IF(AL122&lt;&gt;""," -R","")</f>
        <v/>
      </c>
      <c r="AN121" s="241">
        <f>IF(AN122&lt;&gt;""," -R","")</f>
        <v/>
      </c>
      <c r="AP121" s="241">
        <f>IF(AP122&lt;&gt;""," -R","")</f>
        <v/>
      </c>
      <c r="AR121" s="241">
        <f>IF(AR122&lt;&gt;""," -R","")</f>
        <v/>
      </c>
      <c r="AT121" s="241">
        <f>IF(AT122&lt;&gt;""," -R","")</f>
        <v/>
      </c>
      <c r="AV121" s="241">
        <f>IF(AV122&lt;&gt;""," -R","")</f>
        <v/>
      </c>
      <c r="AX121" s="241">
        <f>IF(AX122&lt;&gt;""," -R","")</f>
        <v/>
      </c>
      <c r="AZ121" s="241">
        <f>IF(AZ122&lt;&gt;""," -R","")</f>
        <v/>
      </c>
      <c r="BB121" s="241">
        <f>IF(BB122&lt;&gt;""," -R","")</f>
        <v/>
      </c>
      <c r="BD121" s="241">
        <f>IF(BD122&lt;&gt;""," -R","")</f>
        <v/>
      </c>
      <c r="BF121" s="241">
        <f>IF(BF122&lt;&gt;""," -R","")</f>
        <v/>
      </c>
      <c r="BH121" s="241">
        <f>IF(BH122&lt;&gt;""," -R","")</f>
        <v/>
      </c>
      <c r="BJ121" s="241">
        <f>IF(BJ122&lt;&gt;""," -R","")</f>
        <v/>
      </c>
    </row>
    <row r="122">
      <c r="M122" s="241" t="n">
        <v>1.56</v>
      </c>
      <c r="N122" s="241">
        <f>IFERROR(VLOOKUP(M122,'CRUCE RIESGOS'!$C$9:$D$16,2,FALSE),"")</f>
        <v/>
      </c>
      <c r="O122" s="241" t="n">
        <v>2.56000000000001</v>
      </c>
      <c r="P122" s="241">
        <f>IFERROR(VLOOKUP(O122,'CRUCE RIESGOS'!$C$9:$D$16,2,FALSE),"")</f>
        <v/>
      </c>
      <c r="Q122" s="241" t="n">
        <v>3.56000000000002</v>
      </c>
      <c r="R122" s="241">
        <f>IFERROR(VLOOKUP(Q122,'CRUCE RIESGOS'!$C$9:$D$16,2,FALSE),"")</f>
        <v/>
      </c>
      <c r="S122" s="241" t="n">
        <v>4.56000000000003</v>
      </c>
      <c r="T122" s="241">
        <f>IFERROR(VLOOKUP(S122,'CRUCE RIESGOS'!$C$9:$D$16,2,FALSE),"")</f>
        <v/>
      </c>
      <c r="U122" s="241" t="n">
        <v>5.56000000000004</v>
      </c>
      <c r="V122" s="241">
        <f>IFERROR(VLOOKUP(U122,'CRUCE RIESGOS'!$C$9:$D$16,2,FALSE),"")</f>
        <v/>
      </c>
      <c r="W122" s="241" t="n">
        <v>6.56000000000005</v>
      </c>
      <c r="X122" s="241">
        <f>IFERROR(VLOOKUP(W122,'CRUCE RIESGOS'!$C$9:$D$16,2,FALSE),"")</f>
        <v/>
      </c>
      <c r="Y122" s="241" t="n">
        <v>7.56000000000006</v>
      </c>
      <c r="Z122" s="241">
        <f>IFERROR(VLOOKUP(Y122,'CRUCE RIESGOS'!$C$9:$D$16,2,FALSE),"")</f>
        <v/>
      </c>
      <c r="AA122" s="241" t="n">
        <v>8.56000000000007</v>
      </c>
      <c r="AB122" s="241">
        <f>IFERROR(VLOOKUP(AA122,'CRUCE RIESGOS'!$C$9:$D$16,2,FALSE),"")</f>
        <v/>
      </c>
      <c r="AC122" s="241" t="n">
        <v>9.56000000000008</v>
      </c>
      <c r="AD122" s="241">
        <f>IFERROR(VLOOKUP(AC122,'CRUCE RIESGOS'!$C$9:$D$16,2,FALSE),"")</f>
        <v/>
      </c>
      <c r="AE122" s="241" t="n">
        <v>10.5600000000001</v>
      </c>
      <c r="AF122" s="241">
        <f>IFERROR(VLOOKUP(AE122,'CRUCE RIESGOS'!$C$9:$D$16,2,FALSE),"")</f>
        <v/>
      </c>
      <c r="AG122" s="241" t="n">
        <v>11.5600000000001</v>
      </c>
      <c r="AH122" s="241">
        <f>IFERROR(VLOOKUP(AG122,'CRUCE RIESGOS'!$C$9:$D$16,2,FALSE),"")</f>
        <v/>
      </c>
      <c r="AI122" s="241" t="n">
        <v>12.5600000000001</v>
      </c>
      <c r="AJ122" s="241">
        <f>IFERROR(VLOOKUP(AI122,'CRUCE RIESGOS'!$C$9:$D$16,2,FALSE),"")</f>
        <v/>
      </c>
      <c r="AK122" s="241" t="n">
        <v>13.5600000000001</v>
      </c>
      <c r="AL122" s="241">
        <f>IFERROR(VLOOKUP(AK122,'CRUCE RIESGOS'!$C$9:$D$16,2,FALSE),"")</f>
        <v/>
      </c>
      <c r="AM122" s="241" t="n">
        <v>14.5600000000001</v>
      </c>
      <c r="AN122" s="241">
        <f>IFERROR(VLOOKUP(AM122,'CRUCE RIESGOS'!$C$9:$D$16,2,FALSE),"")</f>
        <v/>
      </c>
      <c r="AO122" s="241" t="n">
        <v>15.5600000000001</v>
      </c>
      <c r="AP122" s="241">
        <f>IFERROR(VLOOKUP(AO122,'CRUCE RIESGOS'!$C$9:$D$16,2,FALSE),"")</f>
        <v/>
      </c>
      <c r="AQ122" s="241" t="n">
        <v>16.5600000000001</v>
      </c>
      <c r="AR122" s="241">
        <f>IFERROR(VLOOKUP(AQ122,'CRUCE RIESGOS'!$C$9:$D$16,2,FALSE),"")</f>
        <v/>
      </c>
      <c r="AS122" s="241" t="n">
        <v>17.5600000000002</v>
      </c>
      <c r="AT122" s="241">
        <f>IFERROR(VLOOKUP(AS122,'CRUCE RIESGOS'!$C$9:$D$16,2,FALSE),"")</f>
        <v/>
      </c>
      <c r="AU122" s="241" t="n">
        <v>18.5600000000002</v>
      </c>
      <c r="AV122" s="241">
        <f>IFERROR(VLOOKUP(AU122,'CRUCE RIESGOS'!$C$9:$D$16,2,FALSE),"")</f>
        <v/>
      </c>
      <c r="AW122" s="241" t="n">
        <v>19.5600000000002</v>
      </c>
      <c r="AX122" s="241">
        <f>IFERROR(VLOOKUP(AW122,'CRUCE RIESGOS'!$C$9:$D$16,2,FALSE),"")</f>
        <v/>
      </c>
      <c r="AY122" s="241" t="n">
        <v>20.5600000000002</v>
      </c>
      <c r="AZ122" s="241">
        <f>IFERROR(VLOOKUP(AY122,'CRUCE RIESGOS'!$C$9:$D$16,2,FALSE),"")</f>
        <v/>
      </c>
      <c r="BA122" s="241" t="n">
        <v>21.5600000000002</v>
      </c>
      <c r="BB122" s="241">
        <f>IFERROR(VLOOKUP(BA122,'CRUCE RIESGOS'!$C$9:$D$16,2,FALSE),"")</f>
        <v/>
      </c>
      <c r="BC122" s="241" t="n">
        <v>22.5600000000002</v>
      </c>
      <c r="BD122" s="241">
        <f>IFERROR(VLOOKUP(BC122,'CRUCE RIESGOS'!$C$9:$D$16,2,FALSE),"")</f>
        <v/>
      </c>
      <c r="BE122" s="241" t="n">
        <v>23.5600000000002</v>
      </c>
      <c r="BF122" s="241">
        <f>IFERROR(VLOOKUP(BE122,'CRUCE RIESGOS'!$C$9:$D$16,2,FALSE),"")</f>
        <v/>
      </c>
      <c r="BG122" s="241" t="n">
        <v>24.5600000000002</v>
      </c>
      <c r="BH122" s="241">
        <f>IFERROR(VLOOKUP(BG122,'CRUCE RIESGOS'!$C$9:$D$16,2,FALSE),"")</f>
        <v/>
      </c>
      <c r="BI122" s="241" t="n">
        <v>25.5600000000002</v>
      </c>
      <c r="BJ122" s="241">
        <f>IFERROR(VLOOKUP(BI122,'CRUCE RIESGOS'!$C$9:$D$16,2,FALSE),"")</f>
        <v/>
      </c>
    </row>
    <row r="123">
      <c r="N123" s="241">
        <f>IF(N124&lt;&gt;""," -R","")</f>
        <v/>
      </c>
      <c r="P123" s="241">
        <f>IF(P124&lt;&gt;""," -R","")</f>
        <v/>
      </c>
      <c r="R123" s="241">
        <f>IF(R124&lt;&gt;""," -R","")</f>
        <v/>
      </c>
      <c r="T123" s="241">
        <f>IF(T124&lt;&gt;""," -R","")</f>
        <v/>
      </c>
      <c r="V123" s="241">
        <f>IF(V124&lt;&gt;""," -R","")</f>
        <v/>
      </c>
      <c r="X123" s="241">
        <f>IF(X124&lt;&gt;""," -R","")</f>
        <v/>
      </c>
      <c r="Z123" s="241">
        <f>IF(Z124&lt;&gt;""," -R","")</f>
        <v/>
      </c>
      <c r="AB123" s="241">
        <f>IF(AB124&lt;&gt;""," -R","")</f>
        <v/>
      </c>
      <c r="AD123" s="241">
        <f>IF(AD124&lt;&gt;""," -R","")</f>
        <v/>
      </c>
      <c r="AF123" s="241">
        <f>IF(AF124&lt;&gt;""," -R","")</f>
        <v/>
      </c>
      <c r="AH123" s="241">
        <f>IF(AH124&lt;&gt;""," -R","")</f>
        <v/>
      </c>
      <c r="AJ123" s="241">
        <f>IF(AJ124&lt;&gt;""," -R","")</f>
        <v/>
      </c>
      <c r="AL123" s="241">
        <f>IF(AL124&lt;&gt;""," -R","")</f>
        <v/>
      </c>
      <c r="AN123" s="241">
        <f>IF(AN124&lt;&gt;""," -R","")</f>
        <v/>
      </c>
      <c r="AP123" s="241">
        <f>IF(AP124&lt;&gt;""," -R","")</f>
        <v/>
      </c>
      <c r="AR123" s="241">
        <f>IF(AR124&lt;&gt;""," -R","")</f>
        <v/>
      </c>
      <c r="AT123" s="241">
        <f>IF(AT124&lt;&gt;""," -R","")</f>
        <v/>
      </c>
      <c r="AV123" s="241">
        <f>IF(AV124&lt;&gt;""," -R","")</f>
        <v/>
      </c>
      <c r="AX123" s="241">
        <f>IF(AX124&lt;&gt;""," -R","")</f>
        <v/>
      </c>
      <c r="AZ123" s="241">
        <f>IF(AZ124&lt;&gt;""," -R","")</f>
        <v/>
      </c>
      <c r="BB123" s="241">
        <f>IF(BB124&lt;&gt;""," -R","")</f>
        <v/>
      </c>
      <c r="BD123" s="241">
        <f>IF(BD124&lt;&gt;""," -R","")</f>
        <v/>
      </c>
      <c r="BF123" s="241">
        <f>IF(BF124&lt;&gt;""," -R","")</f>
        <v/>
      </c>
      <c r="BH123" s="241">
        <f>IF(BH124&lt;&gt;""," -R","")</f>
        <v/>
      </c>
      <c r="BJ123" s="241">
        <f>IF(BJ124&lt;&gt;""," -R","")</f>
        <v/>
      </c>
    </row>
    <row r="124">
      <c r="M124" s="241" t="n">
        <v>1.57</v>
      </c>
      <c r="N124" s="241">
        <f>IFERROR(VLOOKUP(M124,'CRUCE RIESGOS'!$C$9:$D$16,2,FALSE),"")</f>
        <v/>
      </c>
      <c r="O124" s="241" t="n">
        <v>2.57000000000001</v>
      </c>
      <c r="P124" s="241">
        <f>IFERROR(VLOOKUP(O124,'CRUCE RIESGOS'!$C$9:$D$16,2,FALSE),"")</f>
        <v/>
      </c>
      <c r="Q124" s="241" t="n">
        <v>3.57000000000002</v>
      </c>
      <c r="R124" s="241">
        <f>IFERROR(VLOOKUP(Q124,'CRUCE RIESGOS'!$C$9:$D$16,2,FALSE),"")</f>
        <v/>
      </c>
      <c r="S124" s="241" t="n">
        <v>4.57000000000003</v>
      </c>
      <c r="T124" s="241">
        <f>IFERROR(VLOOKUP(S124,'CRUCE RIESGOS'!$C$9:$D$16,2,FALSE),"")</f>
        <v/>
      </c>
      <c r="U124" s="241" t="n">
        <v>5.57000000000004</v>
      </c>
      <c r="V124" s="241">
        <f>IFERROR(VLOOKUP(U124,'CRUCE RIESGOS'!$C$9:$D$16,2,FALSE),"")</f>
        <v/>
      </c>
      <c r="W124" s="241" t="n">
        <v>6.57000000000005</v>
      </c>
      <c r="X124" s="241">
        <f>IFERROR(VLOOKUP(W124,'CRUCE RIESGOS'!$C$9:$D$16,2,FALSE),"")</f>
        <v/>
      </c>
      <c r="Y124" s="241" t="n">
        <v>7.57000000000006</v>
      </c>
      <c r="Z124" s="241">
        <f>IFERROR(VLOOKUP(Y124,'CRUCE RIESGOS'!$C$9:$D$16,2,FALSE),"")</f>
        <v/>
      </c>
      <c r="AA124" s="241" t="n">
        <v>8.57000000000007</v>
      </c>
      <c r="AB124" s="241">
        <f>IFERROR(VLOOKUP(AA124,'CRUCE RIESGOS'!$C$9:$D$16,2,FALSE),"")</f>
        <v/>
      </c>
      <c r="AC124" s="241" t="n">
        <v>9.57000000000008</v>
      </c>
      <c r="AD124" s="241">
        <f>IFERROR(VLOOKUP(AC124,'CRUCE RIESGOS'!$C$9:$D$16,2,FALSE),"")</f>
        <v/>
      </c>
      <c r="AE124" s="241" t="n">
        <v>10.5700000000001</v>
      </c>
      <c r="AF124" s="241">
        <f>IFERROR(VLOOKUP(AE124,'CRUCE RIESGOS'!$C$9:$D$16,2,FALSE),"")</f>
        <v/>
      </c>
      <c r="AG124" s="241" t="n">
        <v>11.5700000000001</v>
      </c>
      <c r="AH124" s="241">
        <f>IFERROR(VLOOKUP(AG124,'CRUCE RIESGOS'!$C$9:$D$16,2,FALSE),"")</f>
        <v/>
      </c>
      <c r="AI124" s="241" t="n">
        <v>12.5700000000001</v>
      </c>
      <c r="AJ124" s="241">
        <f>IFERROR(VLOOKUP(AI124,'CRUCE RIESGOS'!$C$9:$D$16,2,FALSE),"")</f>
        <v/>
      </c>
      <c r="AK124" s="241" t="n">
        <v>13.5700000000001</v>
      </c>
      <c r="AL124" s="241">
        <f>IFERROR(VLOOKUP(AK124,'CRUCE RIESGOS'!$C$9:$D$16,2,FALSE),"")</f>
        <v/>
      </c>
      <c r="AM124" s="241" t="n">
        <v>14.5700000000001</v>
      </c>
      <c r="AN124" s="241">
        <f>IFERROR(VLOOKUP(AM124,'CRUCE RIESGOS'!$C$9:$D$16,2,FALSE),"")</f>
        <v/>
      </c>
      <c r="AO124" s="241" t="n">
        <v>15.5700000000001</v>
      </c>
      <c r="AP124" s="241">
        <f>IFERROR(VLOOKUP(AO124,'CRUCE RIESGOS'!$C$9:$D$16,2,FALSE),"")</f>
        <v/>
      </c>
      <c r="AQ124" s="241" t="n">
        <v>16.5700000000001</v>
      </c>
      <c r="AR124" s="241">
        <f>IFERROR(VLOOKUP(AQ124,'CRUCE RIESGOS'!$C$9:$D$16,2,FALSE),"")</f>
        <v/>
      </c>
      <c r="AS124" s="241" t="n">
        <v>17.5700000000002</v>
      </c>
      <c r="AT124" s="241">
        <f>IFERROR(VLOOKUP(AS124,'CRUCE RIESGOS'!$C$9:$D$16,2,FALSE),"")</f>
        <v/>
      </c>
      <c r="AU124" s="241" t="n">
        <v>18.5700000000002</v>
      </c>
      <c r="AV124" s="241">
        <f>IFERROR(VLOOKUP(AU124,'CRUCE RIESGOS'!$C$9:$D$16,2,FALSE),"")</f>
        <v/>
      </c>
      <c r="AW124" s="241" t="n">
        <v>19.5700000000002</v>
      </c>
      <c r="AX124" s="241">
        <f>IFERROR(VLOOKUP(AW124,'CRUCE RIESGOS'!$C$9:$D$16,2,FALSE),"")</f>
        <v/>
      </c>
      <c r="AY124" s="241" t="n">
        <v>20.5700000000002</v>
      </c>
      <c r="AZ124" s="241">
        <f>IFERROR(VLOOKUP(AY124,'CRUCE RIESGOS'!$C$9:$D$16,2,FALSE),"")</f>
        <v/>
      </c>
      <c r="BA124" s="241" t="n">
        <v>21.5700000000002</v>
      </c>
      <c r="BB124" s="241">
        <f>IFERROR(VLOOKUP(BA124,'CRUCE RIESGOS'!$C$9:$D$16,2,FALSE),"")</f>
        <v/>
      </c>
      <c r="BC124" s="241" t="n">
        <v>22.5700000000002</v>
      </c>
      <c r="BD124" s="241">
        <f>IFERROR(VLOOKUP(BC124,'CRUCE RIESGOS'!$C$9:$D$16,2,FALSE),"")</f>
        <v/>
      </c>
      <c r="BE124" s="241" t="n">
        <v>23.5700000000002</v>
      </c>
      <c r="BF124" s="241">
        <f>IFERROR(VLOOKUP(BE124,'CRUCE RIESGOS'!$C$9:$D$16,2,FALSE),"")</f>
        <v/>
      </c>
      <c r="BG124" s="241" t="n">
        <v>24.5700000000002</v>
      </c>
      <c r="BH124" s="241">
        <f>IFERROR(VLOOKUP(BG124,'CRUCE RIESGOS'!$C$9:$D$16,2,FALSE),"")</f>
        <v/>
      </c>
      <c r="BI124" s="241" t="n">
        <v>25.5700000000002</v>
      </c>
      <c r="BJ124" s="241">
        <f>IFERROR(VLOOKUP(BI124,'CRUCE RIESGOS'!$C$9:$D$16,2,FALSE),"")</f>
        <v/>
      </c>
    </row>
    <row r="125">
      <c r="N125" s="241">
        <f>IF(N126&lt;&gt;""," -R","")</f>
        <v/>
      </c>
      <c r="P125" s="241">
        <f>IF(P126&lt;&gt;""," -R","")</f>
        <v/>
      </c>
      <c r="R125" s="241">
        <f>IF(R126&lt;&gt;""," -R","")</f>
        <v/>
      </c>
      <c r="T125" s="241">
        <f>IF(T126&lt;&gt;""," -R","")</f>
        <v/>
      </c>
      <c r="V125" s="241">
        <f>IF(V126&lt;&gt;""," -R","")</f>
        <v/>
      </c>
      <c r="X125" s="241">
        <f>IF(X126&lt;&gt;""," -R","")</f>
        <v/>
      </c>
      <c r="Z125" s="241">
        <f>IF(Z126&lt;&gt;""," -R","")</f>
        <v/>
      </c>
      <c r="AB125" s="241">
        <f>IF(AB126&lt;&gt;""," -R","")</f>
        <v/>
      </c>
      <c r="AD125" s="241">
        <f>IF(AD126&lt;&gt;""," -R","")</f>
        <v/>
      </c>
      <c r="AF125" s="241">
        <f>IF(AF126&lt;&gt;""," -R","")</f>
        <v/>
      </c>
      <c r="AH125" s="241">
        <f>IF(AH126&lt;&gt;""," -R","")</f>
        <v/>
      </c>
      <c r="AJ125" s="241">
        <f>IF(AJ126&lt;&gt;""," -R","")</f>
        <v/>
      </c>
      <c r="AL125" s="241">
        <f>IF(AL126&lt;&gt;""," -R","")</f>
        <v/>
      </c>
      <c r="AN125" s="241">
        <f>IF(AN126&lt;&gt;""," -R","")</f>
        <v/>
      </c>
      <c r="AP125" s="241">
        <f>IF(AP126&lt;&gt;""," -R","")</f>
        <v/>
      </c>
      <c r="AR125" s="241">
        <f>IF(AR126&lt;&gt;""," -R","")</f>
        <v/>
      </c>
      <c r="AT125" s="241">
        <f>IF(AT126&lt;&gt;""," -R","")</f>
        <v/>
      </c>
      <c r="AV125" s="241">
        <f>IF(AV126&lt;&gt;""," -R","")</f>
        <v/>
      </c>
      <c r="AX125" s="241">
        <f>IF(AX126&lt;&gt;""," -R","")</f>
        <v/>
      </c>
      <c r="AZ125" s="241">
        <f>IF(AZ126&lt;&gt;""," -R","")</f>
        <v/>
      </c>
      <c r="BB125" s="241">
        <f>IF(BB126&lt;&gt;""," -R","")</f>
        <v/>
      </c>
      <c r="BD125" s="241">
        <f>IF(BD126&lt;&gt;""," -R","")</f>
        <v/>
      </c>
      <c r="BF125" s="241">
        <f>IF(BF126&lt;&gt;""," -R","")</f>
        <v/>
      </c>
      <c r="BH125" s="241">
        <f>IF(BH126&lt;&gt;""," -R","")</f>
        <v/>
      </c>
      <c r="BJ125" s="241">
        <f>IF(BJ126&lt;&gt;""," -R","")</f>
        <v/>
      </c>
    </row>
    <row r="126">
      <c r="M126" s="241" t="n">
        <v>1.58</v>
      </c>
      <c r="N126" s="241">
        <f>IFERROR(VLOOKUP(M126,'CRUCE RIESGOS'!$C$9:$D$16,2,FALSE),"")</f>
        <v/>
      </c>
      <c r="O126" s="241" t="n">
        <v>2.58000000000001</v>
      </c>
      <c r="P126" s="241">
        <f>IFERROR(VLOOKUP(O126,'CRUCE RIESGOS'!$C$9:$D$16,2,FALSE),"")</f>
        <v/>
      </c>
      <c r="Q126" s="241" t="n">
        <v>3.58000000000002</v>
      </c>
      <c r="R126" s="241">
        <f>IFERROR(VLOOKUP(Q126,'CRUCE RIESGOS'!$C$9:$D$16,2,FALSE),"")</f>
        <v/>
      </c>
      <c r="S126" s="241" t="n">
        <v>4.58000000000003</v>
      </c>
      <c r="T126" s="241">
        <f>IFERROR(VLOOKUP(S126,'CRUCE RIESGOS'!$C$9:$D$16,2,FALSE),"")</f>
        <v/>
      </c>
      <c r="U126" s="241" t="n">
        <v>5.58000000000004</v>
      </c>
      <c r="V126" s="241">
        <f>IFERROR(VLOOKUP(U126,'CRUCE RIESGOS'!$C$9:$D$16,2,FALSE),"")</f>
        <v/>
      </c>
      <c r="W126" s="241" t="n">
        <v>6.58000000000005</v>
      </c>
      <c r="X126" s="241">
        <f>IFERROR(VLOOKUP(W126,'CRUCE RIESGOS'!$C$9:$D$16,2,FALSE),"")</f>
        <v/>
      </c>
      <c r="Y126" s="241" t="n">
        <v>7.58000000000006</v>
      </c>
      <c r="Z126" s="241">
        <f>IFERROR(VLOOKUP(Y126,'CRUCE RIESGOS'!$C$9:$D$16,2,FALSE),"")</f>
        <v/>
      </c>
      <c r="AA126" s="241" t="n">
        <v>8.580000000000069</v>
      </c>
      <c r="AB126" s="241">
        <f>IFERROR(VLOOKUP(AA126,'CRUCE RIESGOS'!$C$9:$D$16,2,FALSE),"")</f>
        <v/>
      </c>
      <c r="AC126" s="241" t="n">
        <v>9.58000000000008</v>
      </c>
      <c r="AD126" s="241">
        <f>IFERROR(VLOOKUP(AC126,'CRUCE RIESGOS'!$C$9:$D$16,2,FALSE),"")</f>
        <v/>
      </c>
      <c r="AE126" s="241" t="n">
        <v>10.5800000000001</v>
      </c>
      <c r="AF126" s="241">
        <f>IFERROR(VLOOKUP(AE126,'CRUCE RIESGOS'!$C$9:$D$16,2,FALSE),"")</f>
        <v/>
      </c>
      <c r="AG126" s="241" t="n">
        <v>11.5800000000001</v>
      </c>
      <c r="AH126" s="241">
        <f>IFERROR(VLOOKUP(AG126,'CRUCE RIESGOS'!$C$9:$D$16,2,FALSE),"")</f>
        <v/>
      </c>
      <c r="AI126" s="241" t="n">
        <v>12.5800000000001</v>
      </c>
      <c r="AJ126" s="241">
        <f>IFERROR(VLOOKUP(AI126,'CRUCE RIESGOS'!$C$9:$D$16,2,FALSE),"")</f>
        <v/>
      </c>
      <c r="AK126" s="241" t="n">
        <v>13.5800000000001</v>
      </c>
      <c r="AL126" s="241">
        <f>IFERROR(VLOOKUP(AK126,'CRUCE RIESGOS'!$C$9:$D$16,2,FALSE),"")</f>
        <v/>
      </c>
      <c r="AM126" s="241" t="n">
        <v>14.5800000000001</v>
      </c>
      <c r="AN126" s="241">
        <f>IFERROR(VLOOKUP(AM126,'CRUCE RIESGOS'!$C$9:$D$16,2,FALSE),"")</f>
        <v/>
      </c>
      <c r="AO126" s="241" t="n">
        <v>15.5800000000001</v>
      </c>
      <c r="AP126" s="241">
        <f>IFERROR(VLOOKUP(AO126,'CRUCE RIESGOS'!$C$9:$D$16,2,FALSE),"")</f>
        <v/>
      </c>
      <c r="AQ126" s="241" t="n">
        <v>16.5800000000001</v>
      </c>
      <c r="AR126" s="241">
        <f>IFERROR(VLOOKUP(AQ126,'CRUCE RIESGOS'!$C$9:$D$16,2,FALSE),"")</f>
        <v/>
      </c>
      <c r="AS126" s="241" t="n">
        <v>17.5800000000002</v>
      </c>
      <c r="AT126" s="241">
        <f>IFERROR(VLOOKUP(AS126,'CRUCE RIESGOS'!$C$9:$D$16,2,FALSE),"")</f>
        <v/>
      </c>
      <c r="AU126" s="241" t="n">
        <v>18.5800000000002</v>
      </c>
      <c r="AV126" s="241">
        <f>IFERROR(VLOOKUP(AU126,'CRUCE RIESGOS'!$C$9:$D$16,2,FALSE),"")</f>
        <v/>
      </c>
      <c r="AW126" s="241" t="n">
        <v>19.5800000000002</v>
      </c>
      <c r="AX126" s="241">
        <f>IFERROR(VLOOKUP(AW126,'CRUCE RIESGOS'!$C$9:$D$16,2,FALSE),"")</f>
        <v/>
      </c>
      <c r="AY126" s="241" t="n">
        <v>20.5800000000002</v>
      </c>
      <c r="AZ126" s="241">
        <f>IFERROR(VLOOKUP(AY126,'CRUCE RIESGOS'!$C$9:$D$16,2,FALSE),"")</f>
        <v/>
      </c>
      <c r="BA126" s="241" t="n">
        <v>21.5800000000002</v>
      </c>
      <c r="BB126" s="241">
        <f>IFERROR(VLOOKUP(BA126,'CRUCE RIESGOS'!$C$9:$D$16,2,FALSE),"")</f>
        <v/>
      </c>
      <c r="BC126" s="241" t="n">
        <v>22.5800000000002</v>
      </c>
      <c r="BD126" s="241">
        <f>IFERROR(VLOOKUP(BC126,'CRUCE RIESGOS'!$C$9:$D$16,2,FALSE),"")</f>
        <v/>
      </c>
      <c r="BE126" s="241" t="n">
        <v>23.5800000000002</v>
      </c>
      <c r="BF126" s="241">
        <f>IFERROR(VLOOKUP(BE126,'CRUCE RIESGOS'!$C$9:$D$16,2,FALSE),"")</f>
        <v/>
      </c>
      <c r="BG126" s="241" t="n">
        <v>24.5800000000002</v>
      </c>
      <c r="BH126" s="241">
        <f>IFERROR(VLOOKUP(BG126,'CRUCE RIESGOS'!$C$9:$D$16,2,FALSE),"")</f>
        <v/>
      </c>
      <c r="BI126" s="241" t="n">
        <v>25.5800000000002</v>
      </c>
      <c r="BJ126" s="241">
        <f>IFERROR(VLOOKUP(BI126,'CRUCE RIESGOS'!$C$9:$D$16,2,FALSE),"")</f>
        <v/>
      </c>
    </row>
    <row r="127">
      <c r="N127" s="241">
        <f>IF(N128&lt;&gt;""," -R","")</f>
        <v/>
      </c>
      <c r="P127" s="241">
        <f>IF(P128&lt;&gt;""," -R","")</f>
        <v/>
      </c>
      <c r="R127" s="241">
        <f>IF(R128&lt;&gt;""," -R","")</f>
        <v/>
      </c>
      <c r="T127" s="241">
        <f>IF(T128&lt;&gt;""," -R","")</f>
        <v/>
      </c>
      <c r="V127" s="241">
        <f>IF(V128&lt;&gt;""," -R","")</f>
        <v/>
      </c>
      <c r="X127" s="241">
        <f>IF(X128&lt;&gt;""," -R","")</f>
        <v/>
      </c>
      <c r="Z127" s="241">
        <f>IF(Z128&lt;&gt;""," -R","")</f>
        <v/>
      </c>
      <c r="AB127" s="241">
        <f>IF(AB128&lt;&gt;""," -R","")</f>
        <v/>
      </c>
      <c r="AD127" s="241">
        <f>IF(AD128&lt;&gt;""," -R","")</f>
        <v/>
      </c>
      <c r="AF127" s="241">
        <f>IF(AF128&lt;&gt;""," -R","")</f>
        <v/>
      </c>
      <c r="AH127" s="241">
        <f>IF(AH128&lt;&gt;""," -R","")</f>
        <v/>
      </c>
      <c r="AJ127" s="241">
        <f>IF(AJ128&lt;&gt;""," -R","")</f>
        <v/>
      </c>
      <c r="AL127" s="241">
        <f>IF(AL128&lt;&gt;""," -R","")</f>
        <v/>
      </c>
      <c r="AN127" s="241">
        <f>IF(AN128&lt;&gt;""," -R","")</f>
        <v/>
      </c>
      <c r="AP127" s="241">
        <f>IF(AP128&lt;&gt;""," -R","")</f>
        <v/>
      </c>
      <c r="AR127" s="241">
        <f>IF(AR128&lt;&gt;""," -R","")</f>
        <v/>
      </c>
      <c r="AT127" s="241">
        <f>IF(AT128&lt;&gt;""," -R","")</f>
        <v/>
      </c>
      <c r="AV127" s="241">
        <f>IF(AV128&lt;&gt;""," -R","")</f>
        <v/>
      </c>
      <c r="AX127" s="241">
        <f>IF(AX128&lt;&gt;""," -R","")</f>
        <v/>
      </c>
      <c r="AZ127" s="241">
        <f>IF(AZ128&lt;&gt;""," -R","")</f>
        <v/>
      </c>
      <c r="BB127" s="241">
        <f>IF(BB128&lt;&gt;""," -R","")</f>
        <v/>
      </c>
      <c r="BD127" s="241">
        <f>IF(BD128&lt;&gt;""," -R","")</f>
        <v/>
      </c>
      <c r="BF127" s="241">
        <f>IF(BF128&lt;&gt;""," -R","")</f>
        <v/>
      </c>
      <c r="BH127" s="241">
        <f>IF(BH128&lt;&gt;""," -R","")</f>
        <v/>
      </c>
      <c r="BJ127" s="241">
        <f>IF(BJ128&lt;&gt;""," -R","")</f>
        <v/>
      </c>
    </row>
    <row r="128">
      <c r="M128" s="241" t="n">
        <v>1.59</v>
      </c>
      <c r="N128" s="241">
        <f>IFERROR(VLOOKUP(M128,'CRUCE RIESGOS'!$C$9:$D$16,2,FALSE),"")</f>
        <v/>
      </c>
      <c r="O128" s="241" t="n">
        <v>2.59000000000001</v>
      </c>
      <c r="P128" s="241">
        <f>IFERROR(VLOOKUP(O128,'CRUCE RIESGOS'!$C$9:$D$16,2,FALSE),"")</f>
        <v/>
      </c>
      <c r="Q128" s="241" t="n">
        <v>3.59000000000002</v>
      </c>
      <c r="R128" s="241">
        <f>IFERROR(VLOOKUP(Q128,'CRUCE RIESGOS'!$C$9:$D$16,2,FALSE),"")</f>
        <v/>
      </c>
      <c r="S128" s="241" t="n">
        <v>4.59000000000003</v>
      </c>
      <c r="T128" s="241">
        <f>IFERROR(VLOOKUP(S128,'CRUCE RIESGOS'!$C$9:$D$16,2,FALSE),"")</f>
        <v/>
      </c>
      <c r="U128" s="241" t="n">
        <v>5.59000000000004</v>
      </c>
      <c r="V128" s="241">
        <f>IFERROR(VLOOKUP(U128,'CRUCE RIESGOS'!$C$9:$D$16,2,FALSE),"")</f>
        <v/>
      </c>
      <c r="W128" s="241" t="n">
        <v>6.59000000000005</v>
      </c>
      <c r="X128" s="241">
        <f>IFERROR(VLOOKUP(W128,'CRUCE RIESGOS'!$C$9:$D$16,2,FALSE),"")</f>
        <v/>
      </c>
      <c r="Y128" s="241" t="n">
        <v>7.59000000000006</v>
      </c>
      <c r="Z128" s="241">
        <f>IFERROR(VLOOKUP(Y128,'CRUCE RIESGOS'!$C$9:$D$16,2,FALSE),"")</f>
        <v/>
      </c>
      <c r="AA128" s="241" t="n">
        <v>8.590000000000069</v>
      </c>
      <c r="AB128" s="241">
        <f>IFERROR(VLOOKUP(AA128,'CRUCE RIESGOS'!$C$9:$D$16,2,FALSE),"")</f>
        <v/>
      </c>
      <c r="AC128" s="241" t="n">
        <v>9.59000000000008</v>
      </c>
      <c r="AD128" s="241">
        <f>IFERROR(VLOOKUP(AC128,'CRUCE RIESGOS'!$C$9:$D$16,2,FALSE),"")</f>
        <v/>
      </c>
      <c r="AE128" s="241" t="n">
        <v>10.5900000000001</v>
      </c>
      <c r="AF128" s="241">
        <f>IFERROR(VLOOKUP(AE128,'CRUCE RIESGOS'!$C$9:$D$16,2,FALSE),"")</f>
        <v/>
      </c>
      <c r="AG128" s="241" t="n">
        <v>11.5900000000001</v>
      </c>
      <c r="AH128" s="241">
        <f>IFERROR(VLOOKUP(AG128,'CRUCE RIESGOS'!$C$9:$D$16,2,FALSE),"")</f>
        <v/>
      </c>
      <c r="AI128" s="241" t="n">
        <v>12.5900000000001</v>
      </c>
      <c r="AJ128" s="241">
        <f>IFERROR(VLOOKUP(AI128,'CRUCE RIESGOS'!$C$9:$D$16,2,FALSE),"")</f>
        <v/>
      </c>
      <c r="AK128" s="241" t="n">
        <v>13.5900000000001</v>
      </c>
      <c r="AL128" s="241">
        <f>IFERROR(VLOOKUP(AK128,'CRUCE RIESGOS'!$C$9:$D$16,2,FALSE),"")</f>
        <v/>
      </c>
      <c r="AM128" s="241" t="n">
        <v>14.5900000000001</v>
      </c>
      <c r="AN128" s="241">
        <f>IFERROR(VLOOKUP(AM128,'CRUCE RIESGOS'!$C$9:$D$16,2,FALSE),"")</f>
        <v/>
      </c>
      <c r="AO128" s="241" t="n">
        <v>15.5900000000001</v>
      </c>
      <c r="AP128" s="241">
        <f>IFERROR(VLOOKUP(AO128,'CRUCE RIESGOS'!$C$9:$D$16,2,FALSE),"")</f>
        <v/>
      </c>
      <c r="AQ128" s="241" t="n">
        <v>16.5900000000001</v>
      </c>
      <c r="AR128" s="241">
        <f>IFERROR(VLOOKUP(AQ128,'CRUCE RIESGOS'!$C$9:$D$16,2,FALSE),"")</f>
        <v/>
      </c>
      <c r="AS128" s="241" t="n">
        <v>17.5900000000002</v>
      </c>
      <c r="AT128" s="241">
        <f>IFERROR(VLOOKUP(AS128,'CRUCE RIESGOS'!$C$9:$D$16,2,FALSE),"")</f>
        <v/>
      </c>
      <c r="AU128" s="241" t="n">
        <v>18.5900000000002</v>
      </c>
      <c r="AV128" s="241">
        <f>IFERROR(VLOOKUP(AU128,'CRUCE RIESGOS'!$C$9:$D$16,2,FALSE),"")</f>
        <v/>
      </c>
      <c r="AW128" s="241" t="n">
        <v>19.5900000000002</v>
      </c>
      <c r="AX128" s="241">
        <f>IFERROR(VLOOKUP(AW128,'CRUCE RIESGOS'!$C$9:$D$16,2,FALSE),"")</f>
        <v/>
      </c>
      <c r="AY128" s="241" t="n">
        <v>20.5900000000002</v>
      </c>
      <c r="AZ128" s="241">
        <f>IFERROR(VLOOKUP(AY128,'CRUCE RIESGOS'!$C$9:$D$16,2,FALSE),"")</f>
        <v/>
      </c>
      <c r="BA128" s="241" t="n">
        <v>21.5900000000002</v>
      </c>
      <c r="BB128" s="241">
        <f>IFERROR(VLOOKUP(BA128,'CRUCE RIESGOS'!$C$9:$D$16,2,FALSE),"")</f>
        <v/>
      </c>
      <c r="BC128" s="241" t="n">
        <v>22.5900000000002</v>
      </c>
      <c r="BD128" s="241">
        <f>IFERROR(VLOOKUP(BC128,'CRUCE RIESGOS'!$C$9:$D$16,2,FALSE),"")</f>
        <v/>
      </c>
      <c r="BE128" s="241" t="n">
        <v>23.5900000000002</v>
      </c>
      <c r="BF128" s="241">
        <f>IFERROR(VLOOKUP(BE128,'CRUCE RIESGOS'!$C$9:$D$16,2,FALSE),"")</f>
        <v/>
      </c>
      <c r="BG128" s="241" t="n">
        <v>24.5900000000002</v>
      </c>
      <c r="BH128" s="241">
        <f>IFERROR(VLOOKUP(BG128,'CRUCE RIESGOS'!$C$9:$D$16,2,FALSE),"")</f>
        <v/>
      </c>
      <c r="BI128" s="241" t="n">
        <v>25.5900000000002</v>
      </c>
      <c r="BJ128" s="241">
        <f>IFERROR(VLOOKUP(BI128,'CRUCE RIESGOS'!$C$9:$D$16,2,FALSE),"")</f>
        <v/>
      </c>
    </row>
    <row r="129">
      <c r="N129" s="241">
        <f>IF(N130&lt;&gt;""," -R","")</f>
        <v/>
      </c>
      <c r="P129" s="241">
        <f>IF(P130&lt;&gt;""," -R","")</f>
        <v/>
      </c>
      <c r="R129" s="241">
        <f>IF(R130&lt;&gt;""," -R","")</f>
        <v/>
      </c>
      <c r="T129" s="241">
        <f>IF(T130&lt;&gt;""," -R","")</f>
        <v/>
      </c>
      <c r="V129" s="241">
        <f>IF(V130&lt;&gt;""," -R","")</f>
        <v/>
      </c>
      <c r="X129" s="241">
        <f>IF(X130&lt;&gt;""," -R","")</f>
        <v/>
      </c>
      <c r="Z129" s="241">
        <f>IF(Z130&lt;&gt;""," -R","")</f>
        <v/>
      </c>
      <c r="AB129" s="241">
        <f>IF(AB130&lt;&gt;""," -R","")</f>
        <v/>
      </c>
      <c r="AD129" s="241">
        <f>IF(AD130&lt;&gt;""," -R","")</f>
        <v/>
      </c>
      <c r="AF129" s="241">
        <f>IF(AF130&lt;&gt;""," -R","")</f>
        <v/>
      </c>
      <c r="AH129" s="241">
        <f>IF(AH130&lt;&gt;""," -R","")</f>
        <v/>
      </c>
      <c r="AJ129" s="241">
        <f>IF(AJ130&lt;&gt;""," -R","")</f>
        <v/>
      </c>
      <c r="AL129" s="241">
        <f>IF(AL130&lt;&gt;""," -R","")</f>
        <v/>
      </c>
      <c r="AN129" s="241">
        <f>IF(AN130&lt;&gt;""," -R","")</f>
        <v/>
      </c>
      <c r="AP129" s="241">
        <f>IF(AP130&lt;&gt;""," -R","")</f>
        <v/>
      </c>
      <c r="AR129" s="241">
        <f>IF(AR130&lt;&gt;""," -R","")</f>
        <v/>
      </c>
      <c r="AT129" s="241">
        <f>IF(AT130&lt;&gt;""," -R","")</f>
        <v/>
      </c>
      <c r="AV129" s="241">
        <f>IF(AV130&lt;&gt;""," -R","")</f>
        <v/>
      </c>
      <c r="AX129" s="241">
        <f>IF(AX130&lt;&gt;""," -R","")</f>
        <v/>
      </c>
      <c r="AZ129" s="241">
        <f>IF(AZ130&lt;&gt;""," -R","")</f>
        <v/>
      </c>
      <c r="BB129" s="241">
        <f>IF(BB130&lt;&gt;""," -R","")</f>
        <v/>
      </c>
      <c r="BD129" s="241">
        <f>IF(BD130&lt;&gt;""," -R","")</f>
        <v/>
      </c>
      <c r="BF129" s="241">
        <f>IF(BF130&lt;&gt;""," -R","")</f>
        <v/>
      </c>
      <c r="BH129" s="241">
        <f>IF(BH130&lt;&gt;""," -R","")</f>
        <v/>
      </c>
      <c r="BJ129" s="241">
        <f>IF(BJ130&lt;&gt;""," -R","")</f>
        <v/>
      </c>
    </row>
    <row r="130">
      <c r="M130" s="241" t="n">
        <v>1.6</v>
      </c>
      <c r="N130" s="241">
        <f>IFERROR(VLOOKUP(M130,'CRUCE RIESGOS'!$C$9:$D$16,2,FALSE),"")</f>
        <v/>
      </c>
      <c r="O130" s="241" t="n">
        <v>2.60000000000001</v>
      </c>
      <c r="P130" s="241">
        <f>IFERROR(VLOOKUP(O130,'CRUCE RIESGOS'!$C$9:$D$16,2,FALSE),"")</f>
        <v/>
      </c>
      <c r="Q130" s="241" t="n">
        <v>3.60000000000002</v>
      </c>
      <c r="R130" s="241">
        <f>IFERROR(VLOOKUP(Q130,'CRUCE RIESGOS'!$C$9:$D$16,2,FALSE),"")</f>
        <v/>
      </c>
      <c r="S130" s="241" t="n">
        <v>4.60000000000003</v>
      </c>
      <c r="T130" s="241">
        <f>IFERROR(VLOOKUP(S130,'CRUCE RIESGOS'!$C$9:$D$16,2,FALSE),"")</f>
        <v/>
      </c>
      <c r="U130" s="241" t="n">
        <v>5.60000000000004</v>
      </c>
      <c r="V130" s="241">
        <f>IFERROR(VLOOKUP(U130,'CRUCE RIESGOS'!$C$9:$D$16,2,FALSE),"")</f>
        <v/>
      </c>
      <c r="W130" s="241" t="n">
        <v>6.60000000000005</v>
      </c>
      <c r="X130" s="241">
        <f>IFERROR(VLOOKUP(W130,'CRUCE RIESGOS'!$C$9:$D$16,2,FALSE),"")</f>
        <v/>
      </c>
      <c r="Y130" s="241" t="n">
        <v>7.60000000000006</v>
      </c>
      <c r="Z130" s="241">
        <f>IFERROR(VLOOKUP(Y130,'CRUCE RIESGOS'!$C$9:$D$16,2,FALSE),"")</f>
        <v/>
      </c>
      <c r="AA130" s="241" t="n">
        <v>8.600000000000071</v>
      </c>
      <c r="AB130" s="241">
        <f>IFERROR(VLOOKUP(AA130,'CRUCE RIESGOS'!$C$9:$D$16,2,FALSE),"")</f>
        <v/>
      </c>
      <c r="AC130" s="241" t="n">
        <v>9.60000000000008</v>
      </c>
      <c r="AD130" s="241">
        <f>IFERROR(VLOOKUP(AC130,'CRUCE RIESGOS'!$C$9:$D$16,2,FALSE),"")</f>
        <v/>
      </c>
      <c r="AE130" s="241" t="n">
        <v>10.6000000000001</v>
      </c>
      <c r="AF130" s="241">
        <f>IFERROR(VLOOKUP(AE130,'CRUCE RIESGOS'!$C$9:$D$16,2,FALSE),"")</f>
        <v/>
      </c>
      <c r="AG130" s="241" t="n">
        <v>11.6000000000001</v>
      </c>
      <c r="AH130" s="241">
        <f>IFERROR(VLOOKUP(AG130,'CRUCE RIESGOS'!$C$9:$D$16,2,FALSE),"")</f>
        <v/>
      </c>
      <c r="AI130" s="241" t="n">
        <v>12.6000000000001</v>
      </c>
      <c r="AJ130" s="241">
        <f>IFERROR(VLOOKUP(AI130,'CRUCE RIESGOS'!$C$9:$D$16,2,FALSE),"")</f>
        <v/>
      </c>
      <c r="AK130" s="241" t="n">
        <v>13.6000000000001</v>
      </c>
      <c r="AL130" s="241">
        <f>IFERROR(VLOOKUP(AK130,'CRUCE RIESGOS'!$C$9:$D$16,2,FALSE),"")</f>
        <v/>
      </c>
      <c r="AM130" s="241" t="n">
        <v>14.6000000000001</v>
      </c>
      <c r="AN130" s="241">
        <f>IFERROR(VLOOKUP(AM130,'CRUCE RIESGOS'!$C$9:$D$16,2,FALSE),"")</f>
        <v/>
      </c>
      <c r="AO130" s="241" t="n">
        <v>15.6000000000001</v>
      </c>
      <c r="AP130" s="241">
        <f>IFERROR(VLOOKUP(AO130,'CRUCE RIESGOS'!$C$9:$D$16,2,FALSE),"")</f>
        <v/>
      </c>
      <c r="AQ130" s="241" t="n">
        <v>16.6000000000001</v>
      </c>
      <c r="AR130" s="241">
        <f>IFERROR(VLOOKUP(AQ130,'CRUCE RIESGOS'!$C$9:$D$16,2,FALSE),"")</f>
        <v/>
      </c>
      <c r="AS130" s="241" t="n">
        <v>17.6000000000002</v>
      </c>
      <c r="AT130" s="241">
        <f>IFERROR(VLOOKUP(AS130,'CRUCE RIESGOS'!$C$9:$D$16,2,FALSE),"")</f>
        <v/>
      </c>
      <c r="AU130" s="241" t="n">
        <v>18.6000000000002</v>
      </c>
      <c r="AV130" s="241">
        <f>IFERROR(VLOOKUP(AU130,'CRUCE RIESGOS'!$C$9:$D$16,2,FALSE),"")</f>
        <v/>
      </c>
      <c r="AW130" s="241" t="n">
        <v>19.6000000000002</v>
      </c>
      <c r="AX130" s="241">
        <f>IFERROR(VLOOKUP(AW130,'CRUCE RIESGOS'!$C$9:$D$16,2,FALSE),"")</f>
        <v/>
      </c>
      <c r="AY130" s="241" t="n">
        <v>20.6000000000002</v>
      </c>
      <c r="AZ130" s="241">
        <f>IFERROR(VLOOKUP(AY130,'CRUCE RIESGOS'!$C$9:$D$16,2,FALSE),"")</f>
        <v/>
      </c>
      <c r="BA130" s="241" t="n">
        <v>21.6000000000002</v>
      </c>
      <c r="BB130" s="241">
        <f>IFERROR(VLOOKUP(BA130,'CRUCE RIESGOS'!$C$9:$D$16,2,FALSE),"")</f>
        <v/>
      </c>
      <c r="BC130" s="241" t="n">
        <v>22.6000000000002</v>
      </c>
      <c r="BD130" s="241">
        <f>IFERROR(VLOOKUP(BC130,'CRUCE RIESGOS'!$C$9:$D$16,2,FALSE),"")</f>
        <v/>
      </c>
      <c r="BE130" s="241" t="n">
        <v>23.6000000000002</v>
      </c>
      <c r="BF130" s="241">
        <f>IFERROR(VLOOKUP(BE130,'CRUCE RIESGOS'!$C$9:$D$16,2,FALSE),"")</f>
        <v/>
      </c>
      <c r="BG130" s="241" t="n">
        <v>24.6000000000002</v>
      </c>
      <c r="BH130" s="241">
        <f>IFERROR(VLOOKUP(BG130,'CRUCE RIESGOS'!$C$9:$D$16,2,FALSE),"")</f>
        <v/>
      </c>
      <c r="BI130" s="241" t="n">
        <v>25.6000000000002</v>
      </c>
      <c r="BJ130" s="241">
        <f>IFERROR(VLOOKUP(BI130,'CRUCE RIESGOS'!$C$9:$D$16,2,FALSE),"")</f>
        <v/>
      </c>
    </row>
    <row r="131">
      <c r="N131" s="241">
        <f>IF(N132&lt;&gt;""," -R","")</f>
        <v/>
      </c>
      <c r="P131" s="241">
        <f>IF(P132&lt;&gt;""," -R","")</f>
        <v/>
      </c>
      <c r="R131" s="241">
        <f>IF(R132&lt;&gt;""," -R","")</f>
        <v/>
      </c>
      <c r="T131" s="241">
        <f>IF(T132&lt;&gt;""," -R","")</f>
        <v/>
      </c>
      <c r="V131" s="241">
        <f>IF(V132&lt;&gt;""," -R","")</f>
        <v/>
      </c>
      <c r="X131" s="241">
        <f>IF(X132&lt;&gt;""," -R","")</f>
        <v/>
      </c>
      <c r="Z131" s="241">
        <f>IF(Z132&lt;&gt;""," -R","")</f>
        <v/>
      </c>
      <c r="AB131" s="241">
        <f>IF(AB132&lt;&gt;""," -R","")</f>
        <v/>
      </c>
      <c r="AD131" s="241">
        <f>IF(AD132&lt;&gt;""," -R","")</f>
        <v/>
      </c>
      <c r="AF131" s="241">
        <f>IF(AF132&lt;&gt;""," -R","")</f>
        <v/>
      </c>
      <c r="AH131" s="241">
        <f>IF(AH132&lt;&gt;""," -R","")</f>
        <v/>
      </c>
      <c r="AJ131" s="241">
        <f>IF(AJ132&lt;&gt;""," -R","")</f>
        <v/>
      </c>
      <c r="AL131" s="241">
        <f>IF(AL132&lt;&gt;""," -R","")</f>
        <v/>
      </c>
      <c r="AN131" s="241">
        <f>IF(AN132&lt;&gt;""," -R","")</f>
        <v/>
      </c>
      <c r="AP131" s="241">
        <f>IF(AP132&lt;&gt;""," -R","")</f>
        <v/>
      </c>
      <c r="AR131" s="241">
        <f>IF(AR132&lt;&gt;""," -R","")</f>
        <v/>
      </c>
      <c r="AT131" s="241">
        <f>IF(AT132&lt;&gt;""," -R","")</f>
        <v/>
      </c>
      <c r="AV131" s="241">
        <f>IF(AV132&lt;&gt;""," -R","")</f>
        <v/>
      </c>
      <c r="AX131" s="241">
        <f>IF(AX132&lt;&gt;""," -R","")</f>
        <v/>
      </c>
      <c r="AZ131" s="241">
        <f>IF(AZ132&lt;&gt;""," -R","")</f>
        <v/>
      </c>
      <c r="BB131" s="241">
        <f>IF(BB132&lt;&gt;""," -R","")</f>
        <v/>
      </c>
      <c r="BD131" s="241">
        <f>IF(BD132&lt;&gt;""," -R","")</f>
        <v/>
      </c>
      <c r="BF131" s="241">
        <f>IF(BF132&lt;&gt;""," -R","")</f>
        <v/>
      </c>
      <c r="BH131" s="241">
        <f>IF(BH132&lt;&gt;""," -R","")</f>
        <v/>
      </c>
      <c r="BJ131" s="241">
        <f>IF(BJ132&lt;&gt;""," -R","")</f>
        <v/>
      </c>
    </row>
    <row r="132">
      <c r="M132" s="241" t="n">
        <v>1.61</v>
      </c>
      <c r="N132" s="241">
        <f>IFERROR(VLOOKUP(M132,'CRUCE RIESGOS'!$C$9:$D$16,2,FALSE),"")</f>
        <v/>
      </c>
      <c r="O132" s="241" t="n">
        <v>2.61000000000001</v>
      </c>
      <c r="P132" s="241">
        <f>IFERROR(VLOOKUP(O132,'CRUCE RIESGOS'!$C$9:$D$16,2,FALSE),"")</f>
        <v/>
      </c>
      <c r="Q132" s="241" t="n">
        <v>3.61000000000002</v>
      </c>
      <c r="R132" s="241">
        <f>IFERROR(VLOOKUP(Q132,'CRUCE RIESGOS'!$C$9:$D$16,2,FALSE),"")</f>
        <v/>
      </c>
      <c r="S132" s="241" t="n">
        <v>4.61000000000003</v>
      </c>
      <c r="T132" s="241">
        <f>IFERROR(VLOOKUP(S132,'CRUCE RIESGOS'!$C$9:$D$16,2,FALSE),"")</f>
        <v/>
      </c>
      <c r="U132" s="241" t="n">
        <v>5.61000000000004</v>
      </c>
      <c r="V132" s="241">
        <f>IFERROR(VLOOKUP(U132,'CRUCE RIESGOS'!$C$9:$D$16,2,FALSE),"")</f>
        <v/>
      </c>
      <c r="W132" s="241" t="n">
        <v>6.61000000000005</v>
      </c>
      <c r="X132" s="241">
        <f>IFERROR(VLOOKUP(W132,'CRUCE RIESGOS'!$C$9:$D$16,2,FALSE),"")</f>
        <v/>
      </c>
      <c r="Y132" s="241" t="n">
        <v>7.61000000000006</v>
      </c>
      <c r="Z132" s="241">
        <f>IFERROR(VLOOKUP(Y132,'CRUCE RIESGOS'!$C$9:$D$16,2,FALSE),"")</f>
        <v/>
      </c>
      <c r="AA132" s="241" t="n">
        <v>8.61000000000007</v>
      </c>
      <c r="AB132" s="241">
        <f>IFERROR(VLOOKUP(AA132,'CRUCE RIESGOS'!$C$9:$D$16,2,FALSE),"")</f>
        <v/>
      </c>
      <c r="AC132" s="241" t="n">
        <v>9.610000000000079</v>
      </c>
      <c r="AD132" s="241">
        <f>IFERROR(VLOOKUP(AC132,'CRUCE RIESGOS'!$C$9:$D$16,2,FALSE),"")</f>
        <v/>
      </c>
      <c r="AE132" s="241" t="n">
        <v>10.6100000000001</v>
      </c>
      <c r="AF132" s="241">
        <f>IFERROR(VLOOKUP(AE132,'CRUCE RIESGOS'!$C$9:$D$16,2,FALSE),"")</f>
        <v/>
      </c>
      <c r="AG132" s="241" t="n">
        <v>11.6100000000001</v>
      </c>
      <c r="AH132" s="241">
        <f>IFERROR(VLOOKUP(AG132,'CRUCE RIESGOS'!$C$9:$D$16,2,FALSE),"")</f>
        <v/>
      </c>
      <c r="AI132" s="241" t="n">
        <v>12.6100000000001</v>
      </c>
      <c r="AJ132" s="241">
        <f>IFERROR(VLOOKUP(AI132,'CRUCE RIESGOS'!$C$9:$D$16,2,FALSE),"")</f>
        <v/>
      </c>
      <c r="AK132" s="241" t="n">
        <v>13.6100000000001</v>
      </c>
      <c r="AL132" s="241">
        <f>IFERROR(VLOOKUP(AK132,'CRUCE RIESGOS'!$C$9:$D$16,2,FALSE),"")</f>
        <v/>
      </c>
      <c r="AM132" s="241" t="n">
        <v>14.6100000000001</v>
      </c>
      <c r="AN132" s="241">
        <f>IFERROR(VLOOKUP(AM132,'CRUCE RIESGOS'!$C$9:$D$16,2,FALSE),"")</f>
        <v/>
      </c>
      <c r="AO132" s="241" t="n">
        <v>15.6100000000001</v>
      </c>
      <c r="AP132" s="241">
        <f>IFERROR(VLOOKUP(AO132,'CRUCE RIESGOS'!$C$9:$D$16,2,FALSE),"")</f>
        <v/>
      </c>
      <c r="AQ132" s="241" t="n">
        <v>16.6100000000001</v>
      </c>
      <c r="AR132" s="241">
        <f>IFERROR(VLOOKUP(AQ132,'CRUCE RIESGOS'!$C$9:$D$16,2,FALSE),"")</f>
        <v/>
      </c>
      <c r="AS132" s="241" t="n">
        <v>17.6100000000002</v>
      </c>
      <c r="AT132" s="241">
        <f>IFERROR(VLOOKUP(AS132,'CRUCE RIESGOS'!$C$9:$D$16,2,FALSE),"")</f>
        <v/>
      </c>
      <c r="AU132" s="241" t="n">
        <v>18.6100000000002</v>
      </c>
      <c r="AV132" s="241">
        <f>IFERROR(VLOOKUP(AU132,'CRUCE RIESGOS'!$C$9:$D$16,2,FALSE),"")</f>
        <v/>
      </c>
      <c r="AW132" s="241" t="n">
        <v>19.6100000000002</v>
      </c>
      <c r="AX132" s="241">
        <f>IFERROR(VLOOKUP(AW132,'CRUCE RIESGOS'!$C$9:$D$16,2,FALSE),"")</f>
        <v/>
      </c>
      <c r="AY132" s="241" t="n">
        <v>20.6100000000002</v>
      </c>
      <c r="AZ132" s="241">
        <f>IFERROR(VLOOKUP(AY132,'CRUCE RIESGOS'!$C$9:$D$16,2,FALSE),"")</f>
        <v/>
      </c>
      <c r="BA132" s="241" t="n">
        <v>21.6100000000002</v>
      </c>
      <c r="BB132" s="241">
        <f>IFERROR(VLOOKUP(BA132,'CRUCE RIESGOS'!$C$9:$D$16,2,FALSE),"")</f>
        <v/>
      </c>
      <c r="BC132" s="241" t="n">
        <v>22.6100000000002</v>
      </c>
      <c r="BD132" s="241">
        <f>IFERROR(VLOOKUP(BC132,'CRUCE RIESGOS'!$C$9:$D$16,2,FALSE),"")</f>
        <v/>
      </c>
      <c r="BE132" s="241" t="n">
        <v>23.6100000000002</v>
      </c>
      <c r="BF132" s="241">
        <f>IFERROR(VLOOKUP(BE132,'CRUCE RIESGOS'!$C$9:$D$16,2,FALSE),"")</f>
        <v/>
      </c>
      <c r="BG132" s="241" t="n">
        <v>24.6100000000002</v>
      </c>
      <c r="BH132" s="241">
        <f>IFERROR(VLOOKUP(BG132,'CRUCE RIESGOS'!$C$9:$D$16,2,FALSE),"")</f>
        <v/>
      </c>
      <c r="BI132" s="241" t="n">
        <v>25.6100000000002</v>
      </c>
      <c r="BJ132" s="241">
        <f>IFERROR(VLOOKUP(BI132,'CRUCE RIESGOS'!$C$9:$D$16,2,FALSE),"")</f>
        <v/>
      </c>
    </row>
    <row r="133">
      <c r="N133" s="241">
        <f>IF(N134&lt;&gt;""," -R","")</f>
        <v/>
      </c>
      <c r="P133" s="241">
        <f>IF(P134&lt;&gt;""," -R","")</f>
        <v/>
      </c>
      <c r="R133" s="241">
        <f>IF(R134&lt;&gt;""," -R","")</f>
        <v/>
      </c>
      <c r="T133" s="241">
        <f>IF(T134&lt;&gt;""," -R","")</f>
        <v/>
      </c>
      <c r="V133" s="241">
        <f>IF(V134&lt;&gt;""," -R","")</f>
        <v/>
      </c>
      <c r="X133" s="241">
        <f>IF(X134&lt;&gt;""," -R","")</f>
        <v/>
      </c>
      <c r="Z133" s="241">
        <f>IF(Z134&lt;&gt;""," -R","")</f>
        <v/>
      </c>
      <c r="AB133" s="241">
        <f>IF(AB134&lt;&gt;""," -R","")</f>
        <v/>
      </c>
      <c r="AD133" s="241">
        <f>IF(AD134&lt;&gt;""," -R","")</f>
        <v/>
      </c>
      <c r="AF133" s="241">
        <f>IF(AF134&lt;&gt;""," -R","")</f>
        <v/>
      </c>
      <c r="AH133" s="241">
        <f>IF(AH134&lt;&gt;""," -R","")</f>
        <v/>
      </c>
      <c r="AJ133" s="241">
        <f>IF(AJ134&lt;&gt;""," -R","")</f>
        <v/>
      </c>
      <c r="AL133" s="241">
        <f>IF(AL134&lt;&gt;""," -R","")</f>
        <v/>
      </c>
      <c r="AN133" s="241">
        <f>IF(AN134&lt;&gt;""," -R","")</f>
        <v/>
      </c>
      <c r="AP133" s="241">
        <f>IF(AP134&lt;&gt;""," -R","")</f>
        <v/>
      </c>
      <c r="AR133" s="241">
        <f>IF(AR134&lt;&gt;""," -R","")</f>
        <v/>
      </c>
      <c r="AT133" s="241">
        <f>IF(AT134&lt;&gt;""," -R","")</f>
        <v/>
      </c>
      <c r="AV133" s="241">
        <f>IF(AV134&lt;&gt;""," -R","")</f>
        <v/>
      </c>
      <c r="AX133" s="241">
        <f>IF(AX134&lt;&gt;""," -R","")</f>
        <v/>
      </c>
      <c r="AZ133" s="241">
        <f>IF(AZ134&lt;&gt;""," -R","")</f>
        <v/>
      </c>
      <c r="BB133" s="241">
        <f>IF(BB134&lt;&gt;""," -R","")</f>
        <v/>
      </c>
      <c r="BD133" s="241">
        <f>IF(BD134&lt;&gt;""," -R","")</f>
        <v/>
      </c>
      <c r="BF133" s="241">
        <f>IF(BF134&lt;&gt;""," -R","")</f>
        <v/>
      </c>
      <c r="BH133" s="241">
        <f>IF(BH134&lt;&gt;""," -R","")</f>
        <v/>
      </c>
      <c r="BJ133" s="241">
        <f>IF(BJ134&lt;&gt;""," -R","")</f>
        <v/>
      </c>
    </row>
    <row r="134">
      <c r="M134" s="241" t="n">
        <v>1.62</v>
      </c>
      <c r="N134" s="241">
        <f>IFERROR(VLOOKUP(M134,'CRUCE RIESGOS'!$C$9:$D$16,2,FALSE),"")</f>
        <v/>
      </c>
      <c r="O134" s="241" t="n">
        <v>2.62000000000001</v>
      </c>
      <c r="P134" s="241">
        <f>IFERROR(VLOOKUP(O134,'CRUCE RIESGOS'!$C$9:$D$16,2,FALSE),"")</f>
        <v/>
      </c>
      <c r="Q134" s="241" t="n">
        <v>3.62000000000002</v>
      </c>
      <c r="R134" s="241">
        <f>IFERROR(VLOOKUP(Q134,'CRUCE RIESGOS'!$C$9:$D$16,2,FALSE),"")</f>
        <v/>
      </c>
      <c r="S134" s="241" t="n">
        <v>4.62000000000003</v>
      </c>
      <c r="T134" s="241">
        <f>IFERROR(VLOOKUP(S134,'CRUCE RIESGOS'!$C$9:$D$16,2,FALSE),"")</f>
        <v/>
      </c>
      <c r="U134" s="241" t="n">
        <v>5.62000000000004</v>
      </c>
      <c r="V134" s="241">
        <f>IFERROR(VLOOKUP(U134,'CRUCE RIESGOS'!$C$9:$D$16,2,FALSE),"")</f>
        <v/>
      </c>
      <c r="W134" s="241" t="n">
        <v>6.62000000000005</v>
      </c>
      <c r="X134" s="241">
        <f>IFERROR(VLOOKUP(W134,'CRUCE RIESGOS'!$C$9:$D$16,2,FALSE),"")</f>
        <v/>
      </c>
      <c r="Y134" s="241" t="n">
        <v>7.62000000000006</v>
      </c>
      <c r="Z134" s="241">
        <f>IFERROR(VLOOKUP(Y134,'CRUCE RIESGOS'!$C$9:$D$16,2,FALSE),"")</f>
        <v/>
      </c>
      <c r="AA134" s="241" t="n">
        <v>8.62000000000007</v>
      </c>
      <c r="AB134" s="241">
        <f>IFERROR(VLOOKUP(AA134,'CRUCE RIESGOS'!$C$9:$D$16,2,FALSE),"")</f>
        <v/>
      </c>
      <c r="AC134" s="241" t="n">
        <v>9.620000000000079</v>
      </c>
      <c r="AD134" s="241">
        <f>IFERROR(VLOOKUP(AC134,'CRUCE RIESGOS'!$C$9:$D$16,2,FALSE),"")</f>
        <v/>
      </c>
      <c r="AE134" s="241" t="n">
        <v>10.6200000000001</v>
      </c>
      <c r="AF134" s="241">
        <f>IFERROR(VLOOKUP(AE134,'CRUCE RIESGOS'!$C$9:$D$16,2,FALSE),"")</f>
        <v/>
      </c>
      <c r="AG134" s="241" t="n">
        <v>11.6200000000001</v>
      </c>
      <c r="AH134" s="241">
        <f>IFERROR(VLOOKUP(AG134,'CRUCE RIESGOS'!$C$9:$D$16,2,FALSE),"")</f>
        <v/>
      </c>
      <c r="AI134" s="241" t="n">
        <v>12.6200000000001</v>
      </c>
      <c r="AJ134" s="241">
        <f>IFERROR(VLOOKUP(AI134,'CRUCE RIESGOS'!$C$9:$D$16,2,FALSE),"")</f>
        <v/>
      </c>
      <c r="AK134" s="241" t="n">
        <v>13.6200000000001</v>
      </c>
      <c r="AL134" s="241">
        <f>IFERROR(VLOOKUP(AK134,'CRUCE RIESGOS'!$C$9:$D$16,2,FALSE),"")</f>
        <v/>
      </c>
      <c r="AM134" s="241" t="n">
        <v>14.6200000000001</v>
      </c>
      <c r="AN134" s="241">
        <f>IFERROR(VLOOKUP(AM134,'CRUCE RIESGOS'!$C$9:$D$16,2,FALSE),"")</f>
        <v/>
      </c>
      <c r="AO134" s="241" t="n">
        <v>15.6200000000001</v>
      </c>
      <c r="AP134" s="241">
        <f>IFERROR(VLOOKUP(AO134,'CRUCE RIESGOS'!$C$9:$D$16,2,FALSE),"")</f>
        <v/>
      </c>
      <c r="AQ134" s="241" t="n">
        <v>16.6200000000001</v>
      </c>
      <c r="AR134" s="241">
        <f>IFERROR(VLOOKUP(AQ134,'CRUCE RIESGOS'!$C$9:$D$16,2,FALSE),"")</f>
        <v/>
      </c>
      <c r="AS134" s="241" t="n">
        <v>17.6200000000002</v>
      </c>
      <c r="AT134" s="241">
        <f>IFERROR(VLOOKUP(AS134,'CRUCE RIESGOS'!$C$9:$D$16,2,FALSE),"")</f>
        <v/>
      </c>
      <c r="AU134" s="241" t="n">
        <v>18.6200000000002</v>
      </c>
      <c r="AV134" s="241">
        <f>IFERROR(VLOOKUP(AU134,'CRUCE RIESGOS'!$C$9:$D$16,2,FALSE),"")</f>
        <v/>
      </c>
      <c r="AW134" s="241" t="n">
        <v>19.6200000000002</v>
      </c>
      <c r="AX134" s="241">
        <f>IFERROR(VLOOKUP(AW134,'CRUCE RIESGOS'!$C$9:$D$16,2,FALSE),"")</f>
        <v/>
      </c>
      <c r="AY134" s="241" t="n">
        <v>20.6200000000002</v>
      </c>
      <c r="AZ134" s="241">
        <f>IFERROR(VLOOKUP(AY134,'CRUCE RIESGOS'!$C$9:$D$16,2,FALSE),"")</f>
        <v/>
      </c>
      <c r="BA134" s="241" t="n">
        <v>21.6200000000002</v>
      </c>
      <c r="BB134" s="241">
        <f>IFERROR(VLOOKUP(BA134,'CRUCE RIESGOS'!$C$9:$D$16,2,FALSE),"")</f>
        <v/>
      </c>
      <c r="BC134" s="241" t="n">
        <v>22.6200000000002</v>
      </c>
      <c r="BD134" s="241">
        <f>IFERROR(VLOOKUP(BC134,'CRUCE RIESGOS'!$C$9:$D$16,2,FALSE),"")</f>
        <v/>
      </c>
      <c r="BE134" s="241" t="n">
        <v>23.6200000000002</v>
      </c>
      <c r="BF134" s="241">
        <f>IFERROR(VLOOKUP(BE134,'CRUCE RIESGOS'!$C$9:$D$16,2,FALSE),"")</f>
        <v/>
      </c>
      <c r="BG134" s="241" t="n">
        <v>24.6200000000002</v>
      </c>
      <c r="BH134" s="241">
        <f>IFERROR(VLOOKUP(BG134,'CRUCE RIESGOS'!$C$9:$D$16,2,FALSE),"")</f>
        <v/>
      </c>
      <c r="BI134" s="241" t="n">
        <v>25.6200000000002</v>
      </c>
      <c r="BJ134" s="241">
        <f>IFERROR(VLOOKUP(BI134,'CRUCE RIESGOS'!$C$9:$D$16,2,FALSE),"")</f>
        <v/>
      </c>
    </row>
    <row r="135">
      <c r="N135" s="241">
        <f>IF(N136&lt;&gt;""," -R","")</f>
        <v/>
      </c>
      <c r="P135" s="241">
        <f>IF(P136&lt;&gt;""," -R","")</f>
        <v/>
      </c>
      <c r="R135" s="241">
        <f>IF(R136&lt;&gt;""," -R","")</f>
        <v/>
      </c>
      <c r="T135" s="241">
        <f>IF(T136&lt;&gt;""," -R","")</f>
        <v/>
      </c>
      <c r="V135" s="241">
        <f>IF(V136&lt;&gt;""," -R","")</f>
        <v/>
      </c>
      <c r="X135" s="241">
        <f>IF(X136&lt;&gt;""," -R","")</f>
        <v/>
      </c>
      <c r="Z135" s="241">
        <f>IF(Z136&lt;&gt;""," -R","")</f>
        <v/>
      </c>
      <c r="AB135" s="241">
        <f>IF(AB136&lt;&gt;""," -R","")</f>
        <v/>
      </c>
      <c r="AD135" s="241">
        <f>IF(AD136&lt;&gt;""," -R","")</f>
        <v/>
      </c>
      <c r="AF135" s="241">
        <f>IF(AF136&lt;&gt;""," -R","")</f>
        <v/>
      </c>
      <c r="AH135" s="241">
        <f>IF(AH136&lt;&gt;""," -R","")</f>
        <v/>
      </c>
      <c r="AJ135" s="241">
        <f>IF(AJ136&lt;&gt;""," -R","")</f>
        <v/>
      </c>
      <c r="AL135" s="241">
        <f>IF(AL136&lt;&gt;""," -R","")</f>
        <v/>
      </c>
      <c r="AN135" s="241">
        <f>IF(AN136&lt;&gt;""," -R","")</f>
        <v/>
      </c>
      <c r="AP135" s="241">
        <f>IF(AP136&lt;&gt;""," -R","")</f>
        <v/>
      </c>
      <c r="AR135" s="241">
        <f>IF(AR136&lt;&gt;""," -R","")</f>
        <v/>
      </c>
      <c r="AT135" s="241">
        <f>IF(AT136&lt;&gt;""," -R","")</f>
        <v/>
      </c>
      <c r="AV135" s="241">
        <f>IF(AV136&lt;&gt;""," -R","")</f>
        <v/>
      </c>
      <c r="AX135" s="241">
        <f>IF(AX136&lt;&gt;""," -R","")</f>
        <v/>
      </c>
      <c r="AZ135" s="241">
        <f>IF(AZ136&lt;&gt;""," -R","")</f>
        <v/>
      </c>
      <c r="BB135" s="241">
        <f>IF(BB136&lt;&gt;""," -R","")</f>
        <v/>
      </c>
      <c r="BD135" s="241">
        <f>IF(BD136&lt;&gt;""," -R","")</f>
        <v/>
      </c>
      <c r="BF135" s="241">
        <f>IF(BF136&lt;&gt;""," -R","")</f>
        <v/>
      </c>
      <c r="BH135" s="241">
        <f>IF(BH136&lt;&gt;""," -R","")</f>
        <v/>
      </c>
      <c r="BJ135" s="241">
        <f>IF(BJ136&lt;&gt;""," -R","")</f>
        <v/>
      </c>
    </row>
    <row r="136">
      <c r="M136" s="241" t="n">
        <v>1.63</v>
      </c>
      <c r="N136" s="241">
        <f>IFERROR(VLOOKUP(M136,'CRUCE RIESGOS'!$C$9:$D$16,2,FALSE),"")</f>
        <v/>
      </c>
      <c r="O136" s="241" t="n">
        <v>2.63000000000001</v>
      </c>
      <c r="P136" s="241">
        <f>IFERROR(VLOOKUP(O136,'CRUCE RIESGOS'!$C$9:$D$16,2,FALSE),"")</f>
        <v/>
      </c>
      <c r="Q136" s="241" t="n">
        <v>3.63000000000002</v>
      </c>
      <c r="R136" s="241">
        <f>IFERROR(VLOOKUP(Q136,'CRUCE RIESGOS'!$C$9:$D$16,2,FALSE),"")</f>
        <v/>
      </c>
      <c r="S136" s="241" t="n">
        <v>4.63000000000003</v>
      </c>
      <c r="T136" s="241">
        <f>IFERROR(VLOOKUP(S136,'CRUCE RIESGOS'!$C$9:$D$16,2,FALSE),"")</f>
        <v/>
      </c>
      <c r="U136" s="241" t="n">
        <v>5.63000000000004</v>
      </c>
      <c r="V136" s="241">
        <f>IFERROR(VLOOKUP(U136,'CRUCE RIESGOS'!$C$9:$D$16,2,FALSE),"")</f>
        <v/>
      </c>
      <c r="W136" s="241" t="n">
        <v>6.63000000000005</v>
      </c>
      <c r="X136" s="241">
        <f>IFERROR(VLOOKUP(W136,'CRUCE RIESGOS'!$C$9:$D$16,2,FALSE),"")</f>
        <v/>
      </c>
      <c r="Y136" s="241" t="n">
        <v>7.63000000000006</v>
      </c>
      <c r="Z136" s="241">
        <f>IFERROR(VLOOKUP(Y136,'CRUCE RIESGOS'!$C$9:$D$16,2,FALSE),"")</f>
        <v/>
      </c>
      <c r="AA136" s="241" t="n">
        <v>8.63000000000007</v>
      </c>
      <c r="AB136" s="241">
        <f>IFERROR(VLOOKUP(AA136,'CRUCE RIESGOS'!$C$9:$D$16,2,FALSE),"")</f>
        <v/>
      </c>
      <c r="AC136" s="241" t="n">
        <v>9.630000000000081</v>
      </c>
      <c r="AD136" s="241">
        <f>IFERROR(VLOOKUP(AC136,'CRUCE RIESGOS'!$C$9:$D$16,2,FALSE),"")</f>
        <v/>
      </c>
      <c r="AE136" s="241" t="n">
        <v>10.6300000000001</v>
      </c>
      <c r="AF136" s="241">
        <f>IFERROR(VLOOKUP(AE136,'CRUCE RIESGOS'!$C$9:$D$16,2,FALSE),"")</f>
        <v/>
      </c>
      <c r="AG136" s="241" t="n">
        <v>11.6300000000001</v>
      </c>
      <c r="AH136" s="241">
        <f>IFERROR(VLOOKUP(AG136,'CRUCE RIESGOS'!$C$9:$D$16,2,FALSE),"")</f>
        <v/>
      </c>
      <c r="AI136" s="241" t="n">
        <v>12.6300000000001</v>
      </c>
      <c r="AJ136" s="241">
        <f>IFERROR(VLOOKUP(AI136,'CRUCE RIESGOS'!$C$9:$D$16,2,FALSE),"")</f>
        <v/>
      </c>
      <c r="AK136" s="241" t="n">
        <v>13.6300000000001</v>
      </c>
      <c r="AL136" s="241">
        <f>IFERROR(VLOOKUP(AK136,'CRUCE RIESGOS'!$C$9:$D$16,2,FALSE),"")</f>
        <v/>
      </c>
      <c r="AM136" s="241" t="n">
        <v>14.6300000000001</v>
      </c>
      <c r="AN136" s="241">
        <f>IFERROR(VLOOKUP(AM136,'CRUCE RIESGOS'!$C$9:$D$16,2,FALSE),"")</f>
        <v/>
      </c>
      <c r="AO136" s="241" t="n">
        <v>15.6300000000001</v>
      </c>
      <c r="AP136" s="241">
        <f>IFERROR(VLOOKUP(AO136,'CRUCE RIESGOS'!$C$9:$D$16,2,FALSE),"")</f>
        <v/>
      </c>
      <c r="AQ136" s="241" t="n">
        <v>16.6300000000002</v>
      </c>
      <c r="AR136" s="241">
        <f>IFERROR(VLOOKUP(AQ136,'CRUCE RIESGOS'!$C$9:$D$16,2,FALSE),"")</f>
        <v/>
      </c>
      <c r="AS136" s="241" t="n">
        <v>17.6300000000002</v>
      </c>
      <c r="AT136" s="241">
        <f>IFERROR(VLOOKUP(AS136,'CRUCE RIESGOS'!$C$9:$D$16,2,FALSE),"")</f>
        <v/>
      </c>
      <c r="AU136" s="241" t="n">
        <v>18.6300000000002</v>
      </c>
      <c r="AV136" s="241">
        <f>IFERROR(VLOOKUP(AU136,'CRUCE RIESGOS'!$C$9:$D$16,2,FALSE),"")</f>
        <v/>
      </c>
      <c r="AW136" s="241" t="n">
        <v>19.6300000000002</v>
      </c>
      <c r="AX136" s="241">
        <f>IFERROR(VLOOKUP(AW136,'CRUCE RIESGOS'!$C$9:$D$16,2,FALSE),"")</f>
        <v/>
      </c>
      <c r="AY136" s="241" t="n">
        <v>20.6300000000002</v>
      </c>
      <c r="AZ136" s="241">
        <f>IFERROR(VLOOKUP(AY136,'CRUCE RIESGOS'!$C$9:$D$16,2,FALSE),"")</f>
        <v/>
      </c>
      <c r="BA136" s="241" t="n">
        <v>21.6300000000002</v>
      </c>
      <c r="BB136" s="241">
        <f>IFERROR(VLOOKUP(BA136,'CRUCE RIESGOS'!$C$9:$D$16,2,FALSE),"")</f>
        <v/>
      </c>
      <c r="BC136" s="241" t="n">
        <v>22.6300000000002</v>
      </c>
      <c r="BD136" s="241">
        <f>IFERROR(VLOOKUP(BC136,'CRUCE RIESGOS'!$C$9:$D$16,2,FALSE),"")</f>
        <v/>
      </c>
      <c r="BE136" s="241" t="n">
        <v>23.6300000000002</v>
      </c>
      <c r="BF136" s="241">
        <f>IFERROR(VLOOKUP(BE136,'CRUCE RIESGOS'!$C$9:$D$16,2,FALSE),"")</f>
        <v/>
      </c>
      <c r="BG136" s="241" t="n">
        <v>24.6300000000002</v>
      </c>
      <c r="BH136" s="241">
        <f>IFERROR(VLOOKUP(BG136,'CRUCE RIESGOS'!$C$9:$D$16,2,FALSE),"")</f>
        <v/>
      </c>
      <c r="BI136" s="241" t="n">
        <v>25.6300000000002</v>
      </c>
      <c r="BJ136" s="241">
        <f>IFERROR(VLOOKUP(BI136,'CRUCE RIESGOS'!$C$9:$D$16,2,FALSE),"")</f>
        <v/>
      </c>
    </row>
    <row r="137">
      <c r="N137" s="241">
        <f>IF(N138&lt;&gt;""," -R","")</f>
        <v/>
      </c>
      <c r="P137" s="241">
        <f>IF(P138&lt;&gt;""," -R","")</f>
        <v/>
      </c>
      <c r="R137" s="241">
        <f>IF(R138&lt;&gt;""," -R","")</f>
        <v/>
      </c>
      <c r="T137" s="241">
        <f>IF(T138&lt;&gt;""," -R","")</f>
        <v/>
      </c>
      <c r="V137" s="241">
        <f>IF(V138&lt;&gt;""," -R","")</f>
        <v/>
      </c>
      <c r="X137" s="241">
        <f>IF(X138&lt;&gt;""," -R","")</f>
        <v/>
      </c>
      <c r="Z137" s="241">
        <f>IF(Z138&lt;&gt;""," -R","")</f>
        <v/>
      </c>
      <c r="AB137" s="241">
        <f>IF(AB138&lt;&gt;""," -R","")</f>
        <v/>
      </c>
      <c r="AD137" s="241">
        <f>IF(AD138&lt;&gt;""," -R","")</f>
        <v/>
      </c>
      <c r="AF137" s="241">
        <f>IF(AF138&lt;&gt;""," -R","")</f>
        <v/>
      </c>
      <c r="AH137" s="241">
        <f>IF(AH138&lt;&gt;""," -R","")</f>
        <v/>
      </c>
      <c r="AJ137" s="241">
        <f>IF(AJ138&lt;&gt;""," -R","")</f>
        <v/>
      </c>
      <c r="AL137" s="241">
        <f>IF(AL138&lt;&gt;""," -R","")</f>
        <v/>
      </c>
      <c r="AN137" s="241">
        <f>IF(AN138&lt;&gt;""," -R","")</f>
        <v/>
      </c>
      <c r="AP137" s="241">
        <f>IF(AP138&lt;&gt;""," -R","")</f>
        <v/>
      </c>
      <c r="AR137" s="241">
        <f>IF(AR138&lt;&gt;""," -R","")</f>
        <v/>
      </c>
      <c r="AT137" s="241">
        <f>IF(AT138&lt;&gt;""," -R","")</f>
        <v/>
      </c>
      <c r="AV137" s="241">
        <f>IF(AV138&lt;&gt;""," -R","")</f>
        <v/>
      </c>
      <c r="AX137" s="241">
        <f>IF(AX138&lt;&gt;""," -R","")</f>
        <v/>
      </c>
      <c r="AZ137" s="241">
        <f>IF(AZ138&lt;&gt;""," -R","")</f>
        <v/>
      </c>
      <c r="BB137" s="241">
        <f>IF(BB138&lt;&gt;""," -R","")</f>
        <v/>
      </c>
      <c r="BD137" s="241">
        <f>IF(BD138&lt;&gt;""," -R","")</f>
        <v/>
      </c>
      <c r="BF137" s="241">
        <f>IF(BF138&lt;&gt;""," -R","")</f>
        <v/>
      </c>
      <c r="BH137" s="241">
        <f>IF(BH138&lt;&gt;""," -R","")</f>
        <v/>
      </c>
      <c r="BJ137" s="241">
        <f>IF(BJ138&lt;&gt;""," -R","")</f>
        <v/>
      </c>
    </row>
    <row r="138">
      <c r="M138" s="241" t="n">
        <v>1.64</v>
      </c>
      <c r="N138" s="241">
        <f>IFERROR(VLOOKUP(M138,'CRUCE RIESGOS'!$C$9:$D$16,2,FALSE),"")</f>
        <v/>
      </c>
      <c r="O138" s="241" t="n">
        <v>2.64000000000001</v>
      </c>
      <c r="P138" s="241">
        <f>IFERROR(VLOOKUP(O138,'CRUCE RIESGOS'!$C$9:$D$16,2,FALSE),"")</f>
        <v/>
      </c>
      <c r="Q138" s="241" t="n">
        <v>3.64000000000002</v>
      </c>
      <c r="R138" s="241">
        <f>IFERROR(VLOOKUP(Q138,'CRUCE RIESGOS'!$C$9:$D$16,2,FALSE),"")</f>
        <v/>
      </c>
      <c r="S138" s="241" t="n">
        <v>4.64000000000003</v>
      </c>
      <c r="T138" s="241">
        <f>IFERROR(VLOOKUP(S138,'CRUCE RIESGOS'!$C$9:$D$16,2,FALSE),"")</f>
        <v/>
      </c>
      <c r="U138" s="241" t="n">
        <v>5.64000000000004</v>
      </c>
      <c r="V138" s="241">
        <f>IFERROR(VLOOKUP(U138,'CRUCE RIESGOS'!$C$9:$D$16,2,FALSE),"")</f>
        <v/>
      </c>
      <c r="W138" s="241" t="n">
        <v>6.64000000000005</v>
      </c>
      <c r="X138" s="241">
        <f>IFERROR(VLOOKUP(W138,'CRUCE RIESGOS'!$C$9:$D$16,2,FALSE),"")</f>
        <v/>
      </c>
      <c r="Y138" s="241" t="n">
        <v>7.64000000000006</v>
      </c>
      <c r="Z138" s="241">
        <f>IFERROR(VLOOKUP(Y138,'CRUCE RIESGOS'!$C$9:$D$16,2,FALSE),"")</f>
        <v/>
      </c>
      <c r="AA138" s="241" t="n">
        <v>8.64000000000007</v>
      </c>
      <c r="AB138" s="241">
        <f>IFERROR(VLOOKUP(AA138,'CRUCE RIESGOS'!$C$9:$D$16,2,FALSE),"")</f>
        <v/>
      </c>
      <c r="AC138" s="241" t="n">
        <v>9.640000000000081</v>
      </c>
      <c r="AD138" s="241">
        <f>IFERROR(VLOOKUP(AC138,'CRUCE RIESGOS'!$C$9:$D$16,2,FALSE),"")</f>
        <v/>
      </c>
      <c r="AE138" s="241" t="n">
        <v>10.6400000000001</v>
      </c>
      <c r="AF138" s="241">
        <f>IFERROR(VLOOKUP(AE138,'CRUCE RIESGOS'!$C$9:$D$16,2,FALSE),"")</f>
        <v/>
      </c>
      <c r="AG138" s="241" t="n">
        <v>11.6400000000001</v>
      </c>
      <c r="AH138" s="241">
        <f>IFERROR(VLOOKUP(AG138,'CRUCE RIESGOS'!$C$9:$D$16,2,FALSE),"")</f>
        <v/>
      </c>
      <c r="AI138" s="241" t="n">
        <v>12.6400000000001</v>
      </c>
      <c r="AJ138" s="241">
        <f>IFERROR(VLOOKUP(AI138,'CRUCE RIESGOS'!$C$9:$D$16,2,FALSE),"")</f>
        <v/>
      </c>
      <c r="AK138" s="241" t="n">
        <v>13.6400000000001</v>
      </c>
      <c r="AL138" s="241">
        <f>IFERROR(VLOOKUP(AK138,'CRUCE RIESGOS'!$C$9:$D$16,2,FALSE),"")</f>
        <v/>
      </c>
      <c r="AM138" s="241" t="n">
        <v>14.6400000000001</v>
      </c>
      <c r="AN138" s="241">
        <f>IFERROR(VLOOKUP(AM138,'CRUCE RIESGOS'!$C$9:$D$16,2,FALSE),"")</f>
        <v/>
      </c>
      <c r="AO138" s="241" t="n">
        <v>15.6400000000001</v>
      </c>
      <c r="AP138" s="241">
        <f>IFERROR(VLOOKUP(AO138,'CRUCE RIESGOS'!$C$9:$D$16,2,FALSE),"")</f>
        <v/>
      </c>
      <c r="AQ138" s="241" t="n">
        <v>16.6400000000001</v>
      </c>
      <c r="AR138" s="241">
        <f>IFERROR(VLOOKUP(AQ138,'CRUCE RIESGOS'!$C$9:$D$16,2,FALSE),"")</f>
        <v/>
      </c>
      <c r="AS138" s="241" t="n">
        <v>17.6400000000002</v>
      </c>
      <c r="AT138" s="241">
        <f>IFERROR(VLOOKUP(AS138,'CRUCE RIESGOS'!$C$9:$D$16,2,FALSE),"")</f>
        <v/>
      </c>
      <c r="AU138" s="241" t="n">
        <v>18.6400000000002</v>
      </c>
      <c r="AV138" s="241">
        <f>IFERROR(VLOOKUP(AU138,'CRUCE RIESGOS'!$C$9:$D$16,2,FALSE),"")</f>
        <v/>
      </c>
      <c r="AW138" s="241" t="n">
        <v>19.6400000000002</v>
      </c>
      <c r="AX138" s="241">
        <f>IFERROR(VLOOKUP(AW138,'CRUCE RIESGOS'!$C$9:$D$16,2,FALSE),"")</f>
        <v/>
      </c>
      <c r="AY138" s="241" t="n">
        <v>20.6400000000002</v>
      </c>
      <c r="AZ138" s="241">
        <f>IFERROR(VLOOKUP(AY138,'CRUCE RIESGOS'!$C$9:$D$16,2,FALSE),"")</f>
        <v/>
      </c>
      <c r="BA138" s="241" t="n">
        <v>21.6400000000002</v>
      </c>
      <c r="BB138" s="241">
        <f>IFERROR(VLOOKUP(BA138,'CRUCE RIESGOS'!$C$9:$D$16,2,FALSE),"")</f>
        <v/>
      </c>
      <c r="BC138" s="241" t="n">
        <v>22.6400000000002</v>
      </c>
      <c r="BD138" s="241">
        <f>IFERROR(VLOOKUP(BC138,'CRUCE RIESGOS'!$C$9:$D$16,2,FALSE),"")</f>
        <v/>
      </c>
      <c r="BE138" s="241" t="n">
        <v>23.6400000000002</v>
      </c>
      <c r="BF138" s="241">
        <f>IFERROR(VLOOKUP(BE138,'CRUCE RIESGOS'!$C$9:$D$16,2,FALSE),"")</f>
        <v/>
      </c>
      <c r="BG138" s="241" t="n">
        <v>24.6400000000002</v>
      </c>
      <c r="BH138" s="241">
        <f>IFERROR(VLOOKUP(BG138,'CRUCE RIESGOS'!$C$9:$D$16,2,FALSE),"")</f>
        <v/>
      </c>
      <c r="BI138" s="241" t="n">
        <v>25.6400000000002</v>
      </c>
      <c r="BJ138" s="241">
        <f>IFERROR(VLOOKUP(BI138,'CRUCE RIESGOS'!$C$9:$D$16,2,FALSE),"")</f>
        <v/>
      </c>
    </row>
    <row r="139">
      <c r="N139" s="241">
        <f>IF(N140&lt;&gt;""," -R","")</f>
        <v/>
      </c>
      <c r="P139" s="241">
        <f>IF(P140&lt;&gt;""," -R","")</f>
        <v/>
      </c>
      <c r="R139" s="241">
        <f>IF(R140&lt;&gt;""," -R","")</f>
        <v/>
      </c>
      <c r="T139" s="241">
        <f>IF(T140&lt;&gt;""," -R","")</f>
        <v/>
      </c>
      <c r="V139" s="241">
        <f>IF(V140&lt;&gt;""," -R","")</f>
        <v/>
      </c>
      <c r="X139" s="241">
        <f>IF(X140&lt;&gt;""," -R","")</f>
        <v/>
      </c>
      <c r="Z139" s="241">
        <f>IF(Z140&lt;&gt;""," -R","")</f>
        <v/>
      </c>
      <c r="AB139" s="241">
        <f>IF(AB140&lt;&gt;""," -R","")</f>
        <v/>
      </c>
      <c r="AD139" s="241">
        <f>IF(AD140&lt;&gt;""," -R","")</f>
        <v/>
      </c>
      <c r="AF139" s="241">
        <f>IF(AF140&lt;&gt;""," -R","")</f>
        <v/>
      </c>
      <c r="AH139" s="241">
        <f>IF(AH140&lt;&gt;""," -R","")</f>
        <v/>
      </c>
      <c r="AJ139" s="241">
        <f>IF(AJ140&lt;&gt;""," -R","")</f>
        <v/>
      </c>
      <c r="AL139" s="241">
        <f>IF(AL140&lt;&gt;""," -R","")</f>
        <v/>
      </c>
      <c r="AN139" s="241">
        <f>IF(AN140&lt;&gt;""," -R","")</f>
        <v/>
      </c>
      <c r="AP139" s="241">
        <f>IF(AP140&lt;&gt;""," -R","")</f>
        <v/>
      </c>
      <c r="AR139" s="241">
        <f>IF(AR140&lt;&gt;""," -R","")</f>
        <v/>
      </c>
      <c r="AT139" s="241">
        <f>IF(AT140&lt;&gt;""," -R","")</f>
        <v/>
      </c>
      <c r="AV139" s="241">
        <f>IF(AV140&lt;&gt;""," -R","")</f>
        <v/>
      </c>
      <c r="AX139" s="241">
        <f>IF(AX140&lt;&gt;""," -R","")</f>
        <v/>
      </c>
      <c r="AZ139" s="241">
        <f>IF(AZ140&lt;&gt;""," -R","")</f>
        <v/>
      </c>
      <c r="BB139" s="241">
        <f>IF(BB140&lt;&gt;""," -R","")</f>
        <v/>
      </c>
      <c r="BD139" s="241">
        <f>IF(BD140&lt;&gt;""," -R","")</f>
        <v/>
      </c>
      <c r="BF139" s="241">
        <f>IF(BF140&lt;&gt;""," -R","")</f>
        <v/>
      </c>
      <c r="BH139" s="241">
        <f>IF(BH140&lt;&gt;""," -R","")</f>
        <v/>
      </c>
      <c r="BJ139" s="241">
        <f>IF(BJ140&lt;&gt;""," -R","")</f>
        <v/>
      </c>
    </row>
    <row r="140">
      <c r="M140" s="241" t="n">
        <v>1.65</v>
      </c>
      <c r="N140" s="241">
        <f>IFERROR(VLOOKUP(M140,'CRUCE RIESGOS'!$C$9:$D$16,2,FALSE),"")</f>
        <v/>
      </c>
      <c r="O140" s="241" t="n">
        <v>2.65000000000001</v>
      </c>
      <c r="P140" s="241">
        <f>IFERROR(VLOOKUP(O140,'CRUCE RIESGOS'!$C$9:$D$16,2,FALSE),"")</f>
        <v/>
      </c>
      <c r="Q140" s="241" t="n">
        <v>3.65000000000002</v>
      </c>
      <c r="R140" s="241">
        <f>IFERROR(VLOOKUP(Q140,'CRUCE RIESGOS'!$C$9:$D$16,2,FALSE),"")</f>
        <v/>
      </c>
      <c r="S140" s="241" t="n">
        <v>4.65000000000003</v>
      </c>
      <c r="T140" s="241">
        <f>IFERROR(VLOOKUP(S140,'CRUCE RIESGOS'!$C$9:$D$16,2,FALSE),"")</f>
        <v/>
      </c>
      <c r="U140" s="241" t="n">
        <v>5.65000000000004</v>
      </c>
      <c r="V140" s="241">
        <f>IFERROR(VLOOKUP(U140,'CRUCE RIESGOS'!$C$9:$D$16,2,FALSE),"")</f>
        <v/>
      </c>
      <c r="W140" s="241" t="n">
        <v>6.65000000000005</v>
      </c>
      <c r="X140" s="241">
        <f>IFERROR(VLOOKUP(W140,'CRUCE RIESGOS'!$C$9:$D$16,2,FALSE),"")</f>
        <v/>
      </c>
      <c r="Y140" s="241" t="n">
        <v>7.65000000000006</v>
      </c>
      <c r="Z140" s="241">
        <f>IFERROR(VLOOKUP(Y140,'CRUCE RIESGOS'!$C$9:$D$16,2,FALSE),"")</f>
        <v/>
      </c>
      <c r="AA140" s="241" t="n">
        <v>8.65000000000007</v>
      </c>
      <c r="AB140" s="241">
        <f>IFERROR(VLOOKUP(AA140,'CRUCE RIESGOS'!$C$9:$D$16,2,FALSE),"")</f>
        <v/>
      </c>
      <c r="AC140" s="241" t="n">
        <v>9.65000000000008</v>
      </c>
      <c r="AD140" s="241">
        <f>IFERROR(VLOOKUP(AC140,'CRUCE RIESGOS'!$C$9:$D$16,2,FALSE),"")</f>
        <v/>
      </c>
      <c r="AE140" s="241" t="n">
        <v>10.6500000000001</v>
      </c>
      <c r="AF140" s="241">
        <f>IFERROR(VLOOKUP(AE140,'CRUCE RIESGOS'!$C$9:$D$16,2,FALSE),"")</f>
        <v/>
      </c>
      <c r="AG140" s="241" t="n">
        <v>11.6500000000001</v>
      </c>
      <c r="AH140" s="241">
        <f>IFERROR(VLOOKUP(AG140,'CRUCE RIESGOS'!$C$9:$D$16,2,FALSE),"")</f>
        <v/>
      </c>
      <c r="AI140" s="241" t="n">
        <v>12.6500000000001</v>
      </c>
      <c r="AJ140" s="241">
        <f>IFERROR(VLOOKUP(AI140,'CRUCE RIESGOS'!$C$9:$D$16,2,FALSE),"")</f>
        <v/>
      </c>
      <c r="AK140" s="241" t="n">
        <v>13.6500000000001</v>
      </c>
      <c r="AL140" s="241">
        <f>IFERROR(VLOOKUP(AK140,'CRUCE RIESGOS'!$C$9:$D$16,2,FALSE),"")</f>
        <v/>
      </c>
      <c r="AM140" s="241" t="n">
        <v>14.6500000000001</v>
      </c>
      <c r="AN140" s="241">
        <f>IFERROR(VLOOKUP(AM140,'CRUCE RIESGOS'!$C$9:$D$16,2,FALSE),"")</f>
        <v/>
      </c>
      <c r="AO140" s="241" t="n">
        <v>15.6500000000001</v>
      </c>
      <c r="AP140" s="241">
        <f>IFERROR(VLOOKUP(AO140,'CRUCE RIESGOS'!$C$9:$D$16,2,FALSE),"")</f>
        <v/>
      </c>
      <c r="AQ140" s="241" t="n">
        <v>16.6500000000002</v>
      </c>
      <c r="AR140" s="241">
        <f>IFERROR(VLOOKUP(AQ140,'CRUCE RIESGOS'!$C$9:$D$16,2,FALSE),"")</f>
        <v/>
      </c>
      <c r="AS140" s="241" t="n">
        <v>17.6500000000002</v>
      </c>
      <c r="AT140" s="241">
        <f>IFERROR(VLOOKUP(AS140,'CRUCE RIESGOS'!$C$9:$D$16,2,FALSE),"")</f>
        <v/>
      </c>
      <c r="AU140" s="241" t="n">
        <v>18.6500000000002</v>
      </c>
      <c r="AV140" s="241">
        <f>IFERROR(VLOOKUP(AU140,'CRUCE RIESGOS'!$C$9:$D$16,2,FALSE),"")</f>
        <v/>
      </c>
      <c r="AW140" s="241" t="n">
        <v>19.6500000000002</v>
      </c>
      <c r="AX140" s="241">
        <f>IFERROR(VLOOKUP(AW140,'CRUCE RIESGOS'!$C$9:$D$16,2,FALSE),"")</f>
        <v/>
      </c>
      <c r="AY140" s="241" t="n">
        <v>20.6500000000002</v>
      </c>
      <c r="AZ140" s="241">
        <f>IFERROR(VLOOKUP(AY140,'CRUCE RIESGOS'!$C$9:$D$16,2,FALSE),"")</f>
        <v/>
      </c>
      <c r="BA140" s="241" t="n">
        <v>21.6500000000002</v>
      </c>
      <c r="BB140" s="241">
        <f>IFERROR(VLOOKUP(BA140,'CRUCE RIESGOS'!$C$9:$D$16,2,FALSE),"")</f>
        <v/>
      </c>
      <c r="BC140" s="241" t="n">
        <v>22.6500000000002</v>
      </c>
      <c r="BD140" s="241">
        <f>IFERROR(VLOOKUP(BC140,'CRUCE RIESGOS'!$C$9:$D$16,2,FALSE),"")</f>
        <v/>
      </c>
      <c r="BE140" s="241" t="n">
        <v>23.6500000000002</v>
      </c>
      <c r="BF140" s="241">
        <f>IFERROR(VLOOKUP(BE140,'CRUCE RIESGOS'!$C$9:$D$16,2,FALSE),"")</f>
        <v/>
      </c>
      <c r="BG140" s="241" t="n">
        <v>24.6500000000002</v>
      </c>
      <c r="BH140" s="241">
        <f>IFERROR(VLOOKUP(BG140,'CRUCE RIESGOS'!$C$9:$D$16,2,FALSE),"")</f>
        <v/>
      </c>
      <c r="BI140" s="241" t="n">
        <v>25.6500000000002</v>
      </c>
      <c r="BJ140" s="241">
        <f>IFERROR(VLOOKUP(BI140,'CRUCE RIESGOS'!$C$9:$D$16,2,FALSE),"")</f>
        <v/>
      </c>
    </row>
    <row r="141">
      <c r="N141" s="241">
        <f>IF(N142&lt;&gt;""," -R","")</f>
        <v/>
      </c>
      <c r="P141" s="241">
        <f>IF(P142&lt;&gt;""," -R","")</f>
        <v/>
      </c>
      <c r="R141" s="241">
        <f>IF(R142&lt;&gt;""," -R","")</f>
        <v/>
      </c>
      <c r="T141" s="241">
        <f>IF(T142&lt;&gt;""," -R","")</f>
        <v/>
      </c>
      <c r="V141" s="241">
        <f>IF(V142&lt;&gt;""," -R","")</f>
        <v/>
      </c>
      <c r="X141" s="241">
        <f>IF(X142&lt;&gt;""," -R","")</f>
        <v/>
      </c>
      <c r="Z141" s="241">
        <f>IF(Z142&lt;&gt;""," -R","")</f>
        <v/>
      </c>
      <c r="AB141" s="241">
        <f>IF(AB142&lt;&gt;""," -R","")</f>
        <v/>
      </c>
      <c r="AD141" s="241">
        <f>IF(AD142&lt;&gt;""," -R","")</f>
        <v/>
      </c>
      <c r="AF141" s="241">
        <f>IF(AF142&lt;&gt;""," -R","")</f>
        <v/>
      </c>
      <c r="AH141" s="241">
        <f>IF(AH142&lt;&gt;""," -R","")</f>
        <v/>
      </c>
      <c r="AJ141" s="241">
        <f>IF(AJ142&lt;&gt;""," -R","")</f>
        <v/>
      </c>
      <c r="AL141" s="241">
        <f>IF(AL142&lt;&gt;""," -R","")</f>
        <v/>
      </c>
      <c r="AN141" s="241">
        <f>IF(AN142&lt;&gt;""," -R","")</f>
        <v/>
      </c>
      <c r="AP141" s="241">
        <f>IF(AP142&lt;&gt;""," -R","")</f>
        <v/>
      </c>
      <c r="AR141" s="241">
        <f>IF(AR142&lt;&gt;""," -R","")</f>
        <v/>
      </c>
      <c r="AT141" s="241">
        <f>IF(AT142&lt;&gt;""," -R","")</f>
        <v/>
      </c>
      <c r="AV141" s="241">
        <f>IF(AV142&lt;&gt;""," -R","")</f>
        <v/>
      </c>
      <c r="AX141" s="241">
        <f>IF(AX142&lt;&gt;""," -R","")</f>
        <v/>
      </c>
      <c r="AZ141" s="241">
        <f>IF(AZ142&lt;&gt;""," -R","")</f>
        <v/>
      </c>
      <c r="BB141" s="241">
        <f>IF(BB142&lt;&gt;""," -R","")</f>
        <v/>
      </c>
      <c r="BD141" s="241">
        <f>IF(BD142&lt;&gt;""," -R","")</f>
        <v/>
      </c>
      <c r="BF141" s="241">
        <f>IF(BF142&lt;&gt;""," -R","")</f>
        <v/>
      </c>
      <c r="BH141" s="241">
        <f>IF(BH142&lt;&gt;""," -R","")</f>
        <v/>
      </c>
      <c r="BJ141" s="241">
        <f>IF(BJ142&lt;&gt;""," -R","")</f>
        <v/>
      </c>
    </row>
    <row r="142">
      <c r="M142" s="241" t="n">
        <v>1.66</v>
      </c>
      <c r="N142" s="241">
        <f>IFERROR(VLOOKUP(M142,'CRUCE RIESGOS'!$C$9:$D$16,2,FALSE),"")</f>
        <v/>
      </c>
      <c r="O142" s="241" t="n">
        <v>2.66000000000001</v>
      </c>
      <c r="P142" s="241">
        <f>IFERROR(VLOOKUP(O142,'CRUCE RIESGOS'!$C$9:$D$16,2,FALSE),"")</f>
        <v/>
      </c>
      <c r="Q142" s="241" t="n">
        <v>3.66000000000002</v>
      </c>
      <c r="R142" s="241">
        <f>IFERROR(VLOOKUP(Q142,'CRUCE RIESGOS'!$C$9:$D$16,2,FALSE),"")</f>
        <v/>
      </c>
      <c r="S142" s="241" t="n">
        <v>4.66000000000003</v>
      </c>
      <c r="T142" s="241">
        <f>IFERROR(VLOOKUP(S142,'CRUCE RIESGOS'!$C$9:$D$16,2,FALSE),"")</f>
        <v/>
      </c>
      <c r="U142" s="241" t="n">
        <v>5.66000000000004</v>
      </c>
      <c r="V142" s="241">
        <f>IFERROR(VLOOKUP(U142,'CRUCE RIESGOS'!$C$9:$D$16,2,FALSE),"")</f>
        <v/>
      </c>
      <c r="W142" s="241" t="n">
        <v>6.66000000000005</v>
      </c>
      <c r="X142" s="241">
        <f>IFERROR(VLOOKUP(W142,'CRUCE RIESGOS'!$C$9:$D$16,2,FALSE),"")</f>
        <v/>
      </c>
      <c r="Y142" s="241" t="n">
        <v>7.66000000000006</v>
      </c>
      <c r="Z142" s="241">
        <f>IFERROR(VLOOKUP(Y142,'CRUCE RIESGOS'!$C$9:$D$16,2,FALSE),"")</f>
        <v/>
      </c>
      <c r="AA142" s="241" t="n">
        <v>8.660000000000069</v>
      </c>
      <c r="AB142" s="241">
        <f>IFERROR(VLOOKUP(AA142,'CRUCE RIESGOS'!$C$9:$D$16,2,FALSE),"")</f>
        <v/>
      </c>
      <c r="AC142" s="241" t="n">
        <v>9.66000000000008</v>
      </c>
      <c r="AD142" s="241">
        <f>IFERROR(VLOOKUP(AC142,'CRUCE RIESGOS'!$C$9:$D$16,2,FALSE),"")</f>
        <v/>
      </c>
      <c r="AE142" s="241" t="n">
        <v>10.6600000000001</v>
      </c>
      <c r="AF142" s="241">
        <f>IFERROR(VLOOKUP(AE142,'CRUCE RIESGOS'!$C$9:$D$16,2,FALSE),"")</f>
        <v/>
      </c>
      <c r="AG142" s="241" t="n">
        <v>11.6600000000001</v>
      </c>
      <c r="AH142" s="241">
        <f>IFERROR(VLOOKUP(AG142,'CRUCE RIESGOS'!$C$9:$D$16,2,FALSE),"")</f>
        <v/>
      </c>
      <c r="AI142" s="241" t="n">
        <v>12.6600000000001</v>
      </c>
      <c r="AJ142" s="241">
        <f>IFERROR(VLOOKUP(AI142,'CRUCE RIESGOS'!$C$9:$D$16,2,FALSE),"")</f>
        <v/>
      </c>
      <c r="AK142" s="241" t="n">
        <v>13.6600000000001</v>
      </c>
      <c r="AL142" s="241">
        <f>IFERROR(VLOOKUP(AK142,'CRUCE RIESGOS'!$C$9:$D$16,2,FALSE),"")</f>
        <v/>
      </c>
      <c r="AM142" s="241" t="n">
        <v>14.6600000000001</v>
      </c>
      <c r="AN142" s="241">
        <f>IFERROR(VLOOKUP(AM142,'CRUCE RIESGOS'!$C$9:$D$16,2,FALSE),"")</f>
        <v/>
      </c>
      <c r="AO142" s="241" t="n">
        <v>15.6600000000001</v>
      </c>
      <c r="AP142" s="241">
        <f>IFERROR(VLOOKUP(AO142,'CRUCE RIESGOS'!$C$9:$D$16,2,FALSE),"")</f>
        <v/>
      </c>
      <c r="AQ142" s="241" t="n">
        <v>16.6600000000001</v>
      </c>
      <c r="AR142" s="241">
        <f>IFERROR(VLOOKUP(AQ142,'CRUCE RIESGOS'!$C$9:$D$16,2,FALSE),"")</f>
        <v/>
      </c>
      <c r="AS142" s="241" t="n">
        <v>17.6600000000002</v>
      </c>
      <c r="AT142" s="241">
        <f>IFERROR(VLOOKUP(AS142,'CRUCE RIESGOS'!$C$9:$D$16,2,FALSE),"")</f>
        <v/>
      </c>
      <c r="AU142" s="241" t="n">
        <v>18.6600000000002</v>
      </c>
      <c r="AV142" s="241">
        <f>IFERROR(VLOOKUP(AU142,'CRUCE RIESGOS'!$C$9:$D$16,2,FALSE),"")</f>
        <v/>
      </c>
      <c r="AW142" s="241" t="n">
        <v>19.6600000000002</v>
      </c>
      <c r="AX142" s="241">
        <f>IFERROR(VLOOKUP(AW142,'CRUCE RIESGOS'!$C$9:$D$16,2,FALSE),"")</f>
        <v/>
      </c>
      <c r="AY142" s="241" t="n">
        <v>20.6600000000002</v>
      </c>
      <c r="AZ142" s="241">
        <f>IFERROR(VLOOKUP(AY142,'CRUCE RIESGOS'!$C$9:$D$16,2,FALSE),"")</f>
        <v/>
      </c>
      <c r="BA142" s="241" t="n">
        <v>21.6600000000002</v>
      </c>
      <c r="BB142" s="241">
        <f>IFERROR(VLOOKUP(BA142,'CRUCE RIESGOS'!$C$9:$D$16,2,FALSE),"")</f>
        <v/>
      </c>
      <c r="BC142" s="241" t="n">
        <v>22.6600000000002</v>
      </c>
      <c r="BD142" s="241">
        <f>IFERROR(VLOOKUP(BC142,'CRUCE RIESGOS'!$C$9:$D$16,2,FALSE),"")</f>
        <v/>
      </c>
      <c r="BE142" s="241" t="n">
        <v>23.6600000000002</v>
      </c>
      <c r="BF142" s="241">
        <f>IFERROR(VLOOKUP(BE142,'CRUCE RIESGOS'!$C$9:$D$16,2,FALSE),"")</f>
        <v/>
      </c>
      <c r="BG142" s="241" t="n">
        <v>24.6600000000002</v>
      </c>
      <c r="BH142" s="241">
        <f>IFERROR(VLOOKUP(BG142,'CRUCE RIESGOS'!$C$9:$D$16,2,FALSE),"")</f>
        <v/>
      </c>
      <c r="BI142" s="241" t="n">
        <v>25.6600000000002</v>
      </c>
      <c r="BJ142" s="241">
        <f>IFERROR(VLOOKUP(BI142,'CRUCE RIESGOS'!$C$9:$D$16,2,FALSE),"")</f>
        <v/>
      </c>
    </row>
    <row r="143">
      <c r="N143" s="241">
        <f>IF(N144&lt;&gt;""," -R","")</f>
        <v/>
      </c>
      <c r="P143" s="241">
        <f>IF(P144&lt;&gt;""," -R","")</f>
        <v/>
      </c>
      <c r="R143" s="241">
        <f>IF(R144&lt;&gt;""," -R","")</f>
        <v/>
      </c>
      <c r="T143" s="241">
        <f>IF(T144&lt;&gt;""," -R","")</f>
        <v/>
      </c>
      <c r="V143" s="241">
        <f>IF(V144&lt;&gt;""," -R","")</f>
        <v/>
      </c>
      <c r="X143" s="241">
        <f>IF(X144&lt;&gt;""," -R","")</f>
        <v/>
      </c>
      <c r="Z143" s="241">
        <f>IF(Z144&lt;&gt;""," -R","")</f>
        <v/>
      </c>
      <c r="AB143" s="241">
        <f>IF(AB144&lt;&gt;""," -R","")</f>
        <v/>
      </c>
      <c r="AD143" s="241">
        <f>IF(AD144&lt;&gt;""," -R","")</f>
        <v/>
      </c>
      <c r="AF143" s="241">
        <f>IF(AF144&lt;&gt;""," -R","")</f>
        <v/>
      </c>
      <c r="AH143" s="241">
        <f>IF(AH144&lt;&gt;""," -R","")</f>
        <v/>
      </c>
      <c r="AJ143" s="241">
        <f>IF(AJ144&lt;&gt;""," -R","")</f>
        <v/>
      </c>
      <c r="AL143" s="241">
        <f>IF(AL144&lt;&gt;""," -R","")</f>
        <v/>
      </c>
      <c r="AN143" s="241">
        <f>IF(AN144&lt;&gt;""," -R","")</f>
        <v/>
      </c>
      <c r="AP143" s="241">
        <f>IF(AP144&lt;&gt;""," -R","")</f>
        <v/>
      </c>
      <c r="AR143" s="241">
        <f>IF(AR144&lt;&gt;""," -R","")</f>
        <v/>
      </c>
      <c r="AT143" s="241">
        <f>IF(AT144&lt;&gt;""," -R","")</f>
        <v/>
      </c>
      <c r="AV143" s="241">
        <f>IF(AV144&lt;&gt;""," -R","")</f>
        <v/>
      </c>
      <c r="AX143" s="241">
        <f>IF(AX144&lt;&gt;""," -R","")</f>
        <v/>
      </c>
      <c r="AZ143" s="241">
        <f>IF(AZ144&lt;&gt;""," -R","")</f>
        <v/>
      </c>
      <c r="BB143" s="241">
        <f>IF(BB144&lt;&gt;""," -R","")</f>
        <v/>
      </c>
      <c r="BD143" s="241">
        <f>IF(BD144&lt;&gt;""," -R","")</f>
        <v/>
      </c>
      <c r="BF143" s="241">
        <f>IF(BF144&lt;&gt;""," -R","")</f>
        <v/>
      </c>
      <c r="BH143" s="241">
        <f>IF(BH144&lt;&gt;""," -R","")</f>
        <v/>
      </c>
      <c r="BJ143" s="241">
        <f>IF(BJ144&lt;&gt;""," -R","")</f>
        <v/>
      </c>
    </row>
    <row r="144">
      <c r="M144" s="241" t="n">
        <v>1.67</v>
      </c>
      <c r="N144" s="241">
        <f>IFERROR(VLOOKUP(M144,'CRUCE RIESGOS'!$C$9:$D$16,2,FALSE),"")</f>
        <v/>
      </c>
      <c r="O144" s="241" t="n">
        <v>2.67000000000002</v>
      </c>
      <c r="P144" s="241">
        <f>IFERROR(VLOOKUP(O144,'CRUCE RIESGOS'!$C$9:$D$16,2,FALSE),"")</f>
        <v/>
      </c>
      <c r="Q144" s="241" t="n">
        <v>3.67000000000004</v>
      </c>
      <c r="R144" s="241">
        <f>IFERROR(VLOOKUP(Q144,'CRUCE RIESGOS'!$C$9:$D$16,2,FALSE),"")</f>
        <v/>
      </c>
      <c r="S144" s="241" t="n">
        <v>4.67000000000006</v>
      </c>
      <c r="T144" s="241">
        <f>IFERROR(VLOOKUP(S144,'CRUCE RIESGOS'!$C$9:$D$16,2,FALSE),"")</f>
        <v/>
      </c>
      <c r="U144" s="241" t="n">
        <v>5.67000000000008</v>
      </c>
      <c r="V144" s="241">
        <f>IFERROR(VLOOKUP(U144,'CRUCE RIESGOS'!$C$9:$D$16,2,FALSE),"")</f>
        <v/>
      </c>
      <c r="W144" s="241" t="n">
        <v>6.6700000000001</v>
      </c>
      <c r="X144" s="241">
        <f>IFERROR(VLOOKUP(W144,'CRUCE RIESGOS'!$C$9:$D$16,2,FALSE),"")</f>
        <v/>
      </c>
      <c r="Y144" s="241" t="n">
        <v>7.67000000000012</v>
      </c>
      <c r="Z144" s="241">
        <f>IFERROR(VLOOKUP(Y144,'CRUCE RIESGOS'!$C$9:$D$16,2,FALSE),"")</f>
        <v/>
      </c>
      <c r="AA144" s="241" t="n">
        <v>8.67000000000014</v>
      </c>
      <c r="AB144" s="241">
        <f>IFERROR(VLOOKUP(AA144,'CRUCE RIESGOS'!$C$9:$D$16,2,FALSE),"")</f>
        <v/>
      </c>
      <c r="AC144" s="241" t="n">
        <v>9.67000000000016</v>
      </c>
      <c r="AD144" s="241">
        <f>IFERROR(VLOOKUP(AC144,'CRUCE RIESGOS'!$C$9:$D$16,2,FALSE),"")</f>
        <v/>
      </c>
      <c r="AE144" s="241" t="n">
        <v>10.6700000000002</v>
      </c>
      <c r="AF144" s="241">
        <f>IFERROR(VLOOKUP(AE144,'CRUCE RIESGOS'!$C$9:$D$16,2,FALSE),"")</f>
        <v/>
      </c>
      <c r="AG144" s="241" t="n">
        <v>11.6700000000002</v>
      </c>
      <c r="AH144" s="241">
        <f>IFERROR(VLOOKUP(AG144,'CRUCE RIESGOS'!$C$9:$D$16,2,FALSE),"")</f>
        <v/>
      </c>
      <c r="AI144" s="241" t="n">
        <v>12.6700000000002</v>
      </c>
      <c r="AJ144" s="241">
        <f>IFERROR(VLOOKUP(AI144,'CRUCE RIESGOS'!$C$9:$D$16,2,FALSE),"")</f>
        <v/>
      </c>
      <c r="AK144" s="241" t="n">
        <v>13.6700000000002</v>
      </c>
      <c r="AL144" s="241">
        <f>IFERROR(VLOOKUP(AK144,'CRUCE RIESGOS'!$C$9:$D$16,2,FALSE),"")</f>
        <v/>
      </c>
      <c r="AM144" s="241" t="n">
        <v>14.6700000000003</v>
      </c>
      <c r="AN144" s="241">
        <f>IFERROR(VLOOKUP(AM144,'CRUCE RIESGOS'!$C$9:$D$16,2,FALSE),"")</f>
        <v/>
      </c>
      <c r="AO144" s="241" t="n">
        <v>15.6700000000003</v>
      </c>
      <c r="AP144" s="241">
        <f>IFERROR(VLOOKUP(AO144,'CRUCE RIESGOS'!$C$9:$D$16,2,FALSE),"")</f>
        <v/>
      </c>
      <c r="AQ144" s="241" t="n">
        <v>16.6700000000003</v>
      </c>
      <c r="AR144" s="241">
        <f>IFERROR(VLOOKUP(AQ144,'CRUCE RIESGOS'!$C$9:$D$16,2,FALSE),"")</f>
        <v/>
      </c>
      <c r="AS144" s="241" t="n">
        <v>17.6700000000003</v>
      </c>
      <c r="AT144" s="241">
        <f>IFERROR(VLOOKUP(AS144,'CRUCE RIESGOS'!$C$9:$D$16,2,FALSE),"")</f>
        <v/>
      </c>
      <c r="AU144" s="241" t="n">
        <v>18.6700000000003</v>
      </c>
      <c r="AV144" s="241">
        <f>IFERROR(VLOOKUP(AU144,'CRUCE RIESGOS'!$C$9:$D$16,2,FALSE),"")</f>
        <v/>
      </c>
      <c r="AW144" s="241" t="n">
        <v>19.6700000000004</v>
      </c>
      <c r="AX144" s="241">
        <f>IFERROR(VLOOKUP(AW144,'CRUCE RIESGOS'!$C$9:$D$16,2,FALSE),"")</f>
        <v/>
      </c>
      <c r="AY144" s="241" t="n">
        <v>20.6700000000004</v>
      </c>
      <c r="AZ144" s="241">
        <f>IFERROR(VLOOKUP(AY144,'CRUCE RIESGOS'!$C$9:$D$16,2,FALSE),"")</f>
        <v/>
      </c>
      <c r="BA144" s="241" t="n">
        <v>21.6700000000004</v>
      </c>
      <c r="BB144" s="241">
        <f>IFERROR(VLOOKUP(BA144,'CRUCE RIESGOS'!$C$9:$D$16,2,FALSE),"")</f>
        <v/>
      </c>
      <c r="BC144" s="241" t="n">
        <v>22.6700000000004</v>
      </c>
      <c r="BD144" s="241">
        <f>IFERROR(VLOOKUP(BC144,'CRUCE RIESGOS'!$C$9:$D$16,2,FALSE),"")</f>
        <v/>
      </c>
      <c r="BE144" s="241" t="n">
        <v>23.6700000000004</v>
      </c>
      <c r="BF144" s="241">
        <f>IFERROR(VLOOKUP(BE144,'CRUCE RIESGOS'!$C$9:$D$16,2,FALSE),"")</f>
        <v/>
      </c>
      <c r="BG144" s="241" t="n">
        <v>24.6700000000005</v>
      </c>
      <c r="BH144" s="241">
        <f>IFERROR(VLOOKUP(BG144,'CRUCE RIESGOS'!$C$9:$D$16,2,FALSE),"")</f>
        <v/>
      </c>
      <c r="BI144" s="241" t="n">
        <v>25.6700000000005</v>
      </c>
      <c r="BJ144" s="241">
        <f>IFERROR(VLOOKUP(BI144,'CRUCE RIESGOS'!$C$9:$D$16,2,FALSE),"")</f>
        <v/>
      </c>
    </row>
    <row r="145">
      <c r="N145" s="241">
        <f>IF(N146&lt;&gt;""," -R","")</f>
        <v/>
      </c>
      <c r="P145" s="241">
        <f>IF(P146&lt;&gt;""," -R","")</f>
        <v/>
      </c>
      <c r="R145" s="241">
        <f>IF(R146&lt;&gt;""," -R","")</f>
        <v/>
      </c>
      <c r="T145" s="241">
        <f>IF(T146&lt;&gt;""," -R","")</f>
        <v/>
      </c>
      <c r="V145" s="241">
        <f>IF(V146&lt;&gt;""," -R","")</f>
        <v/>
      </c>
      <c r="X145" s="241">
        <f>IF(X146&lt;&gt;""," -R","")</f>
        <v/>
      </c>
      <c r="Z145" s="241">
        <f>IF(Z146&lt;&gt;""," -R","")</f>
        <v/>
      </c>
      <c r="AB145" s="241">
        <f>IF(AB146&lt;&gt;""," -R","")</f>
        <v/>
      </c>
      <c r="AD145" s="241">
        <f>IF(AD146&lt;&gt;""," -R","")</f>
        <v/>
      </c>
      <c r="AF145" s="241">
        <f>IF(AF146&lt;&gt;""," -R","")</f>
        <v/>
      </c>
      <c r="AH145" s="241">
        <f>IF(AH146&lt;&gt;""," -R","")</f>
        <v/>
      </c>
      <c r="AJ145" s="241">
        <f>IF(AJ146&lt;&gt;""," -R","")</f>
        <v/>
      </c>
      <c r="AL145" s="241">
        <f>IF(AL146&lt;&gt;""," -R","")</f>
        <v/>
      </c>
      <c r="AN145" s="241">
        <f>IF(AN146&lt;&gt;""," -R","")</f>
        <v/>
      </c>
      <c r="AP145" s="241">
        <f>IF(AP146&lt;&gt;""," -R","")</f>
        <v/>
      </c>
      <c r="AR145" s="241">
        <f>IF(AR146&lt;&gt;""," -R","")</f>
        <v/>
      </c>
      <c r="AT145" s="241">
        <f>IF(AT146&lt;&gt;""," -R","")</f>
        <v/>
      </c>
      <c r="AV145" s="241">
        <f>IF(AV146&lt;&gt;""," -R","")</f>
        <v/>
      </c>
      <c r="AX145" s="241">
        <f>IF(AX146&lt;&gt;""," -R","")</f>
        <v/>
      </c>
      <c r="AZ145" s="241">
        <f>IF(AZ146&lt;&gt;""," -R","")</f>
        <v/>
      </c>
      <c r="BB145" s="241">
        <f>IF(BB146&lt;&gt;""," -R","")</f>
        <v/>
      </c>
      <c r="BD145" s="241">
        <f>IF(BD146&lt;&gt;""," -R","")</f>
        <v/>
      </c>
      <c r="BF145" s="241">
        <f>IF(BF146&lt;&gt;""," -R","")</f>
        <v/>
      </c>
      <c r="BH145" s="241">
        <f>IF(BH146&lt;&gt;""," -R","")</f>
        <v/>
      </c>
      <c r="BJ145" s="241">
        <f>IF(BJ146&lt;&gt;""," -R","")</f>
        <v/>
      </c>
    </row>
    <row r="146">
      <c r="M146" s="241" t="n">
        <v>1.68</v>
      </c>
      <c r="N146" s="241">
        <f>IFERROR(VLOOKUP(M146,'CRUCE RIESGOS'!$C$9:$D$16,2,FALSE),"")</f>
        <v/>
      </c>
      <c r="O146" s="241" t="n">
        <v>2.68000000000001</v>
      </c>
      <c r="P146" s="241">
        <f>IFERROR(VLOOKUP(O146,'CRUCE RIESGOS'!$C$9:$D$16,2,FALSE),"")</f>
        <v/>
      </c>
      <c r="Q146" s="241" t="n">
        <v>3.68000000000002</v>
      </c>
      <c r="R146" s="241">
        <f>IFERROR(VLOOKUP(Q146,'CRUCE RIESGOS'!$C$9:$D$16,2,FALSE),"")</f>
        <v/>
      </c>
      <c r="S146" s="241" t="n">
        <v>4.68000000000003</v>
      </c>
      <c r="T146" s="241">
        <f>IFERROR(VLOOKUP(S146,'CRUCE RIESGOS'!$C$9:$D$16,2,FALSE),"")</f>
        <v/>
      </c>
      <c r="U146" s="241" t="n">
        <v>5.68000000000004</v>
      </c>
      <c r="V146" s="241">
        <f>IFERROR(VLOOKUP(U146,'CRUCE RIESGOS'!$C$9:$D$16,2,FALSE),"")</f>
        <v/>
      </c>
      <c r="W146" s="241" t="n">
        <v>6.68000000000005</v>
      </c>
      <c r="X146" s="241">
        <f>IFERROR(VLOOKUP(W146,'CRUCE RIESGOS'!$C$9:$D$16,2,FALSE),"")</f>
        <v/>
      </c>
      <c r="Y146" s="241" t="n">
        <v>7.68000000000006</v>
      </c>
      <c r="Z146" s="241">
        <f>IFERROR(VLOOKUP(Y146,'CRUCE RIESGOS'!$C$9:$D$16,2,FALSE),"")</f>
        <v/>
      </c>
      <c r="AA146" s="241" t="n">
        <v>8.680000000000071</v>
      </c>
      <c r="AB146" s="241">
        <f>IFERROR(VLOOKUP(AA146,'CRUCE RIESGOS'!$C$9:$D$16,2,FALSE),"")</f>
        <v/>
      </c>
      <c r="AC146" s="241" t="n">
        <v>9.68000000000008</v>
      </c>
      <c r="AD146" s="241">
        <f>IFERROR(VLOOKUP(AC146,'CRUCE RIESGOS'!$C$9:$D$16,2,FALSE),"")</f>
        <v/>
      </c>
      <c r="AE146" s="241" t="n">
        <v>10.6800000000001</v>
      </c>
      <c r="AF146" s="241">
        <f>IFERROR(VLOOKUP(AE146,'CRUCE RIESGOS'!$C$9:$D$16,2,FALSE),"")</f>
        <v/>
      </c>
      <c r="AG146" s="241" t="n">
        <v>11.6800000000001</v>
      </c>
      <c r="AH146" s="241">
        <f>IFERROR(VLOOKUP(AG146,'CRUCE RIESGOS'!$C$9:$D$16,2,FALSE),"")</f>
        <v/>
      </c>
      <c r="AI146" s="241" t="n">
        <v>12.6800000000001</v>
      </c>
      <c r="AJ146" s="241">
        <f>IFERROR(VLOOKUP(AI146,'CRUCE RIESGOS'!$C$9:$D$16,2,FALSE),"")</f>
        <v/>
      </c>
      <c r="AK146" s="241" t="n">
        <v>13.6800000000001</v>
      </c>
      <c r="AL146" s="241">
        <f>IFERROR(VLOOKUP(AK146,'CRUCE RIESGOS'!$C$9:$D$16,2,FALSE),"")</f>
        <v/>
      </c>
      <c r="AM146" s="241" t="n">
        <v>14.6800000000001</v>
      </c>
      <c r="AN146" s="241">
        <f>IFERROR(VLOOKUP(AM146,'CRUCE RIESGOS'!$C$9:$D$16,2,FALSE),"")</f>
        <v/>
      </c>
      <c r="AO146" s="241" t="n">
        <v>15.6800000000001</v>
      </c>
      <c r="AP146" s="241">
        <f>IFERROR(VLOOKUP(AO146,'CRUCE RIESGOS'!$C$9:$D$16,2,FALSE),"")</f>
        <v/>
      </c>
      <c r="AQ146" s="241" t="n">
        <v>16.6800000000001</v>
      </c>
      <c r="AR146" s="241">
        <f>IFERROR(VLOOKUP(AQ146,'CRUCE RIESGOS'!$C$9:$D$16,2,FALSE),"")</f>
        <v/>
      </c>
      <c r="AS146" s="241" t="n">
        <v>17.6800000000002</v>
      </c>
      <c r="AT146" s="241">
        <f>IFERROR(VLOOKUP(AS146,'CRUCE RIESGOS'!$C$9:$D$16,2,FALSE),"")</f>
        <v/>
      </c>
      <c r="AU146" s="241" t="n">
        <v>18.6800000000002</v>
      </c>
      <c r="AV146" s="241">
        <f>IFERROR(VLOOKUP(AU146,'CRUCE RIESGOS'!$C$9:$D$16,2,FALSE),"")</f>
        <v/>
      </c>
      <c r="AW146" s="241" t="n">
        <v>19.6800000000002</v>
      </c>
      <c r="AX146" s="241">
        <f>IFERROR(VLOOKUP(AW146,'CRUCE RIESGOS'!$C$9:$D$16,2,FALSE),"")</f>
        <v/>
      </c>
      <c r="AY146" s="241" t="n">
        <v>20.6800000000002</v>
      </c>
      <c r="AZ146" s="241">
        <f>IFERROR(VLOOKUP(AY146,'CRUCE RIESGOS'!$C$9:$D$16,2,FALSE),"")</f>
        <v/>
      </c>
      <c r="BA146" s="241" t="n">
        <v>21.6800000000002</v>
      </c>
      <c r="BB146" s="241">
        <f>IFERROR(VLOOKUP(BA146,'CRUCE RIESGOS'!$C$9:$D$16,2,FALSE),"")</f>
        <v/>
      </c>
      <c r="BC146" s="241" t="n">
        <v>22.6800000000002</v>
      </c>
      <c r="BD146" s="241">
        <f>IFERROR(VLOOKUP(BC146,'CRUCE RIESGOS'!$C$9:$D$16,2,FALSE),"")</f>
        <v/>
      </c>
      <c r="BE146" s="241" t="n">
        <v>23.6800000000002</v>
      </c>
      <c r="BF146" s="241">
        <f>IFERROR(VLOOKUP(BE146,'CRUCE RIESGOS'!$C$9:$D$16,2,FALSE),"")</f>
        <v/>
      </c>
      <c r="BG146" s="241" t="n">
        <v>24.6800000000002</v>
      </c>
      <c r="BH146" s="241">
        <f>IFERROR(VLOOKUP(BG146,'CRUCE RIESGOS'!$C$9:$D$16,2,FALSE),"")</f>
        <v/>
      </c>
      <c r="BI146" s="241" t="n">
        <v>25.6800000000002</v>
      </c>
      <c r="BJ146" s="241">
        <f>IFERROR(VLOOKUP(BI146,'CRUCE RIESGOS'!$C$9:$D$16,2,FALSE),"")</f>
        <v/>
      </c>
    </row>
    <row r="147">
      <c r="N147" s="241">
        <f>IF(N148&lt;&gt;""," -R","")</f>
        <v/>
      </c>
      <c r="P147" s="241">
        <f>IF(P148&lt;&gt;""," -R","")</f>
        <v/>
      </c>
      <c r="R147" s="241">
        <f>IF(R148&lt;&gt;""," -R","")</f>
        <v/>
      </c>
      <c r="T147" s="241">
        <f>IF(T148&lt;&gt;""," -R","")</f>
        <v/>
      </c>
      <c r="V147" s="241">
        <f>IF(V148&lt;&gt;""," -R","")</f>
        <v/>
      </c>
      <c r="X147" s="241">
        <f>IF(X148&lt;&gt;""," -R","")</f>
        <v/>
      </c>
      <c r="Z147" s="241">
        <f>IF(Z148&lt;&gt;""," -R","")</f>
        <v/>
      </c>
      <c r="AB147" s="241">
        <f>IF(AB148&lt;&gt;""," -R","")</f>
        <v/>
      </c>
      <c r="AD147" s="241">
        <f>IF(AD148&lt;&gt;""," -R","")</f>
        <v/>
      </c>
      <c r="AF147" s="241">
        <f>IF(AF148&lt;&gt;""," -R","")</f>
        <v/>
      </c>
      <c r="AH147" s="241">
        <f>IF(AH148&lt;&gt;""," -R","")</f>
        <v/>
      </c>
      <c r="AJ147" s="241">
        <f>IF(AJ148&lt;&gt;""," -R","")</f>
        <v/>
      </c>
      <c r="AL147" s="241">
        <f>IF(AL148&lt;&gt;""," -R","")</f>
        <v/>
      </c>
      <c r="AN147" s="241">
        <f>IF(AN148&lt;&gt;""," -R","")</f>
        <v/>
      </c>
      <c r="AP147" s="241">
        <f>IF(AP148&lt;&gt;""," -R","")</f>
        <v/>
      </c>
      <c r="AR147" s="241">
        <f>IF(AR148&lt;&gt;""," -R","")</f>
        <v/>
      </c>
      <c r="AT147" s="241">
        <f>IF(AT148&lt;&gt;""," -R","")</f>
        <v/>
      </c>
      <c r="AV147" s="241">
        <f>IF(AV148&lt;&gt;""," -R","")</f>
        <v/>
      </c>
      <c r="AX147" s="241">
        <f>IF(AX148&lt;&gt;""," -R","")</f>
        <v/>
      </c>
      <c r="AZ147" s="241">
        <f>IF(AZ148&lt;&gt;""," -R","")</f>
        <v/>
      </c>
      <c r="BB147" s="241">
        <f>IF(BB148&lt;&gt;""," -R","")</f>
        <v/>
      </c>
      <c r="BD147" s="241">
        <f>IF(BD148&lt;&gt;""," -R","")</f>
        <v/>
      </c>
      <c r="BF147" s="241">
        <f>IF(BF148&lt;&gt;""," -R","")</f>
        <v/>
      </c>
      <c r="BH147" s="241">
        <f>IF(BH148&lt;&gt;""," -R","")</f>
        <v/>
      </c>
      <c r="BJ147" s="241">
        <f>IF(BJ148&lt;&gt;""," -R","")</f>
        <v/>
      </c>
    </row>
    <row r="148">
      <c r="M148" s="241" t="n">
        <v>1.69</v>
      </c>
      <c r="N148" s="241">
        <f>IFERROR(VLOOKUP(M148,'CRUCE RIESGOS'!$C$9:$D$16,2,FALSE),"")</f>
        <v/>
      </c>
      <c r="O148" s="241" t="n">
        <v>2.69000000000001</v>
      </c>
      <c r="P148" s="241">
        <f>IFERROR(VLOOKUP(O148,'CRUCE RIESGOS'!$C$9:$D$16,2,FALSE),"")</f>
        <v/>
      </c>
      <c r="Q148" s="241" t="n">
        <v>3.69000000000002</v>
      </c>
      <c r="R148" s="241">
        <f>IFERROR(VLOOKUP(Q148,'CRUCE RIESGOS'!$C$9:$D$16,2,FALSE),"")</f>
        <v/>
      </c>
      <c r="S148" s="241" t="n">
        <v>4.69000000000003</v>
      </c>
      <c r="T148" s="241">
        <f>IFERROR(VLOOKUP(S148,'CRUCE RIESGOS'!$C$9:$D$16,2,FALSE),"")</f>
        <v/>
      </c>
      <c r="U148" s="241" t="n">
        <v>5.69000000000004</v>
      </c>
      <c r="V148" s="241">
        <f>IFERROR(VLOOKUP(U148,'CRUCE RIESGOS'!$C$9:$D$16,2,FALSE),"")</f>
        <v/>
      </c>
      <c r="W148" s="241" t="n">
        <v>6.69000000000005</v>
      </c>
      <c r="X148" s="241">
        <f>IFERROR(VLOOKUP(W148,'CRUCE RIESGOS'!$C$9:$D$16,2,FALSE),"")</f>
        <v/>
      </c>
      <c r="Y148" s="241" t="n">
        <v>7.69000000000006</v>
      </c>
      <c r="Z148" s="241">
        <f>IFERROR(VLOOKUP(Y148,'CRUCE RIESGOS'!$C$9:$D$16,2,FALSE),"")</f>
        <v/>
      </c>
      <c r="AA148" s="241" t="n">
        <v>8.690000000000071</v>
      </c>
      <c r="AB148" s="241">
        <f>IFERROR(VLOOKUP(AA148,'CRUCE RIESGOS'!$C$9:$D$16,2,FALSE),"")</f>
        <v/>
      </c>
      <c r="AC148" s="241" t="n">
        <v>9.690000000000079</v>
      </c>
      <c r="AD148" s="241">
        <f>IFERROR(VLOOKUP(AC148,'CRUCE RIESGOS'!$C$9:$D$16,2,FALSE),"")</f>
        <v/>
      </c>
      <c r="AE148" s="241" t="n">
        <v>10.6900000000001</v>
      </c>
      <c r="AF148" s="241">
        <f>IFERROR(VLOOKUP(AE148,'CRUCE RIESGOS'!$C$9:$D$16,2,FALSE),"")</f>
        <v/>
      </c>
      <c r="AG148" s="241" t="n">
        <v>11.6900000000001</v>
      </c>
      <c r="AH148" s="241">
        <f>IFERROR(VLOOKUP(AG148,'CRUCE RIESGOS'!$C$9:$D$16,2,FALSE),"")</f>
        <v/>
      </c>
      <c r="AI148" s="241" t="n">
        <v>12.6900000000001</v>
      </c>
      <c r="AJ148" s="241">
        <f>IFERROR(VLOOKUP(AI148,'CRUCE RIESGOS'!$C$9:$D$16,2,FALSE),"")</f>
        <v/>
      </c>
      <c r="AK148" s="241" t="n">
        <v>13.6900000000001</v>
      </c>
      <c r="AL148" s="241">
        <f>IFERROR(VLOOKUP(AK148,'CRUCE RIESGOS'!$C$9:$D$16,2,FALSE),"")</f>
        <v/>
      </c>
      <c r="AM148" s="241" t="n">
        <v>14.6900000000001</v>
      </c>
      <c r="AN148" s="241">
        <f>IFERROR(VLOOKUP(AM148,'CRUCE RIESGOS'!$C$9:$D$16,2,FALSE),"")</f>
        <v/>
      </c>
      <c r="AO148" s="241" t="n">
        <v>15.6900000000001</v>
      </c>
      <c r="AP148" s="241">
        <f>IFERROR(VLOOKUP(AO148,'CRUCE RIESGOS'!$C$9:$D$16,2,FALSE),"")</f>
        <v/>
      </c>
      <c r="AQ148" s="241" t="n">
        <v>16.6900000000002</v>
      </c>
      <c r="AR148" s="241">
        <f>IFERROR(VLOOKUP(AQ148,'CRUCE RIESGOS'!$C$9:$D$16,2,FALSE),"")</f>
        <v/>
      </c>
      <c r="AS148" s="241" t="n">
        <v>17.6900000000002</v>
      </c>
      <c r="AT148" s="241">
        <f>IFERROR(VLOOKUP(AS148,'CRUCE RIESGOS'!$C$9:$D$16,2,FALSE),"")</f>
        <v/>
      </c>
      <c r="AU148" s="241" t="n">
        <v>18.6900000000002</v>
      </c>
      <c r="AV148" s="241">
        <f>IFERROR(VLOOKUP(AU148,'CRUCE RIESGOS'!$C$9:$D$16,2,FALSE),"")</f>
        <v/>
      </c>
      <c r="AW148" s="241" t="n">
        <v>19.6900000000002</v>
      </c>
      <c r="AX148" s="241">
        <f>IFERROR(VLOOKUP(AW148,'CRUCE RIESGOS'!$C$9:$D$16,2,FALSE),"")</f>
        <v/>
      </c>
      <c r="AY148" s="241" t="n">
        <v>20.6900000000002</v>
      </c>
      <c r="AZ148" s="241">
        <f>IFERROR(VLOOKUP(AY148,'CRUCE RIESGOS'!$C$9:$D$16,2,FALSE),"")</f>
        <v/>
      </c>
      <c r="BA148" s="241" t="n">
        <v>21.6900000000002</v>
      </c>
      <c r="BB148" s="241">
        <f>IFERROR(VLOOKUP(BA148,'CRUCE RIESGOS'!$C$9:$D$16,2,FALSE),"")</f>
        <v/>
      </c>
      <c r="BC148" s="241" t="n">
        <v>22.6900000000002</v>
      </c>
      <c r="BD148" s="241">
        <f>IFERROR(VLOOKUP(BC148,'CRUCE RIESGOS'!$C$9:$D$16,2,FALSE),"")</f>
        <v/>
      </c>
      <c r="BE148" s="241" t="n">
        <v>23.6900000000002</v>
      </c>
      <c r="BF148" s="241">
        <f>IFERROR(VLOOKUP(BE148,'CRUCE RIESGOS'!$C$9:$D$16,2,FALSE),"")</f>
        <v/>
      </c>
      <c r="BG148" s="241" t="n">
        <v>24.6900000000002</v>
      </c>
      <c r="BH148" s="241">
        <f>IFERROR(VLOOKUP(BG148,'CRUCE RIESGOS'!$C$9:$D$16,2,FALSE),"")</f>
        <v/>
      </c>
      <c r="BI148" s="241" t="n">
        <v>25.6900000000002</v>
      </c>
      <c r="BJ148" s="241">
        <f>IFERROR(VLOOKUP(BI148,'CRUCE RIESGOS'!$C$9:$D$16,2,FALSE),"")</f>
        <v/>
      </c>
    </row>
    <row r="149">
      <c r="N149" s="241">
        <f>IF(N150&lt;&gt;""," -R","")</f>
        <v/>
      </c>
      <c r="P149" s="241">
        <f>IF(P150&lt;&gt;""," -R","")</f>
        <v/>
      </c>
      <c r="R149" s="241">
        <f>IF(R150&lt;&gt;""," -R","")</f>
        <v/>
      </c>
      <c r="T149" s="241">
        <f>IF(T150&lt;&gt;""," -R","")</f>
        <v/>
      </c>
      <c r="V149" s="241">
        <f>IF(V150&lt;&gt;""," -R","")</f>
        <v/>
      </c>
      <c r="X149" s="241">
        <f>IF(X150&lt;&gt;""," -R","")</f>
        <v/>
      </c>
      <c r="Z149" s="241">
        <f>IF(Z150&lt;&gt;""," -R","")</f>
        <v/>
      </c>
      <c r="AB149" s="241">
        <f>IF(AB150&lt;&gt;""," -R","")</f>
        <v/>
      </c>
      <c r="AD149" s="241">
        <f>IF(AD150&lt;&gt;""," -R","")</f>
        <v/>
      </c>
      <c r="AF149" s="241">
        <f>IF(AF150&lt;&gt;""," -R","")</f>
        <v/>
      </c>
      <c r="AH149" s="241">
        <f>IF(AH150&lt;&gt;""," -R","")</f>
        <v/>
      </c>
      <c r="AJ149" s="241">
        <f>IF(AJ150&lt;&gt;""," -R","")</f>
        <v/>
      </c>
      <c r="AL149" s="241">
        <f>IF(AL150&lt;&gt;""," -R","")</f>
        <v/>
      </c>
      <c r="AN149" s="241">
        <f>IF(AN150&lt;&gt;""," -R","")</f>
        <v/>
      </c>
      <c r="AP149" s="241">
        <f>IF(AP150&lt;&gt;""," -R","")</f>
        <v/>
      </c>
      <c r="AR149" s="241">
        <f>IF(AR150&lt;&gt;""," -R","")</f>
        <v/>
      </c>
      <c r="AT149" s="241">
        <f>IF(AT150&lt;&gt;""," -R","")</f>
        <v/>
      </c>
      <c r="AV149" s="241">
        <f>IF(AV150&lt;&gt;""," -R","")</f>
        <v/>
      </c>
      <c r="AX149" s="241">
        <f>IF(AX150&lt;&gt;""," -R","")</f>
        <v/>
      </c>
      <c r="AZ149" s="241">
        <f>IF(AZ150&lt;&gt;""," -R","")</f>
        <v/>
      </c>
      <c r="BB149" s="241">
        <f>IF(BB150&lt;&gt;""," -R","")</f>
        <v/>
      </c>
      <c r="BD149" s="241">
        <f>IF(BD150&lt;&gt;""," -R","")</f>
        <v/>
      </c>
      <c r="BF149" s="241">
        <f>IF(BF150&lt;&gt;""," -R","")</f>
        <v/>
      </c>
      <c r="BH149" s="241">
        <f>IF(BH150&lt;&gt;""," -R","")</f>
        <v/>
      </c>
      <c r="BJ149" s="241">
        <f>IF(BJ150&lt;&gt;""," -R","")</f>
        <v/>
      </c>
    </row>
    <row r="150">
      <c r="M150" s="241" t="n">
        <v>1.7</v>
      </c>
      <c r="N150" s="241">
        <f>IFERROR(VLOOKUP(M150,'CRUCE RIESGOS'!$C$9:$D$16,2,FALSE),"")</f>
        <v/>
      </c>
      <c r="O150" s="241" t="n">
        <v>2.70000000000001</v>
      </c>
      <c r="P150" s="241">
        <f>IFERROR(VLOOKUP(O150,'CRUCE RIESGOS'!$C$9:$D$16,2,FALSE),"")</f>
        <v/>
      </c>
      <c r="Q150" s="241" t="n">
        <v>3.70000000000002</v>
      </c>
      <c r="R150" s="241">
        <f>IFERROR(VLOOKUP(Q150,'CRUCE RIESGOS'!$C$9:$D$16,2,FALSE),"")</f>
        <v/>
      </c>
      <c r="S150" s="241" t="n">
        <v>4.70000000000003</v>
      </c>
      <c r="T150" s="241">
        <f>IFERROR(VLOOKUP(S150,'CRUCE RIESGOS'!$C$9:$D$16,2,FALSE),"")</f>
        <v/>
      </c>
      <c r="U150" s="241" t="n">
        <v>5.70000000000004</v>
      </c>
      <c r="V150" s="241">
        <f>IFERROR(VLOOKUP(U150,'CRUCE RIESGOS'!$C$9:$D$16,2,FALSE),"")</f>
        <v/>
      </c>
      <c r="W150" s="241" t="n">
        <v>6.70000000000005</v>
      </c>
      <c r="X150" s="241">
        <f>IFERROR(VLOOKUP(W150,'CRUCE RIESGOS'!$C$9:$D$16,2,FALSE),"")</f>
        <v/>
      </c>
      <c r="Y150" s="241" t="n">
        <v>7.70000000000006</v>
      </c>
      <c r="Z150" s="241">
        <f>IFERROR(VLOOKUP(Y150,'CRUCE RIESGOS'!$C$9:$D$16,2,FALSE),"")</f>
        <v/>
      </c>
      <c r="AA150" s="241" t="n">
        <v>8.70000000000007</v>
      </c>
      <c r="AB150" s="241">
        <f>IFERROR(VLOOKUP(AA150,'CRUCE RIESGOS'!$C$9:$D$16,2,FALSE),"")</f>
        <v/>
      </c>
      <c r="AC150" s="241" t="n">
        <v>9.700000000000079</v>
      </c>
      <c r="AD150" s="241">
        <f>IFERROR(VLOOKUP(AC150,'CRUCE RIESGOS'!$C$9:$D$16,2,FALSE),"")</f>
        <v/>
      </c>
      <c r="AE150" s="241" t="n">
        <v>10.7000000000001</v>
      </c>
      <c r="AF150" s="241">
        <f>IFERROR(VLOOKUP(AE150,'CRUCE RIESGOS'!$C$9:$D$16,2,FALSE),"")</f>
        <v/>
      </c>
      <c r="AG150" s="241" t="n">
        <v>11.7000000000001</v>
      </c>
      <c r="AH150" s="241">
        <f>IFERROR(VLOOKUP(AG150,'CRUCE RIESGOS'!$C$9:$D$16,2,FALSE),"")</f>
        <v/>
      </c>
      <c r="AI150" s="241" t="n">
        <v>12.7000000000001</v>
      </c>
      <c r="AJ150" s="241">
        <f>IFERROR(VLOOKUP(AI150,'CRUCE RIESGOS'!$C$9:$D$16,2,FALSE),"")</f>
        <v/>
      </c>
      <c r="AK150" s="241" t="n">
        <v>13.7000000000001</v>
      </c>
      <c r="AL150" s="241">
        <f>IFERROR(VLOOKUP(AK150,'CRUCE RIESGOS'!$C$9:$D$16,2,FALSE),"")</f>
        <v/>
      </c>
      <c r="AM150" s="241" t="n">
        <v>14.7000000000001</v>
      </c>
      <c r="AN150" s="241">
        <f>IFERROR(VLOOKUP(AM150,'CRUCE RIESGOS'!$C$9:$D$16,2,FALSE),"")</f>
        <v/>
      </c>
      <c r="AO150" s="241" t="n">
        <v>15.7000000000001</v>
      </c>
      <c r="AP150" s="241">
        <f>IFERROR(VLOOKUP(AO150,'CRUCE RIESGOS'!$C$9:$D$16,2,FALSE),"")</f>
        <v/>
      </c>
      <c r="AQ150" s="241" t="n">
        <v>16.7000000000001</v>
      </c>
      <c r="AR150" s="241">
        <f>IFERROR(VLOOKUP(AQ150,'CRUCE RIESGOS'!$C$9:$D$16,2,FALSE),"")</f>
        <v/>
      </c>
      <c r="AS150" s="241" t="n">
        <v>17.7000000000002</v>
      </c>
      <c r="AT150" s="241">
        <f>IFERROR(VLOOKUP(AS150,'CRUCE RIESGOS'!$C$9:$D$16,2,FALSE),"")</f>
        <v/>
      </c>
      <c r="AU150" s="241" t="n">
        <v>18.7000000000002</v>
      </c>
      <c r="AV150" s="241">
        <f>IFERROR(VLOOKUP(AU150,'CRUCE RIESGOS'!$C$9:$D$16,2,FALSE),"")</f>
        <v/>
      </c>
      <c r="AW150" s="241" t="n">
        <v>19.7000000000002</v>
      </c>
      <c r="AX150" s="241">
        <f>IFERROR(VLOOKUP(AW150,'CRUCE RIESGOS'!$C$9:$D$16,2,FALSE),"")</f>
        <v/>
      </c>
      <c r="AY150" s="241" t="n">
        <v>20.7000000000002</v>
      </c>
      <c r="AZ150" s="241">
        <f>IFERROR(VLOOKUP(AY150,'CRUCE RIESGOS'!$C$9:$D$16,2,FALSE),"")</f>
        <v/>
      </c>
      <c r="BA150" s="241" t="n">
        <v>21.7000000000002</v>
      </c>
      <c r="BB150" s="241">
        <f>IFERROR(VLOOKUP(BA150,'CRUCE RIESGOS'!$C$9:$D$16,2,FALSE),"")</f>
        <v/>
      </c>
      <c r="BC150" s="241" t="n">
        <v>22.7000000000002</v>
      </c>
      <c r="BD150" s="241">
        <f>IFERROR(VLOOKUP(BC150,'CRUCE RIESGOS'!$C$9:$D$16,2,FALSE),"")</f>
        <v/>
      </c>
      <c r="BE150" s="241" t="n">
        <v>23.7000000000002</v>
      </c>
      <c r="BF150" s="241">
        <f>IFERROR(VLOOKUP(BE150,'CRUCE RIESGOS'!$C$9:$D$16,2,FALSE),"")</f>
        <v/>
      </c>
      <c r="BG150" s="241" t="n">
        <v>24.7000000000002</v>
      </c>
      <c r="BH150" s="241">
        <f>IFERROR(VLOOKUP(BG150,'CRUCE RIESGOS'!$C$9:$D$16,2,FALSE),"")</f>
        <v/>
      </c>
      <c r="BI150" s="241" t="n">
        <v>25.7000000000002</v>
      </c>
      <c r="BJ150" s="241">
        <f>IFERROR(VLOOKUP(BI150,'CRUCE RIESGOS'!$C$9:$D$16,2,FALSE),"")</f>
        <v/>
      </c>
    </row>
    <row r="151">
      <c r="N151" s="241">
        <f>IF(N152&lt;&gt;""," -R","")</f>
        <v/>
      </c>
      <c r="P151" s="241">
        <f>IF(P152&lt;&gt;""," -R","")</f>
        <v/>
      </c>
      <c r="R151" s="241">
        <f>IF(R152&lt;&gt;""," -R","")</f>
        <v/>
      </c>
      <c r="T151" s="241">
        <f>IF(T152&lt;&gt;""," -R","")</f>
        <v/>
      </c>
      <c r="V151" s="241">
        <f>IF(V152&lt;&gt;""," -R","")</f>
        <v/>
      </c>
      <c r="X151" s="241">
        <f>IF(X152&lt;&gt;""," -R","")</f>
        <v/>
      </c>
      <c r="Z151" s="241">
        <f>IF(Z152&lt;&gt;""," -R","")</f>
        <v/>
      </c>
      <c r="AB151" s="241">
        <f>IF(AB152&lt;&gt;""," -R","")</f>
        <v/>
      </c>
      <c r="AD151" s="241">
        <f>IF(AD152&lt;&gt;""," -R","")</f>
        <v/>
      </c>
      <c r="AF151" s="241">
        <f>IF(AF152&lt;&gt;""," -R","")</f>
        <v/>
      </c>
      <c r="AH151" s="241">
        <f>IF(AH152&lt;&gt;""," -R","")</f>
        <v/>
      </c>
      <c r="AJ151" s="241">
        <f>IF(AJ152&lt;&gt;""," -R","")</f>
        <v/>
      </c>
      <c r="AL151" s="241">
        <f>IF(AL152&lt;&gt;""," -R","")</f>
        <v/>
      </c>
      <c r="AN151" s="241">
        <f>IF(AN152&lt;&gt;""," -R","")</f>
        <v/>
      </c>
      <c r="AP151" s="241">
        <f>IF(AP152&lt;&gt;""," -R","")</f>
        <v/>
      </c>
      <c r="AR151" s="241">
        <f>IF(AR152&lt;&gt;""," -R","")</f>
        <v/>
      </c>
      <c r="AT151" s="241">
        <f>IF(AT152&lt;&gt;""," -R","")</f>
        <v/>
      </c>
      <c r="AV151" s="241">
        <f>IF(AV152&lt;&gt;""," -R","")</f>
        <v/>
      </c>
      <c r="AX151" s="241">
        <f>IF(AX152&lt;&gt;""," -R","")</f>
        <v/>
      </c>
      <c r="AZ151" s="241">
        <f>IF(AZ152&lt;&gt;""," -R","")</f>
        <v/>
      </c>
      <c r="BB151" s="241">
        <f>IF(BB152&lt;&gt;""," -R","")</f>
        <v/>
      </c>
      <c r="BD151" s="241">
        <f>IF(BD152&lt;&gt;""," -R","")</f>
        <v/>
      </c>
      <c r="BF151" s="241">
        <f>IF(BF152&lt;&gt;""," -R","")</f>
        <v/>
      </c>
      <c r="BH151" s="241">
        <f>IF(BH152&lt;&gt;""," -R","")</f>
        <v/>
      </c>
      <c r="BJ151" s="241">
        <f>IF(BJ152&lt;&gt;""," -R","")</f>
        <v/>
      </c>
    </row>
    <row r="152">
      <c r="M152" s="241" t="n">
        <v>1.71</v>
      </c>
      <c r="N152" s="241">
        <f>IFERROR(VLOOKUP(M152,'CRUCE RIESGOS'!$C$9:$D$16,2,FALSE),"")</f>
        <v/>
      </c>
      <c r="O152" s="241" t="n">
        <v>2.71000000000002</v>
      </c>
      <c r="P152" s="241">
        <f>IFERROR(VLOOKUP(O152,'CRUCE RIESGOS'!$C$9:$D$16,2,FALSE),"")</f>
        <v/>
      </c>
      <c r="Q152" s="241" t="n">
        <v>3.71000000000004</v>
      </c>
      <c r="R152" s="241">
        <f>IFERROR(VLOOKUP(Q152,'CRUCE RIESGOS'!$C$9:$D$16,2,FALSE),"")</f>
        <v/>
      </c>
      <c r="S152" s="241" t="n">
        <v>4.71000000000006</v>
      </c>
      <c r="T152" s="241">
        <f>IFERROR(VLOOKUP(S152,'CRUCE RIESGOS'!$C$9:$D$16,2,FALSE),"")</f>
        <v/>
      </c>
      <c r="U152" s="241" t="n">
        <v>5.71000000000008</v>
      </c>
      <c r="V152" s="241">
        <f>IFERROR(VLOOKUP(U152,'CRUCE RIESGOS'!$C$9:$D$16,2,FALSE),"")</f>
        <v/>
      </c>
      <c r="W152" s="241" t="n">
        <v>6.7100000000001</v>
      </c>
      <c r="X152" s="241">
        <f>IFERROR(VLOOKUP(W152,'CRUCE RIESGOS'!$C$9:$D$16,2,FALSE),"")</f>
        <v/>
      </c>
      <c r="Y152" s="241" t="n">
        <v>7.71000000000012</v>
      </c>
      <c r="Z152" s="241">
        <f>IFERROR(VLOOKUP(Y152,'CRUCE RIESGOS'!$C$9:$D$16,2,FALSE),"")</f>
        <v/>
      </c>
      <c r="AA152" s="241" t="n">
        <v>8.710000000000139</v>
      </c>
      <c r="AB152" s="241">
        <f>IFERROR(VLOOKUP(AA152,'CRUCE RIESGOS'!$C$9:$D$16,2,FALSE),"")</f>
        <v/>
      </c>
      <c r="AC152" s="241" t="n">
        <v>9.710000000000161</v>
      </c>
      <c r="AD152" s="241">
        <f>IFERROR(VLOOKUP(AC152,'CRUCE RIESGOS'!$C$9:$D$16,2,FALSE),"")</f>
        <v/>
      </c>
      <c r="AE152" s="241" t="n">
        <v>10.7100000000002</v>
      </c>
      <c r="AF152" s="241">
        <f>IFERROR(VLOOKUP(AE152,'CRUCE RIESGOS'!$C$9:$D$16,2,FALSE),"")</f>
        <v/>
      </c>
      <c r="AG152" s="241" t="n">
        <v>11.7100000000002</v>
      </c>
      <c r="AH152" s="241">
        <f>IFERROR(VLOOKUP(AG152,'CRUCE RIESGOS'!$C$9:$D$16,2,FALSE),"")</f>
        <v/>
      </c>
      <c r="AI152" s="241" t="n">
        <v>12.7100000000002</v>
      </c>
      <c r="AJ152" s="241">
        <f>IFERROR(VLOOKUP(AI152,'CRUCE RIESGOS'!$C$9:$D$16,2,FALSE),"")</f>
        <v/>
      </c>
      <c r="AK152" s="241" t="n">
        <v>13.7100000000002</v>
      </c>
      <c r="AL152" s="241">
        <f>IFERROR(VLOOKUP(AK152,'CRUCE RIESGOS'!$C$9:$D$16,2,FALSE),"")</f>
        <v/>
      </c>
      <c r="AM152" s="241" t="n">
        <v>14.7100000000003</v>
      </c>
      <c r="AN152" s="241">
        <f>IFERROR(VLOOKUP(AM152,'CRUCE RIESGOS'!$C$9:$D$16,2,FALSE),"")</f>
        <v/>
      </c>
      <c r="AO152" s="241" t="n">
        <v>15.7100000000003</v>
      </c>
      <c r="AP152" s="241">
        <f>IFERROR(VLOOKUP(AO152,'CRUCE RIESGOS'!$C$9:$D$16,2,FALSE),"")</f>
        <v/>
      </c>
      <c r="AQ152" s="241" t="n">
        <v>16.7100000000003</v>
      </c>
      <c r="AR152" s="241">
        <f>IFERROR(VLOOKUP(AQ152,'CRUCE RIESGOS'!$C$9:$D$16,2,FALSE),"")</f>
        <v/>
      </c>
      <c r="AS152" s="241" t="n">
        <v>17.7100000000003</v>
      </c>
      <c r="AT152" s="241">
        <f>IFERROR(VLOOKUP(AS152,'CRUCE RIESGOS'!$C$9:$D$16,2,FALSE),"")</f>
        <v/>
      </c>
      <c r="AU152" s="241" t="n">
        <v>18.7100000000003</v>
      </c>
      <c r="AV152" s="241">
        <f>IFERROR(VLOOKUP(AU152,'CRUCE RIESGOS'!$C$9:$D$16,2,FALSE),"")</f>
        <v/>
      </c>
      <c r="AW152" s="241" t="n">
        <v>19.7100000000004</v>
      </c>
      <c r="AX152" s="241">
        <f>IFERROR(VLOOKUP(AW152,'CRUCE RIESGOS'!$C$9:$D$16,2,FALSE),"")</f>
        <v/>
      </c>
      <c r="AY152" s="241" t="n">
        <v>20.7100000000004</v>
      </c>
      <c r="AZ152" s="241">
        <f>IFERROR(VLOOKUP(AY152,'CRUCE RIESGOS'!$C$9:$D$16,2,FALSE),"")</f>
        <v/>
      </c>
      <c r="BA152" s="241" t="n">
        <v>21.7100000000004</v>
      </c>
      <c r="BB152" s="241">
        <f>IFERROR(VLOOKUP(BA152,'CRUCE RIESGOS'!$C$9:$D$16,2,FALSE),"")</f>
        <v/>
      </c>
      <c r="BC152" s="241" t="n">
        <v>22.7100000000004</v>
      </c>
      <c r="BD152" s="241">
        <f>IFERROR(VLOOKUP(BC152,'CRUCE RIESGOS'!$C$9:$D$16,2,FALSE),"")</f>
        <v/>
      </c>
      <c r="BE152" s="241" t="n">
        <v>23.7100000000004</v>
      </c>
      <c r="BF152" s="241">
        <f>IFERROR(VLOOKUP(BE152,'CRUCE RIESGOS'!$C$9:$D$16,2,FALSE),"")</f>
        <v/>
      </c>
      <c r="BG152" s="241" t="n">
        <v>24.7100000000005</v>
      </c>
      <c r="BH152" s="241">
        <f>IFERROR(VLOOKUP(BG152,'CRUCE RIESGOS'!$C$9:$D$16,2,FALSE),"")</f>
        <v/>
      </c>
      <c r="BI152" s="241" t="n">
        <v>25.7100000000005</v>
      </c>
      <c r="BJ152" s="241">
        <f>IFERROR(VLOOKUP(BI152,'CRUCE RIESGOS'!$C$9:$D$16,2,FALSE),"")</f>
        <v/>
      </c>
    </row>
    <row r="153">
      <c r="N153" s="241">
        <f>IF(N154&lt;&gt;""," -R","")</f>
        <v/>
      </c>
      <c r="P153" s="241">
        <f>IF(P154&lt;&gt;""," -R","")</f>
        <v/>
      </c>
      <c r="R153" s="241">
        <f>IF(R154&lt;&gt;""," -R","")</f>
        <v/>
      </c>
      <c r="T153" s="241">
        <f>IF(T154&lt;&gt;""," -R","")</f>
        <v/>
      </c>
      <c r="V153" s="241">
        <f>IF(V154&lt;&gt;""," -R","")</f>
        <v/>
      </c>
      <c r="X153" s="241">
        <f>IF(X154&lt;&gt;""," -R","")</f>
        <v/>
      </c>
      <c r="Z153" s="241">
        <f>IF(Z154&lt;&gt;""," -R","")</f>
        <v/>
      </c>
      <c r="AB153" s="241">
        <f>IF(AB154&lt;&gt;""," -R","")</f>
        <v/>
      </c>
      <c r="AD153" s="241">
        <f>IF(AD154&lt;&gt;""," -R","")</f>
        <v/>
      </c>
      <c r="AF153" s="241">
        <f>IF(AF154&lt;&gt;""," -R","")</f>
        <v/>
      </c>
      <c r="AH153" s="241">
        <f>IF(AH154&lt;&gt;""," -R","")</f>
        <v/>
      </c>
      <c r="AJ153" s="241">
        <f>IF(AJ154&lt;&gt;""," -R","")</f>
        <v/>
      </c>
      <c r="AL153" s="241">
        <f>IF(AL154&lt;&gt;""," -R","")</f>
        <v/>
      </c>
      <c r="AN153" s="241">
        <f>IF(AN154&lt;&gt;""," -R","")</f>
        <v/>
      </c>
      <c r="AP153" s="241">
        <f>IF(AP154&lt;&gt;""," -R","")</f>
        <v/>
      </c>
      <c r="AR153" s="241">
        <f>IF(AR154&lt;&gt;""," -R","")</f>
        <v/>
      </c>
      <c r="AT153" s="241">
        <f>IF(AT154&lt;&gt;""," -R","")</f>
        <v/>
      </c>
      <c r="AV153" s="241">
        <f>IF(AV154&lt;&gt;""," -R","")</f>
        <v/>
      </c>
      <c r="AX153" s="241">
        <f>IF(AX154&lt;&gt;""," -R","")</f>
        <v/>
      </c>
      <c r="AZ153" s="241">
        <f>IF(AZ154&lt;&gt;""," -R","")</f>
        <v/>
      </c>
      <c r="BB153" s="241">
        <f>IF(BB154&lt;&gt;""," -R","")</f>
        <v/>
      </c>
      <c r="BD153" s="241">
        <f>IF(BD154&lt;&gt;""," -R","")</f>
        <v/>
      </c>
      <c r="BF153" s="241">
        <f>IF(BF154&lt;&gt;""," -R","")</f>
        <v/>
      </c>
      <c r="BH153" s="241">
        <f>IF(BH154&lt;&gt;""," -R","")</f>
        <v/>
      </c>
      <c r="BJ153" s="241">
        <f>IF(BJ154&lt;&gt;""," -R","")</f>
        <v/>
      </c>
    </row>
    <row r="154">
      <c r="M154" s="241" t="n">
        <v>1.72</v>
      </c>
      <c r="N154" s="241">
        <f>IFERROR(VLOOKUP(M154,'CRUCE RIESGOS'!$C$9:$D$16,2,FALSE),"")</f>
        <v/>
      </c>
      <c r="O154" s="241" t="n">
        <v>2.72000000000002</v>
      </c>
      <c r="P154" s="241">
        <f>IFERROR(VLOOKUP(O154,'CRUCE RIESGOS'!$C$9:$D$16,2,FALSE),"")</f>
        <v/>
      </c>
      <c r="Q154" s="241" t="n">
        <v>3.72000000000004</v>
      </c>
      <c r="R154" s="241">
        <f>IFERROR(VLOOKUP(Q154,'CRUCE RIESGOS'!$C$9:$D$16,2,FALSE),"")</f>
        <v/>
      </c>
      <c r="S154" s="241" t="n">
        <v>4.72000000000006</v>
      </c>
      <c r="T154" s="241">
        <f>IFERROR(VLOOKUP(S154,'CRUCE RIESGOS'!$C$9:$D$16,2,FALSE),"")</f>
        <v/>
      </c>
      <c r="U154" s="241" t="n">
        <v>5.72000000000008</v>
      </c>
      <c r="V154" s="241">
        <f>IFERROR(VLOOKUP(U154,'CRUCE RIESGOS'!$C$9:$D$16,2,FALSE),"")</f>
        <v/>
      </c>
      <c r="W154" s="241" t="n">
        <v>6.7200000000001</v>
      </c>
      <c r="X154" s="241">
        <f>IFERROR(VLOOKUP(W154,'CRUCE RIESGOS'!$C$9:$D$16,2,FALSE),"")</f>
        <v/>
      </c>
      <c r="Y154" s="241" t="n">
        <v>7.72000000000012</v>
      </c>
      <c r="Z154" s="241">
        <f>IFERROR(VLOOKUP(Y154,'CRUCE RIESGOS'!$C$9:$D$16,2,FALSE),"")</f>
        <v/>
      </c>
      <c r="AA154" s="241" t="n">
        <v>8.720000000000139</v>
      </c>
      <c r="AB154" s="241">
        <f>IFERROR(VLOOKUP(AA154,'CRUCE RIESGOS'!$C$9:$D$16,2,FALSE),"")</f>
        <v/>
      </c>
      <c r="AC154" s="241" t="n">
        <v>9.720000000000161</v>
      </c>
      <c r="AD154" s="241">
        <f>IFERROR(VLOOKUP(AC154,'CRUCE RIESGOS'!$C$9:$D$16,2,FALSE),"")</f>
        <v/>
      </c>
      <c r="AE154" s="241" t="n">
        <v>10.7200000000002</v>
      </c>
      <c r="AF154" s="241">
        <f>IFERROR(VLOOKUP(AE154,'CRUCE RIESGOS'!$C$9:$D$16,2,FALSE),"")</f>
        <v/>
      </c>
      <c r="AG154" s="241" t="n">
        <v>11.7200000000002</v>
      </c>
      <c r="AH154" s="241">
        <f>IFERROR(VLOOKUP(AG154,'CRUCE RIESGOS'!$C$9:$D$16,2,FALSE),"")</f>
        <v/>
      </c>
      <c r="AI154" s="241" t="n">
        <v>12.7200000000002</v>
      </c>
      <c r="AJ154" s="241">
        <f>IFERROR(VLOOKUP(AI154,'CRUCE RIESGOS'!$C$9:$D$16,2,FALSE),"")</f>
        <v/>
      </c>
      <c r="AK154" s="241" t="n">
        <v>13.7200000000002</v>
      </c>
      <c r="AL154" s="241">
        <f>IFERROR(VLOOKUP(AK154,'CRUCE RIESGOS'!$C$9:$D$16,2,FALSE),"")</f>
        <v/>
      </c>
      <c r="AM154" s="241" t="n">
        <v>14.7200000000003</v>
      </c>
      <c r="AN154" s="241">
        <f>IFERROR(VLOOKUP(AM154,'CRUCE RIESGOS'!$C$9:$D$16,2,FALSE),"")</f>
        <v/>
      </c>
      <c r="AO154" s="241" t="n">
        <v>15.7200000000003</v>
      </c>
      <c r="AP154" s="241">
        <f>IFERROR(VLOOKUP(AO154,'CRUCE RIESGOS'!$C$9:$D$16,2,FALSE),"")</f>
        <v/>
      </c>
      <c r="AQ154" s="241" t="n">
        <v>16.7200000000003</v>
      </c>
      <c r="AR154" s="241">
        <f>IFERROR(VLOOKUP(AQ154,'CRUCE RIESGOS'!$C$9:$D$16,2,FALSE),"")</f>
        <v/>
      </c>
      <c r="AS154" s="241" t="n">
        <v>17.7200000000003</v>
      </c>
      <c r="AT154" s="241">
        <f>IFERROR(VLOOKUP(AS154,'CRUCE RIESGOS'!$C$9:$D$16,2,FALSE),"")</f>
        <v/>
      </c>
      <c r="AU154" s="241" t="n">
        <v>18.7200000000003</v>
      </c>
      <c r="AV154" s="241">
        <f>IFERROR(VLOOKUP(AU154,'CRUCE RIESGOS'!$C$9:$D$16,2,FALSE),"")</f>
        <v/>
      </c>
      <c r="AW154" s="241" t="n">
        <v>19.7200000000004</v>
      </c>
      <c r="AX154" s="241">
        <f>IFERROR(VLOOKUP(AW154,'CRUCE RIESGOS'!$C$9:$D$16,2,FALSE),"")</f>
        <v/>
      </c>
      <c r="AY154" s="241" t="n">
        <v>20.7200000000004</v>
      </c>
      <c r="AZ154" s="241">
        <f>IFERROR(VLOOKUP(AY154,'CRUCE RIESGOS'!$C$9:$D$16,2,FALSE),"")</f>
        <v/>
      </c>
      <c r="BA154" s="241" t="n">
        <v>21.7200000000004</v>
      </c>
      <c r="BB154" s="241">
        <f>IFERROR(VLOOKUP(BA154,'CRUCE RIESGOS'!$C$9:$D$16,2,FALSE),"")</f>
        <v/>
      </c>
      <c r="BC154" s="241" t="n">
        <v>22.7200000000004</v>
      </c>
      <c r="BD154" s="241">
        <f>IFERROR(VLOOKUP(BC154,'CRUCE RIESGOS'!$C$9:$D$16,2,FALSE),"")</f>
        <v/>
      </c>
      <c r="BE154" s="241" t="n">
        <v>23.7200000000004</v>
      </c>
      <c r="BF154" s="241">
        <f>IFERROR(VLOOKUP(BE154,'CRUCE RIESGOS'!$C$9:$D$16,2,FALSE),"")</f>
        <v/>
      </c>
      <c r="BG154" s="241" t="n">
        <v>24.7200000000005</v>
      </c>
      <c r="BH154" s="241">
        <f>IFERROR(VLOOKUP(BG154,'CRUCE RIESGOS'!$C$9:$D$16,2,FALSE),"")</f>
        <v/>
      </c>
      <c r="BI154" s="241" t="n">
        <v>25.7200000000005</v>
      </c>
      <c r="BJ154" s="241">
        <f>IFERROR(VLOOKUP(BI154,'CRUCE RIESGOS'!$C$9:$D$16,2,FALSE),"")</f>
        <v/>
      </c>
    </row>
    <row r="155">
      <c r="N155" s="241">
        <f>IF(N156&lt;&gt;""," -R","")</f>
        <v/>
      </c>
      <c r="P155" s="241">
        <f>IF(P156&lt;&gt;""," -R","")</f>
        <v/>
      </c>
      <c r="R155" s="241">
        <f>IF(R156&lt;&gt;""," -R","")</f>
        <v/>
      </c>
      <c r="T155" s="241">
        <f>IF(T156&lt;&gt;""," -R","")</f>
        <v/>
      </c>
      <c r="V155" s="241">
        <f>IF(V156&lt;&gt;""," -R","")</f>
        <v/>
      </c>
      <c r="X155" s="241">
        <f>IF(X156&lt;&gt;""," -R","")</f>
        <v/>
      </c>
      <c r="Z155" s="241">
        <f>IF(Z156&lt;&gt;""," -R","")</f>
        <v/>
      </c>
      <c r="AB155" s="241">
        <f>IF(AB156&lt;&gt;""," -R","")</f>
        <v/>
      </c>
      <c r="AD155" s="241">
        <f>IF(AD156&lt;&gt;""," -R","")</f>
        <v/>
      </c>
      <c r="AF155" s="241">
        <f>IF(AF156&lt;&gt;""," -R","")</f>
        <v/>
      </c>
      <c r="AH155" s="241">
        <f>IF(AH156&lt;&gt;""," -R","")</f>
        <v/>
      </c>
      <c r="AJ155" s="241">
        <f>IF(AJ156&lt;&gt;""," -R","")</f>
        <v/>
      </c>
      <c r="AL155" s="241">
        <f>IF(AL156&lt;&gt;""," -R","")</f>
        <v/>
      </c>
      <c r="AN155" s="241">
        <f>IF(AN156&lt;&gt;""," -R","")</f>
        <v/>
      </c>
      <c r="AP155" s="241">
        <f>IF(AP156&lt;&gt;""," -R","")</f>
        <v/>
      </c>
      <c r="AR155" s="241">
        <f>IF(AR156&lt;&gt;""," -R","")</f>
        <v/>
      </c>
      <c r="AT155" s="241">
        <f>IF(AT156&lt;&gt;""," -R","")</f>
        <v/>
      </c>
      <c r="AV155" s="241">
        <f>IF(AV156&lt;&gt;""," -R","")</f>
        <v/>
      </c>
      <c r="AX155" s="241">
        <f>IF(AX156&lt;&gt;""," -R","")</f>
        <v/>
      </c>
      <c r="AZ155" s="241">
        <f>IF(AZ156&lt;&gt;""," -R","")</f>
        <v/>
      </c>
      <c r="BB155" s="241">
        <f>IF(BB156&lt;&gt;""," -R","")</f>
        <v/>
      </c>
      <c r="BD155" s="241">
        <f>IF(BD156&lt;&gt;""," -R","")</f>
        <v/>
      </c>
      <c r="BF155" s="241">
        <f>IF(BF156&lt;&gt;""," -R","")</f>
        <v/>
      </c>
      <c r="BH155" s="241">
        <f>IF(BH156&lt;&gt;""," -R","")</f>
        <v/>
      </c>
      <c r="BJ155" s="241">
        <f>IF(BJ156&lt;&gt;""," -R","")</f>
        <v/>
      </c>
    </row>
    <row r="156">
      <c r="M156" s="241" t="n">
        <v>1.73</v>
      </c>
      <c r="N156" s="241">
        <f>IFERROR(VLOOKUP(M156,'CRUCE RIESGOS'!$C$9:$D$16,2,FALSE),"")</f>
        <v/>
      </c>
      <c r="O156" s="241" t="n">
        <v>2.73000000000002</v>
      </c>
      <c r="P156" s="241">
        <f>IFERROR(VLOOKUP(O156,'CRUCE RIESGOS'!$C$9:$D$16,2,FALSE),"")</f>
        <v/>
      </c>
      <c r="Q156" s="241" t="n">
        <v>3.73000000000004</v>
      </c>
      <c r="R156" s="241">
        <f>IFERROR(VLOOKUP(Q156,'CRUCE RIESGOS'!$C$9:$D$16,2,FALSE),"")</f>
        <v/>
      </c>
      <c r="S156" s="241" t="n">
        <v>4.73000000000006</v>
      </c>
      <c r="T156" s="241">
        <f>IFERROR(VLOOKUP(S156,'CRUCE RIESGOS'!$C$9:$D$16,2,FALSE),"")</f>
        <v/>
      </c>
      <c r="U156" s="241" t="n">
        <v>5.73000000000008</v>
      </c>
      <c r="V156" s="241">
        <f>IFERROR(VLOOKUP(U156,'CRUCE RIESGOS'!$C$9:$D$16,2,FALSE),"")</f>
        <v/>
      </c>
      <c r="W156" s="241" t="n">
        <v>6.7300000000001</v>
      </c>
      <c r="X156" s="241">
        <f>IFERROR(VLOOKUP(W156,'CRUCE RIESGOS'!$C$9:$D$16,2,FALSE),"")</f>
        <v/>
      </c>
      <c r="Y156" s="241" t="n">
        <v>7.73000000000012</v>
      </c>
      <c r="Z156" s="241">
        <f>IFERROR(VLOOKUP(Y156,'CRUCE RIESGOS'!$C$9:$D$16,2,FALSE),"")</f>
        <v/>
      </c>
      <c r="AA156" s="241" t="n">
        <v>8.730000000000141</v>
      </c>
      <c r="AB156" s="241">
        <f>IFERROR(VLOOKUP(AA156,'CRUCE RIESGOS'!$C$9:$D$16,2,FALSE),"")</f>
        <v/>
      </c>
      <c r="AC156" s="241" t="n">
        <v>9.73000000000016</v>
      </c>
      <c r="AD156" s="241">
        <f>IFERROR(VLOOKUP(AC156,'CRUCE RIESGOS'!$C$9:$D$16,2,FALSE),"")</f>
        <v/>
      </c>
      <c r="AE156" s="241" t="n">
        <v>10.7300000000002</v>
      </c>
      <c r="AF156" s="241">
        <f>IFERROR(VLOOKUP(AE156,'CRUCE RIESGOS'!$C$9:$D$16,2,FALSE),"")</f>
        <v/>
      </c>
      <c r="AG156" s="241" t="n">
        <v>11.7300000000002</v>
      </c>
      <c r="AH156" s="241">
        <f>IFERROR(VLOOKUP(AG156,'CRUCE RIESGOS'!$C$9:$D$16,2,FALSE),"")</f>
        <v/>
      </c>
      <c r="AI156" s="241" t="n">
        <v>12.7300000000002</v>
      </c>
      <c r="AJ156" s="241">
        <f>IFERROR(VLOOKUP(AI156,'CRUCE RIESGOS'!$C$9:$D$16,2,FALSE),"")</f>
        <v/>
      </c>
      <c r="AK156" s="241" t="n">
        <v>13.7300000000002</v>
      </c>
      <c r="AL156" s="241">
        <f>IFERROR(VLOOKUP(AK156,'CRUCE RIESGOS'!$C$9:$D$16,2,FALSE),"")</f>
        <v/>
      </c>
      <c r="AM156" s="241" t="n">
        <v>14.7300000000003</v>
      </c>
      <c r="AN156" s="241">
        <f>IFERROR(VLOOKUP(AM156,'CRUCE RIESGOS'!$C$9:$D$16,2,FALSE),"")</f>
        <v/>
      </c>
      <c r="AO156" s="241" t="n">
        <v>15.7300000000003</v>
      </c>
      <c r="AP156" s="241">
        <f>IFERROR(VLOOKUP(AO156,'CRUCE RIESGOS'!$C$9:$D$16,2,FALSE),"")</f>
        <v/>
      </c>
      <c r="AQ156" s="241" t="n">
        <v>16.7300000000003</v>
      </c>
      <c r="AR156" s="241">
        <f>IFERROR(VLOOKUP(AQ156,'CRUCE RIESGOS'!$C$9:$D$16,2,FALSE),"")</f>
        <v/>
      </c>
      <c r="AS156" s="241" t="n">
        <v>17.7300000000003</v>
      </c>
      <c r="AT156" s="241">
        <f>IFERROR(VLOOKUP(AS156,'CRUCE RIESGOS'!$C$9:$D$16,2,FALSE),"")</f>
        <v/>
      </c>
      <c r="AU156" s="241" t="n">
        <v>18.7300000000003</v>
      </c>
      <c r="AV156" s="241">
        <f>IFERROR(VLOOKUP(AU156,'CRUCE RIESGOS'!$C$9:$D$16,2,FALSE),"")</f>
        <v/>
      </c>
      <c r="AW156" s="241" t="n">
        <v>19.7300000000004</v>
      </c>
      <c r="AX156" s="241">
        <f>IFERROR(VLOOKUP(AW156,'CRUCE RIESGOS'!$C$9:$D$16,2,FALSE),"")</f>
        <v/>
      </c>
      <c r="AY156" s="241" t="n">
        <v>20.7300000000004</v>
      </c>
      <c r="AZ156" s="241">
        <f>IFERROR(VLOOKUP(AY156,'CRUCE RIESGOS'!$C$9:$D$16,2,FALSE),"")</f>
        <v/>
      </c>
      <c r="BA156" s="241" t="n">
        <v>21.7300000000004</v>
      </c>
      <c r="BB156" s="241">
        <f>IFERROR(VLOOKUP(BA156,'CRUCE RIESGOS'!$C$9:$D$16,2,FALSE),"")</f>
        <v/>
      </c>
      <c r="BC156" s="241" t="n">
        <v>22.7300000000004</v>
      </c>
      <c r="BD156" s="241">
        <f>IFERROR(VLOOKUP(BC156,'CRUCE RIESGOS'!$C$9:$D$16,2,FALSE),"")</f>
        <v/>
      </c>
      <c r="BE156" s="241" t="n">
        <v>23.7300000000004</v>
      </c>
      <c r="BF156" s="241">
        <f>IFERROR(VLOOKUP(BE156,'CRUCE RIESGOS'!$C$9:$D$16,2,FALSE),"")</f>
        <v/>
      </c>
      <c r="BG156" s="241" t="n">
        <v>24.7300000000005</v>
      </c>
      <c r="BH156" s="241">
        <f>IFERROR(VLOOKUP(BG156,'CRUCE RIESGOS'!$C$9:$D$16,2,FALSE),"")</f>
        <v/>
      </c>
      <c r="BI156" s="241" t="n">
        <v>25.7300000000005</v>
      </c>
      <c r="BJ156" s="241">
        <f>IFERROR(VLOOKUP(BI156,'CRUCE RIESGOS'!$C$9:$D$16,2,FALSE),"")</f>
        <v/>
      </c>
    </row>
    <row r="157">
      <c r="N157" s="241">
        <f>IF(N158&lt;&gt;""," -R","")</f>
        <v/>
      </c>
      <c r="P157" s="241">
        <f>IF(P158&lt;&gt;""," -R","")</f>
        <v/>
      </c>
      <c r="R157" s="241">
        <f>IF(R158&lt;&gt;""," -R","")</f>
        <v/>
      </c>
      <c r="T157" s="241">
        <f>IF(T158&lt;&gt;""," -R","")</f>
        <v/>
      </c>
      <c r="V157" s="241">
        <f>IF(V158&lt;&gt;""," -R","")</f>
        <v/>
      </c>
      <c r="X157" s="241">
        <f>IF(X158&lt;&gt;""," -R","")</f>
        <v/>
      </c>
      <c r="Z157" s="241">
        <f>IF(Z158&lt;&gt;""," -R","")</f>
        <v/>
      </c>
      <c r="AB157" s="241">
        <f>IF(AB158&lt;&gt;""," -R","")</f>
        <v/>
      </c>
      <c r="AD157" s="241">
        <f>IF(AD158&lt;&gt;""," -R","")</f>
        <v/>
      </c>
      <c r="AF157" s="241">
        <f>IF(AF158&lt;&gt;""," -R","")</f>
        <v/>
      </c>
      <c r="AH157" s="241">
        <f>IF(AH158&lt;&gt;""," -R","")</f>
        <v/>
      </c>
      <c r="AJ157" s="241">
        <f>IF(AJ158&lt;&gt;""," -R","")</f>
        <v/>
      </c>
      <c r="AL157" s="241">
        <f>IF(AL158&lt;&gt;""," -R","")</f>
        <v/>
      </c>
      <c r="AN157" s="241">
        <f>IF(AN158&lt;&gt;""," -R","")</f>
        <v/>
      </c>
      <c r="AP157" s="241">
        <f>IF(AP158&lt;&gt;""," -R","")</f>
        <v/>
      </c>
      <c r="AR157" s="241">
        <f>IF(AR158&lt;&gt;""," -R","")</f>
        <v/>
      </c>
      <c r="AT157" s="241">
        <f>IF(AT158&lt;&gt;""," -R","")</f>
        <v/>
      </c>
      <c r="AV157" s="241">
        <f>IF(AV158&lt;&gt;""," -R","")</f>
        <v/>
      </c>
      <c r="AX157" s="241">
        <f>IF(AX158&lt;&gt;""," -R","")</f>
        <v/>
      </c>
      <c r="AZ157" s="241">
        <f>IF(AZ158&lt;&gt;""," -R","")</f>
        <v/>
      </c>
      <c r="BB157" s="241">
        <f>IF(BB158&lt;&gt;""," -R","")</f>
        <v/>
      </c>
      <c r="BD157" s="241">
        <f>IF(BD158&lt;&gt;""," -R","")</f>
        <v/>
      </c>
      <c r="BF157" s="241">
        <f>IF(BF158&lt;&gt;""," -R","")</f>
        <v/>
      </c>
      <c r="BH157" s="241">
        <f>IF(BH158&lt;&gt;""," -R","")</f>
        <v/>
      </c>
      <c r="BJ157" s="241">
        <f>IF(BJ158&lt;&gt;""," -R","")</f>
        <v/>
      </c>
    </row>
    <row r="158">
      <c r="M158" s="241" t="n">
        <v>1.74</v>
      </c>
      <c r="N158" s="241">
        <f>IFERROR(VLOOKUP(M158,'CRUCE RIESGOS'!$C$9:$D$16,2,FALSE),"")</f>
        <v/>
      </c>
      <c r="O158" s="241" t="n">
        <v>2.74000000000002</v>
      </c>
      <c r="P158" s="241">
        <f>IFERROR(VLOOKUP(O158,'CRUCE RIESGOS'!$C$9:$D$16,2,FALSE),"")</f>
        <v/>
      </c>
      <c r="Q158" s="241" t="n">
        <v>3.74000000000004</v>
      </c>
      <c r="R158" s="241">
        <f>IFERROR(VLOOKUP(Q158,'CRUCE RIESGOS'!$C$9:$D$16,2,FALSE),"")</f>
        <v/>
      </c>
      <c r="S158" s="241" t="n">
        <v>4.74000000000006</v>
      </c>
      <c r="T158" s="241">
        <f>IFERROR(VLOOKUP(S158,'CRUCE RIESGOS'!$C$9:$D$16,2,FALSE),"")</f>
        <v/>
      </c>
      <c r="U158" s="241" t="n">
        <v>5.74000000000008</v>
      </c>
      <c r="V158" s="241">
        <f>IFERROR(VLOOKUP(U158,'CRUCE RIESGOS'!$C$9:$D$16,2,FALSE),"")</f>
        <v/>
      </c>
      <c r="W158" s="241" t="n">
        <v>6.7400000000001</v>
      </c>
      <c r="X158" s="241">
        <f>IFERROR(VLOOKUP(W158,'CRUCE RIESGOS'!$C$9:$D$16,2,FALSE),"")</f>
        <v/>
      </c>
      <c r="Y158" s="241" t="n">
        <v>7.74000000000012</v>
      </c>
      <c r="Z158" s="241">
        <f>IFERROR(VLOOKUP(Y158,'CRUCE RIESGOS'!$C$9:$D$16,2,FALSE),"")</f>
        <v/>
      </c>
      <c r="AA158" s="241" t="n">
        <v>8.740000000000141</v>
      </c>
      <c r="AB158" s="241">
        <f>IFERROR(VLOOKUP(AA158,'CRUCE RIESGOS'!$C$9:$D$16,2,FALSE),"")</f>
        <v/>
      </c>
      <c r="AC158" s="241" t="n">
        <v>9.74000000000016</v>
      </c>
      <c r="AD158" s="241">
        <f>IFERROR(VLOOKUP(AC158,'CRUCE RIESGOS'!$C$9:$D$16,2,FALSE),"")</f>
        <v/>
      </c>
      <c r="AE158" s="241" t="n">
        <v>10.7400000000002</v>
      </c>
      <c r="AF158" s="241">
        <f>IFERROR(VLOOKUP(AE158,'CRUCE RIESGOS'!$C$9:$D$16,2,FALSE),"")</f>
        <v/>
      </c>
      <c r="AG158" s="241" t="n">
        <v>11.7400000000002</v>
      </c>
      <c r="AH158" s="241">
        <f>IFERROR(VLOOKUP(AG158,'CRUCE RIESGOS'!$C$9:$D$16,2,FALSE),"")</f>
        <v/>
      </c>
      <c r="AI158" s="241" t="n">
        <v>12.7400000000002</v>
      </c>
      <c r="AJ158" s="241">
        <f>IFERROR(VLOOKUP(AI158,'CRUCE RIESGOS'!$C$9:$D$16,2,FALSE),"")</f>
        <v/>
      </c>
      <c r="AK158" s="241" t="n">
        <v>13.7400000000002</v>
      </c>
      <c r="AL158" s="241">
        <f>IFERROR(VLOOKUP(AK158,'CRUCE RIESGOS'!$C$9:$D$16,2,FALSE),"")</f>
        <v/>
      </c>
      <c r="AM158" s="241" t="n">
        <v>14.7400000000003</v>
      </c>
      <c r="AN158" s="241">
        <f>IFERROR(VLOOKUP(AM158,'CRUCE RIESGOS'!$C$9:$D$16,2,FALSE),"")</f>
        <v/>
      </c>
      <c r="AO158" s="241" t="n">
        <v>15.7400000000003</v>
      </c>
      <c r="AP158" s="241">
        <f>IFERROR(VLOOKUP(AO158,'CRUCE RIESGOS'!$C$9:$D$16,2,FALSE),"")</f>
        <v/>
      </c>
      <c r="AQ158" s="241" t="n">
        <v>16.7400000000003</v>
      </c>
      <c r="AR158" s="241">
        <f>IFERROR(VLOOKUP(AQ158,'CRUCE RIESGOS'!$C$9:$D$16,2,FALSE),"")</f>
        <v/>
      </c>
      <c r="AS158" s="241" t="n">
        <v>17.7400000000003</v>
      </c>
      <c r="AT158" s="241">
        <f>IFERROR(VLOOKUP(AS158,'CRUCE RIESGOS'!$C$9:$D$16,2,FALSE),"")</f>
        <v/>
      </c>
      <c r="AU158" s="241" t="n">
        <v>18.7400000000003</v>
      </c>
      <c r="AV158" s="241">
        <f>IFERROR(VLOOKUP(AU158,'CRUCE RIESGOS'!$C$9:$D$16,2,FALSE),"")</f>
        <v/>
      </c>
      <c r="AW158" s="241" t="n">
        <v>19.7400000000004</v>
      </c>
      <c r="AX158" s="241">
        <f>IFERROR(VLOOKUP(AW158,'CRUCE RIESGOS'!$C$9:$D$16,2,FALSE),"")</f>
        <v/>
      </c>
      <c r="AY158" s="241" t="n">
        <v>20.7400000000004</v>
      </c>
      <c r="AZ158" s="241">
        <f>IFERROR(VLOOKUP(AY158,'CRUCE RIESGOS'!$C$9:$D$16,2,FALSE),"")</f>
        <v/>
      </c>
      <c r="BA158" s="241" t="n">
        <v>21.7400000000004</v>
      </c>
      <c r="BB158" s="241">
        <f>IFERROR(VLOOKUP(BA158,'CRUCE RIESGOS'!$C$9:$D$16,2,FALSE),"")</f>
        <v/>
      </c>
      <c r="BC158" s="241" t="n">
        <v>22.7400000000004</v>
      </c>
      <c r="BD158" s="241">
        <f>IFERROR(VLOOKUP(BC158,'CRUCE RIESGOS'!$C$9:$D$16,2,FALSE),"")</f>
        <v/>
      </c>
      <c r="BE158" s="241" t="n">
        <v>23.7400000000004</v>
      </c>
      <c r="BF158" s="241">
        <f>IFERROR(VLOOKUP(BE158,'CRUCE RIESGOS'!$C$9:$D$16,2,FALSE),"")</f>
        <v/>
      </c>
      <c r="BG158" s="241" t="n">
        <v>24.7400000000005</v>
      </c>
      <c r="BH158" s="241">
        <f>IFERROR(VLOOKUP(BG158,'CRUCE RIESGOS'!$C$9:$D$16,2,FALSE),"")</f>
        <v/>
      </c>
      <c r="BI158" s="241" t="n">
        <v>25.7400000000005</v>
      </c>
      <c r="BJ158" s="241">
        <f>IFERROR(VLOOKUP(BI158,'CRUCE RIESGOS'!$C$9:$D$16,2,FALSE),"")</f>
        <v/>
      </c>
    </row>
    <row r="159">
      <c r="N159" s="241">
        <f>IF(N160&lt;&gt;""," -R","")</f>
        <v/>
      </c>
      <c r="P159" s="241">
        <f>IF(P160&lt;&gt;""," -R","")</f>
        <v/>
      </c>
      <c r="R159" s="241">
        <f>IF(R160&lt;&gt;""," -R","")</f>
        <v/>
      </c>
      <c r="T159" s="241">
        <f>IF(T160&lt;&gt;""," -R","")</f>
        <v/>
      </c>
      <c r="V159" s="241">
        <f>IF(V160&lt;&gt;""," -R","")</f>
        <v/>
      </c>
      <c r="X159" s="241">
        <f>IF(X160&lt;&gt;""," -R","")</f>
        <v/>
      </c>
      <c r="Z159" s="241">
        <f>IF(Z160&lt;&gt;""," -R","")</f>
        <v/>
      </c>
      <c r="AB159" s="241">
        <f>IF(AB160&lt;&gt;""," -R","")</f>
        <v/>
      </c>
      <c r="AD159" s="241">
        <f>IF(AD160&lt;&gt;""," -R","")</f>
        <v/>
      </c>
      <c r="AF159" s="241">
        <f>IF(AF160&lt;&gt;""," -R","")</f>
        <v/>
      </c>
      <c r="AH159" s="241">
        <f>IF(AH160&lt;&gt;""," -R","")</f>
        <v/>
      </c>
      <c r="AJ159" s="241">
        <f>IF(AJ160&lt;&gt;""," -R","")</f>
        <v/>
      </c>
      <c r="AL159" s="241">
        <f>IF(AL160&lt;&gt;""," -R","")</f>
        <v/>
      </c>
      <c r="AN159" s="241">
        <f>IF(AN160&lt;&gt;""," -R","")</f>
        <v/>
      </c>
      <c r="AP159" s="241">
        <f>IF(AP160&lt;&gt;""," -R","")</f>
        <v/>
      </c>
      <c r="AR159" s="241">
        <f>IF(AR160&lt;&gt;""," -R","")</f>
        <v/>
      </c>
      <c r="AT159" s="241">
        <f>IF(AT160&lt;&gt;""," -R","")</f>
        <v/>
      </c>
      <c r="AV159" s="241">
        <f>IF(AV160&lt;&gt;""," -R","")</f>
        <v/>
      </c>
      <c r="AX159" s="241">
        <f>IF(AX160&lt;&gt;""," -R","")</f>
        <v/>
      </c>
      <c r="AZ159" s="241">
        <f>IF(AZ160&lt;&gt;""," -R","")</f>
        <v/>
      </c>
      <c r="BB159" s="241">
        <f>IF(BB160&lt;&gt;""," -R","")</f>
        <v/>
      </c>
      <c r="BD159" s="241">
        <f>IF(BD160&lt;&gt;""," -R","")</f>
        <v/>
      </c>
      <c r="BF159" s="241">
        <f>IF(BF160&lt;&gt;""," -R","")</f>
        <v/>
      </c>
      <c r="BH159" s="241">
        <f>IF(BH160&lt;&gt;""," -R","")</f>
        <v/>
      </c>
      <c r="BJ159" s="241">
        <f>IF(BJ160&lt;&gt;""," -R","")</f>
        <v/>
      </c>
    </row>
    <row r="160">
      <c r="M160" s="241" t="n">
        <v>1.75</v>
      </c>
      <c r="N160" s="241">
        <f>IFERROR(VLOOKUP(M160,'CRUCE RIESGOS'!$C$9:$D$16,2,FALSE),"")</f>
        <v/>
      </c>
      <c r="O160" s="241" t="n">
        <v>2.75000000000002</v>
      </c>
      <c r="P160" s="241">
        <f>IFERROR(VLOOKUP(O160,'CRUCE RIESGOS'!$C$9:$D$16,2,FALSE),"")</f>
        <v/>
      </c>
      <c r="Q160" s="241" t="n">
        <v>3.75000000000004</v>
      </c>
      <c r="R160" s="241">
        <f>IFERROR(VLOOKUP(Q160,'CRUCE RIESGOS'!$C$9:$D$16,2,FALSE),"")</f>
        <v/>
      </c>
      <c r="S160" s="241" t="n">
        <v>4.75000000000006</v>
      </c>
      <c r="T160" s="241">
        <f>IFERROR(VLOOKUP(S160,'CRUCE RIESGOS'!$C$9:$D$16,2,FALSE),"")</f>
        <v/>
      </c>
      <c r="U160" s="241" t="n">
        <v>5.75000000000008</v>
      </c>
      <c r="V160" s="241">
        <f>IFERROR(VLOOKUP(U160,'CRUCE RIESGOS'!$C$9:$D$16,2,FALSE),"")</f>
        <v/>
      </c>
      <c r="W160" s="241" t="n">
        <v>6.7500000000001</v>
      </c>
      <c r="X160" s="241">
        <f>IFERROR(VLOOKUP(W160,'CRUCE RIESGOS'!$C$9:$D$16,2,FALSE),"")</f>
        <v/>
      </c>
      <c r="Y160" s="241" t="n">
        <v>7.75000000000012</v>
      </c>
      <c r="Z160" s="241">
        <f>IFERROR(VLOOKUP(Y160,'CRUCE RIESGOS'!$C$9:$D$16,2,FALSE),"")</f>
        <v/>
      </c>
      <c r="AA160" s="241" t="n">
        <v>8.75000000000014</v>
      </c>
      <c r="AB160" s="241">
        <f>IFERROR(VLOOKUP(AA160,'CRUCE RIESGOS'!$C$9:$D$16,2,FALSE),"")</f>
        <v/>
      </c>
      <c r="AC160" s="241" t="n">
        <v>9.75000000000016</v>
      </c>
      <c r="AD160" s="241">
        <f>IFERROR(VLOOKUP(AC160,'CRUCE RIESGOS'!$C$9:$D$16,2,FALSE),"")</f>
        <v/>
      </c>
      <c r="AE160" s="241" t="n">
        <v>10.7500000000002</v>
      </c>
      <c r="AF160" s="241">
        <f>IFERROR(VLOOKUP(AE160,'CRUCE RIESGOS'!$C$9:$D$16,2,FALSE),"")</f>
        <v/>
      </c>
      <c r="AG160" s="241" t="n">
        <v>11.7500000000002</v>
      </c>
      <c r="AH160" s="241">
        <f>IFERROR(VLOOKUP(AG160,'CRUCE RIESGOS'!$C$9:$D$16,2,FALSE),"")</f>
        <v/>
      </c>
      <c r="AI160" s="241" t="n">
        <v>12.7500000000002</v>
      </c>
      <c r="AJ160" s="241">
        <f>IFERROR(VLOOKUP(AI160,'CRUCE RIESGOS'!$C$9:$D$16,2,FALSE),"")</f>
        <v/>
      </c>
      <c r="AK160" s="241" t="n">
        <v>13.7500000000002</v>
      </c>
      <c r="AL160" s="241">
        <f>IFERROR(VLOOKUP(AK160,'CRUCE RIESGOS'!$C$9:$D$16,2,FALSE),"")</f>
        <v/>
      </c>
      <c r="AM160" s="241" t="n">
        <v>14.7500000000003</v>
      </c>
      <c r="AN160" s="241">
        <f>IFERROR(VLOOKUP(AM160,'CRUCE RIESGOS'!$C$9:$D$16,2,FALSE),"")</f>
        <v/>
      </c>
      <c r="AO160" s="241" t="n">
        <v>15.7500000000003</v>
      </c>
      <c r="AP160" s="241">
        <f>IFERROR(VLOOKUP(AO160,'CRUCE RIESGOS'!$C$9:$D$16,2,FALSE),"")</f>
        <v/>
      </c>
      <c r="AQ160" s="241" t="n">
        <v>16.7500000000003</v>
      </c>
      <c r="AR160" s="241">
        <f>IFERROR(VLOOKUP(AQ160,'CRUCE RIESGOS'!$C$9:$D$16,2,FALSE),"")</f>
        <v/>
      </c>
      <c r="AS160" s="241" t="n">
        <v>17.7500000000003</v>
      </c>
      <c r="AT160" s="241">
        <f>IFERROR(VLOOKUP(AS160,'CRUCE RIESGOS'!$C$9:$D$16,2,FALSE),"")</f>
        <v/>
      </c>
      <c r="AU160" s="241" t="n">
        <v>18.7500000000003</v>
      </c>
      <c r="AV160" s="241">
        <f>IFERROR(VLOOKUP(AU160,'CRUCE RIESGOS'!$C$9:$D$16,2,FALSE),"")</f>
        <v/>
      </c>
      <c r="AW160" s="241" t="n">
        <v>19.7500000000004</v>
      </c>
      <c r="AX160" s="241">
        <f>IFERROR(VLOOKUP(AW160,'CRUCE RIESGOS'!$C$9:$D$16,2,FALSE),"")</f>
        <v/>
      </c>
      <c r="AY160" s="241" t="n">
        <v>20.7500000000004</v>
      </c>
      <c r="AZ160" s="241">
        <f>IFERROR(VLOOKUP(AY160,'CRUCE RIESGOS'!$C$9:$D$16,2,FALSE),"")</f>
        <v/>
      </c>
      <c r="BA160" s="241" t="n">
        <v>21.7500000000004</v>
      </c>
      <c r="BB160" s="241">
        <f>IFERROR(VLOOKUP(BA160,'CRUCE RIESGOS'!$C$9:$D$16,2,FALSE),"")</f>
        <v/>
      </c>
      <c r="BC160" s="241" t="n">
        <v>22.7500000000004</v>
      </c>
      <c r="BD160" s="241">
        <f>IFERROR(VLOOKUP(BC160,'CRUCE RIESGOS'!$C$9:$D$16,2,FALSE),"")</f>
        <v/>
      </c>
      <c r="BE160" s="241" t="n">
        <v>23.7500000000004</v>
      </c>
      <c r="BF160" s="241">
        <f>IFERROR(VLOOKUP(BE160,'CRUCE RIESGOS'!$C$9:$D$16,2,FALSE),"")</f>
        <v/>
      </c>
      <c r="BG160" s="241" t="n">
        <v>24.7500000000005</v>
      </c>
      <c r="BH160" s="241">
        <f>IFERROR(VLOOKUP(BG160,'CRUCE RIESGOS'!$C$9:$D$16,2,FALSE),"")</f>
        <v/>
      </c>
      <c r="BI160" s="241" t="n">
        <v>25.7500000000005</v>
      </c>
      <c r="BJ160" s="241">
        <f>IFERROR(VLOOKUP(BI160,'CRUCE RIESGOS'!$C$9:$D$16,2,FALSE),"")</f>
        <v/>
      </c>
    </row>
    <row r="161">
      <c r="N161" s="241">
        <f>IF(N162&lt;&gt;""," -R","")</f>
        <v/>
      </c>
      <c r="P161" s="241">
        <f>IF(P162&lt;&gt;""," -R","")</f>
        <v/>
      </c>
      <c r="R161" s="241">
        <f>IF(R162&lt;&gt;""," -R","")</f>
        <v/>
      </c>
      <c r="T161" s="241">
        <f>IF(T162&lt;&gt;""," -R","")</f>
        <v/>
      </c>
      <c r="V161" s="241">
        <f>IF(V162&lt;&gt;""," -R","")</f>
        <v/>
      </c>
      <c r="X161" s="241">
        <f>IF(X162&lt;&gt;""," -R","")</f>
        <v/>
      </c>
      <c r="Z161" s="241">
        <f>IF(Z162&lt;&gt;""," -R","")</f>
        <v/>
      </c>
      <c r="AB161" s="241">
        <f>IF(AB162&lt;&gt;""," -R","")</f>
        <v/>
      </c>
      <c r="AD161" s="241">
        <f>IF(AD162&lt;&gt;""," -R","")</f>
        <v/>
      </c>
      <c r="AF161" s="241">
        <f>IF(AF162&lt;&gt;""," -R","")</f>
        <v/>
      </c>
      <c r="AH161" s="241">
        <f>IF(AH162&lt;&gt;""," -R","")</f>
        <v/>
      </c>
      <c r="AJ161" s="241">
        <f>IF(AJ162&lt;&gt;""," -R","")</f>
        <v/>
      </c>
      <c r="AL161" s="241">
        <f>IF(AL162&lt;&gt;""," -R","")</f>
        <v/>
      </c>
      <c r="AN161" s="241">
        <f>IF(AN162&lt;&gt;""," -R","")</f>
        <v/>
      </c>
      <c r="AP161" s="241">
        <f>IF(AP162&lt;&gt;""," -R","")</f>
        <v/>
      </c>
      <c r="AR161" s="241">
        <f>IF(AR162&lt;&gt;""," -R","")</f>
        <v/>
      </c>
      <c r="AT161" s="241">
        <f>IF(AT162&lt;&gt;""," -R","")</f>
        <v/>
      </c>
      <c r="AV161" s="241">
        <f>IF(AV162&lt;&gt;""," -R","")</f>
        <v/>
      </c>
      <c r="AX161" s="241">
        <f>IF(AX162&lt;&gt;""," -R","")</f>
        <v/>
      </c>
      <c r="AZ161" s="241">
        <f>IF(AZ162&lt;&gt;""," -R","")</f>
        <v/>
      </c>
      <c r="BB161" s="241">
        <f>IF(BB162&lt;&gt;""," -R","")</f>
        <v/>
      </c>
      <c r="BD161" s="241">
        <f>IF(BD162&lt;&gt;""," -R","")</f>
        <v/>
      </c>
      <c r="BF161" s="241">
        <f>IF(BF162&lt;&gt;""," -R","")</f>
        <v/>
      </c>
      <c r="BH161" s="241">
        <f>IF(BH162&lt;&gt;""," -R","")</f>
        <v/>
      </c>
      <c r="BJ161" s="241">
        <f>IF(BJ162&lt;&gt;""," -R","")</f>
        <v/>
      </c>
    </row>
    <row r="162">
      <c r="M162" s="241" t="n">
        <v>1.76</v>
      </c>
      <c r="N162" s="241">
        <f>IFERROR(VLOOKUP(M162,'CRUCE RIESGOS'!$C$9:$D$16,2,FALSE),"")</f>
        <v/>
      </c>
      <c r="O162" s="241" t="n">
        <v>2.76000000000002</v>
      </c>
      <c r="P162" s="241">
        <f>IFERROR(VLOOKUP(O162,'CRUCE RIESGOS'!$C$9:$D$16,2,FALSE),"")</f>
        <v/>
      </c>
      <c r="Q162" s="241" t="n">
        <v>3.76000000000004</v>
      </c>
      <c r="R162" s="241">
        <f>IFERROR(VLOOKUP(Q162,'CRUCE RIESGOS'!$C$9:$D$16,2,FALSE),"")</f>
        <v/>
      </c>
      <c r="S162" s="241" t="n">
        <v>4.76000000000006</v>
      </c>
      <c r="T162" s="241">
        <f>IFERROR(VLOOKUP(S162,'CRUCE RIESGOS'!$C$9:$D$16,2,FALSE),"")</f>
        <v/>
      </c>
      <c r="U162" s="241" t="n">
        <v>5.76000000000008</v>
      </c>
      <c r="V162" s="241">
        <f>IFERROR(VLOOKUP(U162,'CRUCE RIESGOS'!$C$9:$D$16,2,FALSE),"")</f>
        <v/>
      </c>
      <c r="W162" s="241" t="n">
        <v>6.7600000000001</v>
      </c>
      <c r="X162" s="241">
        <f>IFERROR(VLOOKUP(W162,'CRUCE RIESGOS'!$C$9:$D$16,2,FALSE),"")</f>
        <v/>
      </c>
      <c r="Y162" s="241" t="n">
        <v>7.76000000000012</v>
      </c>
      <c r="Z162" s="241">
        <f>IFERROR(VLOOKUP(Y162,'CRUCE RIESGOS'!$C$9:$D$16,2,FALSE),"")</f>
        <v/>
      </c>
      <c r="AA162" s="241" t="n">
        <v>8.76000000000014</v>
      </c>
      <c r="AB162" s="241">
        <f>IFERROR(VLOOKUP(AA162,'CRUCE RIESGOS'!$C$9:$D$16,2,FALSE),"")</f>
        <v/>
      </c>
      <c r="AC162" s="241" t="n">
        <v>9.76000000000016</v>
      </c>
      <c r="AD162" s="241">
        <f>IFERROR(VLOOKUP(AC162,'CRUCE RIESGOS'!$C$9:$D$16,2,FALSE),"")</f>
        <v/>
      </c>
      <c r="AE162" s="241" t="n">
        <v>10.7600000000002</v>
      </c>
      <c r="AF162" s="241">
        <f>IFERROR(VLOOKUP(AE162,'CRUCE RIESGOS'!$C$9:$D$16,2,FALSE),"")</f>
        <v/>
      </c>
      <c r="AG162" s="241" t="n">
        <v>11.7600000000002</v>
      </c>
      <c r="AH162" s="241">
        <f>IFERROR(VLOOKUP(AG162,'CRUCE RIESGOS'!$C$9:$D$16,2,FALSE),"")</f>
        <v/>
      </c>
      <c r="AI162" s="241" t="n">
        <v>12.7600000000002</v>
      </c>
      <c r="AJ162" s="241">
        <f>IFERROR(VLOOKUP(AI162,'CRUCE RIESGOS'!$C$9:$D$16,2,FALSE),"")</f>
        <v/>
      </c>
      <c r="AK162" s="241" t="n">
        <v>13.7600000000002</v>
      </c>
      <c r="AL162" s="241">
        <f>IFERROR(VLOOKUP(AK162,'CRUCE RIESGOS'!$C$9:$D$16,2,FALSE),"")</f>
        <v/>
      </c>
      <c r="AM162" s="241" t="n">
        <v>14.7600000000003</v>
      </c>
      <c r="AN162" s="241">
        <f>IFERROR(VLOOKUP(AM162,'CRUCE RIESGOS'!$C$9:$D$16,2,FALSE),"")</f>
        <v/>
      </c>
      <c r="AO162" s="241" t="n">
        <v>15.7600000000003</v>
      </c>
      <c r="AP162" s="241">
        <f>IFERROR(VLOOKUP(AO162,'CRUCE RIESGOS'!$C$9:$D$16,2,FALSE),"")</f>
        <v/>
      </c>
      <c r="AQ162" s="241" t="n">
        <v>16.7600000000003</v>
      </c>
      <c r="AR162" s="241">
        <f>IFERROR(VLOOKUP(AQ162,'CRUCE RIESGOS'!$C$9:$D$16,2,FALSE),"")</f>
        <v/>
      </c>
      <c r="AS162" s="241" t="n">
        <v>17.7600000000003</v>
      </c>
      <c r="AT162" s="241">
        <f>IFERROR(VLOOKUP(AS162,'CRUCE RIESGOS'!$C$9:$D$16,2,FALSE),"")</f>
        <v/>
      </c>
      <c r="AU162" s="241" t="n">
        <v>18.7600000000003</v>
      </c>
      <c r="AV162" s="241">
        <f>IFERROR(VLOOKUP(AU162,'CRUCE RIESGOS'!$C$9:$D$16,2,FALSE),"")</f>
        <v/>
      </c>
      <c r="AW162" s="241" t="n">
        <v>19.7600000000004</v>
      </c>
      <c r="AX162" s="241">
        <f>IFERROR(VLOOKUP(AW162,'CRUCE RIESGOS'!$C$9:$D$16,2,FALSE),"")</f>
        <v/>
      </c>
      <c r="AY162" s="241" t="n">
        <v>20.7600000000004</v>
      </c>
      <c r="AZ162" s="241">
        <f>IFERROR(VLOOKUP(AY162,'CRUCE RIESGOS'!$C$9:$D$16,2,FALSE),"")</f>
        <v/>
      </c>
      <c r="BA162" s="241" t="n">
        <v>21.7600000000004</v>
      </c>
      <c r="BB162" s="241">
        <f>IFERROR(VLOOKUP(BA162,'CRUCE RIESGOS'!$C$9:$D$16,2,FALSE),"")</f>
        <v/>
      </c>
      <c r="BC162" s="241" t="n">
        <v>22.7600000000004</v>
      </c>
      <c r="BD162" s="241">
        <f>IFERROR(VLOOKUP(BC162,'CRUCE RIESGOS'!$C$9:$D$16,2,FALSE),"")</f>
        <v/>
      </c>
      <c r="BE162" s="241" t="n">
        <v>23.7600000000004</v>
      </c>
      <c r="BF162" s="241">
        <f>IFERROR(VLOOKUP(BE162,'CRUCE RIESGOS'!$C$9:$D$16,2,FALSE),"")</f>
        <v/>
      </c>
      <c r="BG162" s="241" t="n">
        <v>24.7600000000005</v>
      </c>
      <c r="BH162" s="241">
        <f>IFERROR(VLOOKUP(BG162,'CRUCE RIESGOS'!$C$9:$D$16,2,FALSE),"")</f>
        <v/>
      </c>
      <c r="BI162" s="241" t="n">
        <v>25.7600000000005</v>
      </c>
      <c r="BJ162" s="241">
        <f>IFERROR(VLOOKUP(BI162,'CRUCE RIESGOS'!$C$9:$D$16,2,FALSE),"")</f>
        <v/>
      </c>
    </row>
    <row r="163">
      <c r="N163" s="241">
        <f>IF(N164&lt;&gt;""," -R","")</f>
        <v/>
      </c>
      <c r="P163" s="241">
        <f>IF(P164&lt;&gt;""," -R","")</f>
        <v/>
      </c>
      <c r="R163" s="241">
        <f>IF(R164&lt;&gt;""," -R","")</f>
        <v/>
      </c>
      <c r="T163" s="241">
        <f>IF(T164&lt;&gt;""," -R","")</f>
        <v/>
      </c>
      <c r="V163" s="241">
        <f>IF(V164&lt;&gt;""," -R","")</f>
        <v/>
      </c>
      <c r="X163" s="241">
        <f>IF(X164&lt;&gt;""," -R","")</f>
        <v/>
      </c>
      <c r="Z163" s="241">
        <f>IF(Z164&lt;&gt;""," -R","")</f>
        <v/>
      </c>
      <c r="AB163" s="241">
        <f>IF(AB164&lt;&gt;""," -R","")</f>
        <v/>
      </c>
      <c r="AD163" s="241">
        <f>IF(AD164&lt;&gt;""," -R","")</f>
        <v/>
      </c>
      <c r="AF163" s="241">
        <f>IF(AF164&lt;&gt;""," -R","")</f>
        <v/>
      </c>
      <c r="AH163" s="241">
        <f>IF(AH164&lt;&gt;""," -R","")</f>
        <v/>
      </c>
      <c r="AJ163" s="241">
        <f>IF(AJ164&lt;&gt;""," -R","")</f>
        <v/>
      </c>
      <c r="AL163" s="241">
        <f>IF(AL164&lt;&gt;""," -R","")</f>
        <v/>
      </c>
      <c r="AN163" s="241">
        <f>IF(AN164&lt;&gt;""," -R","")</f>
        <v/>
      </c>
      <c r="AP163" s="241">
        <f>IF(AP164&lt;&gt;""," -R","")</f>
        <v/>
      </c>
      <c r="AR163" s="241">
        <f>IF(AR164&lt;&gt;""," -R","")</f>
        <v/>
      </c>
      <c r="AT163" s="241">
        <f>IF(AT164&lt;&gt;""," -R","")</f>
        <v/>
      </c>
      <c r="AV163" s="241">
        <f>IF(AV164&lt;&gt;""," -R","")</f>
        <v/>
      </c>
      <c r="AX163" s="241">
        <f>IF(AX164&lt;&gt;""," -R","")</f>
        <v/>
      </c>
      <c r="AZ163" s="241">
        <f>IF(AZ164&lt;&gt;""," -R","")</f>
        <v/>
      </c>
      <c r="BB163" s="241">
        <f>IF(BB164&lt;&gt;""," -R","")</f>
        <v/>
      </c>
      <c r="BD163" s="241">
        <f>IF(BD164&lt;&gt;""," -R","")</f>
        <v/>
      </c>
      <c r="BF163" s="241">
        <f>IF(BF164&lt;&gt;""," -R","")</f>
        <v/>
      </c>
      <c r="BH163" s="241">
        <f>IF(BH164&lt;&gt;""," -R","")</f>
        <v/>
      </c>
      <c r="BJ163" s="241">
        <f>IF(BJ164&lt;&gt;""," -R","")</f>
        <v/>
      </c>
    </row>
    <row r="164">
      <c r="M164" s="241" t="n">
        <v>1.77</v>
      </c>
      <c r="N164" s="241">
        <f>IFERROR(VLOOKUP(M164,'CRUCE RIESGOS'!$C$9:$D$16,2,FALSE),"")</f>
        <v/>
      </c>
      <c r="O164" s="241" t="n">
        <v>2.77000000000002</v>
      </c>
      <c r="P164" s="241">
        <f>IFERROR(VLOOKUP(O164,'CRUCE RIESGOS'!$C$9:$D$16,2,FALSE),"")</f>
        <v/>
      </c>
      <c r="Q164" s="241" t="n">
        <v>3.77000000000004</v>
      </c>
      <c r="R164" s="241">
        <f>IFERROR(VLOOKUP(Q164,'CRUCE RIESGOS'!$C$9:$D$16,2,FALSE),"")</f>
        <v/>
      </c>
      <c r="S164" s="241" t="n">
        <v>4.77000000000006</v>
      </c>
      <c r="T164" s="241">
        <f>IFERROR(VLOOKUP(S164,'CRUCE RIESGOS'!$C$9:$D$16,2,FALSE),"")</f>
        <v/>
      </c>
      <c r="U164" s="241" t="n">
        <v>5.77000000000008</v>
      </c>
      <c r="V164" s="241">
        <f>IFERROR(VLOOKUP(U164,'CRUCE RIESGOS'!$C$9:$D$16,2,FALSE),"")</f>
        <v/>
      </c>
      <c r="W164" s="241" t="n">
        <v>6.7700000000001</v>
      </c>
      <c r="X164" s="241">
        <f>IFERROR(VLOOKUP(W164,'CRUCE RIESGOS'!$C$9:$D$16,2,FALSE),"")</f>
        <v/>
      </c>
      <c r="Y164" s="241" t="n">
        <v>7.77000000000012</v>
      </c>
      <c r="Z164" s="241">
        <f>IFERROR(VLOOKUP(Y164,'CRUCE RIESGOS'!$C$9:$D$16,2,FALSE),"")</f>
        <v/>
      </c>
      <c r="AA164" s="241" t="n">
        <v>8.77000000000014</v>
      </c>
      <c r="AB164" s="241">
        <f>IFERROR(VLOOKUP(AA164,'CRUCE RIESGOS'!$C$9:$D$16,2,FALSE),"")</f>
        <v/>
      </c>
      <c r="AC164" s="241" t="n">
        <v>9.770000000000159</v>
      </c>
      <c r="AD164" s="241">
        <f>IFERROR(VLOOKUP(AC164,'CRUCE RIESGOS'!$C$9:$D$16,2,FALSE),"")</f>
        <v/>
      </c>
      <c r="AE164" s="241" t="n">
        <v>10.7700000000002</v>
      </c>
      <c r="AF164" s="241">
        <f>IFERROR(VLOOKUP(AE164,'CRUCE RIESGOS'!$C$9:$D$16,2,FALSE),"")</f>
        <v/>
      </c>
      <c r="AG164" s="241" t="n">
        <v>11.7700000000002</v>
      </c>
      <c r="AH164" s="241">
        <f>IFERROR(VLOOKUP(AG164,'CRUCE RIESGOS'!$C$9:$D$16,2,FALSE),"")</f>
        <v/>
      </c>
      <c r="AI164" s="241" t="n">
        <v>12.7700000000002</v>
      </c>
      <c r="AJ164" s="241">
        <f>IFERROR(VLOOKUP(AI164,'CRUCE RIESGOS'!$C$9:$D$16,2,FALSE),"")</f>
        <v/>
      </c>
      <c r="AK164" s="241" t="n">
        <v>13.7700000000002</v>
      </c>
      <c r="AL164" s="241">
        <f>IFERROR(VLOOKUP(AK164,'CRUCE RIESGOS'!$C$9:$D$16,2,FALSE),"")</f>
        <v/>
      </c>
      <c r="AM164" s="241" t="n">
        <v>14.7700000000003</v>
      </c>
      <c r="AN164" s="241">
        <f>IFERROR(VLOOKUP(AM164,'CRUCE RIESGOS'!$C$9:$D$16,2,FALSE),"")</f>
        <v/>
      </c>
      <c r="AO164" s="241" t="n">
        <v>15.7700000000003</v>
      </c>
      <c r="AP164" s="241">
        <f>IFERROR(VLOOKUP(AO164,'CRUCE RIESGOS'!$C$9:$D$16,2,FALSE),"")</f>
        <v/>
      </c>
      <c r="AQ164" s="241" t="n">
        <v>16.7700000000003</v>
      </c>
      <c r="AR164" s="241">
        <f>IFERROR(VLOOKUP(AQ164,'CRUCE RIESGOS'!$C$9:$D$16,2,FALSE),"")</f>
        <v/>
      </c>
      <c r="AS164" s="241" t="n">
        <v>17.7700000000003</v>
      </c>
      <c r="AT164" s="241">
        <f>IFERROR(VLOOKUP(AS164,'CRUCE RIESGOS'!$C$9:$D$16,2,FALSE),"")</f>
        <v/>
      </c>
      <c r="AU164" s="241" t="n">
        <v>18.7700000000003</v>
      </c>
      <c r="AV164" s="241">
        <f>IFERROR(VLOOKUP(AU164,'CRUCE RIESGOS'!$C$9:$D$16,2,FALSE),"")</f>
        <v/>
      </c>
      <c r="AW164" s="241" t="n">
        <v>19.7700000000004</v>
      </c>
      <c r="AX164" s="241">
        <f>IFERROR(VLOOKUP(AW164,'CRUCE RIESGOS'!$C$9:$D$16,2,FALSE),"")</f>
        <v/>
      </c>
      <c r="AY164" s="241" t="n">
        <v>20.7700000000004</v>
      </c>
      <c r="AZ164" s="241">
        <f>IFERROR(VLOOKUP(AY164,'CRUCE RIESGOS'!$C$9:$D$16,2,FALSE),"")</f>
        <v/>
      </c>
      <c r="BA164" s="241" t="n">
        <v>21.7700000000004</v>
      </c>
      <c r="BB164" s="241">
        <f>IFERROR(VLOOKUP(BA164,'CRUCE RIESGOS'!$C$9:$D$16,2,FALSE),"")</f>
        <v/>
      </c>
      <c r="BC164" s="241" t="n">
        <v>22.7700000000004</v>
      </c>
      <c r="BD164" s="241">
        <f>IFERROR(VLOOKUP(BC164,'CRUCE RIESGOS'!$C$9:$D$16,2,FALSE),"")</f>
        <v/>
      </c>
      <c r="BE164" s="241" t="n">
        <v>23.7700000000004</v>
      </c>
      <c r="BF164" s="241">
        <f>IFERROR(VLOOKUP(BE164,'CRUCE RIESGOS'!$C$9:$D$16,2,FALSE),"")</f>
        <v/>
      </c>
      <c r="BG164" s="241" t="n">
        <v>24.7700000000005</v>
      </c>
      <c r="BH164" s="241">
        <f>IFERROR(VLOOKUP(BG164,'CRUCE RIESGOS'!$C$9:$D$16,2,FALSE),"")</f>
        <v/>
      </c>
      <c r="BI164" s="241" t="n">
        <v>25.7700000000005</v>
      </c>
      <c r="BJ164" s="241">
        <f>IFERROR(VLOOKUP(BI164,'CRUCE RIESGOS'!$C$9:$D$16,2,FALSE),"")</f>
        <v/>
      </c>
    </row>
    <row r="165">
      <c r="N165" s="241">
        <f>IF(N166&lt;&gt;""," -R","")</f>
        <v/>
      </c>
      <c r="P165" s="241">
        <f>IF(P166&lt;&gt;""," -R","")</f>
        <v/>
      </c>
      <c r="R165" s="241">
        <f>IF(R166&lt;&gt;""," -R","")</f>
        <v/>
      </c>
      <c r="T165" s="241">
        <f>IF(T166&lt;&gt;""," -R","")</f>
        <v/>
      </c>
      <c r="V165" s="241">
        <f>IF(V166&lt;&gt;""," -R","")</f>
        <v/>
      </c>
      <c r="X165" s="241">
        <f>IF(X166&lt;&gt;""," -R","")</f>
        <v/>
      </c>
      <c r="Z165" s="241">
        <f>IF(Z166&lt;&gt;""," -R","")</f>
        <v/>
      </c>
      <c r="AB165" s="241">
        <f>IF(AB166&lt;&gt;""," -R","")</f>
        <v/>
      </c>
      <c r="AD165" s="241">
        <f>IF(AD166&lt;&gt;""," -R","")</f>
        <v/>
      </c>
      <c r="AF165" s="241">
        <f>IF(AF166&lt;&gt;""," -R","")</f>
        <v/>
      </c>
      <c r="AH165" s="241">
        <f>IF(AH166&lt;&gt;""," -R","")</f>
        <v/>
      </c>
      <c r="AJ165" s="241">
        <f>IF(AJ166&lt;&gt;""," -R","")</f>
        <v/>
      </c>
      <c r="AL165" s="241">
        <f>IF(AL166&lt;&gt;""," -R","")</f>
        <v/>
      </c>
      <c r="AN165" s="241">
        <f>IF(AN166&lt;&gt;""," -R","")</f>
        <v/>
      </c>
      <c r="AP165" s="241">
        <f>IF(AP166&lt;&gt;""," -R","")</f>
        <v/>
      </c>
      <c r="AR165" s="241">
        <f>IF(AR166&lt;&gt;""," -R","")</f>
        <v/>
      </c>
      <c r="AT165" s="241">
        <f>IF(AT166&lt;&gt;""," -R","")</f>
        <v/>
      </c>
      <c r="AV165" s="241">
        <f>IF(AV166&lt;&gt;""," -R","")</f>
        <v/>
      </c>
      <c r="AX165" s="241">
        <f>IF(AX166&lt;&gt;""," -R","")</f>
        <v/>
      </c>
      <c r="AZ165" s="241">
        <f>IF(AZ166&lt;&gt;""," -R","")</f>
        <v/>
      </c>
      <c r="BB165" s="241">
        <f>IF(BB166&lt;&gt;""," -R","")</f>
        <v/>
      </c>
      <c r="BD165" s="241">
        <f>IF(BD166&lt;&gt;""," -R","")</f>
        <v/>
      </c>
      <c r="BF165" s="241">
        <f>IF(BF166&lt;&gt;""," -R","")</f>
        <v/>
      </c>
      <c r="BH165" s="241">
        <f>IF(BH166&lt;&gt;""," -R","")</f>
        <v/>
      </c>
      <c r="BJ165" s="241">
        <f>IF(BJ166&lt;&gt;""," -R","")</f>
        <v/>
      </c>
    </row>
    <row r="166">
      <c r="M166" s="241" t="n">
        <v>1.78</v>
      </c>
      <c r="N166" s="241">
        <f>IFERROR(VLOOKUP(M166,'CRUCE RIESGOS'!$C$9:$D$16,2,FALSE),"")</f>
        <v/>
      </c>
      <c r="O166" s="241" t="n">
        <v>2.78000000000002</v>
      </c>
      <c r="P166" s="241">
        <f>IFERROR(VLOOKUP(O166,'CRUCE RIESGOS'!$C$9:$D$16,2,FALSE),"")</f>
        <v/>
      </c>
      <c r="Q166" s="241" t="n">
        <v>3.78000000000004</v>
      </c>
      <c r="R166" s="241">
        <f>IFERROR(VLOOKUP(Q166,'CRUCE RIESGOS'!$C$9:$D$16,2,FALSE),"")</f>
        <v/>
      </c>
      <c r="S166" s="241" t="n">
        <v>4.78000000000006</v>
      </c>
      <c r="T166" s="241">
        <f>IFERROR(VLOOKUP(S166,'CRUCE RIESGOS'!$C$9:$D$16,2,FALSE),"")</f>
        <v/>
      </c>
      <c r="U166" s="241" t="n">
        <v>5.78000000000008</v>
      </c>
      <c r="V166" s="241">
        <f>IFERROR(VLOOKUP(U166,'CRUCE RIESGOS'!$C$9:$D$16,2,FALSE),"")</f>
        <v/>
      </c>
      <c r="W166" s="241" t="n">
        <v>6.7800000000001</v>
      </c>
      <c r="X166" s="241">
        <f>IFERROR(VLOOKUP(W166,'CRUCE RIESGOS'!$C$9:$D$16,2,FALSE),"")</f>
        <v/>
      </c>
      <c r="Y166" s="241" t="n">
        <v>7.78000000000012</v>
      </c>
      <c r="Z166" s="241">
        <f>IFERROR(VLOOKUP(Y166,'CRUCE RIESGOS'!$C$9:$D$16,2,FALSE),"")</f>
        <v/>
      </c>
      <c r="AA166" s="241" t="n">
        <v>8.78000000000014</v>
      </c>
      <c r="AB166" s="241">
        <f>IFERROR(VLOOKUP(AA166,'CRUCE RIESGOS'!$C$9:$D$16,2,FALSE),"")</f>
        <v/>
      </c>
      <c r="AC166" s="241" t="n">
        <v>9.780000000000159</v>
      </c>
      <c r="AD166" s="241">
        <f>IFERROR(VLOOKUP(AC166,'CRUCE RIESGOS'!$C$9:$D$16,2,FALSE),"")</f>
        <v/>
      </c>
      <c r="AE166" s="241" t="n">
        <v>10.7800000000002</v>
      </c>
      <c r="AF166" s="241">
        <f>IFERROR(VLOOKUP(AE166,'CRUCE RIESGOS'!$C$9:$D$16,2,FALSE),"")</f>
        <v/>
      </c>
      <c r="AG166" s="241" t="n">
        <v>11.7800000000002</v>
      </c>
      <c r="AH166" s="241">
        <f>IFERROR(VLOOKUP(AG166,'CRUCE RIESGOS'!$C$9:$D$16,2,FALSE),"")</f>
        <v/>
      </c>
      <c r="AI166" s="241" t="n">
        <v>12.7800000000002</v>
      </c>
      <c r="AJ166" s="241">
        <f>IFERROR(VLOOKUP(AI166,'CRUCE RIESGOS'!$C$9:$D$16,2,FALSE),"")</f>
        <v/>
      </c>
      <c r="AK166" s="241" t="n">
        <v>13.7800000000002</v>
      </c>
      <c r="AL166" s="241">
        <f>IFERROR(VLOOKUP(AK166,'CRUCE RIESGOS'!$C$9:$D$16,2,FALSE),"")</f>
        <v/>
      </c>
      <c r="AM166" s="241" t="n">
        <v>14.7800000000003</v>
      </c>
      <c r="AN166" s="241">
        <f>IFERROR(VLOOKUP(AM166,'CRUCE RIESGOS'!$C$9:$D$16,2,FALSE),"")</f>
        <v/>
      </c>
      <c r="AO166" s="241" t="n">
        <v>15.7800000000003</v>
      </c>
      <c r="AP166" s="241">
        <f>IFERROR(VLOOKUP(AO166,'CRUCE RIESGOS'!$C$9:$D$16,2,FALSE),"")</f>
        <v/>
      </c>
      <c r="AQ166" s="241" t="n">
        <v>16.7800000000003</v>
      </c>
      <c r="AR166" s="241">
        <f>IFERROR(VLOOKUP(AQ166,'CRUCE RIESGOS'!$C$9:$D$16,2,FALSE),"")</f>
        <v/>
      </c>
      <c r="AS166" s="241" t="n">
        <v>17.7800000000003</v>
      </c>
      <c r="AT166" s="241">
        <f>IFERROR(VLOOKUP(AS166,'CRUCE RIESGOS'!$C$9:$D$16,2,FALSE),"")</f>
        <v/>
      </c>
      <c r="AU166" s="241" t="n">
        <v>18.7800000000003</v>
      </c>
      <c r="AV166" s="241">
        <f>IFERROR(VLOOKUP(AU166,'CRUCE RIESGOS'!$C$9:$D$16,2,FALSE),"")</f>
        <v/>
      </c>
      <c r="AW166" s="241" t="n">
        <v>19.7800000000004</v>
      </c>
      <c r="AX166" s="241">
        <f>IFERROR(VLOOKUP(AW166,'CRUCE RIESGOS'!$C$9:$D$16,2,FALSE),"")</f>
        <v/>
      </c>
      <c r="AY166" s="241" t="n">
        <v>20.7800000000004</v>
      </c>
      <c r="AZ166" s="241">
        <f>IFERROR(VLOOKUP(AY166,'CRUCE RIESGOS'!$C$9:$D$16,2,FALSE),"")</f>
        <v/>
      </c>
      <c r="BA166" s="241" t="n">
        <v>21.7800000000004</v>
      </c>
      <c r="BB166" s="241">
        <f>IFERROR(VLOOKUP(BA166,'CRUCE RIESGOS'!$C$9:$D$16,2,FALSE),"")</f>
        <v/>
      </c>
      <c r="BC166" s="241" t="n">
        <v>22.7800000000004</v>
      </c>
      <c r="BD166" s="241">
        <f>IFERROR(VLOOKUP(BC166,'CRUCE RIESGOS'!$C$9:$D$16,2,FALSE),"")</f>
        <v/>
      </c>
      <c r="BE166" s="241" t="n">
        <v>23.7800000000004</v>
      </c>
      <c r="BF166" s="241">
        <f>IFERROR(VLOOKUP(BE166,'CRUCE RIESGOS'!$C$9:$D$16,2,FALSE),"")</f>
        <v/>
      </c>
      <c r="BG166" s="241" t="n">
        <v>24.7800000000005</v>
      </c>
      <c r="BH166" s="241">
        <f>IFERROR(VLOOKUP(BG166,'CRUCE RIESGOS'!$C$9:$D$16,2,FALSE),"")</f>
        <v/>
      </c>
      <c r="BI166" s="241" t="n">
        <v>25.7800000000005</v>
      </c>
      <c r="BJ166" s="241">
        <f>IFERROR(VLOOKUP(BI166,'CRUCE RIESGOS'!$C$9:$D$16,2,FALSE),"")</f>
        <v/>
      </c>
    </row>
    <row r="167">
      <c r="N167" s="241">
        <f>IF(N168&lt;&gt;""," -R","")</f>
        <v/>
      </c>
      <c r="P167" s="241">
        <f>IF(P168&lt;&gt;""," -R","")</f>
        <v/>
      </c>
      <c r="R167" s="241">
        <f>IF(R168&lt;&gt;""," -R","")</f>
        <v/>
      </c>
      <c r="T167" s="241">
        <f>IF(T168&lt;&gt;""," -R","")</f>
        <v/>
      </c>
      <c r="V167" s="241">
        <f>IF(V168&lt;&gt;""," -R","")</f>
        <v/>
      </c>
      <c r="X167" s="241">
        <f>IF(X168&lt;&gt;""," -R","")</f>
        <v/>
      </c>
      <c r="Z167" s="241">
        <f>IF(Z168&lt;&gt;""," -R","")</f>
        <v/>
      </c>
      <c r="AB167" s="241">
        <f>IF(AB168&lt;&gt;""," -R","")</f>
        <v/>
      </c>
      <c r="AD167" s="241">
        <f>IF(AD168&lt;&gt;""," -R","")</f>
        <v/>
      </c>
      <c r="AF167" s="241">
        <f>IF(AF168&lt;&gt;""," -R","")</f>
        <v/>
      </c>
      <c r="AH167" s="241">
        <f>IF(AH168&lt;&gt;""," -R","")</f>
        <v/>
      </c>
      <c r="AJ167" s="241">
        <f>IF(AJ168&lt;&gt;""," -R","")</f>
        <v/>
      </c>
      <c r="AL167" s="241">
        <f>IF(AL168&lt;&gt;""," -R","")</f>
        <v/>
      </c>
      <c r="AN167" s="241">
        <f>IF(AN168&lt;&gt;""," -R","")</f>
        <v/>
      </c>
      <c r="AP167" s="241">
        <f>IF(AP168&lt;&gt;""," -R","")</f>
        <v/>
      </c>
      <c r="AR167" s="241">
        <f>IF(AR168&lt;&gt;""," -R","")</f>
        <v/>
      </c>
      <c r="AT167" s="241">
        <f>IF(AT168&lt;&gt;""," -R","")</f>
        <v/>
      </c>
      <c r="AV167" s="241">
        <f>IF(AV168&lt;&gt;""," -R","")</f>
        <v/>
      </c>
      <c r="AX167" s="241">
        <f>IF(AX168&lt;&gt;""," -R","")</f>
        <v/>
      </c>
      <c r="AZ167" s="241">
        <f>IF(AZ168&lt;&gt;""," -R","")</f>
        <v/>
      </c>
      <c r="BB167" s="241">
        <f>IF(BB168&lt;&gt;""," -R","")</f>
        <v/>
      </c>
      <c r="BD167" s="241">
        <f>IF(BD168&lt;&gt;""," -R","")</f>
        <v/>
      </c>
      <c r="BF167" s="241">
        <f>IF(BF168&lt;&gt;""," -R","")</f>
        <v/>
      </c>
      <c r="BH167" s="241">
        <f>IF(BH168&lt;&gt;""," -R","")</f>
        <v/>
      </c>
      <c r="BJ167" s="241">
        <f>IF(BJ168&lt;&gt;""," -R","")</f>
        <v/>
      </c>
    </row>
    <row r="168">
      <c r="M168" s="241" t="n">
        <v>1.79</v>
      </c>
      <c r="N168" s="241">
        <f>IFERROR(VLOOKUP(M168,'CRUCE RIESGOS'!$C$9:$D$16,2,FALSE),"")</f>
        <v/>
      </c>
      <c r="O168" s="241" t="n">
        <v>2.79000000000002</v>
      </c>
      <c r="P168" s="241">
        <f>IFERROR(VLOOKUP(O168,'CRUCE RIESGOS'!$C$9:$D$16,2,FALSE),"")</f>
        <v/>
      </c>
      <c r="Q168" s="241" t="n">
        <v>3.79000000000004</v>
      </c>
      <c r="R168" s="241">
        <f>IFERROR(VLOOKUP(Q168,'CRUCE RIESGOS'!$C$9:$D$16,2,FALSE),"")</f>
        <v/>
      </c>
      <c r="S168" s="241" t="n">
        <v>4.79000000000006</v>
      </c>
      <c r="T168" s="241">
        <f>IFERROR(VLOOKUP(S168,'CRUCE RIESGOS'!$C$9:$D$16,2,FALSE),"")</f>
        <v/>
      </c>
      <c r="U168" s="241" t="n">
        <v>5.79000000000008</v>
      </c>
      <c r="V168" s="241">
        <f>IFERROR(VLOOKUP(U168,'CRUCE RIESGOS'!$C$9:$D$16,2,FALSE),"")</f>
        <v/>
      </c>
      <c r="W168" s="241" t="n">
        <v>6.7900000000001</v>
      </c>
      <c r="X168" s="241">
        <f>IFERROR(VLOOKUP(W168,'CRUCE RIESGOS'!$C$9:$D$16,2,FALSE),"")</f>
        <v/>
      </c>
      <c r="Y168" s="241" t="n">
        <v>7.79000000000012</v>
      </c>
      <c r="Z168" s="241">
        <f>IFERROR(VLOOKUP(Y168,'CRUCE RIESGOS'!$C$9:$D$16,2,FALSE),"")</f>
        <v/>
      </c>
      <c r="AA168" s="241" t="n">
        <v>8.790000000000139</v>
      </c>
      <c r="AB168" s="241">
        <f>IFERROR(VLOOKUP(AA168,'CRUCE RIESGOS'!$C$9:$D$16,2,FALSE),"")</f>
        <v/>
      </c>
      <c r="AC168" s="241" t="n">
        <v>9.790000000000161</v>
      </c>
      <c r="AD168" s="241">
        <f>IFERROR(VLOOKUP(AC168,'CRUCE RIESGOS'!$C$9:$D$16,2,FALSE),"")</f>
        <v/>
      </c>
      <c r="AE168" s="241" t="n">
        <v>10.7900000000002</v>
      </c>
      <c r="AF168" s="241">
        <f>IFERROR(VLOOKUP(AE168,'CRUCE RIESGOS'!$C$9:$D$16,2,FALSE),"")</f>
        <v/>
      </c>
      <c r="AG168" s="241" t="n">
        <v>11.7900000000002</v>
      </c>
      <c r="AH168" s="241">
        <f>IFERROR(VLOOKUP(AG168,'CRUCE RIESGOS'!$C$9:$D$16,2,FALSE),"")</f>
        <v/>
      </c>
      <c r="AI168" s="241" t="n">
        <v>12.7900000000002</v>
      </c>
      <c r="AJ168" s="241">
        <f>IFERROR(VLOOKUP(AI168,'CRUCE RIESGOS'!$C$9:$D$16,2,FALSE),"")</f>
        <v/>
      </c>
      <c r="AK168" s="241" t="n">
        <v>13.7900000000002</v>
      </c>
      <c r="AL168" s="241">
        <f>IFERROR(VLOOKUP(AK168,'CRUCE RIESGOS'!$C$9:$D$16,2,FALSE),"")</f>
        <v/>
      </c>
      <c r="AM168" s="241" t="n">
        <v>14.7900000000003</v>
      </c>
      <c r="AN168" s="241">
        <f>IFERROR(VLOOKUP(AM168,'CRUCE RIESGOS'!$C$9:$D$16,2,FALSE),"")</f>
        <v/>
      </c>
      <c r="AO168" s="241" t="n">
        <v>15.7900000000003</v>
      </c>
      <c r="AP168" s="241">
        <f>IFERROR(VLOOKUP(AO168,'CRUCE RIESGOS'!$C$9:$D$16,2,FALSE),"")</f>
        <v/>
      </c>
      <c r="AQ168" s="241" t="n">
        <v>16.7900000000003</v>
      </c>
      <c r="AR168" s="241">
        <f>IFERROR(VLOOKUP(AQ168,'CRUCE RIESGOS'!$C$9:$D$16,2,FALSE),"")</f>
        <v/>
      </c>
      <c r="AS168" s="241" t="n">
        <v>17.7900000000003</v>
      </c>
      <c r="AT168" s="241">
        <f>IFERROR(VLOOKUP(AS168,'CRUCE RIESGOS'!$C$9:$D$16,2,FALSE),"")</f>
        <v/>
      </c>
      <c r="AU168" s="241" t="n">
        <v>18.7900000000003</v>
      </c>
      <c r="AV168" s="241">
        <f>IFERROR(VLOOKUP(AU168,'CRUCE RIESGOS'!$C$9:$D$16,2,FALSE),"")</f>
        <v/>
      </c>
      <c r="AW168" s="241" t="n">
        <v>19.7900000000004</v>
      </c>
      <c r="AX168" s="241">
        <f>IFERROR(VLOOKUP(AW168,'CRUCE RIESGOS'!$C$9:$D$16,2,FALSE),"")</f>
        <v/>
      </c>
      <c r="AY168" s="241" t="n">
        <v>20.7900000000004</v>
      </c>
      <c r="AZ168" s="241">
        <f>IFERROR(VLOOKUP(AY168,'CRUCE RIESGOS'!$C$9:$D$16,2,FALSE),"")</f>
        <v/>
      </c>
      <c r="BA168" s="241" t="n">
        <v>21.7900000000004</v>
      </c>
      <c r="BB168" s="241">
        <f>IFERROR(VLOOKUP(BA168,'CRUCE RIESGOS'!$C$9:$D$16,2,FALSE),"")</f>
        <v/>
      </c>
      <c r="BC168" s="241" t="n">
        <v>22.7900000000004</v>
      </c>
      <c r="BD168" s="241">
        <f>IFERROR(VLOOKUP(BC168,'CRUCE RIESGOS'!$C$9:$D$16,2,FALSE),"")</f>
        <v/>
      </c>
      <c r="BE168" s="241" t="n">
        <v>23.7900000000004</v>
      </c>
      <c r="BF168" s="241">
        <f>IFERROR(VLOOKUP(BE168,'CRUCE RIESGOS'!$C$9:$D$16,2,FALSE),"")</f>
        <v/>
      </c>
      <c r="BG168" s="241" t="n">
        <v>24.7900000000005</v>
      </c>
      <c r="BH168" s="241">
        <f>IFERROR(VLOOKUP(BG168,'CRUCE RIESGOS'!$C$9:$D$16,2,FALSE),"")</f>
        <v/>
      </c>
      <c r="BI168" s="241" t="n">
        <v>25.7900000000005</v>
      </c>
      <c r="BJ168" s="241">
        <f>IFERROR(VLOOKUP(BI168,'CRUCE RIESGOS'!$C$9:$D$16,2,FALSE),"")</f>
        <v/>
      </c>
    </row>
    <row r="169">
      <c r="N169" s="241">
        <f>IF(N170&lt;&gt;""," -R","")</f>
        <v/>
      </c>
      <c r="P169" s="241">
        <f>IF(P170&lt;&gt;""," -R","")</f>
        <v/>
      </c>
      <c r="R169" s="241">
        <f>IF(R170&lt;&gt;""," -R","")</f>
        <v/>
      </c>
      <c r="T169" s="241">
        <f>IF(T170&lt;&gt;""," -R","")</f>
        <v/>
      </c>
      <c r="V169" s="241">
        <f>IF(V170&lt;&gt;""," -R","")</f>
        <v/>
      </c>
      <c r="X169" s="241">
        <f>IF(X170&lt;&gt;""," -R","")</f>
        <v/>
      </c>
      <c r="Z169" s="241">
        <f>IF(Z170&lt;&gt;""," -R","")</f>
        <v/>
      </c>
      <c r="AB169" s="241">
        <f>IF(AB170&lt;&gt;""," -R","")</f>
        <v/>
      </c>
      <c r="AD169" s="241">
        <f>IF(AD170&lt;&gt;""," -R","")</f>
        <v/>
      </c>
      <c r="AF169" s="241">
        <f>IF(AF170&lt;&gt;""," -R","")</f>
        <v/>
      </c>
      <c r="AH169" s="241">
        <f>IF(AH170&lt;&gt;""," -R","")</f>
        <v/>
      </c>
      <c r="AJ169" s="241">
        <f>IF(AJ170&lt;&gt;""," -R","")</f>
        <v/>
      </c>
      <c r="AL169" s="241">
        <f>IF(AL170&lt;&gt;""," -R","")</f>
        <v/>
      </c>
      <c r="AN169" s="241">
        <f>IF(AN170&lt;&gt;""," -R","")</f>
        <v/>
      </c>
      <c r="AP169" s="241">
        <f>IF(AP170&lt;&gt;""," -R","")</f>
        <v/>
      </c>
      <c r="AR169" s="241">
        <f>IF(AR170&lt;&gt;""," -R","")</f>
        <v/>
      </c>
      <c r="AT169" s="241">
        <f>IF(AT170&lt;&gt;""," -R","")</f>
        <v/>
      </c>
      <c r="AV169" s="241">
        <f>IF(AV170&lt;&gt;""," -R","")</f>
        <v/>
      </c>
      <c r="AX169" s="241">
        <f>IF(AX170&lt;&gt;""," -R","")</f>
        <v/>
      </c>
      <c r="AZ169" s="241">
        <f>IF(AZ170&lt;&gt;""," -R","")</f>
        <v/>
      </c>
      <c r="BB169" s="241">
        <f>IF(BB170&lt;&gt;""," -R","")</f>
        <v/>
      </c>
      <c r="BD169" s="241">
        <f>IF(BD170&lt;&gt;""," -R","")</f>
        <v/>
      </c>
      <c r="BF169" s="241">
        <f>IF(BF170&lt;&gt;""," -R","")</f>
        <v/>
      </c>
      <c r="BH169" s="241">
        <f>IF(BH170&lt;&gt;""," -R","")</f>
        <v/>
      </c>
      <c r="BJ169" s="241">
        <f>IF(BJ170&lt;&gt;""," -R","")</f>
        <v/>
      </c>
    </row>
    <row r="170">
      <c r="M170" s="241" t="n">
        <v>1.8</v>
      </c>
      <c r="N170" s="241">
        <f>IFERROR(VLOOKUP(M170,'CRUCE RIESGOS'!$C$9:$D$16,2,FALSE),"")</f>
        <v/>
      </c>
      <c r="O170" s="241" t="n">
        <v>2.80000000000002</v>
      </c>
      <c r="P170" s="241">
        <f>IFERROR(VLOOKUP(O170,'CRUCE RIESGOS'!$C$9:$D$16,2,FALSE),"")</f>
        <v/>
      </c>
      <c r="Q170" s="241" t="n">
        <v>3.80000000000004</v>
      </c>
      <c r="R170" s="241">
        <f>IFERROR(VLOOKUP(Q170,'CRUCE RIESGOS'!$C$9:$D$16,2,FALSE),"")</f>
        <v/>
      </c>
      <c r="S170" s="241" t="n">
        <v>4.80000000000006</v>
      </c>
      <c r="T170" s="241">
        <f>IFERROR(VLOOKUP(S170,'CRUCE RIESGOS'!$C$9:$D$16,2,FALSE),"")</f>
        <v/>
      </c>
      <c r="U170" s="241" t="n">
        <v>5.80000000000008</v>
      </c>
      <c r="V170" s="241">
        <f>IFERROR(VLOOKUP(U170,'CRUCE RIESGOS'!$C$9:$D$16,2,FALSE),"")</f>
        <v/>
      </c>
      <c r="W170" s="241" t="n">
        <v>6.8000000000001</v>
      </c>
      <c r="X170" s="241">
        <f>IFERROR(VLOOKUP(W170,'CRUCE RIESGOS'!$C$9:$D$16,2,FALSE),"")</f>
        <v/>
      </c>
      <c r="Y170" s="241" t="n">
        <v>7.80000000000012</v>
      </c>
      <c r="Z170" s="241">
        <f>IFERROR(VLOOKUP(Y170,'CRUCE RIESGOS'!$C$9:$D$16,2,FALSE),"")</f>
        <v/>
      </c>
      <c r="AA170" s="241" t="n">
        <v>8.800000000000139</v>
      </c>
      <c r="AB170" s="241">
        <f>IFERROR(VLOOKUP(AA170,'CRUCE RIESGOS'!$C$9:$D$16,2,FALSE),"")</f>
        <v/>
      </c>
      <c r="AC170" s="241" t="n">
        <v>9.800000000000161</v>
      </c>
      <c r="AD170" s="241">
        <f>IFERROR(VLOOKUP(AC170,'CRUCE RIESGOS'!$C$9:$D$16,2,FALSE),"")</f>
        <v/>
      </c>
      <c r="AE170" s="241" t="n">
        <v>10.8000000000002</v>
      </c>
      <c r="AF170" s="241">
        <f>IFERROR(VLOOKUP(AE170,'CRUCE RIESGOS'!$C$9:$D$16,2,FALSE),"")</f>
        <v/>
      </c>
      <c r="AG170" s="241" t="n">
        <v>11.8000000000002</v>
      </c>
      <c r="AH170" s="241">
        <f>IFERROR(VLOOKUP(AG170,'CRUCE RIESGOS'!$C$9:$D$16,2,FALSE),"")</f>
        <v/>
      </c>
      <c r="AI170" s="241" t="n">
        <v>12.8000000000002</v>
      </c>
      <c r="AJ170" s="241">
        <f>IFERROR(VLOOKUP(AI170,'CRUCE RIESGOS'!$C$9:$D$16,2,FALSE),"")</f>
        <v/>
      </c>
      <c r="AK170" s="241" t="n">
        <v>13.8000000000002</v>
      </c>
      <c r="AL170" s="241">
        <f>IFERROR(VLOOKUP(AK170,'CRUCE RIESGOS'!$C$9:$D$16,2,FALSE),"")</f>
        <v/>
      </c>
      <c r="AM170" s="241" t="n">
        <v>14.8000000000003</v>
      </c>
      <c r="AN170" s="241">
        <f>IFERROR(VLOOKUP(AM170,'CRUCE RIESGOS'!$C$9:$D$16,2,FALSE),"")</f>
        <v/>
      </c>
      <c r="AO170" s="241" t="n">
        <v>15.8000000000003</v>
      </c>
      <c r="AP170" s="241">
        <f>IFERROR(VLOOKUP(AO170,'CRUCE RIESGOS'!$C$9:$D$16,2,FALSE),"")</f>
        <v/>
      </c>
      <c r="AQ170" s="241" t="n">
        <v>16.8000000000003</v>
      </c>
      <c r="AR170" s="241">
        <f>IFERROR(VLOOKUP(AQ170,'CRUCE RIESGOS'!$C$9:$D$16,2,FALSE),"")</f>
        <v/>
      </c>
      <c r="AS170" s="241" t="n">
        <v>17.8000000000003</v>
      </c>
      <c r="AT170" s="241">
        <f>IFERROR(VLOOKUP(AS170,'CRUCE RIESGOS'!$C$9:$D$16,2,FALSE),"")</f>
        <v/>
      </c>
      <c r="AU170" s="241" t="n">
        <v>18.8000000000003</v>
      </c>
      <c r="AV170" s="241">
        <f>IFERROR(VLOOKUP(AU170,'CRUCE RIESGOS'!$C$9:$D$16,2,FALSE),"")</f>
        <v/>
      </c>
      <c r="AW170" s="241" t="n">
        <v>19.8000000000004</v>
      </c>
      <c r="AX170" s="241">
        <f>IFERROR(VLOOKUP(AW170,'CRUCE RIESGOS'!$C$9:$D$16,2,FALSE),"")</f>
        <v/>
      </c>
      <c r="AY170" s="241" t="n">
        <v>20.8000000000004</v>
      </c>
      <c r="AZ170" s="241">
        <f>IFERROR(VLOOKUP(AY170,'CRUCE RIESGOS'!$C$9:$D$16,2,FALSE),"")</f>
        <v/>
      </c>
      <c r="BA170" s="241" t="n">
        <v>21.8000000000004</v>
      </c>
      <c r="BB170" s="241">
        <f>IFERROR(VLOOKUP(BA170,'CRUCE RIESGOS'!$C$9:$D$16,2,FALSE),"")</f>
        <v/>
      </c>
      <c r="BC170" s="241" t="n">
        <v>22.8000000000004</v>
      </c>
      <c r="BD170" s="241">
        <f>IFERROR(VLOOKUP(BC170,'CRUCE RIESGOS'!$C$9:$D$16,2,FALSE),"")</f>
        <v/>
      </c>
      <c r="BE170" s="241" t="n">
        <v>23.8000000000004</v>
      </c>
      <c r="BF170" s="241">
        <f>IFERROR(VLOOKUP(BE170,'CRUCE RIESGOS'!$C$9:$D$16,2,FALSE),"")</f>
        <v/>
      </c>
      <c r="BG170" s="241" t="n">
        <v>24.8000000000005</v>
      </c>
      <c r="BH170" s="241">
        <f>IFERROR(VLOOKUP(BG170,'CRUCE RIESGOS'!$C$9:$D$16,2,FALSE),"")</f>
        <v/>
      </c>
      <c r="BI170" s="241" t="n">
        <v>25.8000000000005</v>
      </c>
      <c r="BJ170" s="241">
        <f>IFERROR(VLOOKUP(BI170,'CRUCE RIESGOS'!$C$9:$D$16,2,FALSE),"")</f>
        <v/>
      </c>
    </row>
    <row r="171">
      <c r="N171" s="241">
        <f>IF(N172&lt;&gt;""," -R","")</f>
        <v/>
      </c>
      <c r="P171" s="241">
        <f>IF(P172&lt;&gt;""," -R","")</f>
        <v/>
      </c>
      <c r="R171" s="241">
        <f>IF(R172&lt;&gt;""," -R","")</f>
        <v/>
      </c>
      <c r="T171" s="241">
        <f>IF(T172&lt;&gt;""," -R","")</f>
        <v/>
      </c>
      <c r="V171" s="241">
        <f>IF(V172&lt;&gt;""," -R","")</f>
        <v/>
      </c>
      <c r="X171" s="241">
        <f>IF(X172&lt;&gt;""," -R","")</f>
        <v/>
      </c>
      <c r="Z171" s="241">
        <f>IF(Z172&lt;&gt;""," -R","")</f>
        <v/>
      </c>
      <c r="AB171" s="241">
        <f>IF(AB172&lt;&gt;""," -R","")</f>
        <v/>
      </c>
      <c r="AD171" s="241">
        <f>IF(AD172&lt;&gt;""," -R","")</f>
        <v/>
      </c>
      <c r="AF171" s="241">
        <f>IF(AF172&lt;&gt;""," -R","")</f>
        <v/>
      </c>
      <c r="AH171" s="241">
        <f>IF(AH172&lt;&gt;""," -R","")</f>
        <v/>
      </c>
      <c r="AJ171" s="241">
        <f>IF(AJ172&lt;&gt;""," -R","")</f>
        <v/>
      </c>
      <c r="AL171" s="241">
        <f>IF(AL172&lt;&gt;""," -R","")</f>
        <v/>
      </c>
      <c r="AN171" s="241">
        <f>IF(AN172&lt;&gt;""," -R","")</f>
        <v/>
      </c>
      <c r="AP171" s="241">
        <f>IF(AP172&lt;&gt;""," -R","")</f>
        <v/>
      </c>
      <c r="AR171" s="241">
        <f>IF(AR172&lt;&gt;""," -R","")</f>
        <v/>
      </c>
      <c r="AT171" s="241">
        <f>IF(AT172&lt;&gt;""," -R","")</f>
        <v/>
      </c>
      <c r="AV171" s="241">
        <f>IF(AV172&lt;&gt;""," -R","")</f>
        <v/>
      </c>
      <c r="AX171" s="241">
        <f>IF(AX172&lt;&gt;""," -R","")</f>
        <v/>
      </c>
      <c r="AZ171" s="241">
        <f>IF(AZ172&lt;&gt;""," -R","")</f>
        <v/>
      </c>
      <c r="BB171" s="241">
        <f>IF(BB172&lt;&gt;""," -R","")</f>
        <v/>
      </c>
      <c r="BD171" s="241">
        <f>IF(BD172&lt;&gt;""," -R","")</f>
        <v/>
      </c>
      <c r="BF171" s="241">
        <f>IF(BF172&lt;&gt;""," -R","")</f>
        <v/>
      </c>
      <c r="BH171" s="241">
        <f>IF(BH172&lt;&gt;""," -R","")</f>
        <v/>
      </c>
      <c r="BJ171" s="241">
        <f>IF(BJ172&lt;&gt;""," -R","")</f>
        <v/>
      </c>
    </row>
    <row r="172">
      <c r="M172" s="241" t="n">
        <v>1.81</v>
      </c>
      <c r="N172" s="241">
        <f>IFERROR(VLOOKUP(M172,'CRUCE RIESGOS'!$C$9:$D$16,2,FALSE),"")</f>
        <v/>
      </c>
      <c r="O172" s="241" t="n">
        <v>2.81000000000002</v>
      </c>
      <c r="P172" s="241">
        <f>IFERROR(VLOOKUP(O172,'CRUCE RIESGOS'!$C$9:$D$16,2,FALSE),"")</f>
        <v/>
      </c>
      <c r="Q172" s="241" t="n">
        <v>3.81000000000004</v>
      </c>
      <c r="R172" s="241">
        <f>IFERROR(VLOOKUP(Q172,'CRUCE RIESGOS'!$C$9:$D$16,2,FALSE),"")</f>
        <v/>
      </c>
      <c r="S172" s="241" t="n">
        <v>4.81000000000006</v>
      </c>
      <c r="T172" s="241">
        <f>IFERROR(VLOOKUP(S172,'CRUCE RIESGOS'!$C$9:$D$16,2,FALSE),"")</f>
        <v/>
      </c>
      <c r="U172" s="241" t="n">
        <v>5.81000000000008</v>
      </c>
      <c r="V172" s="241">
        <f>IFERROR(VLOOKUP(U172,'CRUCE RIESGOS'!$C$9:$D$16,2,FALSE),"")</f>
        <v/>
      </c>
      <c r="W172" s="241" t="n">
        <v>6.8100000000001</v>
      </c>
      <c r="X172" s="241">
        <f>IFERROR(VLOOKUP(W172,'CRUCE RIESGOS'!$C$9:$D$16,2,FALSE),"")</f>
        <v/>
      </c>
      <c r="Y172" s="241" t="n">
        <v>7.81000000000012</v>
      </c>
      <c r="Z172" s="241">
        <f>IFERROR(VLOOKUP(Y172,'CRUCE RIESGOS'!$C$9:$D$16,2,FALSE),"")</f>
        <v/>
      </c>
      <c r="AA172" s="241" t="n">
        <v>8.810000000000141</v>
      </c>
      <c r="AB172" s="241">
        <f>IFERROR(VLOOKUP(AA172,'CRUCE RIESGOS'!$C$9:$D$16,2,FALSE),"")</f>
        <v/>
      </c>
      <c r="AC172" s="241" t="n">
        <v>9.81000000000016</v>
      </c>
      <c r="AD172" s="241">
        <f>IFERROR(VLOOKUP(AC172,'CRUCE RIESGOS'!$C$9:$D$16,2,FALSE),"")</f>
        <v/>
      </c>
      <c r="AE172" s="241" t="n">
        <v>10.8100000000002</v>
      </c>
      <c r="AF172" s="241">
        <f>IFERROR(VLOOKUP(AE172,'CRUCE RIESGOS'!$C$9:$D$16,2,FALSE),"")</f>
        <v/>
      </c>
      <c r="AG172" s="241" t="n">
        <v>11.8100000000002</v>
      </c>
      <c r="AH172" s="241">
        <f>IFERROR(VLOOKUP(AG172,'CRUCE RIESGOS'!$C$9:$D$16,2,FALSE),"")</f>
        <v/>
      </c>
      <c r="AI172" s="241" t="n">
        <v>12.8100000000002</v>
      </c>
      <c r="AJ172" s="241">
        <f>IFERROR(VLOOKUP(AI172,'CRUCE RIESGOS'!$C$9:$D$16,2,FALSE),"")</f>
        <v/>
      </c>
      <c r="AK172" s="241" t="n">
        <v>13.8100000000002</v>
      </c>
      <c r="AL172" s="241">
        <f>IFERROR(VLOOKUP(AK172,'CRUCE RIESGOS'!$C$9:$D$16,2,FALSE),"")</f>
        <v/>
      </c>
      <c r="AM172" s="241" t="n">
        <v>14.8100000000003</v>
      </c>
      <c r="AN172" s="241">
        <f>IFERROR(VLOOKUP(AM172,'CRUCE RIESGOS'!$C$9:$D$16,2,FALSE),"")</f>
        <v/>
      </c>
      <c r="AO172" s="241" t="n">
        <v>15.8100000000003</v>
      </c>
      <c r="AP172" s="241">
        <f>IFERROR(VLOOKUP(AO172,'CRUCE RIESGOS'!$C$9:$D$16,2,FALSE),"")</f>
        <v/>
      </c>
      <c r="AQ172" s="241" t="n">
        <v>16.8100000000003</v>
      </c>
      <c r="AR172" s="241">
        <f>IFERROR(VLOOKUP(AQ172,'CRUCE RIESGOS'!$C$9:$D$16,2,FALSE),"")</f>
        <v/>
      </c>
      <c r="AS172" s="241" t="n">
        <v>17.8100000000003</v>
      </c>
      <c r="AT172" s="241">
        <f>IFERROR(VLOOKUP(AS172,'CRUCE RIESGOS'!$C$9:$D$16,2,FALSE),"")</f>
        <v/>
      </c>
      <c r="AU172" s="241" t="n">
        <v>18.8100000000003</v>
      </c>
      <c r="AV172" s="241">
        <f>IFERROR(VLOOKUP(AU172,'CRUCE RIESGOS'!$C$9:$D$16,2,FALSE),"")</f>
        <v/>
      </c>
      <c r="AW172" s="241" t="n">
        <v>19.8100000000004</v>
      </c>
      <c r="AX172" s="241">
        <f>IFERROR(VLOOKUP(AW172,'CRUCE RIESGOS'!$C$9:$D$16,2,FALSE),"")</f>
        <v/>
      </c>
      <c r="AY172" s="241" t="n">
        <v>20.8100000000004</v>
      </c>
      <c r="AZ172" s="241">
        <f>IFERROR(VLOOKUP(AY172,'CRUCE RIESGOS'!$C$9:$D$16,2,FALSE),"")</f>
        <v/>
      </c>
      <c r="BA172" s="241" t="n">
        <v>21.8100000000004</v>
      </c>
      <c r="BB172" s="241">
        <f>IFERROR(VLOOKUP(BA172,'CRUCE RIESGOS'!$C$9:$D$16,2,FALSE),"")</f>
        <v/>
      </c>
      <c r="BC172" s="241" t="n">
        <v>22.8100000000004</v>
      </c>
      <c r="BD172" s="241">
        <f>IFERROR(VLOOKUP(BC172,'CRUCE RIESGOS'!$C$9:$D$16,2,FALSE),"")</f>
        <v/>
      </c>
      <c r="BE172" s="241" t="n">
        <v>23.8100000000004</v>
      </c>
      <c r="BF172" s="241">
        <f>IFERROR(VLOOKUP(BE172,'CRUCE RIESGOS'!$C$9:$D$16,2,FALSE),"")</f>
        <v/>
      </c>
      <c r="BG172" s="241" t="n">
        <v>24.8100000000005</v>
      </c>
      <c r="BH172" s="241">
        <f>IFERROR(VLOOKUP(BG172,'CRUCE RIESGOS'!$C$9:$D$16,2,FALSE),"")</f>
        <v/>
      </c>
      <c r="BI172" s="241" t="n">
        <v>25.8100000000005</v>
      </c>
      <c r="BJ172" s="241">
        <f>IFERROR(VLOOKUP(BI172,'CRUCE RIESGOS'!$C$9:$D$16,2,FALSE),"")</f>
        <v/>
      </c>
    </row>
    <row r="173">
      <c r="N173" s="241">
        <f>IF(N174&lt;&gt;""," -R","")</f>
        <v/>
      </c>
      <c r="P173" s="241">
        <f>IF(P174&lt;&gt;""," -R","")</f>
        <v/>
      </c>
      <c r="R173" s="241">
        <f>IF(R174&lt;&gt;""," -R","")</f>
        <v/>
      </c>
      <c r="T173" s="241">
        <f>IF(T174&lt;&gt;""," -R","")</f>
        <v/>
      </c>
      <c r="V173" s="241">
        <f>IF(V174&lt;&gt;""," -R","")</f>
        <v/>
      </c>
      <c r="X173" s="241">
        <f>IF(X174&lt;&gt;""," -R","")</f>
        <v/>
      </c>
      <c r="Z173" s="241">
        <f>IF(Z174&lt;&gt;""," -R","")</f>
        <v/>
      </c>
      <c r="AB173" s="241">
        <f>IF(AB174&lt;&gt;""," -R","")</f>
        <v/>
      </c>
      <c r="AD173" s="241">
        <f>IF(AD174&lt;&gt;""," -R","")</f>
        <v/>
      </c>
      <c r="AF173" s="241">
        <f>IF(AF174&lt;&gt;""," -R","")</f>
        <v/>
      </c>
      <c r="AH173" s="241">
        <f>IF(AH174&lt;&gt;""," -R","")</f>
        <v/>
      </c>
      <c r="AJ173" s="241">
        <f>IF(AJ174&lt;&gt;""," -R","")</f>
        <v/>
      </c>
      <c r="AL173" s="241">
        <f>IF(AL174&lt;&gt;""," -R","")</f>
        <v/>
      </c>
      <c r="AN173" s="241">
        <f>IF(AN174&lt;&gt;""," -R","")</f>
        <v/>
      </c>
      <c r="AP173" s="241">
        <f>IF(AP174&lt;&gt;""," -R","")</f>
        <v/>
      </c>
      <c r="AR173" s="241">
        <f>IF(AR174&lt;&gt;""," -R","")</f>
        <v/>
      </c>
      <c r="AT173" s="241">
        <f>IF(AT174&lt;&gt;""," -R","")</f>
        <v/>
      </c>
      <c r="AV173" s="241">
        <f>IF(AV174&lt;&gt;""," -R","")</f>
        <v/>
      </c>
      <c r="AX173" s="241">
        <f>IF(AX174&lt;&gt;""," -R","")</f>
        <v/>
      </c>
      <c r="AZ173" s="241">
        <f>IF(AZ174&lt;&gt;""," -R","")</f>
        <v/>
      </c>
      <c r="BB173" s="241">
        <f>IF(BB174&lt;&gt;""," -R","")</f>
        <v/>
      </c>
      <c r="BD173" s="241">
        <f>IF(BD174&lt;&gt;""," -R","")</f>
        <v/>
      </c>
      <c r="BF173" s="241">
        <f>IF(BF174&lt;&gt;""," -R","")</f>
        <v/>
      </c>
      <c r="BH173" s="241">
        <f>IF(BH174&lt;&gt;""," -R","")</f>
        <v/>
      </c>
      <c r="BJ173" s="241">
        <f>IF(BJ174&lt;&gt;""," -R","")</f>
        <v/>
      </c>
    </row>
    <row r="174">
      <c r="M174" s="241" t="n">
        <v>1.82</v>
      </c>
      <c r="N174" s="241">
        <f>IFERROR(VLOOKUP(M174,'CRUCE RIESGOS'!$C$9:$D$16,2,FALSE),"")</f>
        <v/>
      </c>
      <c r="O174" s="241" t="n">
        <v>2.82000000000002</v>
      </c>
      <c r="P174" s="241">
        <f>IFERROR(VLOOKUP(O174,'CRUCE RIESGOS'!$C$9:$D$16,2,FALSE),"")</f>
        <v/>
      </c>
      <c r="Q174" s="241" t="n">
        <v>3.82000000000004</v>
      </c>
      <c r="R174" s="241">
        <f>IFERROR(VLOOKUP(Q174,'CRUCE RIESGOS'!$C$9:$D$16,2,FALSE),"")</f>
        <v/>
      </c>
      <c r="S174" s="241" t="n">
        <v>4.82000000000006</v>
      </c>
      <c r="T174" s="241">
        <f>IFERROR(VLOOKUP(S174,'CRUCE RIESGOS'!$C$9:$D$16,2,FALSE),"")</f>
        <v/>
      </c>
      <c r="U174" s="241" t="n">
        <v>5.82000000000008</v>
      </c>
      <c r="V174" s="241">
        <f>IFERROR(VLOOKUP(U174,'CRUCE RIESGOS'!$C$9:$D$16,2,FALSE),"")</f>
        <v/>
      </c>
      <c r="W174" s="241" t="n">
        <v>6.8200000000001</v>
      </c>
      <c r="X174" s="241">
        <f>IFERROR(VLOOKUP(W174,'CRUCE RIESGOS'!$C$9:$D$16,2,FALSE),"")</f>
        <v/>
      </c>
      <c r="Y174" s="241" t="n">
        <v>7.82000000000012</v>
      </c>
      <c r="Z174" s="241">
        <f>IFERROR(VLOOKUP(Y174,'CRUCE RIESGOS'!$C$9:$D$16,2,FALSE),"")</f>
        <v/>
      </c>
      <c r="AA174" s="241" t="n">
        <v>8.820000000000141</v>
      </c>
      <c r="AB174" s="241">
        <f>IFERROR(VLOOKUP(AA174,'CRUCE RIESGOS'!$C$9:$D$16,2,FALSE),"")</f>
        <v/>
      </c>
      <c r="AC174" s="241" t="n">
        <v>9.82000000000016</v>
      </c>
      <c r="AD174" s="241">
        <f>IFERROR(VLOOKUP(AC174,'CRUCE RIESGOS'!$C$9:$D$16,2,FALSE),"")</f>
        <v/>
      </c>
      <c r="AE174" s="241" t="n">
        <v>10.8200000000002</v>
      </c>
      <c r="AF174" s="241">
        <f>IFERROR(VLOOKUP(AE174,'CRUCE RIESGOS'!$C$9:$D$16,2,FALSE),"")</f>
        <v/>
      </c>
      <c r="AG174" s="241" t="n">
        <v>11.8200000000002</v>
      </c>
      <c r="AH174" s="241">
        <f>IFERROR(VLOOKUP(AG174,'CRUCE RIESGOS'!$C$9:$D$16,2,FALSE),"")</f>
        <v/>
      </c>
      <c r="AI174" s="241" t="n">
        <v>12.8200000000002</v>
      </c>
      <c r="AJ174" s="241">
        <f>IFERROR(VLOOKUP(AI174,'CRUCE RIESGOS'!$C$9:$D$16,2,FALSE),"")</f>
        <v/>
      </c>
      <c r="AK174" s="241" t="n">
        <v>13.8200000000002</v>
      </c>
      <c r="AL174" s="241">
        <f>IFERROR(VLOOKUP(AK174,'CRUCE RIESGOS'!$C$9:$D$16,2,FALSE),"")</f>
        <v/>
      </c>
      <c r="AM174" s="241" t="n">
        <v>14.8200000000003</v>
      </c>
      <c r="AN174" s="241">
        <f>IFERROR(VLOOKUP(AM174,'CRUCE RIESGOS'!$C$9:$D$16,2,FALSE),"")</f>
        <v/>
      </c>
      <c r="AO174" s="241" t="n">
        <v>15.8200000000003</v>
      </c>
      <c r="AP174" s="241">
        <f>IFERROR(VLOOKUP(AO174,'CRUCE RIESGOS'!$C$9:$D$16,2,FALSE),"")</f>
        <v/>
      </c>
      <c r="AQ174" s="241" t="n">
        <v>16.8200000000003</v>
      </c>
      <c r="AR174" s="241">
        <f>IFERROR(VLOOKUP(AQ174,'CRUCE RIESGOS'!$C$9:$D$16,2,FALSE),"")</f>
        <v/>
      </c>
      <c r="AS174" s="241" t="n">
        <v>17.8200000000003</v>
      </c>
      <c r="AT174" s="241">
        <f>IFERROR(VLOOKUP(AS174,'CRUCE RIESGOS'!$C$9:$D$16,2,FALSE),"")</f>
        <v/>
      </c>
      <c r="AU174" s="241" t="n">
        <v>18.8200000000003</v>
      </c>
      <c r="AV174" s="241">
        <f>IFERROR(VLOOKUP(AU174,'CRUCE RIESGOS'!$C$9:$D$16,2,FALSE),"")</f>
        <v/>
      </c>
      <c r="AW174" s="241" t="n">
        <v>19.8200000000004</v>
      </c>
      <c r="AX174" s="241">
        <f>IFERROR(VLOOKUP(AW174,'CRUCE RIESGOS'!$C$9:$D$16,2,FALSE),"")</f>
        <v/>
      </c>
      <c r="AY174" s="241" t="n">
        <v>20.8200000000004</v>
      </c>
      <c r="AZ174" s="241">
        <f>IFERROR(VLOOKUP(AY174,'CRUCE RIESGOS'!$C$9:$D$16,2,FALSE),"")</f>
        <v/>
      </c>
      <c r="BA174" s="241" t="n">
        <v>21.8200000000004</v>
      </c>
      <c r="BB174" s="241">
        <f>IFERROR(VLOOKUP(BA174,'CRUCE RIESGOS'!$C$9:$D$16,2,FALSE),"")</f>
        <v/>
      </c>
      <c r="BC174" s="241" t="n">
        <v>22.8200000000004</v>
      </c>
      <c r="BD174" s="241">
        <f>IFERROR(VLOOKUP(BC174,'CRUCE RIESGOS'!$C$9:$D$16,2,FALSE),"")</f>
        <v/>
      </c>
      <c r="BE174" s="241" t="n">
        <v>23.8200000000004</v>
      </c>
      <c r="BF174" s="241">
        <f>IFERROR(VLOOKUP(BE174,'CRUCE RIESGOS'!$C$9:$D$16,2,FALSE),"")</f>
        <v/>
      </c>
      <c r="BG174" s="241" t="n">
        <v>24.8200000000005</v>
      </c>
      <c r="BH174" s="241">
        <f>IFERROR(VLOOKUP(BG174,'CRUCE RIESGOS'!$C$9:$D$16,2,FALSE),"")</f>
        <v/>
      </c>
      <c r="BI174" s="241" t="n">
        <v>25.8200000000005</v>
      </c>
      <c r="BJ174" s="241">
        <f>IFERROR(VLOOKUP(BI174,'CRUCE RIESGOS'!$C$9:$D$16,2,FALSE),"")</f>
        <v/>
      </c>
    </row>
    <row r="175">
      <c r="N175" s="241">
        <f>IF(N176&lt;&gt;""," -R","")</f>
        <v/>
      </c>
      <c r="P175" s="241">
        <f>IF(P176&lt;&gt;""," -R","")</f>
        <v/>
      </c>
      <c r="R175" s="241">
        <f>IF(R176&lt;&gt;""," -R","")</f>
        <v/>
      </c>
      <c r="T175" s="241">
        <f>IF(T176&lt;&gt;""," -R","")</f>
        <v/>
      </c>
      <c r="V175" s="241">
        <f>IF(V176&lt;&gt;""," -R","")</f>
        <v/>
      </c>
      <c r="X175" s="241">
        <f>IF(X176&lt;&gt;""," -R","")</f>
        <v/>
      </c>
      <c r="Z175" s="241">
        <f>IF(Z176&lt;&gt;""," -R","")</f>
        <v/>
      </c>
      <c r="AB175" s="241">
        <f>IF(AB176&lt;&gt;""," -R","")</f>
        <v/>
      </c>
      <c r="AD175" s="241">
        <f>IF(AD176&lt;&gt;""," -R","")</f>
        <v/>
      </c>
      <c r="AF175" s="241">
        <f>IF(AF176&lt;&gt;""," -R","")</f>
        <v/>
      </c>
      <c r="AH175" s="241">
        <f>IF(AH176&lt;&gt;""," -R","")</f>
        <v/>
      </c>
      <c r="AJ175" s="241">
        <f>IF(AJ176&lt;&gt;""," -R","")</f>
        <v/>
      </c>
      <c r="AL175" s="241">
        <f>IF(AL176&lt;&gt;""," -R","")</f>
        <v/>
      </c>
      <c r="AN175" s="241">
        <f>IF(AN176&lt;&gt;""," -R","")</f>
        <v/>
      </c>
      <c r="AP175" s="241">
        <f>IF(AP176&lt;&gt;""," -R","")</f>
        <v/>
      </c>
      <c r="AR175" s="241">
        <f>IF(AR176&lt;&gt;""," -R","")</f>
        <v/>
      </c>
      <c r="AT175" s="241">
        <f>IF(AT176&lt;&gt;""," -R","")</f>
        <v/>
      </c>
      <c r="AV175" s="241">
        <f>IF(AV176&lt;&gt;""," -R","")</f>
        <v/>
      </c>
      <c r="AX175" s="241">
        <f>IF(AX176&lt;&gt;""," -R","")</f>
        <v/>
      </c>
      <c r="AZ175" s="241">
        <f>IF(AZ176&lt;&gt;""," -R","")</f>
        <v/>
      </c>
      <c r="BB175" s="241">
        <f>IF(BB176&lt;&gt;""," -R","")</f>
        <v/>
      </c>
      <c r="BD175" s="241">
        <f>IF(BD176&lt;&gt;""," -R","")</f>
        <v/>
      </c>
      <c r="BF175" s="241">
        <f>IF(BF176&lt;&gt;""," -R","")</f>
        <v/>
      </c>
      <c r="BH175" s="241">
        <f>IF(BH176&lt;&gt;""," -R","")</f>
        <v/>
      </c>
      <c r="BJ175" s="241">
        <f>IF(BJ176&lt;&gt;""," -R","")</f>
        <v/>
      </c>
    </row>
    <row r="176">
      <c r="M176" s="241" t="n">
        <v>1.83</v>
      </c>
      <c r="N176" s="241">
        <f>IFERROR(VLOOKUP(M176,'CRUCE RIESGOS'!$C$9:$D$16,2,FALSE),"")</f>
        <v/>
      </c>
      <c r="O176" s="241" t="n">
        <v>2.83000000000002</v>
      </c>
      <c r="P176" s="241">
        <f>IFERROR(VLOOKUP(O176,'CRUCE RIESGOS'!$C$9:$D$16,2,FALSE),"")</f>
        <v/>
      </c>
      <c r="Q176" s="241" t="n">
        <v>3.83000000000004</v>
      </c>
      <c r="R176" s="241">
        <f>IFERROR(VLOOKUP(Q176,'CRUCE RIESGOS'!$C$9:$D$16,2,FALSE),"")</f>
        <v/>
      </c>
      <c r="S176" s="241" t="n">
        <v>4.83000000000006</v>
      </c>
      <c r="T176" s="241">
        <f>IFERROR(VLOOKUP(S176,'CRUCE RIESGOS'!$C$9:$D$16,2,FALSE),"")</f>
        <v/>
      </c>
      <c r="U176" s="241" t="n">
        <v>5.83000000000008</v>
      </c>
      <c r="V176" s="241">
        <f>IFERROR(VLOOKUP(U176,'CRUCE RIESGOS'!$C$9:$D$16,2,FALSE),"")</f>
        <v/>
      </c>
      <c r="W176" s="241" t="n">
        <v>6.8300000000001</v>
      </c>
      <c r="X176" s="241">
        <f>IFERROR(VLOOKUP(W176,'CRUCE RIESGOS'!$C$9:$D$16,2,FALSE),"")</f>
        <v/>
      </c>
      <c r="Y176" s="241" t="n">
        <v>7.83000000000012</v>
      </c>
      <c r="Z176" s="241">
        <f>IFERROR(VLOOKUP(Y176,'CRUCE RIESGOS'!$C$9:$D$16,2,FALSE),"")</f>
        <v/>
      </c>
      <c r="AA176" s="241" t="n">
        <v>8.83000000000014</v>
      </c>
      <c r="AB176" s="241">
        <f>IFERROR(VLOOKUP(AA176,'CRUCE RIESGOS'!$C$9:$D$16,2,FALSE),"")</f>
        <v/>
      </c>
      <c r="AC176" s="241" t="n">
        <v>9.83000000000016</v>
      </c>
      <c r="AD176" s="241">
        <f>IFERROR(VLOOKUP(AC176,'CRUCE RIESGOS'!$C$9:$D$16,2,FALSE),"")</f>
        <v/>
      </c>
      <c r="AE176" s="241" t="n">
        <v>10.8300000000002</v>
      </c>
      <c r="AF176" s="241">
        <f>IFERROR(VLOOKUP(AE176,'CRUCE RIESGOS'!$C$9:$D$16,2,FALSE),"")</f>
        <v/>
      </c>
      <c r="AG176" s="241" t="n">
        <v>11.8300000000002</v>
      </c>
      <c r="AH176" s="241">
        <f>IFERROR(VLOOKUP(AG176,'CRUCE RIESGOS'!$C$9:$D$16,2,FALSE),"")</f>
        <v/>
      </c>
      <c r="AI176" s="241" t="n">
        <v>12.8300000000002</v>
      </c>
      <c r="AJ176" s="241">
        <f>IFERROR(VLOOKUP(AI176,'CRUCE RIESGOS'!$C$9:$D$16,2,FALSE),"")</f>
        <v/>
      </c>
      <c r="AK176" s="241" t="n">
        <v>13.8300000000002</v>
      </c>
      <c r="AL176" s="241">
        <f>IFERROR(VLOOKUP(AK176,'CRUCE RIESGOS'!$C$9:$D$16,2,FALSE),"")</f>
        <v/>
      </c>
      <c r="AM176" s="241" t="n">
        <v>14.8300000000003</v>
      </c>
      <c r="AN176" s="241">
        <f>IFERROR(VLOOKUP(AM176,'CRUCE RIESGOS'!$C$9:$D$16,2,FALSE),"")</f>
        <v/>
      </c>
      <c r="AO176" s="241" t="n">
        <v>15.8300000000003</v>
      </c>
      <c r="AP176" s="241">
        <f>IFERROR(VLOOKUP(AO176,'CRUCE RIESGOS'!$C$9:$D$16,2,FALSE),"")</f>
        <v/>
      </c>
      <c r="AQ176" s="241" t="n">
        <v>16.8300000000003</v>
      </c>
      <c r="AR176" s="241">
        <f>IFERROR(VLOOKUP(AQ176,'CRUCE RIESGOS'!$C$9:$D$16,2,FALSE),"")</f>
        <v/>
      </c>
      <c r="AS176" s="241" t="n">
        <v>17.8300000000003</v>
      </c>
      <c r="AT176" s="241">
        <f>IFERROR(VLOOKUP(AS176,'CRUCE RIESGOS'!$C$9:$D$16,2,FALSE),"")</f>
        <v/>
      </c>
      <c r="AU176" s="241" t="n">
        <v>18.8300000000003</v>
      </c>
      <c r="AV176" s="241">
        <f>IFERROR(VLOOKUP(AU176,'CRUCE RIESGOS'!$C$9:$D$16,2,FALSE),"")</f>
        <v/>
      </c>
      <c r="AW176" s="241" t="n">
        <v>19.8300000000004</v>
      </c>
      <c r="AX176" s="241">
        <f>IFERROR(VLOOKUP(AW176,'CRUCE RIESGOS'!$C$9:$D$16,2,FALSE),"")</f>
        <v/>
      </c>
      <c r="AY176" s="241" t="n">
        <v>20.8300000000004</v>
      </c>
      <c r="AZ176" s="241">
        <f>IFERROR(VLOOKUP(AY176,'CRUCE RIESGOS'!$C$9:$D$16,2,FALSE),"")</f>
        <v/>
      </c>
      <c r="BA176" s="241" t="n">
        <v>21.8300000000004</v>
      </c>
      <c r="BB176" s="241">
        <f>IFERROR(VLOOKUP(BA176,'CRUCE RIESGOS'!$C$9:$D$16,2,FALSE),"")</f>
        <v/>
      </c>
      <c r="BC176" s="241" t="n">
        <v>22.8300000000004</v>
      </c>
      <c r="BD176" s="241">
        <f>IFERROR(VLOOKUP(BC176,'CRUCE RIESGOS'!$C$9:$D$16,2,FALSE),"")</f>
        <v/>
      </c>
      <c r="BE176" s="241" t="n">
        <v>23.8300000000004</v>
      </c>
      <c r="BF176" s="241">
        <f>IFERROR(VLOOKUP(BE176,'CRUCE RIESGOS'!$C$9:$D$16,2,FALSE),"")</f>
        <v/>
      </c>
      <c r="BG176" s="241" t="n">
        <v>24.8300000000005</v>
      </c>
      <c r="BH176" s="241">
        <f>IFERROR(VLOOKUP(BG176,'CRUCE RIESGOS'!$C$9:$D$16,2,FALSE),"")</f>
        <v/>
      </c>
      <c r="BI176" s="241" t="n">
        <v>25.8300000000005</v>
      </c>
      <c r="BJ176" s="241">
        <f>IFERROR(VLOOKUP(BI176,'CRUCE RIESGOS'!$C$9:$D$16,2,FALSE),"")</f>
        <v/>
      </c>
    </row>
    <row r="177">
      <c r="N177" s="241">
        <f>IF(N178&lt;&gt;""," -R","")</f>
        <v/>
      </c>
      <c r="P177" s="241">
        <f>IF(P178&lt;&gt;""," -R","")</f>
        <v/>
      </c>
      <c r="R177" s="241">
        <f>IF(R178&lt;&gt;""," -R","")</f>
        <v/>
      </c>
      <c r="T177" s="241">
        <f>IF(T178&lt;&gt;""," -R","")</f>
        <v/>
      </c>
      <c r="V177" s="241">
        <f>IF(V178&lt;&gt;""," -R","")</f>
        <v/>
      </c>
      <c r="X177" s="241">
        <f>IF(X178&lt;&gt;""," -R","")</f>
        <v/>
      </c>
      <c r="Z177" s="241">
        <f>IF(Z178&lt;&gt;""," -R","")</f>
        <v/>
      </c>
      <c r="AB177" s="241">
        <f>IF(AB178&lt;&gt;""," -R","")</f>
        <v/>
      </c>
      <c r="AD177" s="241">
        <f>IF(AD178&lt;&gt;""," -R","")</f>
        <v/>
      </c>
      <c r="AF177" s="241">
        <f>IF(AF178&lt;&gt;""," -R","")</f>
        <v/>
      </c>
      <c r="AH177" s="241">
        <f>IF(AH178&lt;&gt;""," -R","")</f>
        <v/>
      </c>
      <c r="AJ177" s="241">
        <f>IF(AJ178&lt;&gt;""," -R","")</f>
        <v/>
      </c>
      <c r="AL177" s="241">
        <f>IF(AL178&lt;&gt;""," -R","")</f>
        <v/>
      </c>
      <c r="AN177" s="241">
        <f>IF(AN178&lt;&gt;""," -R","")</f>
        <v/>
      </c>
      <c r="AP177" s="241">
        <f>IF(AP178&lt;&gt;""," -R","")</f>
        <v/>
      </c>
      <c r="AR177" s="241">
        <f>IF(AR178&lt;&gt;""," -R","")</f>
        <v/>
      </c>
      <c r="AT177" s="241">
        <f>IF(AT178&lt;&gt;""," -R","")</f>
        <v/>
      </c>
      <c r="AV177" s="241">
        <f>IF(AV178&lt;&gt;""," -R","")</f>
        <v/>
      </c>
      <c r="AX177" s="241">
        <f>IF(AX178&lt;&gt;""," -R","")</f>
        <v/>
      </c>
      <c r="AZ177" s="241">
        <f>IF(AZ178&lt;&gt;""," -R","")</f>
        <v/>
      </c>
      <c r="BB177" s="241">
        <f>IF(BB178&lt;&gt;""," -R","")</f>
        <v/>
      </c>
      <c r="BD177" s="241">
        <f>IF(BD178&lt;&gt;""," -R","")</f>
        <v/>
      </c>
      <c r="BF177" s="241">
        <f>IF(BF178&lt;&gt;""," -R","")</f>
        <v/>
      </c>
      <c r="BH177" s="241">
        <f>IF(BH178&lt;&gt;""," -R","")</f>
        <v/>
      </c>
      <c r="BJ177" s="241">
        <f>IF(BJ178&lt;&gt;""," -R","")</f>
        <v/>
      </c>
    </row>
    <row r="178">
      <c r="M178" s="241" t="n">
        <v>1.84</v>
      </c>
      <c r="N178" s="241">
        <f>IFERROR(VLOOKUP(M178,'CRUCE RIESGOS'!$C$9:$D$16,2,FALSE),"")</f>
        <v/>
      </c>
      <c r="O178" s="241" t="n">
        <v>2.84000000000002</v>
      </c>
      <c r="P178" s="241">
        <f>IFERROR(VLOOKUP(O178,'CRUCE RIESGOS'!$C$9:$D$16,2,FALSE),"")</f>
        <v/>
      </c>
      <c r="Q178" s="241" t="n">
        <v>3.84000000000004</v>
      </c>
      <c r="R178" s="241">
        <f>IFERROR(VLOOKUP(Q178,'CRUCE RIESGOS'!$C$9:$D$16,2,FALSE),"")</f>
        <v/>
      </c>
      <c r="S178" s="241" t="n">
        <v>4.84000000000006</v>
      </c>
      <c r="T178" s="241">
        <f>IFERROR(VLOOKUP(S178,'CRUCE RIESGOS'!$C$9:$D$16,2,FALSE),"")</f>
        <v/>
      </c>
      <c r="U178" s="241" t="n">
        <v>5.84000000000008</v>
      </c>
      <c r="V178" s="241">
        <f>IFERROR(VLOOKUP(U178,'CRUCE RIESGOS'!$C$9:$D$16,2,FALSE),"")</f>
        <v/>
      </c>
      <c r="W178" s="241" t="n">
        <v>6.8400000000001</v>
      </c>
      <c r="X178" s="241">
        <f>IFERROR(VLOOKUP(W178,'CRUCE RIESGOS'!$C$9:$D$16,2,FALSE),"")</f>
        <v/>
      </c>
      <c r="Y178" s="241" t="n">
        <v>7.84000000000012</v>
      </c>
      <c r="Z178" s="241">
        <f>IFERROR(VLOOKUP(Y178,'CRUCE RIESGOS'!$C$9:$D$16,2,FALSE),"")</f>
        <v/>
      </c>
      <c r="AA178" s="241" t="n">
        <v>8.84000000000014</v>
      </c>
      <c r="AB178" s="241">
        <f>IFERROR(VLOOKUP(AA178,'CRUCE RIESGOS'!$C$9:$D$16,2,FALSE),"")</f>
        <v/>
      </c>
      <c r="AC178" s="241" t="n">
        <v>9.84000000000016</v>
      </c>
      <c r="AD178" s="241">
        <f>IFERROR(VLOOKUP(AC178,'CRUCE RIESGOS'!$C$9:$D$16,2,FALSE),"")</f>
        <v/>
      </c>
      <c r="AE178" s="241" t="n">
        <v>10.8400000000002</v>
      </c>
      <c r="AF178" s="241">
        <f>IFERROR(VLOOKUP(AE178,'CRUCE RIESGOS'!$C$9:$D$16,2,FALSE),"")</f>
        <v/>
      </c>
      <c r="AG178" s="241" t="n">
        <v>11.8400000000002</v>
      </c>
      <c r="AH178" s="241">
        <f>IFERROR(VLOOKUP(AG178,'CRUCE RIESGOS'!$C$9:$D$16,2,FALSE),"")</f>
        <v/>
      </c>
      <c r="AI178" s="241" t="n">
        <v>12.8400000000002</v>
      </c>
      <c r="AJ178" s="241">
        <f>IFERROR(VLOOKUP(AI178,'CRUCE RIESGOS'!$C$9:$D$16,2,FALSE),"")</f>
        <v/>
      </c>
      <c r="AK178" s="241" t="n">
        <v>13.8400000000002</v>
      </c>
      <c r="AL178" s="241">
        <f>IFERROR(VLOOKUP(AK178,'CRUCE RIESGOS'!$C$9:$D$16,2,FALSE),"")</f>
        <v/>
      </c>
      <c r="AM178" s="241" t="n">
        <v>14.8400000000003</v>
      </c>
      <c r="AN178" s="241">
        <f>IFERROR(VLOOKUP(AM178,'CRUCE RIESGOS'!$C$9:$D$16,2,FALSE),"")</f>
        <v/>
      </c>
      <c r="AO178" s="241" t="n">
        <v>15.8400000000003</v>
      </c>
      <c r="AP178" s="241">
        <f>IFERROR(VLOOKUP(AO178,'CRUCE RIESGOS'!$C$9:$D$16,2,FALSE),"")</f>
        <v/>
      </c>
      <c r="AQ178" s="241" t="n">
        <v>16.8400000000003</v>
      </c>
      <c r="AR178" s="241">
        <f>IFERROR(VLOOKUP(AQ178,'CRUCE RIESGOS'!$C$9:$D$16,2,FALSE),"")</f>
        <v/>
      </c>
      <c r="AS178" s="241" t="n">
        <v>17.8400000000003</v>
      </c>
      <c r="AT178" s="241">
        <f>IFERROR(VLOOKUP(AS178,'CRUCE RIESGOS'!$C$9:$D$16,2,FALSE),"")</f>
        <v/>
      </c>
      <c r="AU178" s="241" t="n">
        <v>18.8400000000003</v>
      </c>
      <c r="AV178" s="241">
        <f>IFERROR(VLOOKUP(AU178,'CRUCE RIESGOS'!$C$9:$D$16,2,FALSE),"")</f>
        <v/>
      </c>
      <c r="AW178" s="241" t="n">
        <v>19.8400000000004</v>
      </c>
      <c r="AX178" s="241">
        <f>IFERROR(VLOOKUP(AW178,'CRUCE RIESGOS'!$C$9:$D$16,2,FALSE),"")</f>
        <v/>
      </c>
      <c r="AY178" s="241" t="n">
        <v>20.8400000000004</v>
      </c>
      <c r="AZ178" s="241">
        <f>IFERROR(VLOOKUP(AY178,'CRUCE RIESGOS'!$C$9:$D$16,2,FALSE),"")</f>
        <v/>
      </c>
      <c r="BA178" s="241" t="n">
        <v>21.8400000000004</v>
      </c>
      <c r="BB178" s="241">
        <f>IFERROR(VLOOKUP(BA178,'CRUCE RIESGOS'!$C$9:$D$16,2,FALSE),"")</f>
        <v/>
      </c>
      <c r="BC178" s="241" t="n">
        <v>22.8400000000004</v>
      </c>
      <c r="BD178" s="241">
        <f>IFERROR(VLOOKUP(BC178,'CRUCE RIESGOS'!$C$9:$D$16,2,FALSE),"")</f>
        <v/>
      </c>
      <c r="BE178" s="241" t="n">
        <v>23.8400000000004</v>
      </c>
      <c r="BF178" s="241">
        <f>IFERROR(VLOOKUP(BE178,'CRUCE RIESGOS'!$C$9:$D$16,2,FALSE),"")</f>
        <v/>
      </c>
      <c r="BG178" s="241" t="n">
        <v>24.8400000000005</v>
      </c>
      <c r="BH178" s="241">
        <f>IFERROR(VLOOKUP(BG178,'CRUCE RIESGOS'!$C$9:$D$16,2,FALSE),"")</f>
        <v/>
      </c>
      <c r="BI178" s="241" t="n">
        <v>25.8400000000005</v>
      </c>
      <c r="BJ178" s="241">
        <f>IFERROR(VLOOKUP(BI178,'CRUCE RIESGOS'!$C$9:$D$16,2,FALSE),"")</f>
        <v/>
      </c>
    </row>
    <row r="179">
      <c r="N179" s="241">
        <f>IF(N180&lt;&gt;""," -R","")</f>
        <v/>
      </c>
      <c r="P179" s="241">
        <f>IF(P180&lt;&gt;""," -R","")</f>
        <v/>
      </c>
      <c r="R179" s="241">
        <f>IF(R180&lt;&gt;""," -R","")</f>
        <v/>
      </c>
      <c r="T179" s="241">
        <f>IF(T180&lt;&gt;""," -R","")</f>
        <v/>
      </c>
      <c r="V179" s="241">
        <f>IF(V180&lt;&gt;""," -R","")</f>
        <v/>
      </c>
      <c r="X179" s="241">
        <f>IF(X180&lt;&gt;""," -R","")</f>
        <v/>
      </c>
      <c r="Z179" s="241">
        <f>IF(Z180&lt;&gt;""," -R","")</f>
        <v/>
      </c>
      <c r="AB179" s="241">
        <f>IF(AB180&lt;&gt;""," -R","")</f>
        <v/>
      </c>
      <c r="AD179" s="241">
        <f>IF(AD180&lt;&gt;""," -R","")</f>
        <v/>
      </c>
      <c r="AF179" s="241">
        <f>IF(AF180&lt;&gt;""," -R","")</f>
        <v/>
      </c>
      <c r="AH179" s="241">
        <f>IF(AH180&lt;&gt;""," -R","")</f>
        <v/>
      </c>
      <c r="AJ179" s="241">
        <f>IF(AJ180&lt;&gt;""," -R","")</f>
        <v/>
      </c>
      <c r="AL179" s="241">
        <f>IF(AL180&lt;&gt;""," -R","")</f>
        <v/>
      </c>
      <c r="AN179" s="241">
        <f>IF(AN180&lt;&gt;""," -R","")</f>
        <v/>
      </c>
      <c r="AP179" s="241">
        <f>IF(AP180&lt;&gt;""," -R","")</f>
        <v/>
      </c>
      <c r="AR179" s="241">
        <f>IF(AR180&lt;&gt;""," -R","")</f>
        <v/>
      </c>
      <c r="AT179" s="241">
        <f>IF(AT180&lt;&gt;""," -R","")</f>
        <v/>
      </c>
      <c r="AV179" s="241">
        <f>IF(AV180&lt;&gt;""," -R","")</f>
        <v/>
      </c>
      <c r="AX179" s="241">
        <f>IF(AX180&lt;&gt;""," -R","")</f>
        <v/>
      </c>
      <c r="AZ179" s="241">
        <f>IF(AZ180&lt;&gt;""," -R","")</f>
        <v/>
      </c>
      <c r="BB179" s="241">
        <f>IF(BB180&lt;&gt;""," -R","")</f>
        <v/>
      </c>
      <c r="BD179" s="241">
        <f>IF(BD180&lt;&gt;""," -R","")</f>
        <v/>
      </c>
      <c r="BF179" s="241">
        <f>IF(BF180&lt;&gt;""," -R","")</f>
        <v/>
      </c>
      <c r="BH179" s="241">
        <f>IF(BH180&lt;&gt;""," -R","")</f>
        <v/>
      </c>
      <c r="BJ179" s="241">
        <f>IF(BJ180&lt;&gt;""," -R","")</f>
        <v/>
      </c>
    </row>
    <row r="180">
      <c r="M180" s="241" t="n">
        <v>1.85</v>
      </c>
      <c r="N180" s="241">
        <f>IFERROR(VLOOKUP(M180,'CRUCE RIESGOS'!$C$9:$D$16,2,FALSE),"")</f>
        <v/>
      </c>
      <c r="O180" s="241" t="n">
        <v>2.85000000000002</v>
      </c>
      <c r="P180" s="241">
        <f>IFERROR(VLOOKUP(O180,'CRUCE RIESGOS'!$C$9:$D$16,2,FALSE),"")</f>
        <v/>
      </c>
      <c r="Q180" s="241" t="n">
        <v>3.85000000000004</v>
      </c>
      <c r="R180" s="241">
        <f>IFERROR(VLOOKUP(Q180,'CRUCE RIESGOS'!$C$9:$D$16,2,FALSE),"")</f>
        <v/>
      </c>
      <c r="S180" s="241" t="n">
        <v>4.85000000000006</v>
      </c>
      <c r="T180" s="241">
        <f>IFERROR(VLOOKUP(S180,'CRUCE RIESGOS'!$C$9:$D$16,2,FALSE),"")</f>
        <v/>
      </c>
      <c r="U180" s="241" t="n">
        <v>5.85000000000008</v>
      </c>
      <c r="V180" s="241">
        <f>IFERROR(VLOOKUP(U180,'CRUCE RIESGOS'!$C$9:$D$16,2,FALSE),"")</f>
        <v/>
      </c>
      <c r="W180" s="241" t="n">
        <v>6.8500000000001</v>
      </c>
      <c r="X180" s="241">
        <f>IFERROR(VLOOKUP(W180,'CRUCE RIESGOS'!$C$9:$D$16,2,FALSE),"")</f>
        <v/>
      </c>
      <c r="Y180" s="241" t="n">
        <v>7.85000000000012</v>
      </c>
      <c r="Z180" s="241">
        <f>IFERROR(VLOOKUP(Y180,'CRUCE RIESGOS'!$C$9:$D$16,2,FALSE),"")</f>
        <v/>
      </c>
      <c r="AA180" s="241" t="n">
        <v>8.85000000000014</v>
      </c>
      <c r="AB180" s="241">
        <f>IFERROR(VLOOKUP(AA180,'CRUCE RIESGOS'!$C$9:$D$16,2,FALSE),"")</f>
        <v/>
      </c>
      <c r="AC180" s="241" t="n">
        <v>9.85000000000016</v>
      </c>
      <c r="AD180" s="241">
        <f>IFERROR(VLOOKUP(AC180,'CRUCE RIESGOS'!$C$9:$D$16,2,FALSE),"")</f>
        <v/>
      </c>
      <c r="AE180" s="241" t="n">
        <v>10.8500000000002</v>
      </c>
      <c r="AF180" s="241">
        <f>IFERROR(VLOOKUP(AE180,'CRUCE RIESGOS'!$C$9:$D$16,2,FALSE),"")</f>
        <v/>
      </c>
      <c r="AG180" s="241" t="n">
        <v>11.8500000000002</v>
      </c>
      <c r="AH180" s="241">
        <f>IFERROR(VLOOKUP(AG180,'CRUCE RIESGOS'!$C$9:$D$16,2,FALSE),"")</f>
        <v/>
      </c>
      <c r="AI180" s="241" t="n">
        <v>12.8500000000002</v>
      </c>
      <c r="AJ180" s="241">
        <f>IFERROR(VLOOKUP(AI180,'CRUCE RIESGOS'!$C$9:$D$16,2,FALSE),"")</f>
        <v/>
      </c>
      <c r="AK180" s="241" t="n">
        <v>13.8500000000002</v>
      </c>
      <c r="AL180" s="241">
        <f>IFERROR(VLOOKUP(AK180,'CRUCE RIESGOS'!$C$9:$D$16,2,FALSE),"")</f>
        <v/>
      </c>
      <c r="AM180" s="241" t="n">
        <v>14.8500000000003</v>
      </c>
      <c r="AN180" s="241">
        <f>IFERROR(VLOOKUP(AM180,'CRUCE RIESGOS'!$C$9:$D$16,2,FALSE),"")</f>
        <v/>
      </c>
      <c r="AO180" s="241" t="n">
        <v>15.8500000000003</v>
      </c>
      <c r="AP180" s="241">
        <f>IFERROR(VLOOKUP(AO180,'CRUCE RIESGOS'!$C$9:$D$16,2,FALSE),"")</f>
        <v/>
      </c>
      <c r="AQ180" s="241" t="n">
        <v>16.8500000000003</v>
      </c>
      <c r="AR180" s="241">
        <f>IFERROR(VLOOKUP(AQ180,'CRUCE RIESGOS'!$C$9:$D$16,2,FALSE),"")</f>
        <v/>
      </c>
      <c r="AS180" s="241" t="n">
        <v>17.8500000000003</v>
      </c>
      <c r="AT180" s="241">
        <f>IFERROR(VLOOKUP(AS180,'CRUCE RIESGOS'!$C$9:$D$16,2,FALSE),"")</f>
        <v/>
      </c>
      <c r="AU180" s="241" t="n">
        <v>18.8500000000003</v>
      </c>
      <c r="AV180" s="241">
        <f>IFERROR(VLOOKUP(AU180,'CRUCE RIESGOS'!$C$9:$D$16,2,FALSE),"")</f>
        <v/>
      </c>
      <c r="AW180" s="241" t="n">
        <v>19.8500000000004</v>
      </c>
      <c r="AX180" s="241">
        <f>IFERROR(VLOOKUP(AW180,'CRUCE RIESGOS'!$C$9:$D$16,2,FALSE),"")</f>
        <v/>
      </c>
      <c r="AY180" s="241" t="n">
        <v>20.8500000000004</v>
      </c>
      <c r="AZ180" s="241">
        <f>IFERROR(VLOOKUP(AY180,'CRUCE RIESGOS'!$C$9:$D$16,2,FALSE),"")</f>
        <v/>
      </c>
      <c r="BA180" s="241" t="n">
        <v>21.8500000000004</v>
      </c>
      <c r="BB180" s="241">
        <f>IFERROR(VLOOKUP(BA180,'CRUCE RIESGOS'!$C$9:$D$16,2,FALSE),"")</f>
        <v/>
      </c>
      <c r="BC180" s="241" t="n">
        <v>22.8500000000004</v>
      </c>
      <c r="BD180" s="241">
        <f>IFERROR(VLOOKUP(BC180,'CRUCE RIESGOS'!$C$9:$D$16,2,FALSE),"")</f>
        <v/>
      </c>
      <c r="BE180" s="241" t="n">
        <v>23.8500000000004</v>
      </c>
      <c r="BF180" s="241">
        <f>IFERROR(VLOOKUP(BE180,'CRUCE RIESGOS'!$C$9:$D$16,2,FALSE),"")</f>
        <v/>
      </c>
      <c r="BG180" s="241" t="n">
        <v>24.8500000000005</v>
      </c>
      <c r="BH180" s="241">
        <f>IFERROR(VLOOKUP(BG180,'CRUCE RIESGOS'!$C$9:$D$16,2,FALSE),"")</f>
        <v/>
      </c>
      <c r="BI180" s="241" t="n">
        <v>25.8500000000005</v>
      </c>
      <c r="BJ180" s="241">
        <f>IFERROR(VLOOKUP(BI180,'CRUCE RIESGOS'!$C$9:$D$16,2,FALSE),"")</f>
        <v/>
      </c>
    </row>
    <row r="181">
      <c r="N181" s="241">
        <f>IF(N182&lt;&gt;""," -R","")</f>
        <v/>
      </c>
      <c r="P181" s="241">
        <f>IF(P182&lt;&gt;""," -R","")</f>
        <v/>
      </c>
      <c r="R181" s="241">
        <f>IF(R182&lt;&gt;""," -R","")</f>
        <v/>
      </c>
      <c r="T181" s="241">
        <f>IF(T182&lt;&gt;""," -R","")</f>
        <v/>
      </c>
      <c r="V181" s="241">
        <f>IF(V182&lt;&gt;""," -R","")</f>
        <v/>
      </c>
      <c r="X181" s="241">
        <f>IF(X182&lt;&gt;""," -R","")</f>
        <v/>
      </c>
      <c r="Z181" s="241">
        <f>IF(Z182&lt;&gt;""," -R","")</f>
        <v/>
      </c>
      <c r="AB181" s="241">
        <f>IF(AB182&lt;&gt;""," -R","")</f>
        <v/>
      </c>
      <c r="AD181" s="241">
        <f>IF(AD182&lt;&gt;""," -R","")</f>
        <v/>
      </c>
      <c r="AF181" s="241">
        <f>IF(AF182&lt;&gt;""," -R","")</f>
        <v/>
      </c>
      <c r="AH181" s="241">
        <f>IF(AH182&lt;&gt;""," -R","")</f>
        <v/>
      </c>
      <c r="AJ181" s="241">
        <f>IF(AJ182&lt;&gt;""," -R","")</f>
        <v/>
      </c>
      <c r="AL181" s="241">
        <f>IF(AL182&lt;&gt;""," -R","")</f>
        <v/>
      </c>
      <c r="AN181" s="241">
        <f>IF(AN182&lt;&gt;""," -R","")</f>
        <v/>
      </c>
      <c r="AP181" s="241">
        <f>IF(AP182&lt;&gt;""," -R","")</f>
        <v/>
      </c>
      <c r="AR181" s="241">
        <f>IF(AR182&lt;&gt;""," -R","")</f>
        <v/>
      </c>
      <c r="AT181" s="241">
        <f>IF(AT182&lt;&gt;""," -R","")</f>
        <v/>
      </c>
      <c r="AV181" s="241">
        <f>IF(AV182&lt;&gt;""," -R","")</f>
        <v/>
      </c>
      <c r="AX181" s="241">
        <f>IF(AX182&lt;&gt;""," -R","")</f>
        <v/>
      </c>
      <c r="AZ181" s="241">
        <f>IF(AZ182&lt;&gt;""," -R","")</f>
        <v/>
      </c>
      <c r="BB181" s="241">
        <f>IF(BB182&lt;&gt;""," -R","")</f>
        <v/>
      </c>
      <c r="BD181" s="241">
        <f>IF(BD182&lt;&gt;""," -R","")</f>
        <v/>
      </c>
      <c r="BF181" s="241">
        <f>IF(BF182&lt;&gt;""," -R","")</f>
        <v/>
      </c>
      <c r="BH181" s="241">
        <f>IF(BH182&lt;&gt;""," -R","")</f>
        <v/>
      </c>
      <c r="BJ181" s="241">
        <f>IF(BJ182&lt;&gt;""," -R","")</f>
        <v/>
      </c>
    </row>
    <row r="182">
      <c r="M182" s="241" t="n">
        <v>1.86</v>
      </c>
      <c r="N182" s="241">
        <f>IFERROR(VLOOKUP(M182,'CRUCE RIESGOS'!$C$9:$D$16,2,FALSE),"")</f>
        <v/>
      </c>
      <c r="O182" s="241" t="n">
        <v>2.86000000000002</v>
      </c>
      <c r="P182" s="241">
        <f>IFERROR(VLOOKUP(O182,'CRUCE RIESGOS'!$C$9:$D$16,2,FALSE),"")</f>
        <v/>
      </c>
      <c r="Q182" s="241" t="n">
        <v>3.86000000000004</v>
      </c>
      <c r="R182" s="241">
        <f>IFERROR(VLOOKUP(Q182,'CRUCE RIESGOS'!$C$9:$D$16,2,FALSE),"")</f>
        <v/>
      </c>
      <c r="S182" s="241" t="n">
        <v>4.86000000000006</v>
      </c>
      <c r="T182" s="241">
        <f>IFERROR(VLOOKUP(S182,'CRUCE RIESGOS'!$C$9:$D$16,2,FALSE),"")</f>
        <v/>
      </c>
      <c r="U182" s="241" t="n">
        <v>5.86000000000008</v>
      </c>
      <c r="V182" s="241">
        <f>IFERROR(VLOOKUP(U182,'CRUCE RIESGOS'!$C$9:$D$16,2,FALSE),"")</f>
        <v/>
      </c>
      <c r="W182" s="241" t="n">
        <v>6.8600000000001</v>
      </c>
      <c r="X182" s="241">
        <f>IFERROR(VLOOKUP(W182,'CRUCE RIESGOS'!$C$9:$D$16,2,FALSE),"")</f>
        <v/>
      </c>
      <c r="Y182" s="241" t="n">
        <v>7.86000000000012</v>
      </c>
      <c r="Z182" s="241">
        <f>IFERROR(VLOOKUP(Y182,'CRUCE RIESGOS'!$C$9:$D$16,2,FALSE),"")</f>
        <v/>
      </c>
      <c r="AA182" s="241" t="n">
        <v>8.86000000000014</v>
      </c>
      <c r="AB182" s="241">
        <f>IFERROR(VLOOKUP(AA182,'CRUCE RIESGOS'!$C$9:$D$16,2,FALSE),"")</f>
        <v/>
      </c>
      <c r="AC182" s="241" t="n">
        <v>9.860000000000159</v>
      </c>
      <c r="AD182" s="241">
        <f>IFERROR(VLOOKUP(AC182,'CRUCE RIESGOS'!$C$9:$D$16,2,FALSE),"")</f>
        <v/>
      </c>
      <c r="AE182" s="241" t="n">
        <v>10.8600000000002</v>
      </c>
      <c r="AF182" s="241">
        <f>IFERROR(VLOOKUP(AE182,'CRUCE RIESGOS'!$C$9:$D$16,2,FALSE),"")</f>
        <v/>
      </c>
      <c r="AG182" s="241" t="n">
        <v>11.8600000000002</v>
      </c>
      <c r="AH182" s="241">
        <f>IFERROR(VLOOKUP(AG182,'CRUCE RIESGOS'!$C$9:$D$16,2,FALSE),"")</f>
        <v/>
      </c>
      <c r="AI182" s="241" t="n">
        <v>12.8600000000002</v>
      </c>
      <c r="AJ182" s="241">
        <f>IFERROR(VLOOKUP(AI182,'CRUCE RIESGOS'!$C$9:$D$16,2,FALSE),"")</f>
        <v/>
      </c>
      <c r="AK182" s="241" t="n">
        <v>13.8600000000002</v>
      </c>
      <c r="AL182" s="241">
        <f>IFERROR(VLOOKUP(AK182,'CRUCE RIESGOS'!$C$9:$D$16,2,FALSE),"")</f>
        <v/>
      </c>
      <c r="AM182" s="241" t="n">
        <v>14.8600000000003</v>
      </c>
      <c r="AN182" s="241">
        <f>IFERROR(VLOOKUP(AM182,'CRUCE RIESGOS'!$C$9:$D$16,2,FALSE),"")</f>
        <v/>
      </c>
      <c r="AO182" s="241" t="n">
        <v>15.8600000000003</v>
      </c>
      <c r="AP182" s="241">
        <f>IFERROR(VLOOKUP(AO182,'CRUCE RIESGOS'!$C$9:$D$16,2,FALSE),"")</f>
        <v/>
      </c>
      <c r="AQ182" s="241" t="n">
        <v>16.8600000000003</v>
      </c>
      <c r="AR182" s="241">
        <f>IFERROR(VLOOKUP(AQ182,'CRUCE RIESGOS'!$C$9:$D$16,2,FALSE),"")</f>
        <v/>
      </c>
      <c r="AS182" s="241" t="n">
        <v>17.8600000000003</v>
      </c>
      <c r="AT182" s="241">
        <f>IFERROR(VLOOKUP(AS182,'CRUCE RIESGOS'!$C$9:$D$16,2,FALSE),"")</f>
        <v/>
      </c>
      <c r="AU182" s="241" t="n">
        <v>18.8600000000003</v>
      </c>
      <c r="AV182" s="241">
        <f>IFERROR(VLOOKUP(AU182,'CRUCE RIESGOS'!$C$9:$D$16,2,FALSE),"")</f>
        <v/>
      </c>
      <c r="AW182" s="241" t="n">
        <v>19.8600000000004</v>
      </c>
      <c r="AX182" s="241">
        <f>IFERROR(VLOOKUP(AW182,'CRUCE RIESGOS'!$C$9:$D$16,2,FALSE),"")</f>
        <v/>
      </c>
      <c r="AY182" s="241" t="n">
        <v>20.8600000000004</v>
      </c>
      <c r="AZ182" s="241">
        <f>IFERROR(VLOOKUP(AY182,'CRUCE RIESGOS'!$C$9:$D$16,2,FALSE),"")</f>
        <v/>
      </c>
      <c r="BA182" s="241" t="n">
        <v>21.8600000000004</v>
      </c>
      <c r="BB182" s="241">
        <f>IFERROR(VLOOKUP(BA182,'CRUCE RIESGOS'!$C$9:$D$16,2,FALSE),"")</f>
        <v/>
      </c>
      <c r="BC182" s="241" t="n">
        <v>22.8600000000004</v>
      </c>
      <c r="BD182" s="241">
        <f>IFERROR(VLOOKUP(BC182,'CRUCE RIESGOS'!$C$9:$D$16,2,FALSE),"")</f>
        <v/>
      </c>
      <c r="BE182" s="241" t="n">
        <v>23.8600000000004</v>
      </c>
      <c r="BF182" s="241">
        <f>IFERROR(VLOOKUP(BE182,'CRUCE RIESGOS'!$C$9:$D$16,2,FALSE),"")</f>
        <v/>
      </c>
      <c r="BG182" s="241" t="n">
        <v>24.8600000000005</v>
      </c>
      <c r="BH182" s="241">
        <f>IFERROR(VLOOKUP(BG182,'CRUCE RIESGOS'!$C$9:$D$16,2,FALSE),"")</f>
        <v/>
      </c>
      <c r="BI182" s="241" t="n">
        <v>25.8600000000005</v>
      </c>
      <c r="BJ182" s="241">
        <f>IFERROR(VLOOKUP(BI182,'CRUCE RIESGOS'!$C$9:$D$16,2,FALSE),"")</f>
        <v/>
      </c>
    </row>
    <row r="183">
      <c r="N183" s="241">
        <f>IF(N184&lt;&gt;""," -R","")</f>
        <v/>
      </c>
      <c r="P183" s="241">
        <f>IF(P184&lt;&gt;""," -R","")</f>
        <v/>
      </c>
      <c r="R183" s="241">
        <f>IF(R184&lt;&gt;""," -R","")</f>
        <v/>
      </c>
      <c r="T183" s="241">
        <f>IF(T184&lt;&gt;""," -R","")</f>
        <v/>
      </c>
      <c r="V183" s="241">
        <f>IF(V184&lt;&gt;""," -R","")</f>
        <v/>
      </c>
      <c r="X183" s="241">
        <f>IF(X184&lt;&gt;""," -R","")</f>
        <v/>
      </c>
      <c r="Z183" s="241">
        <f>IF(Z184&lt;&gt;""," -R","")</f>
        <v/>
      </c>
      <c r="AB183" s="241">
        <f>IF(AB184&lt;&gt;""," -R","")</f>
        <v/>
      </c>
      <c r="AD183" s="241">
        <f>IF(AD184&lt;&gt;""," -R","")</f>
        <v/>
      </c>
      <c r="AF183" s="241">
        <f>IF(AF184&lt;&gt;""," -R","")</f>
        <v/>
      </c>
      <c r="AH183" s="241">
        <f>IF(AH184&lt;&gt;""," -R","")</f>
        <v/>
      </c>
      <c r="AJ183" s="241">
        <f>IF(AJ184&lt;&gt;""," -R","")</f>
        <v/>
      </c>
      <c r="AL183" s="241">
        <f>IF(AL184&lt;&gt;""," -R","")</f>
        <v/>
      </c>
      <c r="AN183" s="241">
        <f>IF(AN184&lt;&gt;""," -R","")</f>
        <v/>
      </c>
      <c r="AP183" s="241">
        <f>IF(AP184&lt;&gt;""," -R","")</f>
        <v/>
      </c>
      <c r="AR183" s="241">
        <f>IF(AR184&lt;&gt;""," -R","")</f>
        <v/>
      </c>
      <c r="AT183" s="241">
        <f>IF(AT184&lt;&gt;""," -R","")</f>
        <v/>
      </c>
      <c r="AV183" s="241">
        <f>IF(AV184&lt;&gt;""," -R","")</f>
        <v/>
      </c>
      <c r="AX183" s="241">
        <f>IF(AX184&lt;&gt;""," -R","")</f>
        <v/>
      </c>
      <c r="AZ183" s="241">
        <f>IF(AZ184&lt;&gt;""," -R","")</f>
        <v/>
      </c>
      <c r="BB183" s="241">
        <f>IF(BB184&lt;&gt;""," -R","")</f>
        <v/>
      </c>
      <c r="BD183" s="241">
        <f>IF(BD184&lt;&gt;""," -R","")</f>
        <v/>
      </c>
      <c r="BF183" s="241">
        <f>IF(BF184&lt;&gt;""," -R","")</f>
        <v/>
      </c>
      <c r="BH183" s="241">
        <f>IF(BH184&lt;&gt;""," -R","")</f>
        <v/>
      </c>
      <c r="BJ183" s="241">
        <f>IF(BJ184&lt;&gt;""," -R","")</f>
        <v/>
      </c>
    </row>
    <row r="184">
      <c r="M184" s="241" t="n">
        <v>1.87</v>
      </c>
      <c r="N184" s="241">
        <f>IFERROR(VLOOKUP(M184,'CRUCE RIESGOS'!$C$9:$D$16,2,FALSE),"")</f>
        <v/>
      </c>
      <c r="O184" s="241" t="n">
        <v>2.87000000000002</v>
      </c>
      <c r="P184" s="241">
        <f>IFERROR(VLOOKUP(O184,'CRUCE RIESGOS'!$C$9:$D$16,2,FALSE),"")</f>
        <v/>
      </c>
      <c r="Q184" s="241" t="n">
        <v>3.87000000000004</v>
      </c>
      <c r="R184" s="241">
        <f>IFERROR(VLOOKUP(Q184,'CRUCE RIESGOS'!$C$9:$D$16,2,FALSE),"")</f>
        <v/>
      </c>
      <c r="S184" s="241" t="n">
        <v>4.87000000000006</v>
      </c>
      <c r="T184" s="241">
        <f>IFERROR(VLOOKUP(S184,'CRUCE RIESGOS'!$C$9:$D$16,2,FALSE),"")</f>
        <v/>
      </c>
      <c r="U184" s="241" t="n">
        <v>5.87000000000008</v>
      </c>
      <c r="V184" s="241">
        <f>IFERROR(VLOOKUP(U184,'CRUCE RIESGOS'!$C$9:$D$16,2,FALSE),"")</f>
        <v/>
      </c>
      <c r="W184" s="241" t="n">
        <v>6.8700000000001</v>
      </c>
      <c r="X184" s="241">
        <f>IFERROR(VLOOKUP(W184,'CRUCE RIESGOS'!$C$9:$D$16,2,FALSE),"")</f>
        <v/>
      </c>
      <c r="Y184" s="241" t="n">
        <v>7.87000000000012</v>
      </c>
      <c r="Z184" s="241">
        <f>IFERROR(VLOOKUP(Y184,'CRUCE RIESGOS'!$C$9:$D$16,2,FALSE),"")</f>
        <v/>
      </c>
      <c r="AA184" s="241" t="n">
        <v>8.87000000000014</v>
      </c>
      <c r="AB184" s="241">
        <f>IFERROR(VLOOKUP(AA184,'CRUCE RIESGOS'!$C$9:$D$16,2,FALSE),"")</f>
        <v/>
      </c>
      <c r="AC184" s="241" t="n">
        <v>9.870000000000161</v>
      </c>
      <c r="AD184" s="241">
        <f>IFERROR(VLOOKUP(AC184,'CRUCE RIESGOS'!$C$9:$D$16,2,FALSE),"")</f>
        <v/>
      </c>
      <c r="AE184" s="241" t="n">
        <v>10.8700000000002</v>
      </c>
      <c r="AF184" s="241">
        <f>IFERROR(VLOOKUP(AE184,'CRUCE RIESGOS'!$C$9:$D$16,2,FALSE),"")</f>
        <v/>
      </c>
      <c r="AG184" s="241" t="n">
        <v>11.8700000000002</v>
      </c>
      <c r="AH184" s="241">
        <f>IFERROR(VLOOKUP(AG184,'CRUCE RIESGOS'!$C$9:$D$16,2,FALSE),"")</f>
        <v/>
      </c>
      <c r="AI184" s="241" t="n">
        <v>12.8700000000002</v>
      </c>
      <c r="AJ184" s="241">
        <f>IFERROR(VLOOKUP(AI184,'CRUCE RIESGOS'!$C$9:$D$16,2,FALSE),"")</f>
        <v/>
      </c>
      <c r="AK184" s="241" t="n">
        <v>13.8700000000002</v>
      </c>
      <c r="AL184" s="241">
        <f>IFERROR(VLOOKUP(AK184,'CRUCE RIESGOS'!$C$9:$D$16,2,FALSE),"")</f>
        <v/>
      </c>
      <c r="AM184" s="241" t="n">
        <v>14.8700000000003</v>
      </c>
      <c r="AN184" s="241">
        <f>IFERROR(VLOOKUP(AM184,'CRUCE RIESGOS'!$C$9:$D$16,2,FALSE),"")</f>
        <v/>
      </c>
      <c r="AO184" s="241" t="n">
        <v>15.8700000000003</v>
      </c>
      <c r="AP184" s="241">
        <f>IFERROR(VLOOKUP(AO184,'CRUCE RIESGOS'!$C$9:$D$16,2,FALSE),"")</f>
        <v/>
      </c>
      <c r="AQ184" s="241" t="n">
        <v>16.8700000000003</v>
      </c>
      <c r="AR184" s="241">
        <f>IFERROR(VLOOKUP(AQ184,'CRUCE RIESGOS'!$C$9:$D$16,2,FALSE),"")</f>
        <v/>
      </c>
      <c r="AS184" s="241" t="n">
        <v>17.8700000000003</v>
      </c>
      <c r="AT184" s="241">
        <f>IFERROR(VLOOKUP(AS184,'CRUCE RIESGOS'!$C$9:$D$16,2,FALSE),"")</f>
        <v/>
      </c>
      <c r="AU184" s="241" t="n">
        <v>18.8700000000003</v>
      </c>
      <c r="AV184" s="241">
        <f>IFERROR(VLOOKUP(AU184,'CRUCE RIESGOS'!$C$9:$D$16,2,FALSE),"")</f>
        <v/>
      </c>
      <c r="AW184" s="241" t="n">
        <v>19.8700000000004</v>
      </c>
      <c r="AX184" s="241">
        <f>IFERROR(VLOOKUP(AW184,'CRUCE RIESGOS'!$C$9:$D$16,2,FALSE),"")</f>
        <v/>
      </c>
      <c r="AY184" s="241" t="n">
        <v>20.8700000000004</v>
      </c>
      <c r="AZ184" s="241">
        <f>IFERROR(VLOOKUP(AY184,'CRUCE RIESGOS'!$C$9:$D$16,2,FALSE),"")</f>
        <v/>
      </c>
      <c r="BA184" s="241" t="n">
        <v>21.8700000000004</v>
      </c>
      <c r="BB184" s="241">
        <f>IFERROR(VLOOKUP(BA184,'CRUCE RIESGOS'!$C$9:$D$16,2,FALSE),"")</f>
        <v/>
      </c>
      <c r="BC184" s="241" t="n">
        <v>22.8700000000004</v>
      </c>
      <c r="BD184" s="241">
        <f>IFERROR(VLOOKUP(BC184,'CRUCE RIESGOS'!$C$9:$D$16,2,FALSE),"")</f>
        <v/>
      </c>
      <c r="BE184" s="241" t="n">
        <v>23.8700000000004</v>
      </c>
      <c r="BF184" s="241">
        <f>IFERROR(VLOOKUP(BE184,'CRUCE RIESGOS'!$C$9:$D$16,2,FALSE),"")</f>
        <v/>
      </c>
      <c r="BG184" s="241" t="n">
        <v>24.8700000000005</v>
      </c>
      <c r="BH184" s="241">
        <f>IFERROR(VLOOKUP(BG184,'CRUCE RIESGOS'!$C$9:$D$16,2,FALSE),"")</f>
        <v/>
      </c>
      <c r="BI184" s="241" t="n">
        <v>25.8700000000005</v>
      </c>
      <c r="BJ184" s="241">
        <f>IFERROR(VLOOKUP(BI184,'CRUCE RIESGOS'!$C$9:$D$16,2,FALSE),"")</f>
        <v/>
      </c>
    </row>
    <row r="185">
      <c r="N185" s="241">
        <f>IF(N186&lt;&gt;""," -R","")</f>
        <v/>
      </c>
      <c r="P185" s="241">
        <f>IF(P186&lt;&gt;""," -R","")</f>
        <v/>
      </c>
      <c r="R185" s="241">
        <f>IF(R186&lt;&gt;""," -R","")</f>
        <v/>
      </c>
      <c r="T185" s="241">
        <f>IF(T186&lt;&gt;""," -R","")</f>
        <v/>
      </c>
      <c r="V185" s="241">
        <f>IF(V186&lt;&gt;""," -R","")</f>
        <v/>
      </c>
      <c r="X185" s="241">
        <f>IF(X186&lt;&gt;""," -R","")</f>
        <v/>
      </c>
      <c r="Z185" s="241">
        <f>IF(Z186&lt;&gt;""," -R","")</f>
        <v/>
      </c>
      <c r="AB185" s="241">
        <f>IF(AB186&lt;&gt;""," -R","")</f>
        <v/>
      </c>
      <c r="AD185" s="241">
        <f>IF(AD186&lt;&gt;""," -R","")</f>
        <v/>
      </c>
      <c r="AF185" s="241">
        <f>IF(AF186&lt;&gt;""," -R","")</f>
        <v/>
      </c>
      <c r="AH185" s="241">
        <f>IF(AH186&lt;&gt;""," -R","")</f>
        <v/>
      </c>
      <c r="AJ185" s="241">
        <f>IF(AJ186&lt;&gt;""," -R","")</f>
        <v/>
      </c>
      <c r="AL185" s="241">
        <f>IF(AL186&lt;&gt;""," -R","")</f>
        <v/>
      </c>
      <c r="AN185" s="241">
        <f>IF(AN186&lt;&gt;""," -R","")</f>
        <v/>
      </c>
      <c r="AP185" s="241">
        <f>IF(AP186&lt;&gt;""," -R","")</f>
        <v/>
      </c>
      <c r="AR185" s="241">
        <f>IF(AR186&lt;&gt;""," -R","")</f>
        <v/>
      </c>
      <c r="AT185" s="241">
        <f>IF(AT186&lt;&gt;""," -R","")</f>
        <v/>
      </c>
      <c r="AV185" s="241">
        <f>IF(AV186&lt;&gt;""," -R","")</f>
        <v/>
      </c>
      <c r="AX185" s="241">
        <f>IF(AX186&lt;&gt;""," -R","")</f>
        <v/>
      </c>
      <c r="AZ185" s="241">
        <f>IF(AZ186&lt;&gt;""," -R","")</f>
        <v/>
      </c>
      <c r="BB185" s="241">
        <f>IF(BB186&lt;&gt;""," -R","")</f>
        <v/>
      </c>
      <c r="BD185" s="241">
        <f>IF(BD186&lt;&gt;""," -R","")</f>
        <v/>
      </c>
      <c r="BF185" s="241">
        <f>IF(BF186&lt;&gt;""," -R","")</f>
        <v/>
      </c>
      <c r="BH185" s="241">
        <f>IF(BH186&lt;&gt;""," -R","")</f>
        <v/>
      </c>
      <c r="BJ185" s="241">
        <f>IF(BJ186&lt;&gt;""," -R","")</f>
        <v/>
      </c>
    </row>
    <row r="186">
      <c r="M186" s="241" t="n">
        <v>1.88</v>
      </c>
      <c r="N186" s="241">
        <f>IFERROR(VLOOKUP(M186,'CRUCE RIESGOS'!$C$9:$D$16,2,FALSE),"")</f>
        <v/>
      </c>
      <c r="O186" s="241" t="n">
        <v>2.88000000000002</v>
      </c>
      <c r="P186" s="241">
        <f>IFERROR(VLOOKUP(O186,'CRUCE RIESGOS'!$C$9:$D$16,2,FALSE),"")</f>
        <v/>
      </c>
      <c r="Q186" s="241" t="n">
        <v>3.88000000000004</v>
      </c>
      <c r="R186" s="241">
        <f>IFERROR(VLOOKUP(Q186,'CRUCE RIESGOS'!$C$9:$D$16,2,FALSE),"")</f>
        <v/>
      </c>
      <c r="S186" s="241" t="n">
        <v>4.88000000000006</v>
      </c>
      <c r="T186" s="241">
        <f>IFERROR(VLOOKUP(S186,'CRUCE RIESGOS'!$C$9:$D$16,2,FALSE),"")</f>
        <v/>
      </c>
      <c r="U186" s="241" t="n">
        <v>5.88000000000008</v>
      </c>
      <c r="V186" s="241">
        <f>IFERROR(VLOOKUP(U186,'CRUCE RIESGOS'!$C$9:$D$16,2,FALSE),"")</f>
        <v/>
      </c>
      <c r="W186" s="241" t="n">
        <v>6.8800000000001</v>
      </c>
      <c r="X186" s="241">
        <f>IFERROR(VLOOKUP(W186,'CRUCE RIESGOS'!$C$9:$D$16,2,FALSE),"")</f>
        <v/>
      </c>
      <c r="Y186" s="241" t="n">
        <v>7.88000000000012</v>
      </c>
      <c r="Z186" s="241">
        <f>IFERROR(VLOOKUP(Y186,'CRUCE RIESGOS'!$C$9:$D$16,2,FALSE),"")</f>
        <v/>
      </c>
      <c r="AA186" s="241" t="n">
        <v>8.880000000000139</v>
      </c>
      <c r="AB186" s="241">
        <f>IFERROR(VLOOKUP(AA186,'CRUCE RIESGOS'!$C$9:$D$16,2,FALSE),"")</f>
        <v/>
      </c>
      <c r="AC186" s="241" t="n">
        <v>9.880000000000161</v>
      </c>
      <c r="AD186" s="241">
        <f>IFERROR(VLOOKUP(AC186,'CRUCE RIESGOS'!$C$9:$D$16,2,FALSE),"")</f>
        <v/>
      </c>
      <c r="AE186" s="241" t="n">
        <v>10.8800000000002</v>
      </c>
      <c r="AF186" s="241">
        <f>IFERROR(VLOOKUP(AE186,'CRUCE RIESGOS'!$C$9:$D$16,2,FALSE),"")</f>
        <v/>
      </c>
      <c r="AG186" s="241" t="n">
        <v>11.8800000000002</v>
      </c>
      <c r="AH186" s="241">
        <f>IFERROR(VLOOKUP(AG186,'CRUCE RIESGOS'!$C$9:$D$16,2,FALSE),"")</f>
        <v/>
      </c>
      <c r="AI186" s="241" t="n">
        <v>12.8800000000002</v>
      </c>
      <c r="AJ186" s="241">
        <f>IFERROR(VLOOKUP(AI186,'CRUCE RIESGOS'!$C$9:$D$16,2,FALSE),"")</f>
        <v/>
      </c>
      <c r="AK186" s="241" t="n">
        <v>13.8800000000002</v>
      </c>
      <c r="AL186" s="241">
        <f>IFERROR(VLOOKUP(AK186,'CRUCE RIESGOS'!$C$9:$D$16,2,FALSE),"")</f>
        <v/>
      </c>
      <c r="AM186" s="241" t="n">
        <v>14.8800000000003</v>
      </c>
      <c r="AN186" s="241">
        <f>IFERROR(VLOOKUP(AM186,'CRUCE RIESGOS'!$C$9:$D$16,2,FALSE),"")</f>
        <v/>
      </c>
      <c r="AO186" s="241" t="n">
        <v>15.8800000000003</v>
      </c>
      <c r="AP186" s="241">
        <f>IFERROR(VLOOKUP(AO186,'CRUCE RIESGOS'!$C$9:$D$16,2,FALSE),"")</f>
        <v/>
      </c>
      <c r="AQ186" s="241" t="n">
        <v>16.8800000000003</v>
      </c>
      <c r="AR186" s="241">
        <f>IFERROR(VLOOKUP(AQ186,'CRUCE RIESGOS'!$C$9:$D$16,2,FALSE),"")</f>
        <v/>
      </c>
      <c r="AS186" s="241" t="n">
        <v>17.8800000000003</v>
      </c>
      <c r="AT186" s="241">
        <f>IFERROR(VLOOKUP(AS186,'CRUCE RIESGOS'!$C$9:$D$16,2,FALSE),"")</f>
        <v/>
      </c>
      <c r="AU186" s="241" t="n">
        <v>18.8800000000003</v>
      </c>
      <c r="AV186" s="241">
        <f>IFERROR(VLOOKUP(AU186,'CRUCE RIESGOS'!$C$9:$D$16,2,FALSE),"")</f>
        <v/>
      </c>
      <c r="AW186" s="241" t="n">
        <v>19.8800000000004</v>
      </c>
      <c r="AX186" s="241">
        <f>IFERROR(VLOOKUP(AW186,'CRUCE RIESGOS'!$C$9:$D$16,2,FALSE),"")</f>
        <v/>
      </c>
      <c r="AY186" s="241" t="n">
        <v>20.8800000000004</v>
      </c>
      <c r="AZ186" s="241">
        <f>IFERROR(VLOOKUP(AY186,'CRUCE RIESGOS'!$C$9:$D$16,2,FALSE),"")</f>
        <v/>
      </c>
      <c r="BA186" s="241" t="n">
        <v>21.8800000000004</v>
      </c>
      <c r="BB186" s="241">
        <f>IFERROR(VLOOKUP(BA186,'CRUCE RIESGOS'!$C$9:$D$16,2,FALSE),"")</f>
        <v/>
      </c>
      <c r="BC186" s="241" t="n">
        <v>22.8800000000004</v>
      </c>
      <c r="BD186" s="241">
        <f>IFERROR(VLOOKUP(BC186,'CRUCE RIESGOS'!$C$9:$D$16,2,FALSE),"")</f>
        <v/>
      </c>
      <c r="BE186" s="241" t="n">
        <v>23.8800000000004</v>
      </c>
      <c r="BF186" s="241">
        <f>IFERROR(VLOOKUP(BE186,'CRUCE RIESGOS'!$C$9:$D$16,2,FALSE),"")</f>
        <v/>
      </c>
      <c r="BG186" s="241" t="n">
        <v>24.8800000000005</v>
      </c>
      <c r="BH186" s="241">
        <f>IFERROR(VLOOKUP(BG186,'CRUCE RIESGOS'!$C$9:$D$16,2,FALSE),"")</f>
        <v/>
      </c>
      <c r="BI186" s="241" t="n">
        <v>25.8800000000005</v>
      </c>
      <c r="BJ186" s="241">
        <f>IFERROR(VLOOKUP(BI186,'CRUCE RIESGOS'!$C$9:$D$16,2,FALSE),"")</f>
        <v/>
      </c>
    </row>
    <row r="187">
      <c r="N187" s="241">
        <f>IF(N188&lt;&gt;""," -R","")</f>
        <v/>
      </c>
      <c r="P187" s="241">
        <f>IF(P188&lt;&gt;""," -R","")</f>
        <v/>
      </c>
      <c r="R187" s="241">
        <f>IF(R188&lt;&gt;""," -R","")</f>
        <v/>
      </c>
      <c r="T187" s="241">
        <f>IF(T188&lt;&gt;""," -R","")</f>
        <v/>
      </c>
      <c r="V187" s="241">
        <f>IF(V188&lt;&gt;""," -R","")</f>
        <v/>
      </c>
      <c r="X187" s="241">
        <f>IF(X188&lt;&gt;""," -R","")</f>
        <v/>
      </c>
      <c r="Z187" s="241">
        <f>IF(Z188&lt;&gt;""," -R","")</f>
        <v/>
      </c>
      <c r="AB187" s="241">
        <f>IF(AB188&lt;&gt;""," -R","")</f>
        <v/>
      </c>
      <c r="AD187" s="241">
        <f>IF(AD188&lt;&gt;""," -R","")</f>
        <v/>
      </c>
      <c r="AF187" s="241">
        <f>IF(AF188&lt;&gt;""," -R","")</f>
        <v/>
      </c>
      <c r="AH187" s="241">
        <f>IF(AH188&lt;&gt;""," -R","")</f>
        <v/>
      </c>
      <c r="AJ187" s="241">
        <f>IF(AJ188&lt;&gt;""," -R","")</f>
        <v/>
      </c>
      <c r="AL187" s="241">
        <f>IF(AL188&lt;&gt;""," -R","")</f>
        <v/>
      </c>
      <c r="AN187" s="241">
        <f>IF(AN188&lt;&gt;""," -R","")</f>
        <v/>
      </c>
      <c r="AP187" s="241">
        <f>IF(AP188&lt;&gt;""," -R","")</f>
        <v/>
      </c>
      <c r="AR187" s="241">
        <f>IF(AR188&lt;&gt;""," -R","")</f>
        <v/>
      </c>
      <c r="AT187" s="241">
        <f>IF(AT188&lt;&gt;""," -R","")</f>
        <v/>
      </c>
      <c r="AV187" s="241">
        <f>IF(AV188&lt;&gt;""," -R","")</f>
        <v/>
      </c>
      <c r="AX187" s="241">
        <f>IF(AX188&lt;&gt;""," -R","")</f>
        <v/>
      </c>
      <c r="AZ187" s="241">
        <f>IF(AZ188&lt;&gt;""," -R","")</f>
        <v/>
      </c>
      <c r="BB187" s="241">
        <f>IF(BB188&lt;&gt;""," -R","")</f>
        <v/>
      </c>
      <c r="BD187" s="241">
        <f>IF(BD188&lt;&gt;""," -R","")</f>
        <v/>
      </c>
      <c r="BF187" s="241">
        <f>IF(BF188&lt;&gt;""," -R","")</f>
        <v/>
      </c>
      <c r="BH187" s="241">
        <f>IF(BH188&lt;&gt;""," -R","")</f>
        <v/>
      </c>
      <c r="BJ187" s="241">
        <f>IF(BJ188&lt;&gt;""," -R","")</f>
        <v/>
      </c>
    </row>
    <row r="188">
      <c r="M188" s="241" t="n">
        <v>1.89</v>
      </c>
      <c r="N188" s="241">
        <f>IFERROR(VLOOKUP(M188,'CRUCE RIESGOS'!$C$9:$D$16,2,FALSE),"")</f>
        <v/>
      </c>
      <c r="O188" s="241" t="n">
        <v>2.89000000000002</v>
      </c>
      <c r="P188" s="241">
        <f>IFERROR(VLOOKUP(O188,'CRUCE RIESGOS'!$C$9:$D$16,2,FALSE),"")</f>
        <v/>
      </c>
      <c r="Q188" s="241" t="n">
        <v>3.89000000000004</v>
      </c>
      <c r="R188" s="241">
        <f>IFERROR(VLOOKUP(Q188,'CRUCE RIESGOS'!$C$9:$D$16,2,FALSE),"")</f>
        <v/>
      </c>
      <c r="S188" s="241" t="n">
        <v>4.89000000000006</v>
      </c>
      <c r="T188" s="241">
        <f>IFERROR(VLOOKUP(S188,'CRUCE RIESGOS'!$C$9:$D$16,2,FALSE),"")</f>
        <v/>
      </c>
      <c r="U188" s="241" t="n">
        <v>5.89000000000008</v>
      </c>
      <c r="V188" s="241">
        <f>IFERROR(VLOOKUP(U188,'CRUCE RIESGOS'!$C$9:$D$16,2,FALSE),"")</f>
        <v/>
      </c>
      <c r="W188" s="241" t="n">
        <v>6.8900000000001</v>
      </c>
      <c r="X188" s="241">
        <f>IFERROR(VLOOKUP(W188,'CRUCE RIESGOS'!$C$9:$D$16,2,FALSE),"")</f>
        <v/>
      </c>
      <c r="Y188" s="241" t="n">
        <v>7.89000000000012</v>
      </c>
      <c r="Z188" s="241">
        <f>IFERROR(VLOOKUP(Y188,'CRUCE RIESGOS'!$C$9:$D$16,2,FALSE),"")</f>
        <v/>
      </c>
      <c r="AA188" s="241" t="n">
        <v>8.890000000000139</v>
      </c>
      <c r="AB188" s="241">
        <f>IFERROR(VLOOKUP(AA188,'CRUCE RIESGOS'!$C$9:$D$16,2,FALSE),"")</f>
        <v/>
      </c>
      <c r="AC188" s="241" t="n">
        <v>9.89000000000016</v>
      </c>
      <c r="AD188" s="241">
        <f>IFERROR(VLOOKUP(AC188,'CRUCE RIESGOS'!$C$9:$D$16,2,FALSE),"")</f>
        <v/>
      </c>
      <c r="AE188" s="241" t="n">
        <v>10.8900000000002</v>
      </c>
      <c r="AF188" s="241">
        <f>IFERROR(VLOOKUP(AE188,'CRUCE RIESGOS'!$C$9:$D$16,2,FALSE),"")</f>
        <v/>
      </c>
      <c r="AG188" s="241" t="n">
        <v>11.8900000000002</v>
      </c>
      <c r="AH188" s="241">
        <f>IFERROR(VLOOKUP(AG188,'CRUCE RIESGOS'!$C$9:$D$16,2,FALSE),"")</f>
        <v/>
      </c>
      <c r="AI188" s="241" t="n">
        <v>12.8900000000002</v>
      </c>
      <c r="AJ188" s="241">
        <f>IFERROR(VLOOKUP(AI188,'CRUCE RIESGOS'!$C$9:$D$16,2,FALSE),"")</f>
        <v/>
      </c>
      <c r="AK188" s="241" t="n">
        <v>13.8900000000002</v>
      </c>
      <c r="AL188" s="241">
        <f>IFERROR(VLOOKUP(AK188,'CRUCE RIESGOS'!$C$9:$D$16,2,FALSE),"")</f>
        <v/>
      </c>
      <c r="AM188" s="241" t="n">
        <v>14.8900000000003</v>
      </c>
      <c r="AN188" s="241">
        <f>IFERROR(VLOOKUP(AM188,'CRUCE RIESGOS'!$C$9:$D$16,2,FALSE),"")</f>
        <v/>
      </c>
      <c r="AO188" s="241" t="n">
        <v>15.8900000000003</v>
      </c>
      <c r="AP188" s="241">
        <f>IFERROR(VLOOKUP(AO188,'CRUCE RIESGOS'!$C$9:$D$16,2,FALSE),"")</f>
        <v/>
      </c>
      <c r="AQ188" s="241" t="n">
        <v>16.8900000000003</v>
      </c>
      <c r="AR188" s="241">
        <f>IFERROR(VLOOKUP(AQ188,'CRUCE RIESGOS'!$C$9:$D$16,2,FALSE),"")</f>
        <v/>
      </c>
      <c r="AS188" s="241" t="n">
        <v>17.8900000000003</v>
      </c>
      <c r="AT188" s="241">
        <f>IFERROR(VLOOKUP(AS188,'CRUCE RIESGOS'!$C$9:$D$16,2,FALSE),"")</f>
        <v/>
      </c>
      <c r="AU188" s="241" t="n">
        <v>18.8900000000003</v>
      </c>
      <c r="AV188" s="241">
        <f>IFERROR(VLOOKUP(AU188,'CRUCE RIESGOS'!$C$9:$D$16,2,FALSE),"")</f>
        <v/>
      </c>
      <c r="AW188" s="241" t="n">
        <v>19.8900000000004</v>
      </c>
      <c r="AX188" s="241">
        <f>IFERROR(VLOOKUP(AW188,'CRUCE RIESGOS'!$C$9:$D$16,2,FALSE),"")</f>
        <v/>
      </c>
      <c r="AY188" s="241" t="n">
        <v>20.8900000000004</v>
      </c>
      <c r="AZ188" s="241">
        <f>IFERROR(VLOOKUP(AY188,'CRUCE RIESGOS'!$C$9:$D$16,2,FALSE),"")</f>
        <v/>
      </c>
      <c r="BA188" s="241" t="n">
        <v>21.8900000000004</v>
      </c>
      <c r="BB188" s="241">
        <f>IFERROR(VLOOKUP(BA188,'CRUCE RIESGOS'!$C$9:$D$16,2,FALSE),"")</f>
        <v/>
      </c>
      <c r="BC188" s="241" t="n">
        <v>22.8900000000004</v>
      </c>
      <c r="BD188" s="241">
        <f>IFERROR(VLOOKUP(BC188,'CRUCE RIESGOS'!$C$9:$D$16,2,FALSE),"")</f>
        <v/>
      </c>
      <c r="BE188" s="241" t="n">
        <v>23.8900000000004</v>
      </c>
      <c r="BF188" s="241">
        <f>IFERROR(VLOOKUP(BE188,'CRUCE RIESGOS'!$C$9:$D$16,2,FALSE),"")</f>
        <v/>
      </c>
      <c r="BG188" s="241" t="n">
        <v>24.8900000000005</v>
      </c>
      <c r="BH188" s="241">
        <f>IFERROR(VLOOKUP(BG188,'CRUCE RIESGOS'!$C$9:$D$16,2,FALSE),"")</f>
        <v/>
      </c>
      <c r="BI188" s="241" t="n">
        <v>25.8900000000005</v>
      </c>
      <c r="BJ188" s="241">
        <f>IFERROR(VLOOKUP(BI188,'CRUCE RIESGOS'!$C$9:$D$16,2,FALSE),"")</f>
        <v/>
      </c>
    </row>
    <row r="189">
      <c r="N189" s="241">
        <f>IF(N190&lt;&gt;""," -R","")</f>
        <v/>
      </c>
      <c r="P189" s="241">
        <f>IF(P190&lt;&gt;""," -R","")</f>
        <v/>
      </c>
      <c r="R189" s="241">
        <f>IF(R190&lt;&gt;""," -R","")</f>
        <v/>
      </c>
      <c r="T189" s="241">
        <f>IF(T190&lt;&gt;""," -R","")</f>
        <v/>
      </c>
      <c r="V189" s="241">
        <f>IF(V190&lt;&gt;""," -R","")</f>
        <v/>
      </c>
      <c r="X189" s="241">
        <f>IF(X190&lt;&gt;""," -R","")</f>
        <v/>
      </c>
      <c r="Z189" s="241">
        <f>IF(Z190&lt;&gt;""," -R","")</f>
        <v/>
      </c>
      <c r="AB189" s="241">
        <f>IF(AB190&lt;&gt;""," -R","")</f>
        <v/>
      </c>
      <c r="AD189" s="241">
        <f>IF(AD190&lt;&gt;""," -R","")</f>
        <v/>
      </c>
      <c r="AF189" s="241">
        <f>IF(AF190&lt;&gt;""," -R","")</f>
        <v/>
      </c>
      <c r="AH189" s="241">
        <f>IF(AH190&lt;&gt;""," -R","")</f>
        <v/>
      </c>
      <c r="AJ189" s="241">
        <f>IF(AJ190&lt;&gt;""," -R","")</f>
        <v/>
      </c>
      <c r="AL189" s="241">
        <f>IF(AL190&lt;&gt;""," -R","")</f>
        <v/>
      </c>
      <c r="AN189" s="241">
        <f>IF(AN190&lt;&gt;""," -R","")</f>
        <v/>
      </c>
      <c r="AP189" s="241">
        <f>IF(AP190&lt;&gt;""," -R","")</f>
        <v/>
      </c>
      <c r="AR189" s="241">
        <f>IF(AR190&lt;&gt;""," -R","")</f>
        <v/>
      </c>
      <c r="AT189" s="241">
        <f>IF(AT190&lt;&gt;""," -R","")</f>
        <v/>
      </c>
      <c r="AV189" s="241">
        <f>IF(AV190&lt;&gt;""," -R","")</f>
        <v/>
      </c>
      <c r="AX189" s="241">
        <f>IF(AX190&lt;&gt;""," -R","")</f>
        <v/>
      </c>
      <c r="AZ189" s="241">
        <f>IF(AZ190&lt;&gt;""," -R","")</f>
        <v/>
      </c>
      <c r="BB189" s="241">
        <f>IF(BB190&lt;&gt;""," -R","")</f>
        <v/>
      </c>
      <c r="BD189" s="241">
        <f>IF(BD190&lt;&gt;""," -R","")</f>
        <v/>
      </c>
      <c r="BF189" s="241">
        <f>IF(BF190&lt;&gt;""," -R","")</f>
        <v/>
      </c>
      <c r="BH189" s="241">
        <f>IF(BH190&lt;&gt;""," -R","")</f>
        <v/>
      </c>
      <c r="BJ189" s="241">
        <f>IF(BJ190&lt;&gt;""," -R","")</f>
        <v/>
      </c>
    </row>
    <row r="190">
      <c r="M190" s="241" t="n">
        <v>1.9</v>
      </c>
      <c r="N190" s="241">
        <f>IFERROR(VLOOKUP(M190,'CRUCE RIESGOS'!$C$9:$D$16,2,FALSE),"")</f>
        <v/>
      </c>
      <c r="O190" s="241" t="n">
        <v>2.90000000000002</v>
      </c>
      <c r="P190" s="241">
        <f>IFERROR(VLOOKUP(O190,'CRUCE RIESGOS'!$C$9:$D$16,2,FALSE),"")</f>
        <v/>
      </c>
      <c r="Q190" s="241" t="n">
        <v>3.90000000000004</v>
      </c>
      <c r="R190" s="241">
        <f>IFERROR(VLOOKUP(Q190,'CRUCE RIESGOS'!$C$9:$D$16,2,FALSE),"")</f>
        <v/>
      </c>
      <c r="S190" s="241" t="n">
        <v>4.90000000000006</v>
      </c>
      <c r="T190" s="241">
        <f>IFERROR(VLOOKUP(S190,'CRUCE RIESGOS'!$C$9:$D$16,2,FALSE),"")</f>
        <v/>
      </c>
      <c r="U190" s="241" t="n">
        <v>5.90000000000008</v>
      </c>
      <c r="V190" s="241">
        <f>IFERROR(VLOOKUP(U190,'CRUCE RIESGOS'!$C$9:$D$16,2,FALSE),"")</f>
        <v/>
      </c>
      <c r="W190" s="241" t="n">
        <v>6.9000000000001</v>
      </c>
      <c r="X190" s="241">
        <f>IFERROR(VLOOKUP(W190,'CRUCE RIESGOS'!$C$9:$D$16,2,FALSE),"")</f>
        <v/>
      </c>
      <c r="Y190" s="241" t="n">
        <v>7.90000000000012</v>
      </c>
      <c r="Z190" s="241">
        <f>IFERROR(VLOOKUP(Y190,'CRUCE RIESGOS'!$C$9:$D$16,2,FALSE),"")</f>
        <v/>
      </c>
      <c r="AA190" s="241" t="n">
        <v>8.900000000000141</v>
      </c>
      <c r="AB190" s="241">
        <f>IFERROR(VLOOKUP(AA190,'CRUCE RIESGOS'!$C$9:$D$16,2,FALSE),"")</f>
        <v/>
      </c>
      <c r="AC190" s="241" t="n">
        <v>9.90000000000016</v>
      </c>
      <c r="AD190" s="241">
        <f>IFERROR(VLOOKUP(AC190,'CRUCE RIESGOS'!$C$9:$D$16,2,FALSE),"")</f>
        <v/>
      </c>
      <c r="AE190" s="241" t="n">
        <v>10.9000000000002</v>
      </c>
      <c r="AF190" s="241">
        <f>IFERROR(VLOOKUP(AE190,'CRUCE RIESGOS'!$C$9:$D$16,2,FALSE),"")</f>
        <v/>
      </c>
      <c r="AG190" s="241" t="n">
        <v>11.9000000000002</v>
      </c>
      <c r="AH190" s="241">
        <f>IFERROR(VLOOKUP(AG190,'CRUCE RIESGOS'!$C$9:$D$16,2,FALSE),"")</f>
        <v/>
      </c>
      <c r="AI190" s="241" t="n">
        <v>12.9000000000002</v>
      </c>
      <c r="AJ190" s="241">
        <f>IFERROR(VLOOKUP(AI190,'CRUCE RIESGOS'!$C$9:$D$16,2,FALSE),"")</f>
        <v/>
      </c>
      <c r="AK190" s="241" t="n">
        <v>13.9000000000002</v>
      </c>
      <c r="AL190" s="241">
        <f>IFERROR(VLOOKUP(AK190,'CRUCE RIESGOS'!$C$9:$D$16,2,FALSE),"")</f>
        <v/>
      </c>
      <c r="AM190" s="241" t="n">
        <v>14.9000000000003</v>
      </c>
      <c r="AN190" s="241">
        <f>IFERROR(VLOOKUP(AM190,'CRUCE RIESGOS'!$C$9:$D$16,2,FALSE),"")</f>
        <v/>
      </c>
      <c r="AO190" s="241" t="n">
        <v>15.9000000000003</v>
      </c>
      <c r="AP190" s="241">
        <f>IFERROR(VLOOKUP(AO190,'CRUCE RIESGOS'!$C$9:$D$16,2,FALSE),"")</f>
        <v/>
      </c>
      <c r="AQ190" s="241" t="n">
        <v>16.9000000000003</v>
      </c>
      <c r="AR190" s="241">
        <f>IFERROR(VLOOKUP(AQ190,'CRUCE RIESGOS'!$C$9:$D$16,2,FALSE),"")</f>
        <v/>
      </c>
      <c r="AS190" s="241" t="n">
        <v>17.9000000000003</v>
      </c>
      <c r="AT190" s="241">
        <f>IFERROR(VLOOKUP(AS190,'CRUCE RIESGOS'!$C$9:$D$16,2,FALSE),"")</f>
        <v/>
      </c>
      <c r="AU190" s="241" t="n">
        <v>18.9000000000003</v>
      </c>
      <c r="AV190" s="241">
        <f>IFERROR(VLOOKUP(AU190,'CRUCE RIESGOS'!$C$9:$D$16,2,FALSE),"")</f>
        <v/>
      </c>
      <c r="AW190" s="241" t="n">
        <v>19.9000000000004</v>
      </c>
      <c r="AX190" s="241">
        <f>IFERROR(VLOOKUP(AW190,'CRUCE RIESGOS'!$C$9:$D$16,2,FALSE),"")</f>
        <v/>
      </c>
      <c r="AY190" s="241" t="n">
        <v>20.9000000000004</v>
      </c>
      <c r="AZ190" s="241">
        <f>IFERROR(VLOOKUP(AY190,'CRUCE RIESGOS'!$C$9:$D$16,2,FALSE),"")</f>
        <v/>
      </c>
      <c r="BA190" s="241" t="n">
        <v>21.9000000000004</v>
      </c>
      <c r="BB190" s="241">
        <f>IFERROR(VLOOKUP(BA190,'CRUCE RIESGOS'!$C$9:$D$16,2,FALSE),"")</f>
        <v/>
      </c>
      <c r="BC190" s="241" t="n">
        <v>22.9000000000004</v>
      </c>
      <c r="BD190" s="241">
        <f>IFERROR(VLOOKUP(BC190,'CRUCE RIESGOS'!$C$9:$D$16,2,FALSE),"")</f>
        <v/>
      </c>
      <c r="BE190" s="241" t="n">
        <v>23.9000000000004</v>
      </c>
      <c r="BF190" s="241">
        <f>IFERROR(VLOOKUP(BE190,'CRUCE RIESGOS'!$C$9:$D$16,2,FALSE),"")</f>
        <v/>
      </c>
      <c r="BG190" s="241" t="n">
        <v>24.9000000000005</v>
      </c>
      <c r="BH190" s="241">
        <f>IFERROR(VLOOKUP(BG190,'CRUCE RIESGOS'!$C$9:$D$16,2,FALSE),"")</f>
        <v/>
      </c>
      <c r="BI190" s="241" t="n">
        <v>25.9000000000005</v>
      </c>
      <c r="BJ190" s="241">
        <f>IFERROR(VLOOKUP(BI190,'CRUCE RIESGOS'!$C$9:$D$16,2,FALSE),"")</f>
        <v/>
      </c>
    </row>
    <row r="191">
      <c r="N191" s="241">
        <f>IF(N192&lt;&gt;""," -R","")</f>
        <v/>
      </c>
      <c r="P191" s="241">
        <f>IF(P192&lt;&gt;""," -R","")</f>
        <v/>
      </c>
      <c r="R191" s="241">
        <f>IF(R192&lt;&gt;""," -R","")</f>
        <v/>
      </c>
      <c r="T191" s="241">
        <f>IF(T192&lt;&gt;""," -R","")</f>
        <v/>
      </c>
      <c r="V191" s="241">
        <f>IF(V192&lt;&gt;""," -R","")</f>
        <v/>
      </c>
      <c r="X191" s="241">
        <f>IF(X192&lt;&gt;""," -R","")</f>
        <v/>
      </c>
      <c r="Z191" s="241">
        <f>IF(Z192&lt;&gt;""," -R","")</f>
        <v/>
      </c>
      <c r="AB191" s="241">
        <f>IF(AB192&lt;&gt;""," -R","")</f>
        <v/>
      </c>
      <c r="AD191" s="241">
        <f>IF(AD192&lt;&gt;""," -R","")</f>
        <v/>
      </c>
      <c r="AF191" s="241">
        <f>IF(AF192&lt;&gt;""," -R","")</f>
        <v/>
      </c>
      <c r="AH191" s="241">
        <f>IF(AH192&lt;&gt;""," -R","")</f>
        <v/>
      </c>
      <c r="AJ191" s="241">
        <f>IF(AJ192&lt;&gt;""," -R","")</f>
        <v/>
      </c>
      <c r="AL191" s="241">
        <f>IF(AL192&lt;&gt;""," -R","")</f>
        <v/>
      </c>
      <c r="AN191" s="241">
        <f>IF(AN192&lt;&gt;""," -R","")</f>
        <v/>
      </c>
      <c r="AP191" s="241">
        <f>IF(AP192&lt;&gt;""," -R","")</f>
        <v/>
      </c>
      <c r="AR191" s="241">
        <f>IF(AR192&lt;&gt;""," -R","")</f>
        <v/>
      </c>
      <c r="AT191" s="241">
        <f>IF(AT192&lt;&gt;""," -R","")</f>
        <v/>
      </c>
      <c r="AV191" s="241">
        <f>IF(AV192&lt;&gt;""," -R","")</f>
        <v/>
      </c>
      <c r="AX191" s="241">
        <f>IF(AX192&lt;&gt;""," -R","")</f>
        <v/>
      </c>
      <c r="AZ191" s="241">
        <f>IF(AZ192&lt;&gt;""," -R","")</f>
        <v/>
      </c>
      <c r="BB191" s="241">
        <f>IF(BB192&lt;&gt;""," -R","")</f>
        <v/>
      </c>
      <c r="BD191" s="241">
        <f>IF(BD192&lt;&gt;""," -R","")</f>
        <v/>
      </c>
      <c r="BF191" s="241">
        <f>IF(BF192&lt;&gt;""," -R","")</f>
        <v/>
      </c>
      <c r="BH191" s="241">
        <f>IF(BH192&lt;&gt;""," -R","")</f>
        <v/>
      </c>
      <c r="BJ191" s="241">
        <f>IF(BJ192&lt;&gt;""," -R","")</f>
        <v/>
      </c>
    </row>
    <row r="192">
      <c r="M192" s="241" t="n">
        <v>1.91</v>
      </c>
      <c r="N192" s="241">
        <f>IFERROR(VLOOKUP(M192,'CRUCE RIESGOS'!$C$9:$D$16,2,FALSE),"")</f>
        <v/>
      </c>
      <c r="O192" s="241" t="n">
        <v>2.91000000000002</v>
      </c>
      <c r="P192" s="241">
        <f>IFERROR(VLOOKUP(O192,'CRUCE RIESGOS'!$C$9:$D$16,2,FALSE),"")</f>
        <v/>
      </c>
      <c r="Q192" s="241" t="n">
        <v>3.91000000000004</v>
      </c>
      <c r="R192" s="241">
        <f>IFERROR(VLOOKUP(Q192,'CRUCE RIESGOS'!$C$9:$D$16,2,FALSE),"")</f>
        <v/>
      </c>
      <c r="S192" s="241" t="n">
        <v>4.91000000000006</v>
      </c>
      <c r="T192" s="241">
        <f>IFERROR(VLOOKUP(S192,'CRUCE RIESGOS'!$C$9:$D$16,2,FALSE),"")</f>
        <v/>
      </c>
      <c r="U192" s="241" t="n">
        <v>5.91000000000008</v>
      </c>
      <c r="V192" s="241">
        <f>IFERROR(VLOOKUP(U192,'CRUCE RIESGOS'!$C$9:$D$16,2,FALSE),"")</f>
        <v/>
      </c>
      <c r="W192" s="241" t="n">
        <v>6.9100000000001</v>
      </c>
      <c r="X192" s="241">
        <f>IFERROR(VLOOKUP(W192,'CRUCE RIESGOS'!$C$9:$D$16,2,FALSE),"")</f>
        <v/>
      </c>
      <c r="Y192" s="241" t="n">
        <v>7.91000000000012</v>
      </c>
      <c r="Z192" s="241">
        <f>IFERROR(VLOOKUP(Y192,'CRUCE RIESGOS'!$C$9:$D$16,2,FALSE),"")</f>
        <v/>
      </c>
      <c r="AA192" s="241" t="n">
        <v>8.91000000000014</v>
      </c>
      <c r="AB192" s="241">
        <f>IFERROR(VLOOKUP(AA192,'CRUCE RIESGOS'!$C$9:$D$16,2,FALSE),"")</f>
        <v/>
      </c>
      <c r="AC192" s="241" t="n">
        <v>9.91000000000016</v>
      </c>
      <c r="AD192" s="241">
        <f>IFERROR(VLOOKUP(AC192,'CRUCE RIESGOS'!$C$9:$D$16,2,FALSE),"")</f>
        <v/>
      </c>
      <c r="AE192" s="241" t="n">
        <v>10.9100000000002</v>
      </c>
      <c r="AF192" s="241">
        <f>IFERROR(VLOOKUP(AE192,'CRUCE RIESGOS'!$C$9:$D$16,2,FALSE),"")</f>
        <v/>
      </c>
      <c r="AG192" s="241" t="n">
        <v>11.9100000000002</v>
      </c>
      <c r="AH192" s="241">
        <f>IFERROR(VLOOKUP(AG192,'CRUCE RIESGOS'!$C$9:$D$16,2,FALSE),"")</f>
        <v/>
      </c>
      <c r="AI192" s="241" t="n">
        <v>12.9100000000002</v>
      </c>
      <c r="AJ192" s="241">
        <f>IFERROR(VLOOKUP(AI192,'CRUCE RIESGOS'!$C$9:$D$16,2,FALSE),"")</f>
        <v/>
      </c>
      <c r="AK192" s="241" t="n">
        <v>13.9100000000002</v>
      </c>
      <c r="AL192" s="241">
        <f>IFERROR(VLOOKUP(AK192,'CRUCE RIESGOS'!$C$9:$D$16,2,FALSE),"")</f>
        <v/>
      </c>
      <c r="AM192" s="241" t="n">
        <v>14.9100000000003</v>
      </c>
      <c r="AN192" s="241">
        <f>IFERROR(VLOOKUP(AM192,'CRUCE RIESGOS'!$C$9:$D$16,2,FALSE),"")</f>
        <v/>
      </c>
      <c r="AO192" s="241" t="n">
        <v>15.9100000000003</v>
      </c>
      <c r="AP192" s="241">
        <f>IFERROR(VLOOKUP(AO192,'CRUCE RIESGOS'!$C$9:$D$16,2,FALSE),"")</f>
        <v/>
      </c>
      <c r="AQ192" s="241" t="n">
        <v>16.9100000000003</v>
      </c>
      <c r="AR192" s="241">
        <f>IFERROR(VLOOKUP(AQ192,'CRUCE RIESGOS'!$C$9:$D$16,2,FALSE),"")</f>
        <v/>
      </c>
      <c r="AS192" s="241" t="n">
        <v>17.9100000000003</v>
      </c>
      <c r="AT192" s="241">
        <f>IFERROR(VLOOKUP(AS192,'CRUCE RIESGOS'!$C$9:$D$16,2,FALSE),"")</f>
        <v/>
      </c>
      <c r="AU192" s="241" t="n">
        <v>18.9100000000003</v>
      </c>
      <c r="AV192" s="241">
        <f>IFERROR(VLOOKUP(AU192,'CRUCE RIESGOS'!$C$9:$D$16,2,FALSE),"")</f>
        <v/>
      </c>
      <c r="AW192" s="241" t="n">
        <v>19.9100000000004</v>
      </c>
      <c r="AX192" s="241">
        <f>IFERROR(VLOOKUP(AW192,'CRUCE RIESGOS'!$C$9:$D$16,2,FALSE),"")</f>
        <v/>
      </c>
      <c r="AY192" s="241" t="n">
        <v>20.9100000000004</v>
      </c>
      <c r="AZ192" s="241">
        <f>IFERROR(VLOOKUP(AY192,'CRUCE RIESGOS'!$C$9:$D$16,2,FALSE),"")</f>
        <v/>
      </c>
      <c r="BA192" s="241" t="n">
        <v>21.9100000000004</v>
      </c>
      <c r="BB192" s="241">
        <f>IFERROR(VLOOKUP(BA192,'CRUCE RIESGOS'!$C$9:$D$16,2,FALSE),"")</f>
        <v/>
      </c>
      <c r="BC192" s="241" t="n">
        <v>22.9100000000004</v>
      </c>
      <c r="BD192" s="241">
        <f>IFERROR(VLOOKUP(BC192,'CRUCE RIESGOS'!$C$9:$D$16,2,FALSE),"")</f>
        <v/>
      </c>
      <c r="BE192" s="241" t="n">
        <v>23.9100000000004</v>
      </c>
      <c r="BF192" s="241">
        <f>IFERROR(VLOOKUP(BE192,'CRUCE RIESGOS'!$C$9:$D$16,2,FALSE),"")</f>
        <v/>
      </c>
      <c r="BG192" s="241" t="n">
        <v>24.9100000000005</v>
      </c>
      <c r="BH192" s="241">
        <f>IFERROR(VLOOKUP(BG192,'CRUCE RIESGOS'!$C$9:$D$16,2,FALSE),"")</f>
        <v/>
      </c>
      <c r="BI192" s="241" t="n">
        <v>25.9100000000005</v>
      </c>
      <c r="BJ192" s="241">
        <f>IFERROR(VLOOKUP(BI192,'CRUCE RIESGOS'!$C$9:$D$16,2,FALSE),"")</f>
        <v/>
      </c>
    </row>
    <row r="193">
      <c r="N193" s="241">
        <f>IF(N194&lt;&gt;""," -R","")</f>
        <v/>
      </c>
      <c r="P193" s="241">
        <f>IF(P194&lt;&gt;""," -R","")</f>
        <v/>
      </c>
      <c r="R193" s="241">
        <f>IF(R194&lt;&gt;""," -R","")</f>
        <v/>
      </c>
      <c r="T193" s="241">
        <f>IF(T194&lt;&gt;""," -R","")</f>
        <v/>
      </c>
      <c r="V193" s="241">
        <f>IF(V194&lt;&gt;""," -R","")</f>
        <v/>
      </c>
      <c r="X193" s="241">
        <f>IF(X194&lt;&gt;""," -R","")</f>
        <v/>
      </c>
      <c r="Z193" s="241">
        <f>IF(Z194&lt;&gt;""," -R","")</f>
        <v/>
      </c>
      <c r="AB193" s="241">
        <f>IF(AB194&lt;&gt;""," -R","")</f>
        <v/>
      </c>
      <c r="AD193" s="241">
        <f>IF(AD194&lt;&gt;""," -R","")</f>
        <v/>
      </c>
      <c r="AF193" s="241">
        <f>IF(AF194&lt;&gt;""," -R","")</f>
        <v/>
      </c>
      <c r="AH193" s="241">
        <f>IF(AH194&lt;&gt;""," -R","")</f>
        <v/>
      </c>
      <c r="AJ193" s="241">
        <f>IF(AJ194&lt;&gt;""," -R","")</f>
        <v/>
      </c>
      <c r="AL193" s="241">
        <f>IF(AL194&lt;&gt;""," -R","")</f>
        <v/>
      </c>
      <c r="AN193" s="241">
        <f>IF(AN194&lt;&gt;""," -R","")</f>
        <v/>
      </c>
      <c r="AP193" s="241">
        <f>IF(AP194&lt;&gt;""," -R","")</f>
        <v/>
      </c>
      <c r="AR193" s="241">
        <f>IF(AR194&lt;&gt;""," -R","")</f>
        <v/>
      </c>
      <c r="AT193" s="241">
        <f>IF(AT194&lt;&gt;""," -R","")</f>
        <v/>
      </c>
      <c r="AV193" s="241">
        <f>IF(AV194&lt;&gt;""," -R","")</f>
        <v/>
      </c>
      <c r="AX193" s="241">
        <f>IF(AX194&lt;&gt;""," -R","")</f>
        <v/>
      </c>
      <c r="AZ193" s="241">
        <f>IF(AZ194&lt;&gt;""," -R","")</f>
        <v/>
      </c>
      <c r="BB193" s="241">
        <f>IF(BB194&lt;&gt;""," -R","")</f>
        <v/>
      </c>
      <c r="BD193" s="241">
        <f>IF(BD194&lt;&gt;""," -R","")</f>
        <v/>
      </c>
      <c r="BF193" s="241">
        <f>IF(BF194&lt;&gt;""," -R","")</f>
        <v/>
      </c>
      <c r="BH193" s="241">
        <f>IF(BH194&lt;&gt;""," -R","")</f>
        <v/>
      </c>
      <c r="BJ193" s="241">
        <f>IF(BJ194&lt;&gt;""," -R","")</f>
        <v/>
      </c>
    </row>
    <row r="194">
      <c r="M194" s="241" t="n">
        <v>1.92</v>
      </c>
      <c r="N194" s="241">
        <f>IFERROR(VLOOKUP(M194,'CRUCE RIESGOS'!$C$9:$D$16,2,FALSE),"")</f>
        <v/>
      </c>
      <c r="O194" s="241" t="n">
        <v>2.92000000000002</v>
      </c>
      <c r="P194" s="241">
        <f>IFERROR(VLOOKUP(O194,'CRUCE RIESGOS'!$C$9:$D$16,2,FALSE),"")</f>
        <v/>
      </c>
      <c r="Q194" s="241" t="n">
        <v>3.92000000000004</v>
      </c>
      <c r="R194" s="241">
        <f>IFERROR(VLOOKUP(Q194,'CRUCE RIESGOS'!$C$9:$D$16,2,FALSE),"")</f>
        <v/>
      </c>
      <c r="S194" s="241" t="n">
        <v>4.92000000000006</v>
      </c>
      <c r="T194" s="241">
        <f>IFERROR(VLOOKUP(S194,'CRUCE RIESGOS'!$C$9:$D$16,2,FALSE),"")</f>
        <v/>
      </c>
      <c r="U194" s="241" t="n">
        <v>5.92000000000008</v>
      </c>
      <c r="V194" s="241">
        <f>IFERROR(VLOOKUP(U194,'CRUCE RIESGOS'!$C$9:$D$16,2,FALSE),"")</f>
        <v/>
      </c>
      <c r="W194" s="241" t="n">
        <v>6.9200000000001</v>
      </c>
      <c r="X194" s="241">
        <f>IFERROR(VLOOKUP(W194,'CRUCE RIESGOS'!$C$9:$D$16,2,FALSE),"")</f>
        <v/>
      </c>
      <c r="Y194" s="241" t="n">
        <v>7.92000000000012</v>
      </c>
      <c r="Z194" s="241">
        <f>IFERROR(VLOOKUP(Y194,'CRUCE RIESGOS'!$C$9:$D$16,2,FALSE),"")</f>
        <v/>
      </c>
      <c r="AA194" s="241" t="n">
        <v>8.92000000000014</v>
      </c>
      <c r="AB194" s="241">
        <f>IFERROR(VLOOKUP(AA194,'CRUCE RIESGOS'!$C$9:$D$16,2,FALSE),"")</f>
        <v/>
      </c>
      <c r="AC194" s="241" t="n">
        <v>9.92000000000016</v>
      </c>
      <c r="AD194" s="241">
        <f>IFERROR(VLOOKUP(AC194,'CRUCE RIESGOS'!$C$9:$D$16,2,FALSE),"")</f>
        <v/>
      </c>
      <c r="AE194" s="241" t="n">
        <v>10.9200000000002</v>
      </c>
      <c r="AF194" s="241">
        <f>IFERROR(VLOOKUP(AE194,'CRUCE RIESGOS'!$C$9:$D$16,2,FALSE),"")</f>
        <v/>
      </c>
      <c r="AG194" s="241" t="n">
        <v>11.9200000000002</v>
      </c>
      <c r="AH194" s="241">
        <f>IFERROR(VLOOKUP(AG194,'CRUCE RIESGOS'!$C$9:$D$16,2,FALSE),"")</f>
        <v/>
      </c>
      <c r="AI194" s="241" t="n">
        <v>12.9200000000002</v>
      </c>
      <c r="AJ194" s="241">
        <f>IFERROR(VLOOKUP(AI194,'CRUCE RIESGOS'!$C$9:$D$16,2,FALSE),"")</f>
        <v/>
      </c>
      <c r="AK194" s="241" t="n">
        <v>13.9200000000002</v>
      </c>
      <c r="AL194" s="241">
        <f>IFERROR(VLOOKUP(AK194,'CRUCE RIESGOS'!$C$9:$D$16,2,FALSE),"")</f>
        <v/>
      </c>
      <c r="AM194" s="241" t="n">
        <v>14.9200000000003</v>
      </c>
      <c r="AN194" s="241">
        <f>IFERROR(VLOOKUP(AM194,'CRUCE RIESGOS'!$C$9:$D$16,2,FALSE),"")</f>
        <v/>
      </c>
      <c r="AO194" s="241" t="n">
        <v>15.9200000000003</v>
      </c>
      <c r="AP194" s="241">
        <f>IFERROR(VLOOKUP(AO194,'CRUCE RIESGOS'!$C$9:$D$16,2,FALSE),"")</f>
        <v/>
      </c>
      <c r="AQ194" s="241" t="n">
        <v>16.9200000000003</v>
      </c>
      <c r="AR194" s="241">
        <f>IFERROR(VLOOKUP(AQ194,'CRUCE RIESGOS'!$C$9:$D$16,2,FALSE),"")</f>
        <v/>
      </c>
      <c r="AS194" s="241" t="n">
        <v>17.9200000000003</v>
      </c>
      <c r="AT194" s="241">
        <f>IFERROR(VLOOKUP(AS194,'CRUCE RIESGOS'!$C$9:$D$16,2,FALSE),"")</f>
        <v/>
      </c>
      <c r="AU194" s="241" t="n">
        <v>18.9200000000003</v>
      </c>
      <c r="AV194" s="241">
        <f>IFERROR(VLOOKUP(AU194,'CRUCE RIESGOS'!$C$9:$D$16,2,FALSE),"")</f>
        <v/>
      </c>
      <c r="AW194" s="241" t="n">
        <v>19.9200000000004</v>
      </c>
      <c r="AX194" s="241">
        <f>IFERROR(VLOOKUP(AW194,'CRUCE RIESGOS'!$C$9:$D$16,2,FALSE),"")</f>
        <v/>
      </c>
      <c r="AY194" s="241" t="n">
        <v>20.9200000000004</v>
      </c>
      <c r="AZ194" s="241">
        <f>IFERROR(VLOOKUP(AY194,'CRUCE RIESGOS'!$C$9:$D$16,2,FALSE),"")</f>
        <v/>
      </c>
      <c r="BA194" s="241" t="n">
        <v>21.9200000000004</v>
      </c>
      <c r="BB194" s="241">
        <f>IFERROR(VLOOKUP(BA194,'CRUCE RIESGOS'!$C$9:$D$16,2,FALSE),"")</f>
        <v/>
      </c>
      <c r="BC194" s="241" t="n">
        <v>22.9200000000004</v>
      </c>
      <c r="BD194" s="241">
        <f>IFERROR(VLOOKUP(BC194,'CRUCE RIESGOS'!$C$9:$D$16,2,FALSE),"")</f>
        <v/>
      </c>
      <c r="BE194" s="241" t="n">
        <v>23.9200000000004</v>
      </c>
      <c r="BF194" s="241">
        <f>IFERROR(VLOOKUP(BE194,'CRUCE RIESGOS'!$C$9:$D$16,2,FALSE),"")</f>
        <v/>
      </c>
      <c r="BG194" s="241" t="n">
        <v>24.9200000000005</v>
      </c>
      <c r="BH194" s="241">
        <f>IFERROR(VLOOKUP(BG194,'CRUCE RIESGOS'!$C$9:$D$16,2,FALSE),"")</f>
        <v/>
      </c>
      <c r="BI194" s="241" t="n">
        <v>25.9200000000005</v>
      </c>
      <c r="BJ194" s="241">
        <f>IFERROR(VLOOKUP(BI194,'CRUCE RIESGOS'!$C$9:$D$16,2,FALSE),"")</f>
        <v/>
      </c>
    </row>
    <row r="195">
      <c r="N195" s="241">
        <f>IF(N196&lt;&gt;""," -R","")</f>
        <v/>
      </c>
      <c r="P195" s="241">
        <f>IF(P196&lt;&gt;""," -R","")</f>
        <v/>
      </c>
      <c r="R195" s="241">
        <f>IF(R196&lt;&gt;""," -R","")</f>
        <v/>
      </c>
      <c r="T195" s="241">
        <f>IF(T196&lt;&gt;""," -R","")</f>
        <v/>
      </c>
      <c r="V195" s="241">
        <f>IF(V196&lt;&gt;""," -R","")</f>
        <v/>
      </c>
      <c r="X195" s="241">
        <f>IF(X196&lt;&gt;""," -R","")</f>
        <v/>
      </c>
      <c r="Z195" s="241">
        <f>IF(Z196&lt;&gt;""," -R","")</f>
        <v/>
      </c>
      <c r="AB195" s="241">
        <f>IF(AB196&lt;&gt;""," -R","")</f>
        <v/>
      </c>
      <c r="AD195" s="241">
        <f>IF(AD196&lt;&gt;""," -R","")</f>
        <v/>
      </c>
      <c r="AF195" s="241">
        <f>IF(AF196&lt;&gt;""," -R","")</f>
        <v/>
      </c>
      <c r="AH195" s="241">
        <f>IF(AH196&lt;&gt;""," -R","")</f>
        <v/>
      </c>
      <c r="AJ195" s="241">
        <f>IF(AJ196&lt;&gt;""," -R","")</f>
        <v/>
      </c>
      <c r="AL195" s="241">
        <f>IF(AL196&lt;&gt;""," -R","")</f>
        <v/>
      </c>
      <c r="AN195" s="241">
        <f>IF(AN196&lt;&gt;""," -R","")</f>
        <v/>
      </c>
      <c r="AP195" s="241">
        <f>IF(AP196&lt;&gt;""," -R","")</f>
        <v/>
      </c>
      <c r="AR195" s="241">
        <f>IF(AR196&lt;&gt;""," -R","")</f>
        <v/>
      </c>
      <c r="AT195" s="241">
        <f>IF(AT196&lt;&gt;""," -R","")</f>
        <v/>
      </c>
      <c r="AV195" s="241">
        <f>IF(AV196&lt;&gt;""," -R","")</f>
        <v/>
      </c>
      <c r="AX195" s="241">
        <f>IF(AX196&lt;&gt;""," -R","")</f>
        <v/>
      </c>
      <c r="AZ195" s="241">
        <f>IF(AZ196&lt;&gt;""," -R","")</f>
        <v/>
      </c>
      <c r="BB195" s="241">
        <f>IF(BB196&lt;&gt;""," -R","")</f>
        <v/>
      </c>
      <c r="BD195" s="241">
        <f>IF(BD196&lt;&gt;""," -R","")</f>
        <v/>
      </c>
      <c r="BF195" s="241">
        <f>IF(BF196&lt;&gt;""," -R","")</f>
        <v/>
      </c>
      <c r="BH195" s="241">
        <f>IF(BH196&lt;&gt;""," -R","")</f>
        <v/>
      </c>
      <c r="BJ195" s="241">
        <f>IF(BJ196&lt;&gt;""," -R","")</f>
        <v/>
      </c>
    </row>
    <row r="196">
      <c r="M196" s="241" t="n">
        <v>1.93</v>
      </c>
      <c r="N196" s="241">
        <f>IFERROR(VLOOKUP(M196,'CRUCE RIESGOS'!$C$9:$D$16,2,FALSE),"")</f>
        <v/>
      </c>
      <c r="O196" s="241" t="n">
        <v>2.93000000000002</v>
      </c>
      <c r="P196" s="241">
        <f>IFERROR(VLOOKUP(O196,'CRUCE RIESGOS'!$C$9:$D$16,2,FALSE),"")</f>
        <v/>
      </c>
      <c r="Q196" s="241" t="n">
        <v>3.93000000000004</v>
      </c>
      <c r="R196" s="241">
        <f>IFERROR(VLOOKUP(Q196,'CRUCE RIESGOS'!$C$9:$D$16,2,FALSE),"")</f>
        <v/>
      </c>
      <c r="S196" s="241" t="n">
        <v>4.93000000000006</v>
      </c>
      <c r="T196" s="241">
        <f>IFERROR(VLOOKUP(S196,'CRUCE RIESGOS'!$C$9:$D$16,2,FALSE),"")</f>
        <v/>
      </c>
      <c r="U196" s="241" t="n">
        <v>5.93000000000008</v>
      </c>
      <c r="V196" s="241">
        <f>IFERROR(VLOOKUP(U196,'CRUCE RIESGOS'!$C$9:$D$16,2,FALSE),"")</f>
        <v/>
      </c>
      <c r="W196" s="241" t="n">
        <v>6.9300000000001</v>
      </c>
      <c r="X196" s="241">
        <f>IFERROR(VLOOKUP(W196,'CRUCE RIESGOS'!$C$9:$D$16,2,FALSE),"")</f>
        <v/>
      </c>
      <c r="Y196" s="241" t="n">
        <v>7.93000000000012</v>
      </c>
      <c r="Z196" s="241">
        <f>IFERROR(VLOOKUP(Y196,'CRUCE RIESGOS'!$C$9:$D$16,2,FALSE),"")</f>
        <v/>
      </c>
      <c r="AA196" s="241" t="n">
        <v>8.93000000000014</v>
      </c>
      <c r="AB196" s="241">
        <f>IFERROR(VLOOKUP(AA196,'CRUCE RIESGOS'!$C$9:$D$16,2,FALSE),"")</f>
        <v/>
      </c>
      <c r="AC196" s="241" t="n">
        <v>9.93000000000016</v>
      </c>
      <c r="AD196" s="241">
        <f>IFERROR(VLOOKUP(AC196,'CRUCE RIESGOS'!$C$9:$D$16,2,FALSE),"")</f>
        <v/>
      </c>
      <c r="AE196" s="241" t="n">
        <v>10.9300000000002</v>
      </c>
      <c r="AF196" s="241">
        <f>IFERROR(VLOOKUP(AE196,'CRUCE RIESGOS'!$C$9:$D$16,2,FALSE),"")</f>
        <v/>
      </c>
      <c r="AG196" s="241" t="n">
        <v>11.9300000000002</v>
      </c>
      <c r="AH196" s="241">
        <f>IFERROR(VLOOKUP(AG196,'CRUCE RIESGOS'!$C$9:$D$16,2,FALSE),"")</f>
        <v/>
      </c>
      <c r="AI196" s="241" t="n">
        <v>12.9300000000002</v>
      </c>
      <c r="AJ196" s="241">
        <f>IFERROR(VLOOKUP(AI196,'CRUCE RIESGOS'!$C$9:$D$16,2,FALSE),"")</f>
        <v/>
      </c>
      <c r="AK196" s="241" t="n">
        <v>13.9300000000002</v>
      </c>
      <c r="AL196" s="241">
        <f>IFERROR(VLOOKUP(AK196,'CRUCE RIESGOS'!$C$9:$D$16,2,FALSE),"")</f>
        <v/>
      </c>
      <c r="AM196" s="241" t="n">
        <v>14.9300000000003</v>
      </c>
      <c r="AN196" s="241">
        <f>IFERROR(VLOOKUP(AM196,'CRUCE RIESGOS'!$C$9:$D$16,2,FALSE),"")</f>
        <v/>
      </c>
      <c r="AO196" s="241" t="n">
        <v>15.9300000000003</v>
      </c>
      <c r="AP196" s="241">
        <f>IFERROR(VLOOKUP(AO196,'CRUCE RIESGOS'!$C$9:$D$16,2,FALSE),"")</f>
        <v/>
      </c>
      <c r="AQ196" s="241" t="n">
        <v>16.9300000000003</v>
      </c>
      <c r="AR196" s="241">
        <f>IFERROR(VLOOKUP(AQ196,'CRUCE RIESGOS'!$C$9:$D$16,2,FALSE),"")</f>
        <v/>
      </c>
      <c r="AS196" s="241" t="n">
        <v>17.9300000000003</v>
      </c>
      <c r="AT196" s="241">
        <f>IFERROR(VLOOKUP(AS196,'CRUCE RIESGOS'!$C$9:$D$16,2,FALSE),"")</f>
        <v/>
      </c>
      <c r="AU196" s="241" t="n">
        <v>18.9300000000003</v>
      </c>
      <c r="AV196" s="241">
        <f>IFERROR(VLOOKUP(AU196,'CRUCE RIESGOS'!$C$9:$D$16,2,FALSE),"")</f>
        <v/>
      </c>
      <c r="AW196" s="241" t="n">
        <v>19.9300000000004</v>
      </c>
      <c r="AX196" s="241">
        <f>IFERROR(VLOOKUP(AW196,'CRUCE RIESGOS'!$C$9:$D$16,2,FALSE),"")</f>
        <v/>
      </c>
      <c r="AY196" s="241" t="n">
        <v>20.9300000000004</v>
      </c>
      <c r="AZ196" s="241">
        <f>IFERROR(VLOOKUP(AY196,'CRUCE RIESGOS'!$C$9:$D$16,2,FALSE),"")</f>
        <v/>
      </c>
      <c r="BA196" s="241" t="n">
        <v>21.9300000000004</v>
      </c>
      <c r="BB196" s="241">
        <f>IFERROR(VLOOKUP(BA196,'CRUCE RIESGOS'!$C$9:$D$16,2,FALSE),"")</f>
        <v/>
      </c>
      <c r="BC196" s="241" t="n">
        <v>22.9300000000004</v>
      </c>
      <c r="BD196" s="241">
        <f>IFERROR(VLOOKUP(BC196,'CRUCE RIESGOS'!$C$9:$D$16,2,FALSE),"")</f>
        <v/>
      </c>
      <c r="BE196" s="241" t="n">
        <v>23.9300000000004</v>
      </c>
      <c r="BF196" s="241">
        <f>IFERROR(VLOOKUP(BE196,'CRUCE RIESGOS'!$C$9:$D$16,2,FALSE),"")</f>
        <v/>
      </c>
      <c r="BG196" s="241" t="n">
        <v>24.9300000000005</v>
      </c>
      <c r="BH196" s="241">
        <f>IFERROR(VLOOKUP(BG196,'CRUCE RIESGOS'!$C$9:$D$16,2,FALSE),"")</f>
        <v/>
      </c>
      <c r="BI196" s="241" t="n">
        <v>25.9300000000005</v>
      </c>
      <c r="BJ196" s="241">
        <f>IFERROR(VLOOKUP(BI196,'CRUCE RIESGOS'!$C$9:$D$16,2,FALSE),"")</f>
        <v/>
      </c>
    </row>
    <row r="197">
      <c r="N197" s="241">
        <f>IF(N198&lt;&gt;""," -R","")</f>
        <v/>
      </c>
      <c r="P197" s="241">
        <f>IF(P198&lt;&gt;""," -R","")</f>
        <v/>
      </c>
      <c r="R197" s="241">
        <f>IF(R198&lt;&gt;""," -R","")</f>
        <v/>
      </c>
      <c r="T197" s="241">
        <f>IF(T198&lt;&gt;""," -R","")</f>
        <v/>
      </c>
      <c r="V197" s="241">
        <f>IF(V198&lt;&gt;""," -R","")</f>
        <v/>
      </c>
      <c r="X197" s="241">
        <f>IF(X198&lt;&gt;""," -R","")</f>
        <v/>
      </c>
      <c r="Z197" s="241">
        <f>IF(Z198&lt;&gt;""," -R","")</f>
        <v/>
      </c>
      <c r="AB197" s="241">
        <f>IF(AB198&lt;&gt;""," -R","")</f>
        <v/>
      </c>
      <c r="AD197" s="241">
        <f>IF(AD198&lt;&gt;""," -R","")</f>
        <v/>
      </c>
      <c r="AF197" s="241">
        <f>IF(AF198&lt;&gt;""," -R","")</f>
        <v/>
      </c>
      <c r="AH197" s="241">
        <f>IF(AH198&lt;&gt;""," -R","")</f>
        <v/>
      </c>
      <c r="AJ197" s="241">
        <f>IF(AJ198&lt;&gt;""," -R","")</f>
        <v/>
      </c>
      <c r="AL197" s="241">
        <f>IF(AL198&lt;&gt;""," -R","")</f>
        <v/>
      </c>
      <c r="AN197" s="241">
        <f>IF(AN198&lt;&gt;""," -R","")</f>
        <v/>
      </c>
      <c r="AP197" s="241">
        <f>IF(AP198&lt;&gt;""," -R","")</f>
        <v/>
      </c>
      <c r="AR197" s="241">
        <f>IF(AR198&lt;&gt;""," -R","")</f>
        <v/>
      </c>
      <c r="AT197" s="241">
        <f>IF(AT198&lt;&gt;""," -R","")</f>
        <v/>
      </c>
      <c r="AV197" s="241">
        <f>IF(AV198&lt;&gt;""," -R","")</f>
        <v/>
      </c>
      <c r="AX197" s="241">
        <f>IF(AX198&lt;&gt;""," -R","")</f>
        <v/>
      </c>
      <c r="AZ197" s="241">
        <f>IF(AZ198&lt;&gt;""," -R","")</f>
        <v/>
      </c>
      <c r="BB197" s="241">
        <f>IF(BB198&lt;&gt;""," -R","")</f>
        <v/>
      </c>
      <c r="BD197" s="241">
        <f>IF(BD198&lt;&gt;""," -R","")</f>
        <v/>
      </c>
      <c r="BF197" s="241">
        <f>IF(BF198&lt;&gt;""," -R","")</f>
        <v/>
      </c>
      <c r="BH197" s="241">
        <f>IF(BH198&lt;&gt;""," -R","")</f>
        <v/>
      </c>
      <c r="BJ197" s="241">
        <f>IF(BJ198&lt;&gt;""," -R","")</f>
        <v/>
      </c>
    </row>
    <row r="198">
      <c r="M198" s="241" t="n">
        <v>1.94</v>
      </c>
      <c r="N198" s="241">
        <f>IFERROR(VLOOKUP(M198,'CRUCE RIESGOS'!$C$9:$D$16,2,FALSE),"")</f>
        <v/>
      </c>
      <c r="O198" s="241" t="n">
        <v>2.94000000000002</v>
      </c>
      <c r="P198" s="241">
        <f>IFERROR(VLOOKUP(O198,'CRUCE RIESGOS'!$C$9:$D$16,2,FALSE),"")</f>
        <v/>
      </c>
      <c r="Q198" s="241" t="n">
        <v>3.94000000000004</v>
      </c>
      <c r="R198" s="241">
        <f>IFERROR(VLOOKUP(Q198,'CRUCE RIESGOS'!$C$9:$D$16,2,FALSE),"")</f>
        <v/>
      </c>
      <c r="S198" s="241" t="n">
        <v>4.94000000000006</v>
      </c>
      <c r="T198" s="241">
        <f>IFERROR(VLOOKUP(S198,'CRUCE RIESGOS'!$C$9:$D$16,2,FALSE),"")</f>
        <v/>
      </c>
      <c r="U198" s="241" t="n">
        <v>5.94000000000008</v>
      </c>
      <c r="V198" s="241">
        <f>IFERROR(VLOOKUP(U198,'CRUCE RIESGOS'!$C$9:$D$16,2,FALSE),"")</f>
        <v/>
      </c>
      <c r="W198" s="241" t="n">
        <v>6.9400000000001</v>
      </c>
      <c r="X198" s="241">
        <f>IFERROR(VLOOKUP(W198,'CRUCE RIESGOS'!$C$9:$D$16,2,FALSE),"")</f>
        <v/>
      </c>
      <c r="Y198" s="241" t="n">
        <v>7.94000000000012</v>
      </c>
      <c r="Z198" s="241">
        <f>IFERROR(VLOOKUP(Y198,'CRUCE RIESGOS'!$C$9:$D$16,2,FALSE),"")</f>
        <v/>
      </c>
      <c r="AA198" s="241" t="n">
        <v>8.94000000000014</v>
      </c>
      <c r="AB198" s="241">
        <f>IFERROR(VLOOKUP(AA198,'CRUCE RIESGOS'!$C$9:$D$16,2,FALSE),"")</f>
        <v/>
      </c>
      <c r="AC198" s="241" t="n">
        <v>9.940000000000159</v>
      </c>
      <c r="AD198" s="241">
        <f>IFERROR(VLOOKUP(AC198,'CRUCE RIESGOS'!$C$9:$D$16,2,FALSE),"")</f>
        <v/>
      </c>
      <c r="AE198" s="241" t="n">
        <v>10.9400000000002</v>
      </c>
      <c r="AF198" s="241">
        <f>IFERROR(VLOOKUP(AE198,'CRUCE RIESGOS'!$C$9:$D$16,2,FALSE),"")</f>
        <v/>
      </c>
      <c r="AG198" s="241" t="n">
        <v>11.9400000000002</v>
      </c>
      <c r="AH198" s="241">
        <f>IFERROR(VLOOKUP(AG198,'CRUCE RIESGOS'!$C$9:$D$16,2,FALSE),"")</f>
        <v/>
      </c>
      <c r="AI198" s="241" t="n">
        <v>12.9400000000002</v>
      </c>
      <c r="AJ198" s="241">
        <f>IFERROR(VLOOKUP(AI198,'CRUCE RIESGOS'!$C$9:$D$16,2,FALSE),"")</f>
        <v/>
      </c>
      <c r="AK198" s="241" t="n">
        <v>13.9400000000002</v>
      </c>
      <c r="AL198" s="241">
        <f>IFERROR(VLOOKUP(AK198,'CRUCE RIESGOS'!$C$9:$D$16,2,FALSE),"")</f>
        <v/>
      </c>
      <c r="AM198" s="241" t="n">
        <v>14.9400000000003</v>
      </c>
      <c r="AN198" s="241">
        <f>IFERROR(VLOOKUP(AM198,'CRUCE RIESGOS'!$C$9:$D$16,2,FALSE),"")</f>
        <v/>
      </c>
      <c r="AO198" s="241" t="n">
        <v>15.9400000000003</v>
      </c>
      <c r="AP198" s="241">
        <f>IFERROR(VLOOKUP(AO198,'CRUCE RIESGOS'!$C$9:$D$16,2,FALSE),"")</f>
        <v/>
      </c>
      <c r="AQ198" s="241" t="n">
        <v>16.9400000000003</v>
      </c>
      <c r="AR198" s="241">
        <f>IFERROR(VLOOKUP(AQ198,'CRUCE RIESGOS'!$C$9:$D$16,2,FALSE),"")</f>
        <v/>
      </c>
      <c r="AS198" s="241" t="n">
        <v>17.9400000000003</v>
      </c>
      <c r="AT198" s="241">
        <f>IFERROR(VLOOKUP(AS198,'CRUCE RIESGOS'!$C$9:$D$16,2,FALSE),"")</f>
        <v/>
      </c>
      <c r="AU198" s="241" t="n">
        <v>18.9400000000003</v>
      </c>
      <c r="AV198" s="241">
        <f>IFERROR(VLOOKUP(AU198,'CRUCE RIESGOS'!$C$9:$D$16,2,FALSE),"")</f>
        <v/>
      </c>
      <c r="AW198" s="241" t="n">
        <v>19.9400000000004</v>
      </c>
      <c r="AX198" s="241">
        <f>IFERROR(VLOOKUP(AW198,'CRUCE RIESGOS'!$C$9:$D$16,2,FALSE),"")</f>
        <v/>
      </c>
      <c r="AY198" s="241" t="n">
        <v>20.9400000000004</v>
      </c>
      <c r="AZ198" s="241">
        <f>IFERROR(VLOOKUP(AY198,'CRUCE RIESGOS'!$C$9:$D$16,2,FALSE),"")</f>
        <v/>
      </c>
      <c r="BA198" s="241" t="n">
        <v>21.9400000000004</v>
      </c>
      <c r="BB198" s="241">
        <f>IFERROR(VLOOKUP(BA198,'CRUCE RIESGOS'!$C$9:$D$16,2,FALSE),"")</f>
        <v/>
      </c>
      <c r="BC198" s="241" t="n">
        <v>22.9400000000004</v>
      </c>
      <c r="BD198" s="241">
        <f>IFERROR(VLOOKUP(BC198,'CRUCE RIESGOS'!$C$9:$D$16,2,FALSE),"")</f>
        <v/>
      </c>
      <c r="BE198" s="241" t="n">
        <v>23.9400000000004</v>
      </c>
      <c r="BF198" s="241">
        <f>IFERROR(VLOOKUP(BE198,'CRUCE RIESGOS'!$C$9:$D$16,2,FALSE),"")</f>
        <v/>
      </c>
      <c r="BG198" s="241" t="n">
        <v>24.9400000000005</v>
      </c>
      <c r="BH198" s="241">
        <f>IFERROR(VLOOKUP(BG198,'CRUCE RIESGOS'!$C$9:$D$16,2,FALSE),"")</f>
        <v/>
      </c>
      <c r="BI198" s="241" t="n">
        <v>25.9400000000005</v>
      </c>
      <c r="BJ198" s="241">
        <f>IFERROR(VLOOKUP(BI198,'CRUCE RIESGOS'!$C$9:$D$16,2,FALSE),"")</f>
        <v/>
      </c>
    </row>
    <row r="199">
      <c r="N199" s="241">
        <f>IF(N200&lt;&gt;""," -R","")</f>
        <v/>
      </c>
      <c r="P199" s="241">
        <f>IF(P200&lt;&gt;""," -R","")</f>
        <v/>
      </c>
      <c r="R199" s="241">
        <f>IF(R200&lt;&gt;""," -R","")</f>
        <v/>
      </c>
      <c r="T199" s="241">
        <f>IF(T200&lt;&gt;""," -R","")</f>
        <v/>
      </c>
      <c r="V199" s="241">
        <f>IF(V200&lt;&gt;""," -R","")</f>
        <v/>
      </c>
      <c r="X199" s="241">
        <f>IF(X200&lt;&gt;""," -R","")</f>
        <v/>
      </c>
      <c r="Z199" s="241">
        <f>IF(Z200&lt;&gt;""," -R","")</f>
        <v/>
      </c>
      <c r="AB199" s="241">
        <f>IF(AB200&lt;&gt;""," -R","")</f>
        <v/>
      </c>
      <c r="AD199" s="241">
        <f>IF(AD200&lt;&gt;""," -R","")</f>
        <v/>
      </c>
      <c r="AF199" s="241">
        <f>IF(AF200&lt;&gt;""," -R","")</f>
        <v/>
      </c>
      <c r="AH199" s="241">
        <f>IF(AH200&lt;&gt;""," -R","")</f>
        <v/>
      </c>
      <c r="AJ199" s="241">
        <f>IF(AJ200&lt;&gt;""," -R","")</f>
        <v/>
      </c>
      <c r="AL199" s="241">
        <f>IF(AL200&lt;&gt;""," -R","")</f>
        <v/>
      </c>
      <c r="AN199" s="241">
        <f>IF(AN200&lt;&gt;""," -R","")</f>
        <v/>
      </c>
      <c r="AP199" s="241">
        <f>IF(AP200&lt;&gt;""," -R","")</f>
        <v/>
      </c>
      <c r="AR199" s="241">
        <f>IF(AR200&lt;&gt;""," -R","")</f>
        <v/>
      </c>
      <c r="AT199" s="241">
        <f>IF(AT200&lt;&gt;""," -R","")</f>
        <v/>
      </c>
      <c r="AV199" s="241">
        <f>IF(AV200&lt;&gt;""," -R","")</f>
        <v/>
      </c>
      <c r="AX199" s="241">
        <f>IF(AX200&lt;&gt;""," -R","")</f>
        <v/>
      </c>
      <c r="AZ199" s="241">
        <f>IF(AZ200&lt;&gt;""," -R","")</f>
        <v/>
      </c>
      <c r="BB199" s="241">
        <f>IF(BB200&lt;&gt;""," -R","")</f>
        <v/>
      </c>
      <c r="BD199" s="241">
        <f>IF(BD200&lt;&gt;""," -R","")</f>
        <v/>
      </c>
      <c r="BF199" s="241">
        <f>IF(BF200&lt;&gt;""," -R","")</f>
        <v/>
      </c>
      <c r="BH199" s="241">
        <f>IF(BH200&lt;&gt;""," -R","")</f>
        <v/>
      </c>
      <c r="BJ199" s="241">
        <f>IF(BJ200&lt;&gt;""," -R","")</f>
        <v/>
      </c>
    </row>
    <row r="200">
      <c r="M200" s="241" t="n">
        <v>1.95</v>
      </c>
      <c r="N200" s="241">
        <f>IFERROR(VLOOKUP(M200,'CRUCE RIESGOS'!$C$9:$D$16,2,FALSE),"")</f>
        <v/>
      </c>
      <c r="O200" s="241" t="n">
        <v>2.95000000000002</v>
      </c>
      <c r="P200" s="241">
        <f>IFERROR(VLOOKUP(O200,'CRUCE RIESGOS'!$C$9:$D$16,2,FALSE),"")</f>
        <v/>
      </c>
      <c r="Q200" s="241" t="n">
        <v>3.95000000000004</v>
      </c>
      <c r="R200" s="241">
        <f>IFERROR(VLOOKUP(Q200,'CRUCE RIESGOS'!$C$9:$D$16,2,FALSE),"")</f>
        <v/>
      </c>
      <c r="S200" s="241" t="n">
        <v>4.95000000000006</v>
      </c>
      <c r="T200" s="241">
        <f>IFERROR(VLOOKUP(S200,'CRUCE RIESGOS'!$C$9:$D$16,2,FALSE),"")</f>
        <v/>
      </c>
      <c r="U200" s="241" t="n">
        <v>5.95000000000008</v>
      </c>
      <c r="V200" s="241">
        <f>IFERROR(VLOOKUP(U200,'CRUCE RIESGOS'!$C$9:$D$16,2,FALSE),"")</f>
        <v/>
      </c>
      <c r="W200" s="241" t="n">
        <v>6.9500000000001</v>
      </c>
      <c r="X200" s="241">
        <f>IFERROR(VLOOKUP(W200,'CRUCE RIESGOS'!$C$9:$D$16,2,FALSE),"")</f>
        <v/>
      </c>
      <c r="Y200" s="241" t="n">
        <v>7.95000000000012</v>
      </c>
      <c r="Z200" s="241">
        <f>IFERROR(VLOOKUP(Y200,'CRUCE RIESGOS'!$C$9:$D$16,2,FALSE),"")</f>
        <v/>
      </c>
      <c r="AA200" s="241" t="n">
        <v>8.95000000000014</v>
      </c>
      <c r="AB200" s="241">
        <f>IFERROR(VLOOKUP(AA200,'CRUCE RIESGOS'!$C$9:$D$16,2,FALSE),"")</f>
        <v/>
      </c>
      <c r="AC200" s="241" t="n">
        <v>9.950000000000159</v>
      </c>
      <c r="AD200" s="241">
        <f>IFERROR(VLOOKUP(AC200,'CRUCE RIESGOS'!$C$9:$D$16,2,FALSE),"")</f>
        <v/>
      </c>
      <c r="AE200" s="241" t="n">
        <v>10.9500000000002</v>
      </c>
      <c r="AF200" s="241">
        <f>IFERROR(VLOOKUP(AE200,'CRUCE RIESGOS'!$C$9:$D$16,2,FALSE),"")</f>
        <v/>
      </c>
      <c r="AG200" s="241" t="n">
        <v>11.9500000000002</v>
      </c>
      <c r="AH200" s="241">
        <f>IFERROR(VLOOKUP(AG200,'CRUCE RIESGOS'!$C$9:$D$16,2,FALSE),"")</f>
        <v/>
      </c>
      <c r="AI200" s="241" t="n">
        <v>12.9500000000002</v>
      </c>
      <c r="AJ200" s="241">
        <f>IFERROR(VLOOKUP(AI200,'CRUCE RIESGOS'!$C$9:$D$16,2,FALSE),"")</f>
        <v/>
      </c>
      <c r="AK200" s="241" t="n">
        <v>13.9500000000002</v>
      </c>
      <c r="AL200" s="241">
        <f>IFERROR(VLOOKUP(AK200,'CRUCE RIESGOS'!$C$9:$D$16,2,FALSE),"")</f>
        <v/>
      </c>
      <c r="AM200" s="241" t="n">
        <v>14.9500000000003</v>
      </c>
      <c r="AN200" s="241">
        <f>IFERROR(VLOOKUP(AM200,'CRUCE RIESGOS'!$C$9:$D$16,2,FALSE),"")</f>
        <v/>
      </c>
      <c r="AO200" s="241" t="n">
        <v>15.9500000000003</v>
      </c>
      <c r="AP200" s="241">
        <f>IFERROR(VLOOKUP(AO200,'CRUCE RIESGOS'!$C$9:$D$16,2,FALSE),"")</f>
        <v/>
      </c>
      <c r="AQ200" s="241" t="n">
        <v>16.9500000000003</v>
      </c>
      <c r="AR200" s="241">
        <f>IFERROR(VLOOKUP(AQ200,'CRUCE RIESGOS'!$C$9:$D$16,2,FALSE),"")</f>
        <v/>
      </c>
      <c r="AS200" s="241" t="n">
        <v>17.9500000000003</v>
      </c>
      <c r="AT200" s="241">
        <f>IFERROR(VLOOKUP(AS200,'CRUCE RIESGOS'!$C$9:$D$16,2,FALSE),"")</f>
        <v/>
      </c>
      <c r="AU200" s="241" t="n">
        <v>18.9500000000003</v>
      </c>
      <c r="AV200" s="241">
        <f>IFERROR(VLOOKUP(AU200,'CRUCE RIESGOS'!$C$9:$D$16,2,FALSE),"")</f>
        <v/>
      </c>
      <c r="AW200" s="241" t="n">
        <v>19.9500000000004</v>
      </c>
      <c r="AX200" s="241">
        <f>IFERROR(VLOOKUP(AW200,'CRUCE RIESGOS'!$C$9:$D$16,2,FALSE),"")</f>
        <v/>
      </c>
      <c r="AY200" s="241" t="n">
        <v>20.9500000000004</v>
      </c>
      <c r="AZ200" s="241">
        <f>IFERROR(VLOOKUP(AY200,'CRUCE RIESGOS'!$C$9:$D$16,2,FALSE),"")</f>
        <v/>
      </c>
      <c r="BA200" s="241" t="n">
        <v>21.9500000000004</v>
      </c>
      <c r="BB200" s="241">
        <f>IFERROR(VLOOKUP(BA200,'CRUCE RIESGOS'!$C$9:$D$16,2,FALSE),"")</f>
        <v/>
      </c>
      <c r="BC200" s="241" t="n">
        <v>22.9500000000004</v>
      </c>
      <c r="BD200" s="241">
        <f>IFERROR(VLOOKUP(BC200,'CRUCE RIESGOS'!$C$9:$D$16,2,FALSE),"")</f>
        <v/>
      </c>
      <c r="BE200" s="241" t="n">
        <v>23.9500000000004</v>
      </c>
      <c r="BF200" s="241">
        <f>IFERROR(VLOOKUP(BE200,'CRUCE RIESGOS'!$C$9:$D$16,2,FALSE),"")</f>
        <v/>
      </c>
      <c r="BG200" s="241" t="n">
        <v>24.9500000000005</v>
      </c>
      <c r="BH200" s="241">
        <f>IFERROR(VLOOKUP(BG200,'CRUCE RIESGOS'!$C$9:$D$16,2,FALSE),"")</f>
        <v/>
      </c>
      <c r="BI200" s="241" t="n">
        <v>25.9500000000005</v>
      </c>
      <c r="BJ200" s="241">
        <f>IFERROR(VLOOKUP(BI200,'CRUCE RIESGOS'!$C$9:$D$16,2,FALSE),"")</f>
        <v/>
      </c>
    </row>
    <row r="201">
      <c r="N201" s="241">
        <f>IF(N202&lt;&gt;""," -R","")</f>
        <v/>
      </c>
      <c r="P201" s="241">
        <f>IF(P202&lt;&gt;""," -R","")</f>
        <v/>
      </c>
      <c r="R201" s="241">
        <f>IF(R202&lt;&gt;""," -R","")</f>
        <v/>
      </c>
      <c r="T201" s="241">
        <f>IF(T202&lt;&gt;""," -R","")</f>
        <v/>
      </c>
      <c r="V201" s="241">
        <f>IF(V202&lt;&gt;""," -R","")</f>
        <v/>
      </c>
      <c r="X201" s="241">
        <f>IF(X202&lt;&gt;""," -R","")</f>
        <v/>
      </c>
      <c r="Z201" s="241">
        <f>IF(Z202&lt;&gt;""," -R","")</f>
        <v/>
      </c>
      <c r="AB201" s="241">
        <f>IF(AB202&lt;&gt;""," -R","")</f>
        <v/>
      </c>
      <c r="AD201" s="241">
        <f>IF(AD202&lt;&gt;""," -R","")</f>
        <v/>
      </c>
      <c r="AF201" s="241">
        <f>IF(AF202&lt;&gt;""," -R","")</f>
        <v/>
      </c>
      <c r="AH201" s="241">
        <f>IF(AH202&lt;&gt;""," -R","")</f>
        <v/>
      </c>
      <c r="AJ201" s="241">
        <f>IF(AJ202&lt;&gt;""," -R","")</f>
        <v/>
      </c>
      <c r="AL201" s="241">
        <f>IF(AL202&lt;&gt;""," -R","")</f>
        <v/>
      </c>
      <c r="AN201" s="241">
        <f>IF(AN202&lt;&gt;""," -R","")</f>
        <v/>
      </c>
      <c r="AP201" s="241">
        <f>IF(AP202&lt;&gt;""," -R","")</f>
        <v/>
      </c>
      <c r="AR201" s="241">
        <f>IF(AR202&lt;&gt;""," -R","")</f>
        <v/>
      </c>
      <c r="AT201" s="241">
        <f>IF(AT202&lt;&gt;""," -R","")</f>
        <v/>
      </c>
      <c r="AV201" s="241">
        <f>IF(AV202&lt;&gt;""," -R","")</f>
        <v/>
      </c>
      <c r="AX201" s="241">
        <f>IF(AX202&lt;&gt;""," -R","")</f>
        <v/>
      </c>
      <c r="AZ201" s="241">
        <f>IF(AZ202&lt;&gt;""," -R","")</f>
        <v/>
      </c>
      <c r="BB201" s="241">
        <f>IF(BB202&lt;&gt;""," -R","")</f>
        <v/>
      </c>
      <c r="BD201" s="241">
        <f>IF(BD202&lt;&gt;""," -R","")</f>
        <v/>
      </c>
      <c r="BF201" s="241">
        <f>IF(BF202&lt;&gt;""," -R","")</f>
        <v/>
      </c>
      <c r="BH201" s="241">
        <f>IF(BH202&lt;&gt;""," -R","")</f>
        <v/>
      </c>
      <c r="BJ201" s="241">
        <f>IF(BJ202&lt;&gt;""," -R","")</f>
        <v/>
      </c>
    </row>
    <row r="202">
      <c r="M202" s="241" t="n">
        <v>1.96</v>
      </c>
      <c r="N202" s="241">
        <f>IFERROR(VLOOKUP(M202,'CRUCE RIESGOS'!$C$9:$D$16,2,FALSE),"")</f>
        <v/>
      </c>
      <c r="O202" s="241" t="n">
        <v>2.96000000000002</v>
      </c>
      <c r="P202" s="241">
        <f>IFERROR(VLOOKUP(O202,'CRUCE RIESGOS'!$C$9:$D$16,2,FALSE),"")</f>
        <v/>
      </c>
      <c r="Q202" s="241" t="n">
        <v>3.96000000000004</v>
      </c>
      <c r="R202" s="241">
        <f>IFERROR(VLOOKUP(Q202,'CRUCE RIESGOS'!$C$9:$D$16,2,FALSE),"")</f>
        <v/>
      </c>
      <c r="S202" s="241" t="n">
        <v>4.96000000000006</v>
      </c>
      <c r="T202" s="241">
        <f>IFERROR(VLOOKUP(S202,'CRUCE RIESGOS'!$C$9:$D$16,2,FALSE),"")</f>
        <v/>
      </c>
      <c r="U202" s="241" t="n">
        <v>5.96000000000008</v>
      </c>
      <c r="V202" s="241">
        <f>IFERROR(VLOOKUP(U202,'CRUCE RIESGOS'!$C$9:$D$16,2,FALSE),"")</f>
        <v/>
      </c>
      <c r="W202" s="241" t="n">
        <v>6.9600000000001</v>
      </c>
      <c r="X202" s="241">
        <f>IFERROR(VLOOKUP(W202,'CRUCE RIESGOS'!$C$9:$D$16,2,FALSE),"")</f>
        <v/>
      </c>
      <c r="Y202" s="241" t="n">
        <v>7.96000000000012</v>
      </c>
      <c r="Z202" s="241">
        <f>IFERROR(VLOOKUP(Y202,'CRUCE RIESGOS'!$C$9:$D$16,2,FALSE),"")</f>
        <v/>
      </c>
      <c r="AA202" s="241" t="n">
        <v>8.960000000000139</v>
      </c>
      <c r="AB202" s="241">
        <f>IFERROR(VLOOKUP(AA202,'CRUCE RIESGOS'!$C$9:$D$16,2,FALSE),"")</f>
        <v/>
      </c>
      <c r="AC202" s="241" t="n">
        <v>9.960000000000161</v>
      </c>
      <c r="AD202" s="241">
        <f>IFERROR(VLOOKUP(AC202,'CRUCE RIESGOS'!$C$9:$D$16,2,FALSE),"")</f>
        <v/>
      </c>
      <c r="AE202" s="241" t="n">
        <v>10.9600000000002</v>
      </c>
      <c r="AF202" s="241">
        <f>IFERROR(VLOOKUP(AE202,'CRUCE RIESGOS'!$C$9:$D$16,2,FALSE),"")</f>
        <v/>
      </c>
      <c r="AG202" s="241" t="n">
        <v>11.9600000000002</v>
      </c>
      <c r="AH202" s="241">
        <f>IFERROR(VLOOKUP(AG202,'CRUCE RIESGOS'!$C$9:$D$16,2,FALSE),"")</f>
        <v/>
      </c>
      <c r="AI202" s="241" t="n">
        <v>12.9600000000002</v>
      </c>
      <c r="AJ202" s="241">
        <f>IFERROR(VLOOKUP(AI202,'CRUCE RIESGOS'!$C$9:$D$16,2,FALSE),"")</f>
        <v/>
      </c>
      <c r="AK202" s="241" t="n">
        <v>13.9600000000002</v>
      </c>
      <c r="AL202" s="241">
        <f>IFERROR(VLOOKUP(AK202,'CRUCE RIESGOS'!$C$9:$D$16,2,FALSE),"")</f>
        <v/>
      </c>
      <c r="AM202" s="241" t="n">
        <v>14.9600000000003</v>
      </c>
      <c r="AN202" s="241">
        <f>IFERROR(VLOOKUP(AM202,'CRUCE RIESGOS'!$C$9:$D$16,2,FALSE),"")</f>
        <v/>
      </c>
      <c r="AO202" s="241" t="n">
        <v>15.9600000000003</v>
      </c>
      <c r="AP202" s="241">
        <f>IFERROR(VLOOKUP(AO202,'CRUCE RIESGOS'!$C$9:$D$16,2,FALSE),"")</f>
        <v/>
      </c>
      <c r="AQ202" s="241" t="n">
        <v>16.9600000000003</v>
      </c>
      <c r="AR202" s="241">
        <f>IFERROR(VLOOKUP(AQ202,'CRUCE RIESGOS'!$C$9:$D$16,2,FALSE),"")</f>
        <v/>
      </c>
      <c r="AS202" s="241" t="n">
        <v>17.9600000000003</v>
      </c>
      <c r="AT202" s="241">
        <f>IFERROR(VLOOKUP(AS202,'CRUCE RIESGOS'!$C$9:$D$16,2,FALSE),"")</f>
        <v/>
      </c>
      <c r="AU202" s="241" t="n">
        <v>18.9600000000003</v>
      </c>
      <c r="AV202" s="241">
        <f>IFERROR(VLOOKUP(AU202,'CRUCE RIESGOS'!$C$9:$D$16,2,FALSE),"")</f>
        <v/>
      </c>
      <c r="AW202" s="241" t="n">
        <v>19.9600000000004</v>
      </c>
      <c r="AX202" s="241">
        <f>IFERROR(VLOOKUP(AW202,'CRUCE RIESGOS'!$C$9:$D$16,2,FALSE),"")</f>
        <v/>
      </c>
      <c r="AY202" s="241" t="n">
        <v>20.9600000000004</v>
      </c>
      <c r="AZ202" s="241">
        <f>IFERROR(VLOOKUP(AY202,'CRUCE RIESGOS'!$C$9:$D$16,2,FALSE),"")</f>
        <v/>
      </c>
      <c r="BA202" s="241" t="n">
        <v>21.9600000000004</v>
      </c>
      <c r="BB202" s="241">
        <f>IFERROR(VLOOKUP(BA202,'CRUCE RIESGOS'!$C$9:$D$16,2,FALSE),"")</f>
        <v/>
      </c>
      <c r="BC202" s="241" t="n">
        <v>22.9600000000004</v>
      </c>
      <c r="BD202" s="241">
        <f>IFERROR(VLOOKUP(BC202,'CRUCE RIESGOS'!$C$9:$D$16,2,FALSE),"")</f>
        <v/>
      </c>
      <c r="BE202" s="241" t="n">
        <v>23.9600000000004</v>
      </c>
      <c r="BF202" s="241">
        <f>IFERROR(VLOOKUP(BE202,'CRUCE RIESGOS'!$C$9:$D$16,2,FALSE),"")</f>
        <v/>
      </c>
      <c r="BG202" s="241" t="n">
        <v>24.9600000000005</v>
      </c>
      <c r="BH202" s="241">
        <f>IFERROR(VLOOKUP(BG202,'CRUCE RIESGOS'!$C$9:$D$16,2,FALSE),"")</f>
        <v/>
      </c>
      <c r="BI202" s="241" t="n">
        <v>25.9600000000005</v>
      </c>
      <c r="BJ202" s="241">
        <f>IFERROR(VLOOKUP(BI202,'CRUCE RIESGOS'!$C$9:$D$16,2,FALSE),"")</f>
        <v/>
      </c>
    </row>
    <row r="203">
      <c r="N203" s="241">
        <f>IF(N204&lt;&gt;""," -R","")</f>
        <v/>
      </c>
      <c r="P203" s="241">
        <f>IF(P204&lt;&gt;""," -R","")</f>
        <v/>
      </c>
      <c r="R203" s="241">
        <f>IF(R204&lt;&gt;""," -R","")</f>
        <v/>
      </c>
      <c r="T203" s="241">
        <f>IF(T204&lt;&gt;""," -R","")</f>
        <v/>
      </c>
      <c r="V203" s="241">
        <f>IF(V204&lt;&gt;""," -R","")</f>
        <v/>
      </c>
      <c r="X203" s="241">
        <f>IF(X204&lt;&gt;""," -R","")</f>
        <v/>
      </c>
      <c r="Z203" s="241">
        <f>IF(Z204&lt;&gt;""," -R","")</f>
        <v/>
      </c>
      <c r="AB203" s="241">
        <f>IF(AB204&lt;&gt;""," -R","")</f>
        <v/>
      </c>
      <c r="AD203" s="241">
        <f>IF(AD204&lt;&gt;""," -R","")</f>
        <v/>
      </c>
      <c r="AF203" s="241">
        <f>IF(AF204&lt;&gt;""," -R","")</f>
        <v/>
      </c>
      <c r="AH203" s="241">
        <f>IF(AH204&lt;&gt;""," -R","")</f>
        <v/>
      </c>
      <c r="AJ203" s="241">
        <f>IF(AJ204&lt;&gt;""," -R","")</f>
        <v/>
      </c>
      <c r="AL203" s="241">
        <f>IF(AL204&lt;&gt;""," -R","")</f>
        <v/>
      </c>
      <c r="AN203" s="241">
        <f>IF(AN204&lt;&gt;""," -R","")</f>
        <v/>
      </c>
      <c r="AP203" s="241">
        <f>IF(AP204&lt;&gt;""," -R","")</f>
        <v/>
      </c>
      <c r="AR203" s="241">
        <f>IF(AR204&lt;&gt;""," -R","")</f>
        <v/>
      </c>
      <c r="AT203" s="241">
        <f>IF(AT204&lt;&gt;""," -R","")</f>
        <v/>
      </c>
      <c r="AV203" s="241">
        <f>IF(AV204&lt;&gt;""," -R","")</f>
        <v/>
      </c>
      <c r="AX203" s="241">
        <f>IF(AX204&lt;&gt;""," -R","")</f>
        <v/>
      </c>
      <c r="AZ203" s="241">
        <f>IF(AZ204&lt;&gt;""," -R","")</f>
        <v/>
      </c>
      <c r="BB203" s="241">
        <f>IF(BB204&lt;&gt;""," -R","")</f>
        <v/>
      </c>
      <c r="BD203" s="241">
        <f>IF(BD204&lt;&gt;""," -R","")</f>
        <v/>
      </c>
      <c r="BF203" s="241">
        <f>IF(BF204&lt;&gt;""," -R","")</f>
        <v/>
      </c>
      <c r="BH203" s="241">
        <f>IF(BH204&lt;&gt;""," -R","")</f>
        <v/>
      </c>
      <c r="BJ203" s="241">
        <f>IF(BJ204&lt;&gt;""," -R","")</f>
        <v/>
      </c>
    </row>
    <row r="204">
      <c r="M204" s="241" t="n">
        <v>1.97</v>
      </c>
      <c r="N204" s="241">
        <f>IFERROR(VLOOKUP(M204,'CRUCE RIESGOS'!$C$9:$D$16,2,FALSE),"")</f>
        <v/>
      </c>
      <c r="O204" s="241" t="n">
        <v>2.97000000000002</v>
      </c>
      <c r="P204" s="241">
        <f>IFERROR(VLOOKUP(O204,'CRUCE RIESGOS'!$C$9:$D$16,2,FALSE),"")</f>
        <v/>
      </c>
      <c r="Q204" s="241" t="n">
        <v>3.97000000000004</v>
      </c>
      <c r="R204" s="241">
        <f>IFERROR(VLOOKUP(Q204,'CRUCE RIESGOS'!$C$9:$D$16,2,FALSE),"")</f>
        <v/>
      </c>
      <c r="S204" s="241" t="n">
        <v>4.97000000000006</v>
      </c>
      <c r="T204" s="241">
        <f>IFERROR(VLOOKUP(S204,'CRUCE RIESGOS'!$C$9:$D$16,2,FALSE),"")</f>
        <v/>
      </c>
      <c r="U204" s="241" t="n">
        <v>5.97000000000008</v>
      </c>
      <c r="V204" s="241">
        <f>IFERROR(VLOOKUP(U204,'CRUCE RIESGOS'!$C$9:$D$16,2,FALSE),"")</f>
        <v/>
      </c>
      <c r="W204" s="241" t="n">
        <v>6.9700000000001</v>
      </c>
      <c r="X204" s="241">
        <f>IFERROR(VLOOKUP(W204,'CRUCE RIESGOS'!$C$9:$D$16,2,FALSE),"")</f>
        <v/>
      </c>
      <c r="Y204" s="241" t="n">
        <v>7.97000000000012</v>
      </c>
      <c r="Z204" s="241">
        <f>IFERROR(VLOOKUP(Y204,'CRUCE RIESGOS'!$C$9:$D$16,2,FALSE),"")</f>
        <v/>
      </c>
      <c r="AA204" s="241" t="n">
        <v>8.970000000000139</v>
      </c>
      <c r="AB204" s="241">
        <f>IFERROR(VLOOKUP(AA204,'CRUCE RIESGOS'!$C$9:$D$16,2,FALSE),"")</f>
        <v/>
      </c>
      <c r="AC204" s="241" t="n">
        <v>9.970000000000161</v>
      </c>
      <c r="AD204" s="241">
        <f>IFERROR(VLOOKUP(AC204,'CRUCE RIESGOS'!$C$9:$D$16,2,FALSE),"")</f>
        <v/>
      </c>
      <c r="AE204" s="241" t="n">
        <v>10.9700000000002</v>
      </c>
      <c r="AF204" s="241">
        <f>IFERROR(VLOOKUP(AE204,'CRUCE RIESGOS'!$C$9:$D$16,2,FALSE),"")</f>
        <v/>
      </c>
      <c r="AG204" s="241" t="n">
        <v>11.9700000000002</v>
      </c>
      <c r="AH204" s="241">
        <f>IFERROR(VLOOKUP(AG204,'CRUCE RIESGOS'!$C$9:$D$16,2,FALSE),"")</f>
        <v/>
      </c>
      <c r="AI204" s="241" t="n">
        <v>12.9700000000002</v>
      </c>
      <c r="AJ204" s="241">
        <f>IFERROR(VLOOKUP(AI204,'CRUCE RIESGOS'!$C$9:$D$16,2,FALSE),"")</f>
        <v/>
      </c>
      <c r="AK204" s="241" t="n">
        <v>13.9700000000002</v>
      </c>
      <c r="AL204" s="241">
        <f>IFERROR(VLOOKUP(AK204,'CRUCE RIESGOS'!$C$9:$D$16,2,FALSE),"")</f>
        <v/>
      </c>
      <c r="AM204" s="241" t="n">
        <v>14.9700000000003</v>
      </c>
      <c r="AN204" s="241">
        <f>IFERROR(VLOOKUP(AM204,'CRUCE RIESGOS'!$C$9:$D$16,2,FALSE),"")</f>
        <v/>
      </c>
      <c r="AO204" s="241" t="n">
        <v>15.9700000000003</v>
      </c>
      <c r="AP204" s="241">
        <f>IFERROR(VLOOKUP(AO204,'CRUCE RIESGOS'!$C$9:$D$16,2,FALSE),"")</f>
        <v/>
      </c>
      <c r="AQ204" s="241" t="n">
        <v>16.9700000000003</v>
      </c>
      <c r="AR204" s="241">
        <f>IFERROR(VLOOKUP(AQ204,'CRUCE RIESGOS'!$C$9:$D$16,2,FALSE),"")</f>
        <v/>
      </c>
      <c r="AS204" s="241" t="n">
        <v>17.9700000000003</v>
      </c>
      <c r="AT204" s="241">
        <f>IFERROR(VLOOKUP(AS204,'CRUCE RIESGOS'!$C$9:$D$16,2,FALSE),"")</f>
        <v/>
      </c>
      <c r="AU204" s="241" t="n">
        <v>18.9700000000003</v>
      </c>
      <c r="AV204" s="241">
        <f>IFERROR(VLOOKUP(AU204,'CRUCE RIESGOS'!$C$9:$D$16,2,FALSE),"")</f>
        <v/>
      </c>
      <c r="AW204" s="241" t="n">
        <v>19.9700000000004</v>
      </c>
      <c r="AX204" s="241">
        <f>IFERROR(VLOOKUP(AW204,'CRUCE RIESGOS'!$C$9:$D$16,2,FALSE),"")</f>
        <v/>
      </c>
      <c r="AY204" s="241" t="n">
        <v>20.9700000000004</v>
      </c>
      <c r="AZ204" s="241">
        <f>IFERROR(VLOOKUP(AY204,'CRUCE RIESGOS'!$C$9:$D$16,2,FALSE),"")</f>
        <v/>
      </c>
      <c r="BA204" s="241" t="n">
        <v>21.9700000000004</v>
      </c>
      <c r="BB204" s="241">
        <f>IFERROR(VLOOKUP(BA204,'CRUCE RIESGOS'!$C$9:$D$16,2,FALSE),"")</f>
        <v/>
      </c>
      <c r="BC204" s="241" t="n">
        <v>22.9700000000004</v>
      </c>
      <c r="BD204" s="241">
        <f>IFERROR(VLOOKUP(BC204,'CRUCE RIESGOS'!$C$9:$D$16,2,FALSE),"")</f>
        <v/>
      </c>
      <c r="BE204" s="241" t="n">
        <v>23.9700000000004</v>
      </c>
      <c r="BF204" s="241">
        <f>IFERROR(VLOOKUP(BE204,'CRUCE RIESGOS'!$C$9:$D$16,2,FALSE),"")</f>
        <v/>
      </c>
      <c r="BG204" s="241" t="n">
        <v>24.9700000000005</v>
      </c>
      <c r="BH204" s="241">
        <f>IFERROR(VLOOKUP(BG204,'CRUCE RIESGOS'!$C$9:$D$16,2,FALSE),"")</f>
        <v/>
      </c>
      <c r="BI204" s="241" t="n">
        <v>25.9700000000005</v>
      </c>
      <c r="BJ204" s="241">
        <f>IFERROR(VLOOKUP(BI204,'CRUCE RIESGOS'!$C$9:$D$16,2,FALSE),"")</f>
        <v/>
      </c>
    </row>
    <row r="205">
      <c r="N205" s="241">
        <f>IF(N206&lt;&gt;""," -R","")</f>
        <v/>
      </c>
      <c r="P205" s="241">
        <f>IF(P206&lt;&gt;""," -R","")</f>
        <v/>
      </c>
      <c r="R205" s="241">
        <f>IF(R206&lt;&gt;""," -R","")</f>
        <v/>
      </c>
      <c r="T205" s="241">
        <f>IF(T206&lt;&gt;""," -R","")</f>
        <v/>
      </c>
      <c r="V205" s="241">
        <f>IF(V206&lt;&gt;""," -R","")</f>
        <v/>
      </c>
      <c r="X205" s="241">
        <f>IF(X206&lt;&gt;""," -R","")</f>
        <v/>
      </c>
      <c r="Z205" s="241">
        <f>IF(Z206&lt;&gt;""," -R","")</f>
        <v/>
      </c>
      <c r="AB205" s="241">
        <f>IF(AB206&lt;&gt;""," -R","")</f>
        <v/>
      </c>
      <c r="AD205" s="241">
        <f>IF(AD206&lt;&gt;""," -R","")</f>
        <v/>
      </c>
      <c r="AF205" s="241">
        <f>IF(AF206&lt;&gt;""," -R","")</f>
        <v/>
      </c>
      <c r="AH205" s="241">
        <f>IF(AH206&lt;&gt;""," -R","")</f>
        <v/>
      </c>
      <c r="AJ205" s="241">
        <f>IF(AJ206&lt;&gt;""," -R","")</f>
        <v/>
      </c>
      <c r="AL205" s="241">
        <f>IF(AL206&lt;&gt;""," -R","")</f>
        <v/>
      </c>
      <c r="AN205" s="241">
        <f>IF(AN206&lt;&gt;""," -R","")</f>
        <v/>
      </c>
      <c r="AP205" s="241">
        <f>IF(AP206&lt;&gt;""," -R","")</f>
        <v/>
      </c>
      <c r="AR205" s="241">
        <f>IF(AR206&lt;&gt;""," -R","")</f>
        <v/>
      </c>
      <c r="AT205" s="241">
        <f>IF(AT206&lt;&gt;""," -R","")</f>
        <v/>
      </c>
      <c r="AV205" s="241">
        <f>IF(AV206&lt;&gt;""," -R","")</f>
        <v/>
      </c>
      <c r="AX205" s="241">
        <f>IF(AX206&lt;&gt;""," -R","")</f>
        <v/>
      </c>
      <c r="AZ205" s="241">
        <f>IF(AZ206&lt;&gt;""," -R","")</f>
        <v/>
      </c>
      <c r="BB205" s="241">
        <f>IF(BB206&lt;&gt;""," -R","")</f>
        <v/>
      </c>
      <c r="BD205" s="241">
        <f>IF(BD206&lt;&gt;""," -R","")</f>
        <v/>
      </c>
      <c r="BF205" s="241">
        <f>IF(BF206&lt;&gt;""," -R","")</f>
        <v/>
      </c>
      <c r="BH205" s="241">
        <f>IF(BH206&lt;&gt;""," -R","")</f>
        <v/>
      </c>
      <c r="BJ205" s="241">
        <f>IF(BJ206&lt;&gt;""," -R","")</f>
        <v/>
      </c>
    </row>
    <row r="206">
      <c r="M206" s="241" t="n">
        <v>1.98</v>
      </c>
      <c r="N206" s="241">
        <f>IFERROR(VLOOKUP(M206,'CRUCE RIESGOS'!$C$9:$D$16,2,FALSE),"")</f>
        <v/>
      </c>
      <c r="O206" s="241" t="n">
        <v>2.98000000000002</v>
      </c>
      <c r="P206" s="241">
        <f>IFERROR(VLOOKUP(O206,'CRUCE RIESGOS'!$C$9:$D$16,2,FALSE),"")</f>
        <v/>
      </c>
      <c r="Q206" s="241" t="n">
        <v>3.98000000000004</v>
      </c>
      <c r="R206" s="241">
        <f>IFERROR(VLOOKUP(Q206,'CRUCE RIESGOS'!$C$9:$D$16,2,FALSE),"")</f>
        <v/>
      </c>
      <c r="S206" s="241" t="n">
        <v>4.98000000000006</v>
      </c>
      <c r="T206" s="241">
        <f>IFERROR(VLOOKUP(S206,'CRUCE RIESGOS'!$C$9:$D$16,2,FALSE),"")</f>
        <v/>
      </c>
      <c r="U206" s="241" t="n">
        <v>5.98000000000008</v>
      </c>
      <c r="V206" s="241">
        <f>IFERROR(VLOOKUP(U206,'CRUCE RIESGOS'!$C$9:$D$16,2,FALSE),"")</f>
        <v/>
      </c>
      <c r="W206" s="241" t="n">
        <v>6.9800000000001</v>
      </c>
      <c r="X206" s="241">
        <f>IFERROR(VLOOKUP(W206,'CRUCE RIESGOS'!$C$9:$D$16,2,FALSE),"")</f>
        <v/>
      </c>
      <c r="Y206" s="241" t="n">
        <v>7.98000000000012</v>
      </c>
      <c r="Z206" s="241">
        <f>IFERROR(VLOOKUP(Y206,'CRUCE RIESGOS'!$C$9:$D$16,2,FALSE),"")</f>
        <v/>
      </c>
      <c r="AA206" s="241" t="n">
        <v>8.980000000000141</v>
      </c>
      <c r="AB206" s="241">
        <f>IFERROR(VLOOKUP(AA206,'CRUCE RIESGOS'!$C$9:$D$16,2,FALSE),"")</f>
        <v/>
      </c>
      <c r="AC206" s="241" t="n">
        <v>9.98000000000016</v>
      </c>
      <c r="AD206" s="241">
        <f>IFERROR(VLOOKUP(AC206,'CRUCE RIESGOS'!$C$9:$D$16,2,FALSE),"")</f>
        <v/>
      </c>
      <c r="AE206" s="241" t="n">
        <v>10.9800000000002</v>
      </c>
      <c r="AF206" s="241">
        <f>IFERROR(VLOOKUP(AE206,'CRUCE RIESGOS'!$C$9:$D$16,2,FALSE),"")</f>
        <v/>
      </c>
      <c r="AG206" s="241" t="n">
        <v>11.9800000000002</v>
      </c>
      <c r="AH206" s="241">
        <f>IFERROR(VLOOKUP(AG206,'CRUCE RIESGOS'!$C$9:$D$16,2,FALSE),"")</f>
        <v/>
      </c>
      <c r="AI206" s="241" t="n">
        <v>12.9800000000002</v>
      </c>
      <c r="AJ206" s="241">
        <f>IFERROR(VLOOKUP(AI206,'CRUCE RIESGOS'!$C$9:$D$16,2,FALSE),"")</f>
        <v/>
      </c>
      <c r="AK206" s="241" t="n">
        <v>13.9800000000002</v>
      </c>
      <c r="AL206" s="241">
        <f>IFERROR(VLOOKUP(AK206,'CRUCE RIESGOS'!$C$9:$D$16,2,FALSE),"")</f>
        <v/>
      </c>
      <c r="AM206" s="241" t="n">
        <v>14.9800000000003</v>
      </c>
      <c r="AN206" s="241">
        <f>IFERROR(VLOOKUP(AM206,'CRUCE RIESGOS'!$C$9:$D$16,2,FALSE),"")</f>
        <v/>
      </c>
      <c r="AO206" s="241" t="n">
        <v>15.9800000000003</v>
      </c>
      <c r="AP206" s="241">
        <f>IFERROR(VLOOKUP(AO206,'CRUCE RIESGOS'!$C$9:$D$16,2,FALSE),"")</f>
        <v/>
      </c>
      <c r="AQ206" s="241" t="n">
        <v>16.9800000000003</v>
      </c>
      <c r="AR206" s="241">
        <f>IFERROR(VLOOKUP(AQ206,'CRUCE RIESGOS'!$C$9:$D$16,2,FALSE),"")</f>
        <v/>
      </c>
      <c r="AS206" s="241" t="n">
        <v>17.9800000000003</v>
      </c>
      <c r="AT206" s="241">
        <f>IFERROR(VLOOKUP(AS206,'CRUCE RIESGOS'!$C$9:$D$16,2,FALSE),"")</f>
        <v/>
      </c>
      <c r="AU206" s="241" t="n">
        <v>18.9800000000003</v>
      </c>
      <c r="AV206" s="241">
        <f>IFERROR(VLOOKUP(AU206,'CRUCE RIESGOS'!$C$9:$D$16,2,FALSE),"")</f>
        <v/>
      </c>
      <c r="AW206" s="241" t="n">
        <v>19.9800000000004</v>
      </c>
      <c r="AX206" s="241">
        <f>IFERROR(VLOOKUP(AW206,'CRUCE RIESGOS'!$C$9:$D$16,2,FALSE),"")</f>
        <v/>
      </c>
      <c r="AY206" s="241" t="n">
        <v>20.9800000000004</v>
      </c>
      <c r="AZ206" s="241">
        <f>IFERROR(VLOOKUP(AY206,'CRUCE RIESGOS'!$C$9:$D$16,2,FALSE),"")</f>
        <v/>
      </c>
      <c r="BA206" s="241" t="n">
        <v>21.9800000000004</v>
      </c>
      <c r="BB206" s="241">
        <f>IFERROR(VLOOKUP(BA206,'CRUCE RIESGOS'!$C$9:$D$16,2,FALSE),"")</f>
        <v/>
      </c>
      <c r="BC206" s="241" t="n">
        <v>22.9800000000004</v>
      </c>
      <c r="BD206" s="241">
        <f>IFERROR(VLOOKUP(BC206,'CRUCE RIESGOS'!$C$9:$D$16,2,FALSE),"")</f>
        <v/>
      </c>
      <c r="BE206" s="241" t="n">
        <v>23.9800000000004</v>
      </c>
      <c r="BF206" s="241">
        <f>IFERROR(VLOOKUP(BE206,'CRUCE RIESGOS'!$C$9:$D$16,2,FALSE),"")</f>
        <v/>
      </c>
      <c r="BG206" s="241" t="n">
        <v>24.9800000000005</v>
      </c>
      <c r="BH206" s="241">
        <f>IFERROR(VLOOKUP(BG206,'CRUCE RIESGOS'!$C$9:$D$16,2,FALSE),"")</f>
        <v/>
      </c>
      <c r="BI206" s="241" t="n">
        <v>25.9800000000005</v>
      </c>
      <c r="BJ206" s="241">
        <f>IFERROR(VLOOKUP(BI206,'CRUCE RIESGOS'!$C$9:$D$16,2,FALSE),"")</f>
        <v/>
      </c>
    </row>
    <row r="207">
      <c r="N207" s="241">
        <f>IF(N208&lt;&gt;""," -R","")</f>
        <v/>
      </c>
      <c r="P207" s="241">
        <f>IF(P208&lt;&gt;""," -R","")</f>
        <v/>
      </c>
      <c r="R207" s="241">
        <f>IF(R208&lt;&gt;""," -R","")</f>
        <v/>
      </c>
      <c r="T207" s="241">
        <f>IF(T208&lt;&gt;""," -R","")</f>
        <v/>
      </c>
      <c r="V207" s="241">
        <f>IF(V208&lt;&gt;""," -R","")</f>
        <v/>
      </c>
      <c r="X207" s="241">
        <f>IF(X208&lt;&gt;""," -R","")</f>
        <v/>
      </c>
      <c r="Z207" s="241">
        <f>IF(Z208&lt;&gt;""," -R","")</f>
        <v/>
      </c>
      <c r="AB207" s="241">
        <f>IF(AB208&lt;&gt;""," -R","")</f>
        <v/>
      </c>
      <c r="AD207" s="241">
        <f>IF(AD208&lt;&gt;""," -R","")</f>
        <v/>
      </c>
      <c r="AF207" s="241">
        <f>IF(AF208&lt;&gt;""," -R","")</f>
        <v/>
      </c>
      <c r="AH207" s="241">
        <f>IF(AH208&lt;&gt;""," -R","")</f>
        <v/>
      </c>
      <c r="AJ207" s="241">
        <f>IF(AJ208&lt;&gt;""," -R","")</f>
        <v/>
      </c>
      <c r="AL207" s="241">
        <f>IF(AL208&lt;&gt;""," -R","")</f>
        <v/>
      </c>
      <c r="AN207" s="241">
        <f>IF(AN208&lt;&gt;""," -R","")</f>
        <v/>
      </c>
      <c r="AP207" s="241">
        <f>IF(AP208&lt;&gt;""," -R","")</f>
        <v/>
      </c>
      <c r="AR207" s="241">
        <f>IF(AR208&lt;&gt;""," -R","")</f>
        <v/>
      </c>
      <c r="AT207" s="241">
        <f>IF(AT208&lt;&gt;""," -R","")</f>
        <v/>
      </c>
      <c r="AV207" s="241">
        <f>IF(AV208&lt;&gt;""," -R","")</f>
        <v/>
      </c>
      <c r="AX207" s="241">
        <f>IF(AX208&lt;&gt;""," -R","")</f>
        <v/>
      </c>
      <c r="AZ207" s="241">
        <f>IF(AZ208&lt;&gt;""," -R","")</f>
        <v/>
      </c>
      <c r="BB207" s="241">
        <f>IF(BB208&lt;&gt;""," -R","")</f>
        <v/>
      </c>
      <c r="BD207" s="241">
        <f>IF(BD208&lt;&gt;""," -R","")</f>
        <v/>
      </c>
      <c r="BF207" s="241">
        <f>IF(BF208&lt;&gt;""," -R","")</f>
        <v/>
      </c>
      <c r="BH207" s="241">
        <f>IF(BH208&lt;&gt;""," -R","")</f>
        <v/>
      </c>
      <c r="BJ207" s="241">
        <f>IF(BJ208&lt;&gt;""," -R","")</f>
        <v/>
      </c>
    </row>
    <row r="208">
      <c r="M208" s="241" t="n">
        <v>1.99</v>
      </c>
      <c r="N208" s="241">
        <f>IFERROR(VLOOKUP(M208,'CRUCE RIESGOS'!$C$9:$D$16,2,FALSE),"")</f>
        <v/>
      </c>
      <c r="O208" s="241" t="n">
        <v>2.99000000000002</v>
      </c>
      <c r="P208" s="241">
        <f>IFERROR(VLOOKUP(O208,'CRUCE RIESGOS'!$C$9:$D$16,2,FALSE),"")</f>
        <v/>
      </c>
      <c r="Q208" s="241" t="n">
        <v>3.99000000000004</v>
      </c>
      <c r="R208" s="241">
        <f>IFERROR(VLOOKUP(Q208,'CRUCE RIESGOS'!$C$9:$D$16,2,FALSE),"")</f>
        <v/>
      </c>
      <c r="S208" s="241" t="n">
        <v>4.99000000000006</v>
      </c>
      <c r="T208" s="241">
        <f>IFERROR(VLOOKUP(S208,'CRUCE RIESGOS'!$C$9:$D$16,2,FALSE),"")</f>
        <v/>
      </c>
      <c r="U208" s="241" t="n">
        <v>5.99000000000008</v>
      </c>
      <c r="V208" s="241">
        <f>IFERROR(VLOOKUP(U208,'CRUCE RIESGOS'!$C$9:$D$16,2,FALSE),"")</f>
        <v/>
      </c>
      <c r="W208" s="241" t="n">
        <v>6.9900000000001</v>
      </c>
      <c r="X208" s="241">
        <f>IFERROR(VLOOKUP(W208,'CRUCE RIESGOS'!$C$9:$D$16,2,FALSE),"")</f>
        <v/>
      </c>
      <c r="Y208" s="241" t="n">
        <v>7.99000000000012</v>
      </c>
      <c r="Z208" s="241">
        <f>IFERROR(VLOOKUP(Y208,'CRUCE RIESGOS'!$C$9:$D$16,2,FALSE),"")</f>
        <v/>
      </c>
      <c r="AA208" s="241" t="n">
        <v>8.990000000000141</v>
      </c>
      <c r="AB208" s="241">
        <f>IFERROR(VLOOKUP(AA208,'CRUCE RIESGOS'!$C$9:$D$16,2,FALSE),"")</f>
        <v/>
      </c>
      <c r="AC208" s="241" t="n">
        <v>9.99000000000016</v>
      </c>
      <c r="AD208" s="241">
        <f>IFERROR(VLOOKUP(AC208,'CRUCE RIESGOS'!$C$9:$D$16,2,FALSE),"")</f>
        <v/>
      </c>
      <c r="AE208" s="241" t="n">
        <v>10.9900000000002</v>
      </c>
      <c r="AF208" s="241">
        <f>IFERROR(VLOOKUP(AE208,'CRUCE RIESGOS'!$C$9:$D$16,2,FALSE),"")</f>
        <v/>
      </c>
      <c r="AG208" s="241" t="n">
        <v>11.9900000000002</v>
      </c>
      <c r="AH208" s="241">
        <f>IFERROR(VLOOKUP(AG208,'CRUCE RIESGOS'!$C$9:$D$16,2,FALSE),"")</f>
        <v/>
      </c>
      <c r="AI208" s="241" t="n">
        <v>12.9900000000002</v>
      </c>
      <c r="AJ208" s="241">
        <f>IFERROR(VLOOKUP(AI208,'CRUCE RIESGOS'!$C$9:$D$16,2,FALSE),"")</f>
        <v/>
      </c>
      <c r="AK208" s="241" t="n">
        <v>13.9900000000002</v>
      </c>
      <c r="AL208" s="241">
        <f>IFERROR(VLOOKUP(AK208,'CRUCE RIESGOS'!$C$9:$D$16,2,FALSE),"")</f>
        <v/>
      </c>
      <c r="AM208" s="241" t="n">
        <v>14.9900000000003</v>
      </c>
      <c r="AN208" s="241">
        <f>IFERROR(VLOOKUP(AM208,'CRUCE RIESGOS'!$C$9:$D$16,2,FALSE),"")</f>
        <v/>
      </c>
      <c r="AO208" s="241" t="n">
        <v>15.9900000000003</v>
      </c>
      <c r="AP208" s="241">
        <f>IFERROR(VLOOKUP(AO208,'CRUCE RIESGOS'!$C$9:$D$16,2,FALSE),"")</f>
        <v/>
      </c>
      <c r="AQ208" s="241" t="n">
        <v>16.9900000000003</v>
      </c>
      <c r="AR208" s="241">
        <f>IFERROR(VLOOKUP(AQ208,'CRUCE RIESGOS'!$C$9:$D$16,2,FALSE),"")</f>
        <v/>
      </c>
      <c r="AS208" s="241" t="n">
        <v>17.9900000000003</v>
      </c>
      <c r="AT208" s="241">
        <f>IFERROR(VLOOKUP(AS208,'CRUCE RIESGOS'!$C$9:$D$16,2,FALSE),"")</f>
        <v/>
      </c>
      <c r="AU208" s="241" t="n">
        <v>18.9900000000003</v>
      </c>
      <c r="AV208" s="241">
        <f>IFERROR(VLOOKUP(AU208,'CRUCE RIESGOS'!$C$9:$D$16,2,FALSE),"")</f>
        <v/>
      </c>
      <c r="AW208" s="241" t="n">
        <v>19.9900000000004</v>
      </c>
      <c r="AX208" s="241">
        <f>IFERROR(VLOOKUP(AW208,'CRUCE RIESGOS'!$C$9:$D$16,2,FALSE),"")</f>
        <v/>
      </c>
      <c r="AY208" s="241" t="n">
        <v>20.9900000000004</v>
      </c>
      <c r="AZ208" s="241">
        <f>IFERROR(VLOOKUP(AY208,'CRUCE RIESGOS'!$C$9:$D$16,2,FALSE),"")</f>
        <v/>
      </c>
      <c r="BA208" s="241" t="n">
        <v>21.9900000000004</v>
      </c>
      <c r="BB208" s="241">
        <f>IFERROR(VLOOKUP(BA208,'CRUCE RIESGOS'!$C$9:$D$16,2,FALSE),"")</f>
        <v/>
      </c>
      <c r="BC208" s="241" t="n">
        <v>22.9900000000004</v>
      </c>
      <c r="BD208" s="241">
        <f>IFERROR(VLOOKUP(BC208,'CRUCE RIESGOS'!$C$9:$D$16,2,FALSE),"")</f>
        <v/>
      </c>
      <c r="BE208" s="241" t="n">
        <v>23.9900000000004</v>
      </c>
      <c r="BF208" s="241">
        <f>IFERROR(VLOOKUP(BE208,'CRUCE RIESGOS'!$C$9:$D$16,2,FALSE),"")</f>
        <v/>
      </c>
      <c r="BG208" s="241" t="n">
        <v>24.9900000000005</v>
      </c>
      <c r="BH208" s="241">
        <f>IFERROR(VLOOKUP(BG208,'CRUCE RIESGOS'!$C$9:$D$16,2,FALSE),"")</f>
        <v/>
      </c>
      <c r="BI208" s="241" t="n">
        <v>25.9900000000005</v>
      </c>
      <c r="BJ208" s="241">
        <f>IFERROR(VLOOKUP(BI208,'CRUCE RIESGOS'!$C$9:$D$16,2,FALSE),"")</f>
        <v/>
      </c>
    </row>
  </sheetData>
  <sheetProtection selectLockedCells="1" selectUnlockedCells="0" algorithmName="SHA-512" sheet="1" objects="1" insertRows="1" insertHyperlinks="1" autoFilter="1" scenarios="1" formatColumns="1" deleteColumns="1" insertColumns="1" pivotTables="1" deleteRows="1" formatCells="1" saltValue="dKPDrrEmJOSgQ+exUMgM2Q==" formatRows="1" sort="1" spinCount="100000" hashValue="TvRgD/q8pmtIESKeQFvKbeeYcAhrNAKqBKnp5U8zB3smP8Buw8+XvIV8AAO1wRMG5ADXTvILU1YOKfPlV8uIDw=="/>
  <mergeCells count="43">
    <mergeCell ref="C16:E16"/>
    <mergeCell ref="G12:H12"/>
    <mergeCell ref="I15:J15"/>
    <mergeCell ref="I2:J2"/>
    <mergeCell ref="D1:H1"/>
    <mergeCell ref="G11:H11"/>
    <mergeCell ref="D3:H4"/>
    <mergeCell ref="I11:J11"/>
    <mergeCell ref="B1:C4"/>
    <mergeCell ref="G16:J16"/>
    <mergeCell ref="B12:C12"/>
    <mergeCell ref="H18:H20"/>
    <mergeCell ref="B7:J8"/>
    <mergeCell ref="E9:E10"/>
    <mergeCell ref="B11:C11"/>
    <mergeCell ref="D2:H2"/>
    <mergeCell ref="C17:E17"/>
    <mergeCell ref="B14:C14"/>
    <mergeCell ref="G13:H13"/>
    <mergeCell ref="G9:H10"/>
    <mergeCell ref="B24:J24"/>
    <mergeCell ref="I3:J3"/>
    <mergeCell ref="I9:J10"/>
    <mergeCell ref="B13:C13"/>
    <mergeCell ref="I12:J12"/>
    <mergeCell ref="D9:D10"/>
    <mergeCell ref="F9:F10"/>
    <mergeCell ref="C19:E19"/>
    <mergeCell ref="G15:H15"/>
    <mergeCell ref="B10:C10"/>
    <mergeCell ref="C18:E18"/>
    <mergeCell ref="I18:J20"/>
    <mergeCell ref="G14:H14"/>
    <mergeCell ref="I14:J14"/>
    <mergeCell ref="B9:C9"/>
    <mergeCell ref="I17:J17"/>
    <mergeCell ref="I1:J1"/>
    <mergeCell ref="I4:J4"/>
    <mergeCell ref="B15:C15"/>
    <mergeCell ref="B22:J22"/>
    <mergeCell ref="I13:J13"/>
    <mergeCell ref="C20:E20"/>
    <mergeCell ref="G18:G20"/>
  </mergeCells>
  <conditionalFormatting sqref="I17">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8:J20">
    <cfRule type="cellIs" priority="1" operator="equal" dxfId="2">
      <formula>"EXTREMO"</formula>
    </cfRule>
    <cfRule type="cellIs" priority="2" operator="equal" dxfId="53">
      <formula>"ALTO"</formula>
    </cfRule>
    <cfRule type="cellIs" priority="3" operator="equal" dxfId="1">
      <formula>"MODERADO"</formula>
    </cfRule>
    <cfRule type="cellIs" priority="4" operator="equal" dxfId="0">
      <formula>"BAJO"</formula>
    </cfRule>
  </conditionalFormatting>
  <hyperlinks>
    <hyperlink ref="A7" location="'IDENTIFICACIÓN DOFA'!A1" display="REGRESAR"/>
  </hyperlinks>
  <pageMargins left="0.7" right="0.7" top="0.75" bottom="0.75" header="0.3" footer="0.3"/>
  <pageSetup orientation="portrait" scale="48"/>
  <drawing xmlns:r="http://schemas.openxmlformats.org/officeDocument/2006/relationships" r:id="rId1"/>
</worksheet>
</file>

<file path=xl/worksheets/sheet13.xml><?xml version="1.0" encoding="utf-8"?>
<worksheet xmlns="http://schemas.openxmlformats.org/spreadsheetml/2006/main">
  <sheetPr codeName="Hoja5">
    <tabColor rgb="FFEDE395"/>
    <outlinePr summaryBelow="1" summaryRight="1"/>
    <pageSetUpPr/>
  </sheetPr>
  <dimension ref="A1:BB16"/>
  <sheetViews>
    <sheetView view="pageBreakPreview" topLeftCell="D1" zoomScale="70" zoomScaleNormal="25" zoomScaleSheetLayoutView="70" workbookViewId="0">
      <selection activeCell="AU10" sqref="AU10"/>
    </sheetView>
  </sheetViews>
  <sheetFormatPr baseColWidth="10" defaultColWidth="11.42578125" defaultRowHeight="15"/>
  <cols>
    <col hidden="1" style="326" min="1" max="3"/>
    <col width="5.28515625" customWidth="1" style="349" min="4" max="4"/>
    <col width="61.140625" customWidth="1" style="350" min="5" max="5"/>
    <col width="73" customWidth="1" style="350" min="6" max="6"/>
    <col width="31.7109375" customWidth="1" style="350" min="7" max="8"/>
    <col width="27.42578125" customWidth="1" style="350" min="9" max="9"/>
    <col width="23.42578125" bestFit="1" customWidth="1" style="350" min="10" max="10"/>
    <col width="40.42578125" customWidth="1" style="350" min="11" max="11"/>
    <col width="81" bestFit="1" customWidth="1" style="350" min="12" max="12"/>
    <col width="45.7109375" customWidth="1" style="350" min="13" max="13"/>
    <col width="25.7109375" customWidth="1" style="350" min="14" max="14"/>
    <col width="30.5703125" customWidth="1" style="350" min="15" max="15"/>
    <col width="27.42578125" customWidth="1" style="350" min="16" max="16"/>
    <col width="28.140625" customWidth="1" style="351" min="17" max="17"/>
    <col width="25" customWidth="1" style="326" min="18" max="18"/>
    <col width="23.42578125" customWidth="1" style="326" min="19" max="19"/>
    <col width="21.140625" customWidth="1" style="326" min="20" max="20"/>
    <col hidden="1" width="21.140625" customWidth="1" style="326" min="21" max="21"/>
    <col hidden="1" width="41.7109375" customWidth="1" style="326" min="22" max="22"/>
    <col width="21.140625" customWidth="1" style="326" min="23" max="23"/>
    <col width="48.85546875" customWidth="1" style="326" min="24" max="24"/>
    <col width="24.42578125" customWidth="1" style="326" min="25" max="25"/>
    <col width="51.5703125" customWidth="1" style="326" min="26" max="26"/>
    <col width="24.42578125" customWidth="1" style="326" min="27" max="27"/>
    <col width="51.5703125" customWidth="1" style="326" min="28" max="28"/>
    <col width="26.7109375" customWidth="1" style="326" min="29" max="29"/>
    <col width="51.5703125" customWidth="1" style="326" min="30" max="30"/>
    <col width="28.42578125" customWidth="1" style="326" min="31" max="31"/>
    <col width="51.5703125" customWidth="1" style="326" min="32" max="32"/>
    <col width="21.7109375" customWidth="1" style="326" min="33" max="33"/>
    <col width="17.85546875" customWidth="1" style="326" min="34" max="34"/>
    <col width="22" customWidth="1" style="326" min="35" max="35"/>
    <col width="17.5703125" customWidth="1" style="326" min="36" max="36"/>
    <col hidden="1" width="17.7109375" customWidth="1" style="352" min="37" max="37"/>
    <col hidden="1" width="68.5703125" customWidth="1" style="353" min="38" max="38"/>
    <col hidden="1" width="17.7109375" customWidth="1" style="352" min="39" max="39"/>
    <col hidden="1" width="97.7109375" customWidth="1" style="353" min="40" max="40"/>
    <col width="17.7109375" customWidth="1" style="352" min="41" max="41"/>
    <col width="34.85546875" customWidth="1" style="353" min="42" max="42"/>
    <col width="17.7109375" customWidth="1" style="352" min="43" max="43"/>
    <col width="53.140625" customWidth="1" style="353" min="44" max="44"/>
    <col width="26.5703125" customWidth="1" style="353" min="45" max="45"/>
    <col width="53.28515625" customWidth="1" style="353" min="46" max="46"/>
    <col width="23" customWidth="1" style="352" min="47" max="47"/>
    <col width="44.5703125" customWidth="1" style="353" min="48" max="48"/>
    <col width="11.42578125" customWidth="1" style="326" min="49" max="16384"/>
  </cols>
  <sheetData>
    <row r="1" ht="35.25" customFormat="1" customHeight="1" s="156">
      <c r="A1" s="2" t="n"/>
      <c r="B1" s="387" t="n"/>
      <c r="C1" s="272" t="n"/>
      <c r="D1" s="404" t="inlineStr">
        <is>
          <t xml:space="preserve"> </t>
        </is>
      </c>
      <c r="E1" s="638" t="n"/>
      <c r="F1" s="388" t="inlineStr">
        <is>
          <t>MACROPROCESO ESTRATÉGICO</t>
        </is>
      </c>
      <c r="G1" s="639" t="n"/>
      <c r="H1" s="639" t="n"/>
      <c r="I1" s="639" t="n"/>
      <c r="J1" s="639" t="n"/>
      <c r="K1" s="639" t="n"/>
      <c r="L1" s="639" t="n"/>
      <c r="M1" s="639" t="n"/>
      <c r="N1" s="639" t="n"/>
      <c r="O1" s="639" t="n"/>
      <c r="P1" s="639" t="n"/>
      <c r="Q1" s="639" t="n"/>
      <c r="R1" s="639" t="n"/>
      <c r="S1" s="639" t="n"/>
      <c r="T1" s="639" t="n"/>
      <c r="U1" s="639" t="n"/>
      <c r="V1" s="639" t="n"/>
      <c r="W1" s="639" t="n"/>
      <c r="X1" s="639" t="n"/>
      <c r="Y1" s="639" t="n"/>
      <c r="Z1" s="639" t="n"/>
      <c r="AA1" s="639" t="n"/>
      <c r="AB1" s="639" t="n"/>
      <c r="AC1" s="639" t="n"/>
      <c r="AD1" s="639" t="n"/>
      <c r="AE1" s="639" t="n"/>
      <c r="AF1" s="639" t="n"/>
      <c r="AG1" s="639" t="n"/>
      <c r="AH1" s="639" t="n"/>
      <c r="AI1" s="639" t="n"/>
      <c r="AJ1" s="639" t="n"/>
      <c r="AK1" s="639" t="n"/>
      <c r="AL1" s="639" t="n"/>
      <c r="AM1" s="639" t="n"/>
      <c r="AN1" s="639" t="n"/>
      <c r="AO1" s="639" t="n"/>
      <c r="AP1" s="639" t="n"/>
      <c r="AQ1" s="639" t="n"/>
      <c r="AR1" s="639" t="n"/>
      <c r="AS1" s="639" t="n"/>
      <c r="AT1" s="640" t="n"/>
      <c r="AU1" s="388" t="inlineStr">
        <is>
          <t>CÓDIGO: ESGr028</t>
        </is>
      </c>
      <c r="AV1" s="640" t="n"/>
      <c r="AW1" s="238" t="n"/>
      <c r="AX1" s="154" t="n"/>
      <c r="AY1" s="154" t="n"/>
      <c r="AZ1" s="154" t="n"/>
      <c r="BA1" s="154" t="n"/>
      <c r="BB1" s="154" t="n"/>
    </row>
    <row r="2" ht="21.75" customFormat="1" customHeight="1" s="156">
      <c r="A2" s="2" t="n"/>
      <c r="B2" s="670" t="n"/>
      <c r="C2" s="272" t="n"/>
      <c r="E2" s="642" t="n"/>
      <c r="F2" s="388" t="inlineStr">
        <is>
          <t>PROCESO GESTIÓN SISTEMAS INTEGRADOS - CALIDAD</t>
        </is>
      </c>
      <c r="G2" s="639" t="n"/>
      <c r="H2" s="639" t="n"/>
      <c r="I2" s="639" t="n"/>
      <c r="J2" s="639" t="n"/>
      <c r="K2" s="639" t="n"/>
      <c r="L2" s="639" t="n"/>
      <c r="M2" s="639" t="n"/>
      <c r="N2" s="639" t="n"/>
      <c r="O2" s="639" t="n"/>
      <c r="P2" s="639" t="n"/>
      <c r="Q2" s="639" t="n"/>
      <c r="R2" s="639" t="n"/>
      <c r="S2" s="639" t="n"/>
      <c r="T2" s="639" t="n"/>
      <c r="U2" s="639" t="n"/>
      <c r="V2" s="639" t="n"/>
      <c r="W2" s="639" t="n"/>
      <c r="X2" s="639" t="n"/>
      <c r="Y2" s="639" t="n"/>
      <c r="Z2" s="639" t="n"/>
      <c r="AA2" s="639" t="n"/>
      <c r="AB2" s="639" t="n"/>
      <c r="AC2" s="639" t="n"/>
      <c r="AD2" s="639" t="n"/>
      <c r="AE2" s="639" t="n"/>
      <c r="AF2" s="639" t="n"/>
      <c r="AG2" s="639" t="n"/>
      <c r="AH2" s="639" t="n"/>
      <c r="AI2" s="639" t="n"/>
      <c r="AJ2" s="639" t="n"/>
      <c r="AK2" s="639" t="n"/>
      <c r="AL2" s="639" t="n"/>
      <c r="AM2" s="639" t="n"/>
      <c r="AN2" s="639" t="n"/>
      <c r="AO2" s="639" t="n"/>
      <c r="AP2" s="639" t="n"/>
      <c r="AQ2" s="639" t="n"/>
      <c r="AR2" s="639" t="n"/>
      <c r="AS2" s="639" t="n"/>
      <c r="AT2" s="640" t="n"/>
      <c r="AU2" s="388" t="inlineStr">
        <is>
          <t>VERSIÓN: 18</t>
        </is>
      </c>
      <c r="AV2" s="640" t="n"/>
      <c r="AW2" s="238" t="n"/>
      <c r="AX2" s="154" t="n"/>
      <c r="AY2" s="154" t="n"/>
      <c r="AZ2" s="154" t="n"/>
      <c r="BA2" s="154" t="n"/>
      <c r="BB2" s="154" t="n"/>
    </row>
    <row r="3" ht="15" customFormat="1" customHeight="1" s="156">
      <c r="A3" s="2" t="n"/>
      <c r="B3" s="670" t="n"/>
      <c r="C3" s="273" t="n"/>
      <c r="E3" s="642" t="n"/>
      <c r="F3" s="388" t="inlineStr">
        <is>
          <t>GESTIÓN DEL RIESGO Y LAS OPORTUNIDADES</t>
        </is>
      </c>
      <c r="G3" s="643" t="n"/>
      <c r="H3" s="643" t="n"/>
      <c r="I3" s="643" t="n"/>
      <c r="J3" s="643" t="n"/>
      <c r="K3" s="643" t="n"/>
      <c r="L3" s="643" t="n"/>
      <c r="M3" s="643" t="n"/>
      <c r="N3" s="643" t="n"/>
      <c r="O3" s="643" t="n"/>
      <c r="P3" s="643" t="n"/>
      <c r="Q3" s="643" t="n"/>
      <c r="R3" s="643" t="n"/>
      <c r="S3" s="643" t="n"/>
      <c r="T3" s="643" t="n"/>
      <c r="U3" s="643" t="n"/>
      <c r="V3" s="643" t="n"/>
      <c r="W3" s="643" t="n"/>
      <c r="X3" s="643" t="n"/>
      <c r="Y3" s="643" t="n"/>
      <c r="Z3" s="643" t="n"/>
      <c r="AA3" s="643" t="n"/>
      <c r="AB3" s="643" t="n"/>
      <c r="AC3" s="643" t="n"/>
      <c r="AD3" s="643" t="n"/>
      <c r="AE3" s="643" t="n"/>
      <c r="AF3" s="643" t="n"/>
      <c r="AG3" s="643" t="n"/>
      <c r="AH3" s="643" t="n"/>
      <c r="AI3" s="643" t="n"/>
      <c r="AJ3" s="643" t="n"/>
      <c r="AK3" s="643" t="n"/>
      <c r="AL3" s="643" t="n"/>
      <c r="AM3" s="643" t="n"/>
      <c r="AN3" s="643" t="n"/>
      <c r="AO3" s="643" t="n"/>
      <c r="AP3" s="643" t="n"/>
      <c r="AQ3" s="643" t="n"/>
      <c r="AR3" s="643" t="n"/>
      <c r="AS3" s="643" t="n"/>
      <c r="AT3" s="638" t="n"/>
      <c r="AU3" s="388" t="inlineStr">
        <is>
          <t>VIGENCIA: 2025-04-11</t>
        </is>
      </c>
      <c r="AV3" s="640" t="n"/>
      <c r="AW3" s="238" t="n"/>
      <c r="AX3" s="154" t="n"/>
      <c r="AY3" s="154" t="n"/>
      <c r="AZ3" s="154" t="n"/>
      <c r="BA3" s="154" t="n"/>
      <c r="BB3" s="154" t="n"/>
    </row>
    <row r="4" ht="12.75" customFormat="1" customHeight="1" s="156">
      <c r="A4" s="2" t="n"/>
      <c r="B4" s="669" t="n"/>
      <c r="C4" s="274" t="n"/>
      <c r="D4" s="646" t="n"/>
      <c r="E4" s="645" t="n"/>
      <c r="F4" s="644" t="n"/>
      <c r="G4" s="646" t="n"/>
      <c r="H4" s="646" t="n"/>
      <c r="I4" s="646" t="n"/>
      <c r="J4" s="646" t="n"/>
      <c r="K4" s="646" t="n"/>
      <c r="L4" s="646" t="n"/>
      <c r="M4" s="646" t="n"/>
      <c r="N4" s="646" t="n"/>
      <c r="O4" s="646" t="n"/>
      <c r="P4" s="646" t="n"/>
      <c r="Q4" s="646" t="n"/>
      <c r="R4" s="646" t="n"/>
      <c r="S4" s="646" t="n"/>
      <c r="T4" s="646" t="n"/>
      <c r="U4" s="646" t="n"/>
      <c r="V4" s="646" t="n"/>
      <c r="W4" s="646" t="n"/>
      <c r="X4" s="646" t="n"/>
      <c r="Y4" s="646" t="n"/>
      <c r="Z4" s="646" t="n"/>
      <c r="AA4" s="646" t="n"/>
      <c r="AB4" s="646" t="n"/>
      <c r="AC4" s="646" t="n"/>
      <c r="AD4" s="646" t="n"/>
      <c r="AE4" s="646" t="n"/>
      <c r="AF4" s="646" t="n"/>
      <c r="AG4" s="646" t="n"/>
      <c r="AH4" s="646" t="n"/>
      <c r="AI4" s="646" t="n"/>
      <c r="AJ4" s="646" t="n"/>
      <c r="AK4" s="646" t="n"/>
      <c r="AL4" s="646" t="n"/>
      <c r="AM4" s="646" t="n"/>
      <c r="AN4" s="646" t="n"/>
      <c r="AO4" s="646" t="n"/>
      <c r="AP4" s="646" t="n"/>
      <c r="AQ4" s="646" t="n"/>
      <c r="AR4" s="646" t="n"/>
      <c r="AS4" s="646" t="n"/>
      <c r="AT4" s="645" t="n"/>
      <c r="AU4" s="388" t="inlineStr">
        <is>
          <t>PÁGINA: 9 de 11</t>
        </is>
      </c>
      <c r="AV4" s="640" t="n"/>
      <c r="AW4" s="238" t="n"/>
      <c r="AX4" s="154" t="n"/>
      <c r="AY4" s="154" t="n"/>
      <c r="AZ4" s="154" t="n"/>
      <c r="BA4" s="154" t="n"/>
      <c r="BB4" s="154" t="n"/>
    </row>
    <row r="5">
      <c r="D5" s="25" t="n"/>
      <c r="E5" s="257" t="inlineStr">
        <is>
          <t>REGRESAR</t>
        </is>
      </c>
      <c r="F5" s="23" t="n"/>
      <c r="G5" s="23" t="n"/>
      <c r="H5" s="23" t="n"/>
      <c r="I5" s="23" t="n"/>
      <c r="J5" s="23" t="n"/>
      <c r="K5" s="23" t="n"/>
      <c r="L5" s="23" t="n"/>
      <c r="M5" s="23" t="n"/>
      <c r="N5" s="23" t="n"/>
      <c r="O5" s="23" t="n"/>
      <c r="P5" s="23" t="n"/>
      <c r="Q5" s="9" t="n"/>
      <c r="R5" s="327" t="n"/>
      <c r="S5" s="327" t="n"/>
      <c r="T5" s="327" t="n"/>
      <c r="U5" s="327" t="inlineStr">
        <is>
          <t>ISO9001.2022</t>
        </is>
      </c>
      <c r="V5" s="327" t="n"/>
      <c r="W5" s="327" t="n"/>
      <c r="X5" s="327" t="n"/>
      <c r="Y5" s="327" t="n"/>
      <c r="Z5" s="327" t="n"/>
      <c r="AA5" s="327" t="n"/>
      <c r="AB5" s="327" t="n"/>
      <c r="AC5" s="327" t="n"/>
      <c r="AD5" s="327" t="n"/>
      <c r="AE5" s="327" t="n"/>
      <c r="AF5" s="327" t="n"/>
      <c r="AG5" s="327" t="n"/>
      <c r="AH5" s="327" t="n"/>
      <c r="AI5" s="327" t="n"/>
      <c r="AJ5" s="327" t="n"/>
      <c r="AK5" s="328" t="n"/>
      <c r="AL5" s="329" t="n"/>
      <c r="AM5" s="328" t="n"/>
      <c r="AN5" s="329" t="n"/>
      <c r="AO5" s="328" t="n"/>
      <c r="AP5" s="329" t="n"/>
      <c r="AQ5" s="328" t="n"/>
      <c r="AR5" s="329" t="n"/>
      <c r="AS5" s="329" t="n"/>
      <c r="AT5" s="329" t="n"/>
      <c r="AU5" s="328" t="n"/>
      <c r="AV5" s="329" t="n"/>
      <c r="AW5" s="327" t="n"/>
    </row>
    <row r="6">
      <c r="D6" s="25" t="n"/>
      <c r="E6" s="23" t="n"/>
      <c r="F6" s="23" t="n"/>
      <c r="G6" s="23" t="n"/>
      <c r="H6" s="23" t="n"/>
      <c r="I6" s="23" t="n"/>
      <c r="J6" s="23" t="n"/>
      <c r="K6" s="23" t="n"/>
      <c r="L6" s="23" t="n"/>
      <c r="M6" s="23" t="n"/>
      <c r="N6" s="23" t="n"/>
      <c r="O6" s="23" t="n"/>
      <c r="P6" s="23" t="n"/>
      <c r="Q6" s="9" t="n"/>
      <c r="R6" s="327" t="n"/>
      <c r="S6" s="327" t="n"/>
      <c r="T6" s="327" t="n"/>
      <c r="U6" s="327" t="n"/>
      <c r="V6" s="327" t="n"/>
      <c r="W6" s="327" t="n"/>
      <c r="X6" s="327" t="n"/>
      <c r="Y6" s="327" t="n"/>
      <c r="Z6" s="327" t="n"/>
      <c r="AA6" s="327" t="n"/>
      <c r="AB6" s="327" t="n"/>
      <c r="AC6" s="327" t="n"/>
      <c r="AD6" s="327" t="n"/>
      <c r="AE6" s="327" t="n"/>
      <c r="AF6" s="327" t="n"/>
      <c r="AG6" s="327" t="n"/>
      <c r="AH6" s="327" t="n"/>
      <c r="AI6" s="327" t="n"/>
      <c r="AJ6" s="327" t="n"/>
      <c r="AK6" s="328" t="n"/>
      <c r="AL6" s="329" t="n"/>
      <c r="AM6" s="328" t="n"/>
      <c r="AN6" s="329" t="n"/>
      <c r="AO6" s="328" t="n"/>
      <c r="AP6" s="329" t="n"/>
      <c r="AQ6" s="328" t="n"/>
      <c r="AR6" s="329" t="n"/>
      <c r="AS6" s="329" t="n"/>
      <c r="AT6" s="329" t="n"/>
      <c r="AU6" s="328" t="n"/>
      <c r="AV6" s="329" t="n"/>
      <c r="AW6" s="327" t="n"/>
    </row>
    <row r="7">
      <c r="D7" s="25" t="n"/>
      <c r="E7" s="23" t="n"/>
      <c r="F7" s="23" t="n"/>
      <c r="G7" s="23" t="n"/>
      <c r="H7" s="23" t="n"/>
      <c r="I7" s="23" t="n"/>
      <c r="J7" s="23" t="n"/>
      <c r="K7" s="23" t="n"/>
      <c r="L7" s="23" t="n"/>
      <c r="M7" s="23" t="n"/>
      <c r="N7" s="23" t="n"/>
      <c r="O7" s="23" t="n"/>
      <c r="P7" s="23" t="n"/>
      <c r="Q7" s="9" t="n"/>
      <c r="R7" s="327" t="n"/>
      <c r="S7" s="327" t="n"/>
      <c r="T7" s="327" t="n"/>
      <c r="U7" s="327" t="n"/>
      <c r="V7" s="327" t="n"/>
      <c r="W7" s="327" t="n"/>
      <c r="X7" s="327" t="n"/>
      <c r="Y7" s="327" t="n"/>
      <c r="Z7" s="327" t="n"/>
      <c r="AA7" s="327" t="n"/>
      <c r="AB7" s="327" t="n"/>
      <c r="AC7" s="327" t="n"/>
      <c r="AD7" s="327" t="n"/>
      <c r="AE7" s="327" t="n"/>
      <c r="AF7" s="327" t="n"/>
      <c r="AG7" s="327" t="n"/>
      <c r="AH7" s="327" t="n"/>
      <c r="AI7" s="327" t="n"/>
      <c r="AJ7" s="327" t="n"/>
      <c r="AK7" s="328" t="n"/>
      <c r="AL7" s="329" t="n"/>
      <c r="AM7" s="328" t="n"/>
      <c r="AN7" s="329" t="n"/>
      <c r="AO7" s="328" t="n"/>
      <c r="AP7" s="329" t="n"/>
      <c r="AQ7" s="328" t="n"/>
      <c r="AR7" s="329" t="n"/>
      <c r="AS7" s="329" t="n"/>
      <c r="AT7" s="329" t="n"/>
      <c r="AU7" s="328" t="n"/>
      <c r="AV7" s="329" t="n"/>
      <c r="AW7" s="327" t="n"/>
    </row>
    <row r="8" ht="32.25" customHeight="1">
      <c r="A8" s="330" t="n"/>
      <c r="B8" s="330" t="n"/>
      <c r="C8" s="330" t="n"/>
      <c r="D8" s="546" t="inlineStr">
        <is>
          <t>IDENTIFICACIÓN DE LAS OPORTUNIDADES</t>
        </is>
      </c>
      <c r="E8" s="662" t="n"/>
      <c r="F8" s="662" t="n"/>
      <c r="G8" s="663" t="n"/>
      <c r="H8" s="546" t="inlineStr">
        <is>
          <t>VALORACIÓN DE LA OPORTUNIDAD INHERENTE</t>
        </is>
      </c>
      <c r="I8" s="662" t="n"/>
      <c r="J8" s="662" t="n"/>
      <c r="K8" s="662" t="n"/>
      <c r="L8" s="662" t="n"/>
      <c r="M8" s="663" t="n"/>
      <c r="N8" s="591" t="inlineStr">
        <is>
          <t>VALORACIÓN DE CONTROLES</t>
        </is>
      </c>
      <c r="O8" s="662" t="n"/>
      <c r="P8" s="662" t="n"/>
      <c r="Q8" s="662" t="n"/>
      <c r="R8" s="662" t="n"/>
      <c r="S8" s="662" t="n"/>
      <c r="T8" s="662" t="n"/>
      <c r="U8" s="662" t="n"/>
      <c r="V8" s="662" t="n"/>
      <c r="W8" s="662" t="n"/>
      <c r="X8" s="662" t="n"/>
      <c r="Y8" s="662" t="n"/>
      <c r="Z8" s="663" t="n"/>
      <c r="AA8" s="592" t="n"/>
      <c r="AB8" s="592" t="n"/>
      <c r="AC8" s="592" t="n"/>
      <c r="AD8" s="592" t="n"/>
      <c r="AE8" s="592" t="n"/>
      <c r="AF8" s="592" t="n"/>
      <c r="AG8" s="591" t="inlineStr">
        <is>
          <t>VALORACIÓN DE LA OPORTUNIDAD RESIDUAL</t>
        </is>
      </c>
      <c r="AH8" s="662" t="n"/>
      <c r="AI8" s="662" t="n"/>
      <c r="AJ8" s="663" t="n"/>
      <c r="AK8" s="590" t="inlineStr">
        <is>
          <t>CONCLUSIONES DEL SEGUIMIENTO (DILIGENCIADO POR LA OFICINA DE CONTROL INTERNO)</t>
        </is>
      </c>
      <c r="AL8" s="662" t="n"/>
      <c r="AM8" s="662" t="n"/>
      <c r="AN8" s="662" t="n"/>
      <c r="AO8" s="662" t="n"/>
      <c r="AP8" s="662" t="n"/>
      <c r="AQ8" s="662" t="n"/>
      <c r="AR8" s="662" t="n"/>
      <c r="AS8" s="662" t="n"/>
      <c r="AT8" s="662" t="n"/>
      <c r="AU8" s="662" t="n"/>
      <c r="AV8" s="663" t="n"/>
      <c r="AW8" s="327" t="n"/>
    </row>
    <row r="9" ht="48" customFormat="1" customHeight="1" s="334">
      <c r="A9" s="332" t="inlineStr">
        <is>
          <t>CUADRANTE</t>
        </is>
      </c>
      <c r="B9" s="332" t="inlineStr">
        <is>
          <t>DECIMAL</t>
        </is>
      </c>
      <c r="C9" s="332" t="inlineStr">
        <is>
          <t>SUMA</t>
        </is>
      </c>
      <c r="D9" s="173" t="inlineStr">
        <is>
          <t>ID</t>
        </is>
      </c>
      <c r="E9" s="173" t="inlineStr">
        <is>
          <t>CAUSAS (FACTORES DOFA)</t>
        </is>
      </c>
      <c r="F9" s="173" t="inlineStr">
        <is>
          <t>CONSECUENCIA (OPORTUNIDADES)</t>
        </is>
      </c>
      <c r="G9" s="173" t="inlineStr">
        <is>
          <t>CLASIFICACIÓN</t>
        </is>
      </c>
      <c r="H9" s="173" t="inlineStr">
        <is>
          <t>PROBABILIDAD DE OCURRENCIA</t>
        </is>
      </c>
      <c r="I9" s="173" t="inlineStr">
        <is>
          <t>MAGNITUD DEL IMPACTO</t>
        </is>
      </c>
      <c r="J9" s="173" t="inlineStr">
        <is>
          <t xml:space="preserve">VALORACIÓN </t>
        </is>
      </c>
      <c r="K9" s="173" t="inlineStr">
        <is>
          <t>NIVEL</t>
        </is>
      </c>
      <c r="L9" s="173" t="inlineStr">
        <is>
          <t>CONTROLES APLICABLES</t>
        </is>
      </c>
      <c r="M9" s="173" t="inlineStr">
        <is>
          <t>ENTREGABLES</t>
        </is>
      </c>
      <c r="N9" s="292" t="inlineStr">
        <is>
          <t>AFECTACIÓN DEL CONTROL</t>
        </is>
      </c>
      <c r="O9" s="292" t="inlineStr">
        <is>
          <t>HERRAMIENTA PARA EJERCER CONTROL</t>
        </is>
      </c>
      <c r="P9" s="292" t="inlineStr">
        <is>
          <t>DOCUMENTACIÓN EN EL MANEJO DE LA HERRAMIENTA</t>
        </is>
      </c>
      <c r="Q9" s="292" t="inlineStr">
        <is>
          <t>LA HERRAMIENTA DEMUESTRA SER EFECTIVA</t>
        </is>
      </c>
      <c r="R9" s="292" t="inlineStr">
        <is>
          <t>RESPONSABLE DEL CONTROL Y SEGUIMIENTO</t>
        </is>
      </c>
      <c r="S9" s="292" t="inlineStr">
        <is>
          <t>FRECUENCIA ADECUADA DEL CONTROL</t>
        </is>
      </c>
      <c r="T9" s="292" t="inlineStr">
        <is>
          <t>SUMATORIA</t>
        </is>
      </c>
      <c r="U9" s="292" t="inlineStr">
        <is>
          <t>FECHA DE LA VALORACIÓN</t>
        </is>
      </c>
      <c r="V9" s="292" t="inlineStr">
        <is>
          <t>JUSTIFICACIÓN DE LA VALORACIÓN</t>
        </is>
      </c>
      <c r="W9" s="292" t="inlineStr">
        <is>
          <t>FECHA DE LA VALORACIÓN</t>
        </is>
      </c>
      <c r="X9" s="292" t="inlineStr">
        <is>
          <t>JUSTIFICACIÓN DE LA VALORACIÓN</t>
        </is>
      </c>
      <c r="Y9" s="292" t="inlineStr">
        <is>
          <t>FECHA DE LA VALORACIÓN</t>
        </is>
      </c>
      <c r="Z9" s="292" t="inlineStr">
        <is>
          <t>JUSTIFICACIÓN DE LA VALORACIÓN</t>
        </is>
      </c>
      <c r="AA9" s="292" t="inlineStr">
        <is>
          <t>FECHA DE LA VALORACIÓN</t>
        </is>
      </c>
      <c r="AB9" s="292" t="inlineStr">
        <is>
          <t>JUSTIFICACIÓN DE LA VALORACIÓN</t>
        </is>
      </c>
      <c r="AC9" s="292" t="inlineStr">
        <is>
          <t>FECHA DE LA VALORACIÓN</t>
        </is>
      </c>
      <c r="AD9" s="292" t="inlineStr">
        <is>
          <t>JUSTIFICACIÓN DE LA VALORACIÓN</t>
        </is>
      </c>
      <c r="AE9" s="292" t="inlineStr">
        <is>
          <t>FECHA DE LA VALORACIÓN</t>
        </is>
      </c>
      <c r="AF9" s="292" t="inlineStr">
        <is>
          <t>JUSTIFICACIÓN DE LA VALORACIÓN</t>
        </is>
      </c>
      <c r="AG9" s="292" t="inlineStr">
        <is>
          <t>PROBABILIDAD DE OCURRENCIA</t>
        </is>
      </c>
      <c r="AH9" s="292" t="inlineStr">
        <is>
          <t>MAGNITUD DEL IMPACTO</t>
        </is>
      </c>
      <c r="AI9" s="292" t="inlineStr">
        <is>
          <t xml:space="preserve">VALORACIÓN </t>
        </is>
      </c>
      <c r="AJ9" s="292" t="inlineStr">
        <is>
          <t>NIVEL</t>
        </is>
      </c>
      <c r="AK9" s="298" t="inlineStr">
        <is>
          <t>FECHA DE SEGUIMIENTO</t>
        </is>
      </c>
      <c r="AL9" s="298" t="inlineStr">
        <is>
          <t>OBSERVACIONES Y RECOMENDACIONES</t>
        </is>
      </c>
      <c r="AM9" s="298" t="inlineStr">
        <is>
          <t>FECHA DE SEGUIMIENTO</t>
        </is>
      </c>
      <c r="AN9" s="298" t="inlineStr">
        <is>
          <t>OBSERVACIONES Y RECOMENDACIONES</t>
        </is>
      </c>
      <c r="AO9" s="298" t="inlineStr">
        <is>
          <t>FECHA DE SEGUIMIENTO</t>
        </is>
      </c>
      <c r="AP9" s="298" t="inlineStr">
        <is>
          <t>OBSERVACIONES Y RECOMENDACIONES</t>
        </is>
      </c>
      <c r="AQ9" s="298" t="inlineStr">
        <is>
          <t>FECHA DE SEGUIMIENTO</t>
        </is>
      </c>
      <c r="AR9" s="298" t="inlineStr">
        <is>
          <t>OBSERVACIONES Y RECOMENDACIONES</t>
        </is>
      </c>
      <c r="AS9" s="298" t="inlineStr">
        <is>
          <t>FECHA DE SEGUIMIENTO</t>
        </is>
      </c>
      <c r="AT9" s="298" t="inlineStr">
        <is>
          <t>OBSERVACIONES Y RECOMENDACIONES</t>
        </is>
      </c>
      <c r="AU9" s="298" t="inlineStr">
        <is>
          <t>FECHA DE SEGUIMIENTO</t>
        </is>
      </c>
      <c r="AV9" s="298" t="inlineStr">
        <is>
          <t>OBSERVACIONES Y RECOMENDACIONES</t>
        </is>
      </c>
      <c r="AW9" s="333" t="n"/>
    </row>
    <row r="10" ht="399" customHeight="1">
      <c r="A10" s="330">
        <f>IF(AND(AG10=1,AH10=1),1,IF(AND(AG10=1,AH10=2),2,IF(AND(AG10=1,AH10=3),3,IF(AND(AG10=1,AH10=4),4,IF(AND(AG10=1,AH10=5),5,IF(AND(AG10=2,AH10=1),6,IF(AND(AG10=2,AH10=2),7,IF(AND(AG10=2,AH10=3),8,IF(AND(AG10=2,AH10=4),9,IF(AND(AG10=2,AH10=5),10,IF(AND(AG10=3,AH10=1),11,IF(AND(AG10=3,AH10=2),12,IF(AND(AG10=3,AH10=3),13,IF(AND(AG10=3,AH10=4),14,IF(AND(AG10=3,AH10=5),15,IF(AND(AG10=4,AH10=1),16,IF(AND(AG10=4,AH10=2),17,IF(AND(AG10=4,AH10=3),18,IF(AND(AG10=4,AH10=4),19,IF(AND(AG10=4,AH10=5),20,IF(AND(AG10=5,AH10=1),21,IF(AND(AG10=5,AH10=2),22,IF(AND(AG10=5,AH10=3),23,IF(AND(AG10=5,AH10=4),24,IF(AND(AG10=5,AH10=5),25,"")))))))))))))))))))))))))</f>
        <v/>
      </c>
      <c r="B10" s="330">
        <f>IF(A10="","",1/100)</f>
        <v/>
      </c>
      <c r="C10" s="330">
        <f>IFERROR(A10+B10,"")</f>
        <v/>
      </c>
      <c r="D10" s="303" t="n">
        <v>1</v>
      </c>
      <c r="E10" s="308" t="inlineStr">
        <is>
          <t>O2. Los lineamientos de acreditación pueden fortalecer aspectos como la infraestructura tecnológica y la gestión administrativa de la Institución.
O7. Implementación de nuevas políticas públicas que aportan en la actualización y fortalecimiento de los procesos apalancados por los recursos tecnológicos.
F4. Equipo de desarrollo de Sistemas de Información para los procesos institucionales, atendiendo las necesidades de las partes interesadas.</t>
        </is>
      </c>
      <c r="F10" s="308" t="inlineStr">
        <is>
          <t>Inclusión de la Academia en el desarrollo de sistemas de Información</t>
        </is>
      </c>
      <c r="G10" s="308"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H10" s="303" t="n">
        <v>3</v>
      </c>
      <c r="I10" s="303" t="n">
        <v>3</v>
      </c>
      <c r="J10" s="303" t="n">
        <v>9</v>
      </c>
      <c r="K10" s="335" t="inlineStr">
        <is>
          <t>FAVORABLE</t>
        </is>
      </c>
      <c r="L10" s="308" t="inlineStr">
        <is>
          <t>Establecer canales de Comunicación con Formación y Aprendizaje
Establecer Acuerdos de nivel de servicios con las facultades a fin establecer pautas para el desarrollo de herramientas tecnológicas de acuerdo a las necesidades de los procesos</t>
        </is>
      </c>
      <c r="M10" s="308" t="inlineStr">
        <is>
          <t>Plan de Trabajo con el seguimiento a actividades
Listas de Asistencia
Actas de Reunión
Documentos propios del desarrollo 
Reuniones mediante Teams</t>
        </is>
      </c>
      <c r="N10" s="303" t="inlineStr">
        <is>
          <t>PROBABILIDAD</t>
        </is>
      </c>
      <c r="O10" s="303" t="n">
        <v>15</v>
      </c>
      <c r="P10" s="303" t="n">
        <v>15</v>
      </c>
      <c r="Q10" s="303" t="n">
        <v>30</v>
      </c>
      <c r="R10" s="303" t="n">
        <v>15</v>
      </c>
      <c r="S10" s="303" t="n">
        <v>25</v>
      </c>
      <c r="T10" s="303" t="n">
        <v>100</v>
      </c>
      <c r="U10" s="317" t="n">
        <v>44470</v>
      </c>
      <c r="V10" s="308" t="inlineStr">
        <is>
          <t>Se ha evidenciado el apoyo por parte de estudiantes del programa Ingeniería de Sistemas en el apoyo y desarrollo de software de apoyo a los procesos Misionales</t>
        </is>
      </c>
      <c r="W10" s="317" t="n">
        <v>45117</v>
      </c>
      <c r="X10" s="308" t="inlineStr">
        <is>
          <t xml:space="preserve">De conformidad con el seguimiento realizado, se informa por parte del proceso de la vinculación efectiva de estudiantes para pasantías en los diferentes proyectos de la  Dirección de Sistemas y Tecnología como apoyo a las actividades del área.
</t>
        </is>
      </c>
      <c r="Y10" s="303" t="inlineStr">
        <is>
          <t>18/042024</t>
        </is>
      </c>
      <c r="Z10" s="308" t="inlineStr">
        <is>
          <t xml:space="preserve">De conformidad con el seguimiento realizado, se informa por parte del proceso de la vinculación efectiva de estudiantes para pasantías en los diferentes proyectos de la  Dirección de Sistemas y Tecnología como apoyo a las actividades del área, también se evidencia dentro de las actas de entrega de algunos desarrollos asignados a los pasantes, la gestión en estos y apoyo administrativo a la gestión del proceso. 
</t>
        </is>
      </c>
      <c r="AA10" s="303" t="inlineStr">
        <is>
          <t>12/032025</t>
        </is>
      </c>
      <c r="AB10" s="308" t="inlineStr">
        <is>
          <t xml:space="preserve">En la vigencia 2024 y de conformidad con el seguimiento realizado, se informa por parte del proceso de la vinculación efectiva de estudiantes para pasantías en los diferentes proyectos de la  Dirección de Sistemas y Tecnología como apoyo a las actividades del área, también se evidencia dentro de las actas de entrega de algunos desarrollos asignados a los pasantes, la gestión en estos y apoyo administrativo a la gestión del proceso. 
</t>
        </is>
      </c>
      <c r="AC10" s="317" t="n">
        <v>45875</v>
      </c>
      <c r="AD10" s="308" t="inlineStr">
        <is>
          <t xml:space="preserve">Se evidencia que dentro de la proyección en desarrollos especificos y gestión especifica de la Dirección de sistemas y Tecnologia, se evidencia la vinculación de pasantes para la vigencia 2025-1 y 2025-2,  también se evidencia dentro de las actas de entrega de algunos desarrollos asignados a los pasantes, la gestión en estos y apoyo administrativo a la gestión del proceso. </t>
        </is>
      </c>
      <c r="AE10" s="317" t="n">
        <v>46146</v>
      </c>
      <c r="AF10" s="308" t="inlineStr">
        <is>
          <t xml:space="preserve">Se evidencia que dentro de la proyección en desarrollos especificos y gestión especifica de la Dirección de sistemas y Tecnologia, se evidencia la vinculación de pasantes para la vigencia 2025-1 y 2025-2,  también se evidencia dentro de las actas de entrega de algunos desarrollos asignados a los pasantes, la gestión en estos y apoyo administrativo a la gestión del proceso. </t>
        </is>
      </c>
      <c r="AG10" s="303" t="n">
        <v>5</v>
      </c>
      <c r="AH10" s="303" t="n">
        <v>3</v>
      </c>
      <c r="AI10" s="303" t="n">
        <v>15</v>
      </c>
      <c r="AJ10" s="335" t="inlineStr">
        <is>
          <t>FAVORABLE</t>
        </is>
      </c>
      <c r="AK10" s="336" t="n">
        <v>44084</v>
      </c>
      <c r="AL10" s="308" t="inlineStr">
        <is>
          <t>Se evidencia por medio de actas de seguimiento, por parte de la dirección de Sistemas y Tecnología, la relación de los estudiantes pasantes para desarrollo de software y demás productos en relación al cumplimiento de la pasantía, manual de usuario y manual técnico del “Software SG SSTinspecciones”. Se resalta la participación de estudiantes de la universidad como apoyo en desarrollo de software en el proceso de Sistemas y Tecnología</t>
        </is>
      </c>
      <c r="AM10" s="336" t="n">
        <v>44510</v>
      </c>
      <c r="AN10" s="308" t="inlineStr">
        <is>
          <t>Se evidencia acta No. 10 de fecha 2021 – 10 – 19 del comité de trabajos de grado con la aprobación de las siguientes pasantías: estudiante Julián camilo  Espitia Caicedo con la pasantía “Implementación del módulo de reserva y facturación para el uso de los escenarios   del   centro   académico   deportivo   de   la universidad    de    Cundinamarca,    sede    Fusagasugá”, estudiante Angie Lizeth  Duarte  Borda con pasantía “Implementación de un sistema de información para el registro y control de  ingreso  de  funcionarios  de  la  UDEC  y  visitantes  al centro   académico   deportivo   de   la   universidad   de Cundinamarca,  sede  Fusagasugá”, adicionalmente se soporta Acta de inicio de pasantía No 18 de fecha 202 – 08 – 20 del estudiante Julián Daniel Ortiz Ceballos con el desarrollo de ““Desarrollo de un sistema de información para el control al seguimiento de las recomendaciones y restricciones   medicas   de   los   funcionarios   de   la   Universidad   de Cundinamarca”,  además oficio de fecha 25 – 09 – 2021,  remitido para el comité de trabajos de grado con asunto culminación de la pasantía “Diseño y desarrollo del módulo de mesa de servicios según los lineamientos del MinTIC” de la estudiante Julieth Alejandra Sierra Sierra, asimismo acta No . 13 de fecha 13 – 06 – 2020 con asunto de la entrega del proyecto de grado con opción de pasantía, denominado “Sistema de información para la ejecución y seguimiento de las inspecciones de la oficina de seguridad y salud en el trabajo de la universidad de Cundinamarca” del estudiante Ángel Alberto Vargas González, y finalmente, oficio de fecha 25 – 09 – 2021,  remitido para el comité de trabajos de grado facultad de ingeniería  con asunto culminación de la pasantía “Diseño  y  desarrollo  del  módulo de opciones  de  grado según el  acuerdo institucional 009 del 2010” del estudiante Daniel   Fernando   Contreras   Abella.</t>
        </is>
      </c>
      <c r="AO10" s="337" t="n">
        <v>45560</v>
      </c>
      <c r="AP10" s="338" t="inlineStr">
        <is>
          <t>No se remiten soportes correspondientes a las oportunidades debido a cambio de calificación de los niveles, como lo mencionan en el correo del día 19/09/2024.</t>
        </is>
      </c>
      <c r="AQ10" s="337" t="n">
        <v>45756</v>
      </c>
      <c r="AR10" s="338" t="inlineStr">
        <is>
          <t>Se adjunta evidencia de los procesos de pasantías en la dirección de sistemas y tecnología en el área de Desarrollo de Sistemas de información
-Informe de pasantía: “Reconstrucción del sistema de información de Seguridad y Salud en el Trabajo”
-Informe de pasantía: “Ejecución de pruebas a los sistemas de información institucionales”
-Carta de aprobación pasantía: Se encargó de realizar la optimización de algunas consultas SQL
 para la generación de Dashboards institucionales.
-Carta de aprobación pasantía: La pasantía fue desarrollada con el nombre " construcción de manuales de los sistemas de información Institucionales de la Universidad de Cundinamarca"</t>
        </is>
      </c>
      <c r="AS10" s="337" t="n">
        <v>45915</v>
      </c>
      <c r="AT10" s="338" t="inlineStr">
        <is>
          <t>Se adjunta evidencia de los procesos de pasantías en la Dirección de sistemas y tecnología 
en el área de Desarrollo de Sistemas de información.
-Informe de pasantía: “Reconstrucción del sistema de información de Seguridad y Salud en el Trabajo”
-Informe de pasantía: “Ejecución de pruebas a los sistemas de información institucionales”
-Carta de aprobación pasantía: Se encargó de realizar la optimización de algunas consultas SQL
 para la generación de Dashboards institucionales.
-Carta de aprobación pasantía: La pasantía fue desarrollada con el nombre " construcción de
manuales de los sistemas de información Institucionales de la Universidad de Cundinamarca"</t>
        </is>
      </c>
      <c r="AU10" s="3" t="n"/>
      <c r="AV10" s="4" t="n"/>
      <c r="AW10" s="327" t="n"/>
    </row>
    <row r="11" ht="242.25" customHeight="1">
      <c r="A11" s="330">
        <f>IF(AND(AG11=1,AH11=1),1,IF(AND(AG11=1,AH11=2),2,IF(AND(AG11=1,AH11=3),3,IF(AND(AG11=1,AH11=4),4,IF(AND(AG11=1,AH11=5),5,IF(AND(AG11=2,AH11=1),6,IF(AND(AG11=2,AH11=2),7,IF(AND(AG11=2,AH11=3),8,IF(AND(AG11=2,AH11=4),9,IF(AND(AG11=2,AH11=5),10,IF(AND(AG11=3,AH11=1),11,IF(AND(AG11=3,AH11=2),12,IF(AND(AG11=3,AH11=3),13,IF(AND(AG11=3,AH11=4),14,IF(AND(AG11=3,AH11=5),15,IF(AND(AG11=4,AH11=1),16,IF(AND(AG11=4,AH11=2),17,IF(AND(AG11=4,AH11=3),18,IF(AND(AG11=4,AH11=4),19,IF(AND(AG11=4,AH11=5),20,IF(AND(AG11=5,AH11=1),21,IF(AND(AG11=5,AH11=2),22,IF(AND(AG11=5,AH11=3),23,IF(AND(AG11=5,AH11=4),24,IF(AND(AG11=5,AH11=5),25,"")))))))))))))))))))))))))</f>
        <v/>
      </c>
      <c r="B11" s="330">
        <f>IF(A11="","",(COUNTIF($A$10:A11,A11))/100)</f>
        <v/>
      </c>
      <c r="C11" s="330">
        <f>IFERROR(A11+B11,"")</f>
        <v/>
      </c>
      <c r="D11" s="303" t="n">
        <v>2</v>
      </c>
      <c r="E11" s="339" t="inlineStr">
        <is>
          <t>F6. Nuevos desarrollos que permiten la automatización de procesos y procedimientos, contribuyendo  a una Institución Universitaria Digital.</t>
        </is>
      </c>
      <c r="F11" s="340" t="inlineStr">
        <is>
          <t xml:space="preserve">
Fortalecimiento y modernización de la infraestructura tecnológica para uso de la Comunidad Universitaria</t>
        </is>
      </c>
      <c r="G11" s="308" t="inlineStr">
        <is>
          <t>Oportunidades de Tecnología: Están relacionados con la capacidad tecnológica de la Entidad para satisfacer sus necesidades actuales y futuras y el cumplimiento de la misión.</t>
        </is>
      </c>
      <c r="H11" s="303" t="n">
        <v>3</v>
      </c>
      <c r="I11" s="303" t="n">
        <v>4</v>
      </c>
      <c r="J11" s="303" t="n">
        <v>12</v>
      </c>
      <c r="K11" s="335" t="inlineStr">
        <is>
          <t>ALTO</t>
        </is>
      </c>
      <c r="L11" s="308" t="inlineStr">
        <is>
          <t>Establecer canales de Comunicación con procesos Misionales que requieran desarrollos tecnológicos
Establecer proyectos de inversión  de TI</t>
        </is>
      </c>
      <c r="M11" s="308" t="inlineStr">
        <is>
          <t>Listas de Asistencia
Actas de Reunión
Documentos propios del desarrollo
Contrato
Acta de supervisión
Servicios nuevos
Despliegue de la infraestructura tecnológica</t>
        </is>
      </c>
      <c r="N11" s="303" t="inlineStr">
        <is>
          <t>PROBABILIDAD</t>
        </is>
      </c>
      <c r="O11" s="303" t="n">
        <v>15</v>
      </c>
      <c r="P11" s="303" t="n">
        <v>0</v>
      </c>
      <c r="Q11" s="303" t="n">
        <v>30</v>
      </c>
      <c r="R11" s="303" t="n">
        <v>15</v>
      </c>
      <c r="S11" s="303" t="n">
        <v>25</v>
      </c>
      <c r="T11" s="303" t="n">
        <v>85</v>
      </c>
      <c r="U11" s="317" t="n">
        <v>44470</v>
      </c>
      <c r="V11" s="308" t="inlineStr">
        <is>
          <t>Se evidenció el trabajo realizado con Investigación y con Dialogando con el Mundo. Se entregaron desarrollos a los procesos a fin de ser utilizados con la Comunidad Académica</t>
        </is>
      </c>
      <c r="W11" s="317" t="n">
        <v>45117</v>
      </c>
      <c r="X11" s="308" t="inlineStr">
        <is>
          <t xml:space="preserve">Se evidenció  que el proceso implementó proyectos de inversión para la adecuación de la infraestructura tecnológica en Soacha (F-CPS 254 DE 2021 - UT ) y chía(F-CPS 143 DE 2021 - UT BIRDUN - SERVIALCO) </t>
        </is>
      </c>
      <c r="Y11" s="303" t="inlineStr">
        <is>
          <t>18/042024</t>
        </is>
      </c>
      <c r="Z11" s="308" t="inlineStr">
        <is>
          <t xml:space="preserve">Se evidenció  que el proceso implementó proyectos de inversión para la adecuación de la infraestructura tecnológica en Soacha (F-CPS 254 DE 2021 - UT ) y chía(F-CPS 143 DE 2021 - UT BIRDUN - SERVIALCO) 
De igual manera se evidencian proyectos en el banco universitario priorizados, pendientes d e asignación de recursos. (PETIC) - En planes de mejoramiento del Sistema de gestión se ha realizado seguimiento a la ejecución de estas actividades y los contratos relacionados. </t>
        </is>
      </c>
      <c r="AA11" s="303" t="inlineStr">
        <is>
          <t>12/032025</t>
        </is>
      </c>
      <c r="AB11" s="308" t="inlineStr">
        <is>
          <t>Durante la vigencia 2024, se evidenció  que el proceso implementó proyectos de inversión para la adecuación de la infraestructura tecnológica en Soacha (F-CPS 254 DE 2021 - UT ) y chía(F-CPS 143 DE 2021 - UT BIRDUN - SERVIALCO) 
De igual manera se evidencian proyectos en el banco universitario priorizados, pendientes d e asignación de recursos. (PETIC) - En planes de mejoramiento del Sistema de gestión se ha realizado seguimiento a la ejecución de estas actividades y los contratos relacionados. 
A la espera de documentación del grado de implementación del PETI y cronograma de trabajo para la vigencia 2025.</t>
        </is>
      </c>
      <c r="AC11" s="317" t="n">
        <v>45875</v>
      </c>
      <c r="AD11" s="308" t="inlineStr">
        <is>
          <t xml:space="preserve">Se evidencia Los proyectos formulados para el PETI, durante la vigencia 2024/2027 se encuentran por el Banco Universitario de Programas y proyectos, contando con aprobación de 5 proyectos de 15, para la vigencia 2025 (dentro de ellos la contratación de personal y soporte a  la Plataforma Institucional, PVPOAI 396, renovación de licencias lincencias, Diplomas Block chain  fortalecimiento de IT, entre otras PVPOAI 420, PVPOAI 381 Controles de acceso. 
Toda esta gestión de fortalecimiento de la infraestructura tecnologica, tal como se evidencia se encuentra enmarcada en la formulación de proyectos del despliegue del PETI. </t>
        </is>
      </c>
      <c r="AE11" s="317" t="n">
        <v>46146</v>
      </c>
      <c r="AF11" s="308" t="inlineStr">
        <is>
          <t>Se hace seguimiento a la ejecución del PETI, evidenciándose que para el año 2026 se priorizó lo siguiente: 
1.	Proyecto Unificado de Arquitectura Empresarial: Se evidencia contrato OPS – 067 – 2026.
2.	Bus de integración: PVPOAI - 384
3.	Fábrica de Software: PVPOAI - 188
4.	Migración a la nube: PVPOAI – 383
5.	Contratación de personal: PVPOAI - 623
6.	Licencias software institucional: PVPOAI 612 
7.	Control de acceso: PVPOAI – 381 – ABS: 33.
8.	Wifi CAD: Contrato F-CPS-298 del 2024
Los proyectos 384, 188, 383, se encuentran a la espera de la finalización del proyecto de modernización de la plataforma con pamplona.</t>
        </is>
      </c>
      <c r="AG11" s="303" t="n">
        <v>5</v>
      </c>
      <c r="AH11" s="303" t="n">
        <v>4</v>
      </c>
      <c r="AI11" s="303" t="n">
        <v>20</v>
      </c>
      <c r="AJ11" s="335" t="inlineStr">
        <is>
          <t>ALTO</t>
        </is>
      </c>
      <c r="AK11" s="336" t="n">
        <v>44084</v>
      </c>
      <c r="AL11" s="308" t="inlineStr">
        <is>
          <t xml:space="preserve">Dentro de los soportes entregados por la dirección de Sistemas y Tecnología, se evidencia acta No. 30 de 28 – 06 – 2019, con asunto de entrega de satisfacción procesos líneas, grupos y semilleros de investigación, manual de usuario y manual técnico del software anteriormente mencionado, informe del aplicativo denominado “Movilidad académica saliente” para el proceso de Dialogando con el Mundo. 
</t>
        </is>
      </c>
      <c r="AM11" s="336" t="n">
        <v>44510</v>
      </c>
      <c r="AN11" s="308" t="inlineStr">
        <is>
          <t>Se evidencia documento aceptación del contrato F-CPS-130 DE 2021 con objeto “Prestación    del    servicio    de    conectividad    hibrida    con tecnologías  SDWAN  y  MPLS,  internet  dedicado,  servicio  de colocation   con   filtrado de   aplicaciones   web,   seguridad perimetral  distribuida  localmente en  sede  y  seccionales  y centralizada   en   alta   disponibilidad   en data center   para   la Universidad de Cundinamarca”, asimismo documento  de concepto técnico y económico contratación directa con objeto “Adquisición de un sistema de gestión documental electrónica, mediante la modalidad de software como servicios, para la universidad de Cundinamarca.”, adicionalmente orden de compra para el servicio de nube publica para la publicación del componente LMS MOODLE y los ejercicios de análisis de datos de la universidad de Cundinamarca, además aceptación de orden contractual de F-OCS–157 DE 2021 con objeto “Renovación  del  soporte    mantenimiento  especializado  sobre  el componente de firma WSSIGN, adquisición de estampas cronológicas y certificados de firma digital”, adicionalmente orden de compra para Adquirir el servicio de ContactCenter (Omnicanalidad) para la Universidad de Cundinamarca, como herramienta de apoyo a la estrategia de comunicación con la comunidad universitaria de fecha de emisión de 21 – 10 - 2021 y por último informe final para invitaciones privadas e invitaciones públicas con objeto “Actualización, fortalecimiento e implementación de la infraestructura WLAN de la universidad de Cundinamarca extensión Chía”.</t>
        </is>
      </c>
      <c r="AO11" s="337" t="n">
        <v>45560</v>
      </c>
      <c r="AP11" s="338" t="inlineStr">
        <is>
          <t>No se remiten soportes correspondientes a las oportunidades debido a cambio de calificación de los niveles, como lo mencionan en el correo del día 19/09/2024.</t>
        </is>
      </c>
      <c r="AQ11" s="337" t="n">
        <v>45756</v>
      </c>
      <c r="AR11" s="341" t="inlineStr">
        <is>
          <t>CONTRATOS Y ACTAS DE INICIO
-F-CPS-149 DE 2024 COLOCATION Y SEGURIDAD PERIMETRAL
-F-CPS-298 DE 2024 FORTALECIMIENTO WIFI 
-F-CSP-291 DE 2024 ADQUIRIR LA SOLUCIÓN E IMPLEMENTACIÓN DEL PLAN DE RECUPERACIÓN ANTE DESASTRES (DRP) EN CUANTO A LA INFRAESTRUCTURA TECNOLÓGICA 
- F-OCS-237 DE 2024 SUSCRIPCIÓN DE VEEAM BACKUP</t>
        </is>
      </c>
      <c r="AS11" s="342" t="n">
        <v>45915</v>
      </c>
      <c r="AT11" s="341" t="inlineStr">
        <is>
          <t>CONTRATOS Y ACTAS DE INICIO
-F-CPS-149 DE 2024 COLOCATION Y SEGURIDAD PERIMETRAL
-F-CPS-298 DE 2024 FORTALECIMIENTO WIFI 
-F-CSP-291 DE 2024 ADQUIRIR LA SOLUCIÓN E IMPLEMENTACIÓN DEL PLAN DE RECUPERACIÓN ANTE DESASTRES (DRP) EN CUANTO A LA INFRAESTRUCTURA TECNOLÓGICA 
- F-OCS-237 DE 2024 SUSCRIPCIÓN DE VEEAM BACKUP</t>
        </is>
      </c>
      <c r="AU11" s="148" t="n"/>
      <c r="AV11" s="149" t="n"/>
      <c r="AW11" s="327" t="n"/>
    </row>
    <row r="12" ht="242.25" customHeight="1">
      <c r="A12" s="330">
        <f>IF(AND(AG12=1,AH12=1),1,IF(AND(AG12=1,AH12=2),2,IF(AND(AG12=1,AH12=3),3,IF(AND(AG12=1,AH12=4),4,IF(AND(AG12=1,AH12=5),5,IF(AND(AG12=2,AH12=1),6,IF(AND(AG12=2,AH12=2),7,IF(AND(AG12=2,AH12=3),8,IF(AND(AG12=2,AH12=4),9,IF(AND(AG12=2,AH12=5),10,IF(AND(AG12=3,AH12=1),11,IF(AND(AG12=3,AH12=2),12,IF(AND(AG12=3,AH12=3),13,IF(AND(AG12=3,AH12=4),14,IF(AND(AG12=3,AH12=5),15,IF(AND(AG12=4,AH12=1),16,IF(AND(AG12=4,AH12=2),17,IF(AND(AG12=4,AH12=3),18,IF(AND(AG12=4,AH12=4),19,IF(AND(AG12=4,AH12=5),20,IF(AND(AG12=5,AH12=1),21,IF(AND(AG12=5,AH12=2),22,IF(AND(AG12=5,AH12=3),23,IF(AND(AG12=5,AH12=4),24,IF(AND(AG12=5,AH12=5),25,"")))))))))))))))))))))))))</f>
        <v/>
      </c>
      <c r="B12" s="330">
        <f>IF(A12="","",(COUNTIF($A$10:A12,A12))/100)</f>
        <v/>
      </c>
      <c r="C12" s="330">
        <f>IFERROR(A12+B12,"")</f>
        <v/>
      </c>
      <c r="D12" s="343" t="n">
        <v>3</v>
      </c>
      <c r="E12" s="32" t="inlineStr">
        <is>
          <t xml:space="preserve">O8. Aprovechamiento de tendencias en herramientas de tecnologías emergentes o disruptivas para mejorar la misionalidad a nivel institucional </t>
        </is>
      </c>
      <c r="F12" s="340" t="inlineStr">
        <is>
          <t>Ampliación de los sistemas de Información disponibles, con el fin de abordar otros grupos de interés de la Universidad</t>
        </is>
      </c>
      <c r="G12" s="308"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H12" s="303" t="n">
        <v>3</v>
      </c>
      <c r="I12" s="303" t="n">
        <v>3</v>
      </c>
      <c r="J12" s="303" t="n">
        <v>9</v>
      </c>
      <c r="K12" s="335" t="inlineStr">
        <is>
          <t>FAVORABLE</t>
        </is>
      </c>
      <c r="L12" s="340" t="inlineStr">
        <is>
          <t>Formular proyectos de inversión con el fin de optimizar los sistemas de información de la Universidad y ampliar la cobertura de los mismos en seccionales y extensiones</t>
        </is>
      </c>
      <c r="M12" s="308" t="inlineStr">
        <is>
          <t>Proyectos de Inversión
Contratos en ejecución
Documentos propios de la Supervisión de contratos</t>
        </is>
      </c>
      <c r="N12" s="303" t="inlineStr">
        <is>
          <t>PROBABILIDAD</t>
        </is>
      </c>
      <c r="O12" s="303" t="n">
        <v>15</v>
      </c>
      <c r="P12" s="303" t="n">
        <v>0</v>
      </c>
      <c r="Q12" s="303" t="n">
        <v>30</v>
      </c>
      <c r="R12" s="303" t="n">
        <v>15</v>
      </c>
      <c r="S12" s="303" t="n">
        <v>25</v>
      </c>
      <c r="T12" s="303" t="n">
        <v>85</v>
      </c>
      <c r="U12" s="317" t="n">
        <v>44470</v>
      </c>
      <c r="V12" s="308" t="inlineStr">
        <is>
          <t>Las actividades realizadas en este control se han podido llevar a cabo, por medio de la ejecución de diversos contratos que buscan fortalecer la infraestructura tecnológica de la Institución</t>
        </is>
      </c>
      <c r="W12" s="317" t="n">
        <v>45117</v>
      </c>
      <c r="X12" s="308" t="inlineStr">
        <is>
          <t xml:space="preserve">Acorde con las acciones del proceso , se evidencia el cronograma de priorizaciones en los requerimiento por parte de los procesos, levantamiento de necesidades y entregas , además de informes que recopilan los desarrollos entregados, pendientes y en curso. </t>
        </is>
      </c>
      <c r="Y12" s="303" t="inlineStr">
        <is>
          <t>18/042024</t>
        </is>
      </c>
      <c r="Z12" s="308" t="inlineStr">
        <is>
          <t xml:space="preserve">Acorde con las acciones del proceso,  se evidencia el cronograma de priorizaciones en los requerimiento por parte de los procesos, levantamiento de necesidades y entregas , además de informes que recopilan los desarrollos entregados, pendientes y en curso. 
Cabe resaltar que los requerimiento priorizados en este cronograma son aprobados por la alta dirección. </t>
        </is>
      </c>
      <c r="AA12" s="303" t="inlineStr">
        <is>
          <t>12/032025</t>
        </is>
      </c>
      <c r="AB12" s="308" t="inlineStr">
        <is>
          <t xml:space="preserve">Durante la vigencia 2024, acorde con las acciones del proceso,  se evidencia el cronograma de priorizaciones en los requerimiento por parte de los procesos, levantamiento de necesidades y entregas , además de informes que recopilan los desarrollos entregados, pendientes y en curso. 
Cabe resaltar que los requerimiento priorizados en este cronograma son aprobados por la alta dirección. 
De igual manera se proyecta la medición de un indicador nuevo para el proceso que mide las entregas de solicitudes priorizadas para la vigencia 2025. </t>
        </is>
      </c>
      <c r="AC12" s="317" t="n">
        <v>45875</v>
      </c>
      <c r="AD12" s="308" t="inlineStr">
        <is>
          <t xml:space="preserve">Durante la vigencia 2024, acorde con las acciones del proceso,  se evidencia el cronograma de priorizaciones en los requerimiento por parte de los procesos, levantamiento de necesidades y entregas , además de informes que recopilan los desarrollos entregados, pendientes y en curso. 
Cabe resaltar que los requerimiento priorizados en este cronograma son aprobados por la alta dirección. 
De igual manera se proyecta la medición de un indicador nuevo para el proceso que mide las entregas de solicitudes priorizadas para la vigencia 2025. 
Dicho indicador a la fecha ya cuenta con la primera medición semestral, de conformidad con su formulación y periodicidad. </t>
        </is>
      </c>
      <c r="AE12" s="317" t="n">
        <v>46146</v>
      </c>
      <c r="AF12" s="308" t="inlineStr">
        <is>
          <t>Se hara seguimiento con corte al primer semestre de la vigencia 2026.</t>
        </is>
      </c>
      <c r="AG12" s="303" t="n">
        <v>5</v>
      </c>
      <c r="AH12" s="303" t="n">
        <v>3</v>
      </c>
      <c r="AI12" s="303" t="n">
        <v>15</v>
      </c>
      <c r="AJ12" s="335" t="inlineStr">
        <is>
          <t>FAVORABLE</t>
        </is>
      </c>
      <c r="AK12" s="336" t="n">
        <v>44084</v>
      </c>
      <c r="AL12" s="308" t="inlineStr">
        <is>
          <t>Se evidencia, los siguientes contratos con relación a la ampliación de los sistemas de información dentro de la universidad:
*F –CPS-314 de 2019, con el objeto de la adecuación de los centros de idiomas, en el sistema horizontal (cableado estructurado), sistema de cableado eléctrico (regulado y normal) y el sistemas de alimentación ininterrumpida (UPS) en las extensiones de Chía y Facatativá de la universidad de Cundinamarca.
*F –CPS-297 de 2019, con el objeto de la adquisición, instalación y configuración de una red wifi complementaria  a la red actual de la universidad de Cundinamarca – seccional Ubaté.
*F –CPS-280 de 2019, con el objeto de la adquisición, configuración e implementación de infraestructura de hardware, software de gestión y sistemas de respaldo (BACKUPS) para los servicios informáticos de la universidad de Cundinamarca.
*F –CPS-315 de 2019, con el objeto de adquisición y fortalecimiento de la red wifi para para la biblioteca central de la universidad de Cundinamarca – sede Fusagasugá.</t>
        </is>
      </c>
      <c r="AM12" s="336" t="n">
        <v>44510</v>
      </c>
      <c r="AN12" s="308" t="inlineStr">
        <is>
          <t>Se verifica informe Revisión por la Dirección 2021dela dirección de Sistemas y Tecnología de fecha 15 – 10 – 2021, con la relación de las acciones adelantadas en los compromiso establecidos por la Revisión por la Dirección de la vigencia 2020 en la ejecución de los sistemas de información para la universidad de Cundinamarca y el cumplimiento de los mismos.</t>
        </is>
      </c>
      <c r="AO12" s="337" t="n">
        <v>45560</v>
      </c>
      <c r="AP12" s="338" t="inlineStr">
        <is>
          <t>No se remiten soportes correspondientes a las oportunidades debido a cambio de calificación de los niveles, como lo mencionan en el correo del día 19/09/2024.</t>
        </is>
      </c>
      <c r="AQ12" s="337" t="n">
        <v>45756</v>
      </c>
      <c r="AR12" s="344" t="inlineStr">
        <is>
          <t>Se adjunta contrato de modernización de la plataforma institucional
F-CPS-294-2024 DESARROLLO Y MODERNIZACIÓN TECNOLÓGICA DE LA UNIVERSIDAD DE CUNDINAMARCA.</t>
        </is>
      </c>
      <c r="AS12" s="268" t="n">
        <v>45915</v>
      </c>
      <c r="AT12" s="344" t="inlineStr">
        <is>
          <t>Se adjunta contrato de modernización de la plataforma institucional
F-CPS-294-2024 DESARROLLO Y MODERNIZACIÓN TECNOLÓGICA DE LA UNIVERSIDAD DE CUNDINAMARCA.</t>
        </is>
      </c>
      <c r="AU12" s="150" t="n"/>
      <c r="AV12" s="151" t="n"/>
      <c r="AW12" s="327" t="n"/>
    </row>
    <row r="13">
      <c r="A13" s="330">
        <f>IF(AND(AG13=1,AH13=1),1,IF(AND(AG13=1,AH13=2),2,IF(AND(AG13=1,AH13=3),3,IF(AND(AG13=1,AH13=4),4,IF(AND(AG13=1,AH13=5),5,IF(AND(AG13=2,AH13=1),6,IF(AND(AG13=2,AH13=2),7,IF(AND(AG13=2,AH13=3),8,IF(AND(AG13=2,AH13=4),9,IF(AND(AG13=2,AH13=5),10,IF(AND(AG13=3,AH13=1),11,IF(AND(AG13=3,AH13=2),12,IF(AND(AG13=3,AH13=3),13,IF(AND(AG13=3,AH13=4),14,IF(AND(AG13=3,AH13=5),15,IF(AND(AG13=4,AH13=1),16,IF(AND(AG13=4,AH13=2),17,IF(AND(AG13=4,AH13=3),18,IF(AND(AG13=4,AH13=4),19,IF(AND(AG13=4,AH13=5),20,IF(AND(AG13=5,AH13=1),21,IF(AND(AG13=5,AH13=2),22,IF(AND(AG13=5,AH13=3),23,IF(AND(AG13=5,AH13=4),24,IF(AND(AG13=5,AH13=5),25,"")))))))))))))))))))))))))</f>
        <v/>
      </c>
      <c r="B13" s="330">
        <f>IF(A13="","",(COUNTIF($A$10:A13,A13))/100)</f>
        <v/>
      </c>
      <c r="C13" s="330">
        <f>IFERROR(A13+B13,"")</f>
        <v/>
      </c>
      <c r="D13" s="109" t="n">
        <v>4</v>
      </c>
      <c r="E13" s="276" t="n"/>
      <c r="F13" s="276" t="n"/>
      <c r="G13" s="276" t="n"/>
      <c r="H13" s="109" t="n"/>
      <c r="I13" s="109" t="n"/>
      <c r="J13" s="109">
        <f>IF(OR(H13="",I13=""),"",H13*I13)</f>
        <v/>
      </c>
      <c r="K13" s="561">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346" t="n"/>
      <c r="M13" s="276" t="n"/>
      <c r="N13" s="276" t="n"/>
      <c r="O13" s="276" t="n"/>
      <c r="P13" s="276" t="n"/>
      <c r="Q13" s="276" t="n"/>
      <c r="R13" s="276" t="n"/>
      <c r="S13" s="276" t="n"/>
      <c r="T13" s="276">
        <f>IFERROR(SUM(O13:S13),"")</f>
        <v/>
      </c>
      <c r="U13" s="276" t="n"/>
      <c r="V13" s="276" t="n"/>
      <c r="W13" s="276" t="n"/>
      <c r="X13" s="276" t="n"/>
      <c r="Y13" s="276" t="n"/>
      <c r="Z13" s="276" t="n"/>
      <c r="AA13" s="276" t="n"/>
      <c r="AB13" s="276" t="n"/>
      <c r="AC13" s="276" t="n"/>
      <c r="AD13" s="276" t="n"/>
      <c r="AE13" s="276" t="n"/>
      <c r="AF13" s="276" t="n"/>
      <c r="AG13" s="109">
        <f>IF(J13="",0,IF(OR(N13="",N13="IMPACTO"),H13,IF(T13&lt;=50,H13,IF(AND(T13&lt;=75,H13&lt;5),H13+1,IF(AND(T13&lt;=75,H13=5),H13,IF(AND(T13&lt;=100,H13&lt;4),H13+2,IF(AND(T13&lt;=100,H13=4),H13+1,IF(AND(T13&lt;=100,H13=5),H13,""))))))))</f>
        <v/>
      </c>
      <c r="AH13" s="109">
        <f>IF(J13="",0,IF(OR(N13="",N13="PROBABILIDAD"),I13,IF(T13&lt;=50,I13,IF(AND(T13&lt;=75,I13&lt;5),I13+1,IF(AND(T13&lt;=75,I13=5),I13,IF(AND(T13&lt;=100,I13&lt;4),I13+2,IF(AND(T13&lt;=100,I13=4),I13+1,IF(AND(T13&lt;=100,I13=5),I13,""))))))))</f>
        <v/>
      </c>
      <c r="AI13" s="109">
        <f>IF(OR(AG13="",AH13=""),"",AG13*AH13)</f>
        <v/>
      </c>
      <c r="AJ13" s="561">
        <f>IF(AI13="","",IF(AND(AG13=1,AH13=1),"BAJO",IF(AND(AG13=1,AH13=2),"MODERADO",IF(AND(AG13=1,AH13=3),"MODERADO",IF(AND(AG13=1,AH13=4),"MODERADO",IF(AND(AG13=1,AH13=5),"MODERADO",IF(AND(AG13=2,AH13=1),"BAJO",IF(AND(AG13=2,AH13=2),"MODERADO",IF(AND(AG13=2,AH13=3),"MODERADO",IF(AND(AG13=2,AH13=4),"FAVORABLE",IF(AND(AG13=2,AH13=5),"FAVORABLE",IF(AND(AG13=3,AH13=1),"BAJO",IF(AND(AG13=3,AH13=2),"MODERADO",IF(AND(AG13=3,AH13=3),"FAVORABLE",IF(AND(AG13=3,AH13=4),"FAVORABLE",IF(AND(AG13=3,AH13=5),"FAVORABLE",IF(AND(AG13=4,AH13=1),"BAJO",IF(AND(AG13=4,AH13=2),"MODERADO",IF(AND(AG13=4,AH13=3),"FAVORABLE",IF(AND(AG13=4,AH13=4),"FAVORABLE",IF(AND(AG13=4,AH13=5),"ALTO",IF(AND(AG13=5,AH13=1),"BAJO",IF(AND(AG13=5,AH13=2),"MODERADO",IF(AND(AG13=5,AH13=3),"FAVORABLE",IF(AND(AG13=5,AH13=4),"ALTO",IF(AND(AG13=5,AH13=5),"ALTO",""))))))))))))))))))))))))))</f>
        <v/>
      </c>
      <c r="AK13" s="347" t="n"/>
      <c r="AL13" s="329" t="n"/>
      <c r="AM13" s="348" t="n"/>
      <c r="AN13" s="329" t="n"/>
      <c r="AO13" s="348" t="n"/>
      <c r="AP13" s="329" t="n"/>
      <c r="AQ13" s="348" t="n"/>
      <c r="AR13" s="329" t="n"/>
      <c r="AS13" s="329" t="n"/>
      <c r="AT13" s="329" t="n"/>
      <c r="AU13" s="348" t="n"/>
      <c r="AV13" s="329" t="n"/>
      <c r="AW13" s="327" t="n"/>
    </row>
    <row r="14" ht="81" customHeight="1">
      <c r="D14" s="25" t="n"/>
      <c r="E14" s="360" t="inlineStr">
        <is>
          <t>Diagonal 18 No. 20-29 Fusagasugá – Cundinamarca
Teléfono (601) 8281483 Línea Gratuita 018000180414
www.ucundinamarca.edu.co   E-mail: info@ucundinamarca.edu.co
NIT: 890.680.062-2</t>
        </is>
      </c>
      <c r="AW14" s="327" t="n"/>
    </row>
    <row r="15">
      <c r="D15" s="25" t="n"/>
      <c r="E15" s="182" t="n"/>
      <c r="F15" s="6" t="n"/>
      <c r="G15" s="183" t="n"/>
      <c r="H15" s="182" t="n"/>
      <c r="I15" s="182" t="n"/>
      <c r="J15" s="182" t="n"/>
      <c r="K15" s="182" t="n"/>
      <c r="L15" s="182" t="n"/>
      <c r="M15" s="182" t="n"/>
      <c r="N15" s="182" t="n"/>
      <c r="O15" s="182" t="n"/>
      <c r="P15" s="182" t="n"/>
      <c r="Q15" s="276" t="n"/>
      <c r="R15" s="276" t="n"/>
      <c r="S15" s="276" t="n"/>
      <c r="T15" s="276" t="n"/>
      <c r="U15" s="109" t="n"/>
      <c r="V15" s="109" t="n"/>
      <c r="W15" s="109" t="n"/>
      <c r="X15" s="276" t="n"/>
      <c r="Y15" s="236" t="n"/>
      <c r="Z15" s="276" t="n"/>
      <c r="AA15" s="276" t="n"/>
      <c r="AB15" s="276" t="n"/>
      <c r="AC15" s="276" t="n"/>
      <c r="AD15" s="276" t="n"/>
      <c r="AE15" s="276" t="n"/>
      <c r="AF15" s="276" t="n"/>
      <c r="AG15" s="278" t="n"/>
      <c r="AH15" s="278" t="n"/>
      <c r="AI15" s="278" t="n"/>
      <c r="AJ15" s="276" t="n"/>
      <c r="AK15" s="276" t="n"/>
      <c r="AL15" s="276" t="n"/>
      <c r="AM15" s="276" t="n"/>
      <c r="AN15" s="279" t="n"/>
      <c r="AO15" s="280" t="n"/>
      <c r="AP15" s="276" t="n"/>
      <c r="AQ15" s="280" t="n"/>
      <c r="AR15" s="276" t="n"/>
      <c r="AS15" s="276" t="n"/>
      <c r="AT15" s="276" t="n"/>
      <c r="AU15" s="328" t="n"/>
      <c r="AV15" s="329" t="n"/>
      <c r="AW15" s="327" t="n"/>
    </row>
    <row r="16" ht="36.75" customHeight="1">
      <c r="D16" s="25" t="n"/>
      <c r="E16" s="361" t="inlineStr">
        <is>
          <t>Documento controlado por el Sistema de Gestión de la Calidad
Asegúrese que corresponde a la última versión consultando el Portal Institucional</t>
        </is>
      </c>
      <c r="AW16" s="327" t="n"/>
    </row>
  </sheetData>
  <sheetProtection selectLockedCells="1" selectUnlockedCells="0" algorithmName="SHA-512" sheet="1" objects="0" insertRows="0" insertHyperlinks="0" autoFilter="0" scenarios="0" formatColumns="0" deleteColumns="0" insertColumns="0" pivotTables="0" deleteRows="0" formatCells="0" saltValue="zM/rUszisoqydmlGXHLzKw==" formatRows="0" sort="0" spinCount="100000" hashValue="SPblttqBmzbLczES3vx3GAPjuE1x8vSao5D09/yDvCi1TiTuN0o+7AHTBYnQ7pw+PpQihFE8OHN6Ysjip1d7wQ=="/>
  <mergeCells count="16">
    <mergeCell ref="F3:AT4"/>
    <mergeCell ref="E16:AV16"/>
    <mergeCell ref="AG8:AJ8"/>
    <mergeCell ref="AK8:AV8"/>
    <mergeCell ref="AU3:AV3"/>
    <mergeCell ref="D8:G8"/>
    <mergeCell ref="AU2:AV2"/>
    <mergeCell ref="D1:E4"/>
    <mergeCell ref="F1:AT1"/>
    <mergeCell ref="E14:AV14"/>
    <mergeCell ref="H8:M8"/>
    <mergeCell ref="N8:Z8"/>
    <mergeCell ref="AU1:AV1"/>
    <mergeCell ref="B1:B4"/>
    <mergeCell ref="F2:AT2"/>
    <mergeCell ref="AU4:AV4"/>
  </mergeCells>
  <conditionalFormatting sqref="L13">
    <cfRule type="cellIs" priority="78" operator="equal" dxfId="2">
      <formula>"BAJO"</formula>
    </cfRule>
    <cfRule type="cellIs" priority="79" operator="equal" dxfId="3">
      <formula>"MODERADO"</formula>
    </cfRule>
    <cfRule type="cellIs" priority="80" operator="equal" dxfId="1">
      <formula>"ALTO"</formula>
    </cfRule>
    <cfRule type="cellIs" priority="81" operator="equal" dxfId="0">
      <formula>"EXTREMO"</formula>
    </cfRule>
  </conditionalFormatting>
  <conditionalFormatting sqref="AJ13">
    <cfRule type="cellIs" priority="70" operator="equal" dxfId="2">
      <formula>"BAJO"</formula>
    </cfRule>
    <cfRule type="cellIs" priority="71" operator="equal" dxfId="3">
      <formula>"MODERADO"</formula>
    </cfRule>
    <cfRule type="cellIs" priority="72" operator="equal" dxfId="1">
      <formula>"FAVORABLE"</formula>
    </cfRule>
    <cfRule type="cellIs" priority="73" operator="equal" dxfId="0" stopIfTrue="1">
      <formula>"ALTO"</formula>
    </cfRule>
  </conditionalFormatting>
  <conditionalFormatting sqref="K13">
    <cfRule type="cellIs" priority="62" operator="equal" dxfId="2">
      <formula>"BAJO"</formula>
    </cfRule>
    <cfRule type="cellIs" priority="63" operator="equal" dxfId="3">
      <formula>"MODERADO"</formula>
    </cfRule>
    <cfRule type="cellIs" priority="64" operator="equal" dxfId="1">
      <formula>"FAVORABLE"</formula>
    </cfRule>
    <cfRule type="cellIs" priority="65" operator="equal" dxfId="0" stopIfTrue="1">
      <formula>"ALTO"</formula>
    </cfRule>
  </conditionalFormatting>
  <conditionalFormatting sqref="T13 W13:AF13">
    <cfRule type="cellIs" priority="49" operator="equal" dxfId="8">
      <formula>0</formula>
    </cfRule>
  </conditionalFormatting>
  <conditionalFormatting sqref="AG13:AH13">
    <cfRule type="cellIs" priority="40" operator="equal" dxfId="8">
      <formula>0</formula>
    </cfRule>
  </conditionalFormatting>
  <conditionalFormatting sqref="U13:V13">
    <cfRule type="cellIs" priority="39" operator="equal" dxfId="8">
      <formula>0</formula>
    </cfRule>
  </conditionalFormatting>
  <conditionalFormatting sqref="AJ10:AJ12">
    <cfRule type="cellIs" priority="27" operator="equal" dxfId="2">
      <formula>"BAJO"</formula>
    </cfRule>
    <cfRule type="cellIs" priority="28" operator="equal" dxfId="3">
      <formula>"MODERADO"</formula>
    </cfRule>
    <cfRule type="cellIs" priority="29" operator="equal" dxfId="1">
      <formula>"FAVORABLE"</formula>
    </cfRule>
    <cfRule type="cellIs" priority="30" operator="equal" dxfId="0" stopIfTrue="1">
      <formula>"ALTO"</formula>
    </cfRule>
  </conditionalFormatting>
  <conditionalFormatting sqref="K10:K12">
    <cfRule type="cellIs" priority="23" operator="equal" dxfId="2">
      <formula>"BAJO"</formula>
    </cfRule>
    <cfRule type="cellIs" priority="24" operator="equal" dxfId="3">
      <formula>"MODERADO"</formula>
    </cfRule>
    <cfRule type="cellIs" priority="25" operator="equal" dxfId="1">
      <formula>"FAVORABLE"</formula>
    </cfRule>
    <cfRule type="cellIs" priority="26" operator="equal" dxfId="0" stopIfTrue="1">
      <formula>"ALTO"</formula>
    </cfRule>
  </conditionalFormatting>
  <conditionalFormatting sqref="T10:T12">
    <cfRule type="cellIs" priority="22" operator="equal" dxfId="8">
      <formula>0</formula>
    </cfRule>
  </conditionalFormatting>
  <conditionalFormatting sqref="L12">
    <cfRule type="cellIs" priority="18" operator="equal" dxfId="2">
      <formula>"BAJO"</formula>
    </cfRule>
    <cfRule type="cellIs" priority="19" operator="equal" dxfId="3">
      <formula>"MODERADO"</formula>
    </cfRule>
    <cfRule type="cellIs" priority="20" operator="equal" dxfId="1">
      <formula>"ALTO"</formula>
    </cfRule>
    <cfRule type="cellIs" priority="21" operator="equal" dxfId="0">
      <formula>"EXTREMO"</formula>
    </cfRule>
  </conditionalFormatting>
  <conditionalFormatting sqref="U10:U12">
    <cfRule type="cellIs" priority="17" operator="equal" dxfId="8">
      <formula>0</formula>
    </cfRule>
  </conditionalFormatting>
  <conditionalFormatting sqref="V10">
    <cfRule type="cellIs" priority="16" operator="equal" dxfId="8">
      <formula>0</formula>
    </cfRule>
  </conditionalFormatting>
  <conditionalFormatting sqref="V11">
    <cfRule type="cellIs" priority="15" operator="equal" dxfId="8">
      <formula>0</formula>
    </cfRule>
  </conditionalFormatting>
  <conditionalFormatting sqref="V12">
    <cfRule type="cellIs" priority="14" operator="equal" dxfId="8">
      <formula>0</formula>
    </cfRule>
  </conditionalFormatting>
  <conditionalFormatting sqref="W10:AD10 AF10">
    <cfRule type="cellIs" priority="11" operator="equal" dxfId="8">
      <formula>0</formula>
    </cfRule>
  </conditionalFormatting>
  <conditionalFormatting sqref="X11:AB11 AD11 AF11">
    <cfRule type="cellIs" priority="10" operator="equal" dxfId="8">
      <formula>0</formula>
    </cfRule>
  </conditionalFormatting>
  <conditionalFormatting sqref="X12:AB12 AD12">
    <cfRule type="cellIs" priority="9" operator="equal" dxfId="8">
      <formula>0</formula>
    </cfRule>
  </conditionalFormatting>
  <conditionalFormatting sqref="W11">
    <cfRule type="cellIs" priority="8" operator="equal" dxfId="8">
      <formula>0</formula>
    </cfRule>
  </conditionalFormatting>
  <conditionalFormatting sqref="W12">
    <cfRule type="cellIs" priority="7" operator="equal" dxfId="8">
      <formula>0</formula>
    </cfRule>
  </conditionalFormatting>
  <conditionalFormatting sqref="AC11">
    <cfRule type="cellIs" priority="6" operator="equal" dxfId="8">
      <formula>0</formula>
    </cfRule>
  </conditionalFormatting>
  <conditionalFormatting sqref="AC12">
    <cfRule type="cellIs" priority="5" operator="equal" dxfId="8">
      <formula>0</formula>
    </cfRule>
  </conditionalFormatting>
  <conditionalFormatting sqref="AE10">
    <cfRule type="cellIs" priority="4" operator="equal" dxfId="8">
      <formula>0</formula>
    </cfRule>
  </conditionalFormatting>
  <conditionalFormatting sqref="AE11">
    <cfRule type="cellIs" priority="3" operator="equal" dxfId="8">
      <formula>0</formula>
    </cfRule>
  </conditionalFormatting>
  <conditionalFormatting sqref="AF12">
    <cfRule type="cellIs" priority="2" operator="equal" dxfId="8">
      <formula>0</formula>
    </cfRule>
  </conditionalFormatting>
  <conditionalFormatting sqref="AE12">
    <cfRule type="cellIs" priority="1" operator="equal" dxfId="8">
      <formula>0</formula>
    </cfRule>
  </conditionalFormatting>
  <dataValidations count="3">
    <dataValidation sqref="J10:K13 L12:L13 AH10:AJ13"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AG10:AG13" showDropDown="0" showInputMessage="0" showErrorMessage="0" allowBlank="1" errorStyle="warning"/>
    <dataValidation sqref="N17:O1048576" showDropDown="0" showInputMessage="0" showErrorMessage="0" allowBlank="1"/>
  </dataValidations>
  <hyperlinks>
    <hyperlink ref="E5" location="'IDENTIFICACIÓN DOFA'!A1" display="REGRESAR"/>
  </hyperlinks>
  <pageMargins left="0.25" right="0.25" top="0.75" bottom="0.75" header="0.3" footer="0.3"/>
  <pageSetup orientation="landscape" paperSize="8" scale="10"/>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6">
    <tabColor rgb="FFEDE395"/>
    <outlinePr summaryBelow="1" summaryRight="1"/>
    <pageSetUpPr/>
  </sheetPr>
  <dimension ref="A1:BJ205"/>
  <sheetViews>
    <sheetView showRowColHeaders="0" zoomScaleNormal="100" zoomScaleSheetLayoutView="85" workbookViewId="0">
      <selection activeCell="A1" sqref="A1"/>
    </sheetView>
  </sheetViews>
  <sheetFormatPr baseColWidth="10" defaultColWidth="11.42578125" defaultRowHeight="15"/>
  <cols>
    <col width="11.42578125" customWidth="1" style="5" min="1" max="1"/>
    <col width="8.42578125" customWidth="1" style="5" min="2" max="2"/>
    <col width="25.140625" customWidth="1" style="5" min="3" max="3"/>
    <col width="27.140625" customWidth="1" style="5" min="4" max="6"/>
    <col width="13.5703125" customWidth="1" style="5" min="7" max="10"/>
    <col width="5.7109375" customWidth="1" style="256" min="11" max="11"/>
    <col width="11.42578125" customWidth="1" style="256" min="12" max="12"/>
    <col width="11.42578125" customWidth="1" style="241" min="13" max="13"/>
    <col hidden="1" width="11.85546875" customWidth="1" style="241" min="14" max="14"/>
    <col hidden="1" style="241" min="15" max="62"/>
    <col width="11.42578125" customWidth="1" style="256" min="63" max="68"/>
    <col width="11.42578125" customWidth="1" style="5" min="69" max="16384"/>
  </cols>
  <sheetData>
    <row r="1" ht="23.25" customFormat="1" customHeight="1" s="156">
      <c r="A1" s="182" t="n"/>
      <c r="B1" s="387" t="n"/>
      <c r="C1" s="638" t="n"/>
      <c r="D1" s="388" t="inlineStr">
        <is>
          <t>MACROPROCESO ESTRATÉGICO</t>
        </is>
      </c>
      <c r="E1" s="639" t="n"/>
      <c r="F1" s="639" t="n"/>
      <c r="G1" s="639" t="n"/>
      <c r="H1" s="640" t="n"/>
      <c r="I1" s="388" t="inlineStr">
        <is>
          <t>CÓDIGO: ESGr028</t>
        </is>
      </c>
      <c r="J1" s="640" t="n"/>
      <c r="K1" s="238" t="n"/>
      <c r="L1" s="154" t="n"/>
      <c r="M1" s="154" t="n"/>
      <c r="N1" s="154" t="n"/>
      <c r="O1" s="154" t="n"/>
      <c r="P1" s="239" t="n"/>
      <c r="Q1" s="239" t="n"/>
    </row>
    <row r="2" ht="21.75" customFormat="1" customHeight="1" s="156">
      <c r="A2" s="182" t="n"/>
      <c r="B2" s="641" t="n"/>
      <c r="C2" s="642" t="n"/>
      <c r="D2" s="388" t="inlineStr">
        <is>
          <t>PROCESO GESTIÓN SISTEMAS INTEGRADOS - CALIDAD</t>
        </is>
      </c>
      <c r="E2" s="639" t="n"/>
      <c r="F2" s="639" t="n"/>
      <c r="G2" s="639" t="n"/>
      <c r="H2" s="640" t="n"/>
      <c r="I2" s="388" t="inlineStr">
        <is>
          <t>VERSIÓN: 18</t>
        </is>
      </c>
      <c r="J2" s="640" t="n"/>
      <c r="K2" s="238" t="n"/>
      <c r="L2" s="154" t="n"/>
      <c r="M2" s="154" t="n"/>
      <c r="N2" s="154" t="n"/>
      <c r="O2" s="154" t="n"/>
      <c r="P2" s="239" t="n"/>
      <c r="Q2" s="239" t="n"/>
    </row>
    <row r="3" ht="15" customFormat="1" customHeight="1" s="156">
      <c r="A3" s="182" t="n"/>
      <c r="B3" s="641" t="n"/>
      <c r="C3" s="642" t="n"/>
      <c r="D3" s="388" t="inlineStr">
        <is>
          <t>GESTIÓN DEL RIESGO Y LAS OPORTUNIDADES</t>
        </is>
      </c>
      <c r="E3" s="643" t="n"/>
      <c r="F3" s="643" t="n"/>
      <c r="G3" s="643" t="n"/>
      <c r="H3" s="638" t="n"/>
      <c r="I3" s="388" t="inlineStr">
        <is>
          <t>VIGENCIA: 2025-04-11</t>
        </is>
      </c>
      <c r="J3" s="640" t="n"/>
      <c r="K3" s="238" t="n"/>
      <c r="L3" s="154" t="n"/>
      <c r="M3" s="154" t="n"/>
      <c r="N3" s="154" t="n"/>
      <c r="O3" s="154" t="n"/>
      <c r="P3" s="239" t="n"/>
      <c r="Q3" s="239" t="n"/>
    </row>
    <row r="4" ht="15" customFormat="1" customHeight="1" s="156">
      <c r="A4" s="182" t="n"/>
      <c r="B4" s="644" t="n"/>
      <c r="C4" s="645" t="n"/>
      <c r="D4" s="644" t="n"/>
      <c r="E4" s="646" t="n"/>
      <c r="F4" s="646" t="n"/>
      <c r="G4" s="646" t="n"/>
      <c r="H4" s="645" t="n"/>
      <c r="I4" s="388" t="inlineStr">
        <is>
          <t>PÁGINA: 10 de 11</t>
        </is>
      </c>
      <c r="J4" s="640" t="n"/>
      <c r="K4" s="238" t="n"/>
      <c r="L4" s="154" t="n"/>
      <c r="M4" s="154" t="n"/>
      <c r="N4" s="154" t="n"/>
      <c r="O4" s="154" t="n"/>
      <c r="P4" s="239" t="n"/>
      <c r="Q4" s="239" t="n"/>
    </row>
    <row r="5">
      <c r="A5" s="182" t="n"/>
      <c r="B5" s="182" t="n"/>
      <c r="C5" s="182" t="n"/>
      <c r="D5" s="182" t="n"/>
      <c r="E5" s="182" t="n"/>
      <c r="F5" s="182" t="n"/>
      <c r="G5" s="182" t="n"/>
      <c r="H5" s="182" t="n"/>
      <c r="I5" s="182" t="n"/>
      <c r="J5" s="182" t="n"/>
      <c r="K5" s="240" t="n"/>
    </row>
    <row r="6" ht="15" customHeight="1">
      <c r="A6" s="242" t="inlineStr">
        <is>
          <t>REGRESAR</t>
        </is>
      </c>
      <c r="B6" s="585" t="inlineStr">
        <is>
          <t>MAPA DE OPORTUNIDADES DE LA UNIVERSIDAD DE CUNDINAMARCA</t>
        </is>
      </c>
      <c r="C6" s="707" t="n"/>
      <c r="D6" s="707" t="n"/>
      <c r="E6" s="707" t="n"/>
      <c r="F6" s="707" t="n"/>
      <c r="G6" s="707" t="n"/>
      <c r="H6" s="707" t="n"/>
      <c r="I6" s="707" t="n"/>
      <c r="J6" s="708" t="n"/>
      <c r="K6" s="240" t="n"/>
    </row>
    <row r="7" ht="15.75" customHeight="1">
      <c r="A7" s="182" t="n"/>
      <c r="B7" s="709" t="n"/>
      <c r="C7" s="680" t="n"/>
      <c r="D7" s="680" t="n"/>
      <c r="E7" s="680" t="n"/>
      <c r="F7" s="680" t="n"/>
      <c r="G7" s="680" t="n"/>
      <c r="H7" s="680" t="n"/>
      <c r="I7" s="680" t="n"/>
      <c r="J7" s="706" t="n"/>
      <c r="K7" s="240" t="n"/>
    </row>
    <row r="8" ht="18" customHeight="1">
      <c r="A8" s="182" t="n"/>
      <c r="B8" s="586" t="inlineStr">
        <is>
          <t>IMPACTO</t>
        </is>
      </c>
      <c r="C8" s="708" t="n"/>
      <c r="D8" s="710" t="inlineStr">
        <is>
          <t>Insignificante 20% (1)</t>
        </is>
      </c>
      <c r="E8" s="710" t="inlineStr">
        <is>
          <t>Menor 40% (2)</t>
        </is>
      </c>
      <c r="F8" s="710" t="inlineStr">
        <is>
          <t>Moderado 60% (3)</t>
        </is>
      </c>
      <c r="G8" s="710" t="inlineStr">
        <is>
          <t>Mayor 80% (4)</t>
        </is>
      </c>
      <c r="H8" s="708" t="n"/>
      <c r="I8" s="710" t="inlineStr">
        <is>
          <t>Excelente 100% (5)</t>
        </is>
      </c>
      <c r="J8" s="708" t="n"/>
      <c r="K8" s="240" t="n"/>
      <c r="N8" s="241">
        <f>IF(N9&lt;&gt;""," -O","")</f>
        <v/>
      </c>
      <c r="P8" s="241">
        <f>IF(P9&lt;&gt;""," -O","")</f>
        <v/>
      </c>
      <c r="R8" s="241">
        <f>IF(R9&lt;&gt;""," -O","")</f>
        <v/>
      </c>
      <c r="T8" s="241">
        <f>IF(T9&lt;&gt;""," -O","")</f>
        <v/>
      </c>
      <c r="V8" s="241">
        <f>IF(V9&lt;&gt;""," -O","")</f>
        <v/>
      </c>
      <c r="X8" s="241">
        <f>IF(X9&lt;&gt;""," -O","")</f>
        <v/>
      </c>
      <c r="Z8" s="241">
        <f>IF(Z9&lt;&gt;""," -O","")</f>
        <v/>
      </c>
      <c r="AB8" s="241">
        <f>IF(AB9&lt;&gt;""," -O","")</f>
        <v/>
      </c>
      <c r="AD8" s="241">
        <f>IF(AD9&lt;&gt;""," -O","")</f>
        <v/>
      </c>
      <c r="AF8" s="241">
        <f>IF(AF9&lt;&gt;""," -O","")</f>
        <v/>
      </c>
      <c r="AH8" s="241">
        <f>IF(AH9&lt;&gt;""," -O","")</f>
        <v/>
      </c>
      <c r="AJ8" s="241">
        <f>IF(AJ9&lt;&gt;""," -O","")</f>
        <v/>
      </c>
      <c r="AL8" s="241">
        <f>IF(AL9&lt;&gt;""," -O","")</f>
        <v/>
      </c>
      <c r="AN8" s="241">
        <f>IF(AN9&lt;&gt;""," -O","")</f>
        <v/>
      </c>
      <c r="AP8" s="241">
        <f>IF(AP9&lt;&gt;""," -O","")</f>
        <v/>
      </c>
      <c r="AR8" s="241">
        <f>IF(AR9&lt;&gt;""," -O","")</f>
        <v/>
      </c>
      <c r="AT8" s="241">
        <f>IF(AT9&lt;&gt;""," -O","")</f>
        <v/>
      </c>
      <c r="AV8" s="241">
        <f>IF(AV9&lt;&gt;""," -O","")</f>
        <v/>
      </c>
      <c r="AX8" s="241">
        <f>IF(AX9&lt;&gt;""," -O","")</f>
        <v/>
      </c>
      <c r="AZ8" s="241">
        <f>IF(AZ9&lt;&gt;""," -O","")</f>
        <v/>
      </c>
      <c r="BB8" s="241">
        <f>IF(BB9&lt;&gt;""," -O","")</f>
        <v/>
      </c>
      <c r="BD8" s="241">
        <f>IF(BD9&lt;&gt;""," -O","")</f>
        <v/>
      </c>
      <c r="BF8" s="241">
        <f>IF(BF9&lt;&gt;""," -O","")</f>
        <v/>
      </c>
      <c r="BH8" s="241">
        <f>IF(BH9&lt;&gt;""," -O","")</f>
        <v/>
      </c>
      <c r="BJ8" s="241">
        <f>IF(BJ9&lt;&gt;""," -O","")</f>
        <v/>
      </c>
    </row>
    <row r="9" ht="24.75" customHeight="1">
      <c r="A9" s="182" t="n"/>
      <c r="B9" s="587" t="inlineStr">
        <is>
          <t>PROBABILIDAD</t>
        </is>
      </c>
      <c r="C9" s="706" t="n"/>
      <c r="D9" s="660" t="n"/>
      <c r="E9" s="660" t="n"/>
      <c r="F9" s="660" t="n"/>
      <c r="G9" s="709" t="n"/>
      <c r="H9" s="706" t="n"/>
      <c r="I9" s="709" t="n"/>
      <c r="J9" s="706" t="n"/>
      <c r="K9" s="240" t="n"/>
      <c r="M9" s="241" t="n">
        <v>1.01</v>
      </c>
      <c r="N9" s="241">
        <f>IFERROR(VLOOKUP(M9,'CRUCE OPORTUNIDADES'!$C$10:$D$13,2,FALSE),"")</f>
        <v/>
      </c>
      <c r="O9" s="241" t="n">
        <v>2.01</v>
      </c>
      <c r="P9" s="241">
        <f>IFERROR(VLOOKUP(O9,'CRUCE OPORTUNIDADES'!$C$10:$D$13,2,FALSE),"")</f>
        <v/>
      </c>
      <c r="Q9" s="241" t="n">
        <v>3.01</v>
      </c>
      <c r="R9" s="241">
        <f>IFERROR(VLOOKUP(Q9,'CRUCE OPORTUNIDADES'!$C$10:$D$13,2,FALSE),"")</f>
        <v/>
      </c>
      <c r="S9" s="241" t="n">
        <v>4.01</v>
      </c>
      <c r="T9" s="241">
        <f>IFERROR(VLOOKUP(S9,'CRUCE OPORTUNIDADES'!$C$10:$D$13,2,FALSE),"")</f>
        <v/>
      </c>
      <c r="U9" s="241" t="n">
        <v>5.01</v>
      </c>
      <c r="V9" s="241">
        <f>IFERROR(VLOOKUP(U9,'CRUCE OPORTUNIDADES'!$C$10:$D$13,2,FALSE),"")</f>
        <v/>
      </c>
      <c r="W9" s="241" t="n">
        <v>6.01</v>
      </c>
      <c r="X9" s="241">
        <f>IFERROR(VLOOKUP(W9,'CRUCE OPORTUNIDADES'!$C$10:$D$13,2,FALSE),"")</f>
        <v/>
      </c>
      <c r="Y9" s="241" t="n">
        <v>7.01</v>
      </c>
      <c r="Z9" s="241">
        <f>IFERROR(VLOOKUP(Y9,'CRUCE OPORTUNIDADES'!$C$10:$D$13,2,FALSE),"")</f>
        <v/>
      </c>
      <c r="AA9" s="241" t="n">
        <v>8.01</v>
      </c>
      <c r="AB9" s="241">
        <f>IFERROR(VLOOKUP(AA9,'CRUCE OPORTUNIDADES'!$C$10:$D$13,2,FALSE),"")</f>
        <v/>
      </c>
      <c r="AC9" s="241" t="n">
        <v>9.01</v>
      </c>
      <c r="AD9" s="241">
        <f>IFERROR(VLOOKUP(AC9,'CRUCE OPORTUNIDADES'!$C$10:$D$13,2,FALSE),"")</f>
        <v/>
      </c>
      <c r="AE9" s="241" t="n">
        <v>10.01</v>
      </c>
      <c r="AF9" s="241">
        <f>IFERROR(VLOOKUP(AE9,'CRUCE OPORTUNIDADES'!$C$10:$D$13,2,FALSE),"")</f>
        <v/>
      </c>
      <c r="AG9" s="241" t="n">
        <v>11.01</v>
      </c>
      <c r="AH9" s="241">
        <f>IFERROR(VLOOKUP(AG9,'CRUCE OPORTUNIDADES'!$C$10:$D$13,2,FALSE),"")</f>
        <v/>
      </c>
      <c r="AI9" s="241" t="n">
        <v>12.01</v>
      </c>
      <c r="AJ9" s="241">
        <f>IFERROR(VLOOKUP(AI9,'CRUCE OPORTUNIDADES'!$C$10:$D$13,2,FALSE),"")</f>
        <v/>
      </c>
      <c r="AK9" s="241" t="n">
        <v>13.01</v>
      </c>
      <c r="AL9" s="241">
        <f>IFERROR(VLOOKUP(AK9,'CRUCE OPORTUNIDADES'!$C$10:$D$13,2,FALSE),"")</f>
        <v/>
      </c>
      <c r="AM9" s="241" t="n">
        <v>14.01</v>
      </c>
      <c r="AN9" s="241">
        <f>IFERROR(VLOOKUP(AM9,'CRUCE OPORTUNIDADES'!$C$10:$D$13,2,FALSE),"")</f>
        <v/>
      </c>
      <c r="AO9" s="241" t="n">
        <v>15.01</v>
      </c>
      <c r="AP9" s="241">
        <f>IFERROR(VLOOKUP(AO9,'CRUCE OPORTUNIDADES'!$C$10:$D$13,2,FALSE),"")</f>
        <v/>
      </c>
      <c r="AQ9" s="241" t="n">
        <v>16.01</v>
      </c>
      <c r="AR9" s="241">
        <f>IFERROR(VLOOKUP(AQ9,'CRUCE OPORTUNIDADES'!$C$10:$D$13,2,FALSE),"")</f>
        <v/>
      </c>
      <c r="AS9" s="241" t="n">
        <v>17.01</v>
      </c>
      <c r="AT9" s="241">
        <f>IFERROR(VLOOKUP(AS9,'CRUCE OPORTUNIDADES'!$C$10:$D$13,2,FALSE),"")</f>
        <v/>
      </c>
      <c r="AU9" s="241" t="n">
        <v>18.01</v>
      </c>
      <c r="AV9" s="241">
        <f>IFERROR(VLOOKUP(AU9,'CRUCE OPORTUNIDADES'!$C$10:$D$13,2,FALSE),"")</f>
        <v/>
      </c>
      <c r="AW9" s="241" t="n">
        <v>19.01</v>
      </c>
      <c r="AX9" s="241">
        <f>IFERROR(VLOOKUP(AW9,'CRUCE OPORTUNIDADES'!$C$10:$D$13,2,FALSE),"")</f>
        <v/>
      </c>
      <c r="AY9" s="241" t="n">
        <v>20.01</v>
      </c>
      <c r="AZ9" s="241">
        <f>IFERROR(VLOOKUP(AY9,'CRUCE OPORTUNIDADES'!$C$10:$D$13,2,FALSE),"")</f>
        <v/>
      </c>
      <c r="BA9" s="241" t="n">
        <v>21.01</v>
      </c>
      <c r="BB9" s="241">
        <f>IFERROR(VLOOKUP(BA9,'CRUCE OPORTUNIDADES'!$C$10:$D$13,2,FALSE),"")</f>
        <v/>
      </c>
      <c r="BC9" s="241" t="n">
        <v>22.01</v>
      </c>
      <c r="BD9" s="241">
        <f>IFERROR(VLOOKUP(BC9,'CRUCE OPORTUNIDADES'!$C$10:$D$13,2,FALSE),"")</f>
        <v/>
      </c>
      <c r="BE9" s="241" t="n">
        <v>23.01</v>
      </c>
      <c r="BF9" s="241">
        <f>IFERROR(VLOOKUP(BE9,'CRUCE OPORTUNIDADES'!$C$10:$D$13,2,FALSE),"")</f>
        <v/>
      </c>
      <c r="BG9" s="241" t="n">
        <v>24.01</v>
      </c>
      <c r="BH9" s="241">
        <f>IFERROR(VLOOKUP(BG9,'CRUCE OPORTUNIDADES'!$C$10:$D$13,2,FALSE),"")</f>
        <v/>
      </c>
      <c r="BI9" s="241" t="n">
        <v>25.01</v>
      </c>
      <c r="BJ9" s="241">
        <f>IFERROR(VLOOKUP(BI9,'CRUCE OPORTUNIDADES'!$C$10:$D$13,2,FALSE),"")</f>
        <v/>
      </c>
    </row>
    <row r="10" ht="50.25" customHeight="1">
      <c r="A10" s="182" t="n"/>
      <c r="B10" s="563" t="inlineStr">
        <is>
          <t>Raro 20% (1)</t>
        </is>
      </c>
      <c r="C10" s="663" t="n"/>
      <c r="D10" s="258">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94">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594">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94">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63" t="n"/>
      <c r="I10" s="594">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63" t="n"/>
      <c r="K10" s="240" t="n"/>
      <c r="N10" s="241">
        <f>IF(N11&lt;&gt;""," -O","")</f>
        <v/>
      </c>
      <c r="P10" s="241">
        <f>IF(P11&lt;&gt;""," -O","")</f>
        <v/>
      </c>
      <c r="R10" s="241">
        <f>IF(R11&lt;&gt;""," -O","")</f>
        <v/>
      </c>
      <c r="T10" s="241">
        <f>IF(T11&lt;&gt;""," -O","")</f>
        <v/>
      </c>
      <c r="V10" s="241">
        <f>IF(V11&lt;&gt;""," -O","")</f>
        <v/>
      </c>
      <c r="X10" s="241">
        <f>IF(X11&lt;&gt;""," -O","")</f>
        <v/>
      </c>
      <c r="Z10" s="241">
        <f>IF(Z11&lt;&gt;""," -O","")</f>
        <v/>
      </c>
      <c r="AB10" s="241">
        <f>IF(AB11&lt;&gt;""," -O","")</f>
        <v/>
      </c>
      <c r="AD10" s="241">
        <f>IF(AD11&lt;&gt;""," -O","")</f>
        <v/>
      </c>
      <c r="AF10" s="241">
        <f>IF(AF11&lt;&gt;""," -O","")</f>
        <v/>
      </c>
      <c r="AH10" s="241">
        <f>IF(AH11&lt;&gt;""," -O","")</f>
        <v/>
      </c>
      <c r="AJ10" s="241">
        <f>IF(AJ11&lt;&gt;""," -O","")</f>
        <v/>
      </c>
      <c r="AL10" s="241">
        <f>IF(AL11&lt;&gt;""," -O","")</f>
        <v/>
      </c>
      <c r="AN10" s="241">
        <f>IF(AN11&lt;&gt;""," -O","")</f>
        <v/>
      </c>
      <c r="AP10" s="241">
        <f>IF(AP11&lt;&gt;""," -O","")</f>
        <v/>
      </c>
      <c r="AR10" s="241">
        <f>IF(AR11&lt;&gt;""," -O","")</f>
        <v/>
      </c>
      <c r="AT10" s="241">
        <f>IF(AT11&lt;&gt;""," -O","")</f>
        <v/>
      </c>
      <c r="AV10" s="241">
        <f>IF(AV11&lt;&gt;""," -O","")</f>
        <v/>
      </c>
      <c r="AX10" s="241">
        <f>IF(AX11&lt;&gt;""," -O","")</f>
        <v/>
      </c>
      <c r="AZ10" s="241">
        <f>IF(AZ11&lt;&gt;""," -O","")</f>
        <v/>
      </c>
      <c r="BB10" s="241">
        <f>IF(BB11&lt;&gt;""," -O","")</f>
        <v/>
      </c>
      <c r="BD10" s="241">
        <f>IF(BD11&lt;&gt;""," -O","")</f>
        <v/>
      </c>
      <c r="BF10" s="241">
        <f>IF(BF11&lt;&gt;""," -O","")</f>
        <v/>
      </c>
      <c r="BH10" s="241">
        <f>IF(BH11&lt;&gt;""," -O","")</f>
        <v/>
      </c>
      <c r="BJ10" s="241">
        <f>IF(BJ11&lt;&gt;""," -O","")</f>
        <v/>
      </c>
    </row>
    <row r="11" ht="50.25" customHeight="1">
      <c r="A11" s="182" t="n"/>
      <c r="B11" s="563" t="inlineStr">
        <is>
          <t>Improbable 40% (2)</t>
        </is>
      </c>
      <c r="C11" s="663" t="n"/>
      <c r="D11" s="258">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594">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594">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595">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63" t="n"/>
      <c r="I11" s="595">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63" t="n"/>
      <c r="K11" s="240" t="n"/>
      <c r="M11" s="241" t="n">
        <v>1.02</v>
      </c>
      <c r="N11" s="241">
        <f>IFERROR(VLOOKUP(M11,'CRUCE OPORTUNIDADES'!$C$10:$D$13,2,FALSE),"")</f>
        <v/>
      </c>
      <c r="O11" s="241" t="n">
        <v>2.02</v>
      </c>
      <c r="P11" s="241">
        <f>IFERROR(VLOOKUP(O11,'CRUCE OPORTUNIDADES'!$C$10:$D$13,2,FALSE),"")</f>
        <v/>
      </c>
      <c r="Q11" s="241" t="n">
        <v>3.02</v>
      </c>
      <c r="R11" s="241">
        <f>IFERROR(VLOOKUP(Q11,'CRUCE OPORTUNIDADES'!$C$10:$D$13,2,FALSE),"")</f>
        <v/>
      </c>
      <c r="S11" s="241" t="n">
        <v>4.02</v>
      </c>
      <c r="T11" s="241">
        <f>IFERROR(VLOOKUP(S11,'CRUCE OPORTUNIDADES'!$C$10:$D$13,2,FALSE),"")</f>
        <v/>
      </c>
      <c r="U11" s="241" t="n">
        <v>5.02</v>
      </c>
      <c r="V11" s="241">
        <f>IFERROR(VLOOKUP(U11,'CRUCE OPORTUNIDADES'!$C$10:$D$13,2,FALSE),"")</f>
        <v/>
      </c>
      <c r="W11" s="241" t="n">
        <v>6.02</v>
      </c>
      <c r="X11" s="241">
        <f>IFERROR(VLOOKUP(W11,'CRUCE OPORTUNIDADES'!$C$10:$D$13,2,FALSE),"")</f>
        <v/>
      </c>
      <c r="Y11" s="241" t="n">
        <v>7.02</v>
      </c>
      <c r="Z11" s="241">
        <f>IFERROR(VLOOKUP(Y11,'CRUCE OPORTUNIDADES'!$C$10:$D$13,2,FALSE),"")</f>
        <v/>
      </c>
      <c r="AA11" s="241" t="n">
        <v>8.02</v>
      </c>
      <c r="AB11" s="241">
        <f>IFERROR(VLOOKUP(AA11,'CRUCE OPORTUNIDADES'!$C$10:$D$13,2,FALSE),"")</f>
        <v/>
      </c>
      <c r="AC11" s="241" t="n">
        <v>9.02</v>
      </c>
      <c r="AD11" s="241">
        <f>IFERROR(VLOOKUP(AC11,'CRUCE OPORTUNIDADES'!$C$10:$D$13,2,FALSE),"")</f>
        <v/>
      </c>
      <c r="AE11" s="241" t="n">
        <v>10.02</v>
      </c>
      <c r="AF11" s="241">
        <f>IFERROR(VLOOKUP(AE11,'CRUCE OPORTUNIDADES'!$C$10:$D$13,2,FALSE),"")</f>
        <v/>
      </c>
      <c r="AG11" s="241" t="n">
        <v>11.02</v>
      </c>
      <c r="AH11" s="241">
        <f>IFERROR(VLOOKUP(AG11,'CRUCE OPORTUNIDADES'!$C$10:$D$13,2,FALSE),"")</f>
        <v/>
      </c>
      <c r="AI11" s="241" t="n">
        <v>12.02</v>
      </c>
      <c r="AJ11" s="241">
        <f>IFERROR(VLOOKUP(AI11,'CRUCE OPORTUNIDADES'!$C$10:$D$13,2,FALSE),"")</f>
        <v/>
      </c>
      <c r="AK11" s="241" t="n">
        <v>13.02</v>
      </c>
      <c r="AL11" s="241">
        <f>IFERROR(VLOOKUP(AK11,'CRUCE OPORTUNIDADES'!$C$10:$D$13,2,FALSE),"")</f>
        <v/>
      </c>
      <c r="AM11" s="241" t="n">
        <v>14.02</v>
      </c>
      <c r="AN11" s="241">
        <f>IFERROR(VLOOKUP(AM11,'CRUCE OPORTUNIDADES'!$C$10:$D$13,2,FALSE),"")</f>
        <v/>
      </c>
      <c r="AO11" s="241" t="n">
        <v>15.02</v>
      </c>
      <c r="AP11" s="241">
        <f>IFERROR(VLOOKUP(AO11,'CRUCE OPORTUNIDADES'!$C$10:$D$13,2,FALSE),"")</f>
        <v/>
      </c>
      <c r="AQ11" s="241" t="n">
        <v>16.02</v>
      </c>
      <c r="AR11" s="241">
        <f>IFERROR(VLOOKUP(AQ11,'CRUCE OPORTUNIDADES'!$C$10:$D$13,2,FALSE),"")</f>
        <v/>
      </c>
      <c r="AS11" s="241" t="n">
        <v>17.02</v>
      </c>
      <c r="AT11" s="241">
        <f>IFERROR(VLOOKUP(AS11,'CRUCE OPORTUNIDADES'!$C$10:$D$13,2,FALSE),"")</f>
        <v/>
      </c>
      <c r="AU11" s="241" t="n">
        <v>18.02</v>
      </c>
      <c r="AV11" s="241">
        <f>IFERROR(VLOOKUP(AU11,'CRUCE OPORTUNIDADES'!$C$10:$D$13,2,FALSE),"")</f>
        <v/>
      </c>
      <c r="AW11" s="241" t="n">
        <v>19.02</v>
      </c>
      <c r="AX11" s="241">
        <f>IFERROR(VLOOKUP(AW11,'CRUCE OPORTUNIDADES'!$C$10:$D$13,2,FALSE),"")</f>
        <v/>
      </c>
      <c r="AY11" s="241" t="n">
        <v>20.02</v>
      </c>
      <c r="AZ11" s="241">
        <f>IFERROR(VLOOKUP(AY11,'CRUCE OPORTUNIDADES'!$C$10:$D$13,2,FALSE),"")</f>
        <v/>
      </c>
      <c r="BA11" s="241" t="n">
        <v>21.02</v>
      </c>
      <c r="BB11" s="241">
        <f>IFERROR(VLOOKUP(BA11,'CRUCE OPORTUNIDADES'!$C$10:$D$13,2,FALSE),"")</f>
        <v/>
      </c>
      <c r="BC11" s="241" t="n">
        <v>22.02</v>
      </c>
      <c r="BD11" s="241">
        <f>IFERROR(VLOOKUP(BC11,'CRUCE OPORTUNIDADES'!$C$10:$D$13,2,FALSE),"")</f>
        <v/>
      </c>
      <c r="BE11" s="241" t="n">
        <v>23.02</v>
      </c>
      <c r="BF11" s="241">
        <f>IFERROR(VLOOKUP(BE11,'CRUCE OPORTUNIDADES'!$C$10:$D$13,2,FALSE),"")</f>
        <v/>
      </c>
      <c r="BG11" s="241" t="n">
        <v>24.02</v>
      </c>
      <c r="BH11" s="241">
        <f>IFERROR(VLOOKUP(BG11,'CRUCE OPORTUNIDADES'!$C$10:$D$13,2,FALSE),"")</f>
        <v/>
      </c>
      <c r="BI11" s="241" t="n">
        <v>25.02</v>
      </c>
      <c r="BJ11" s="241">
        <f>IFERROR(VLOOKUP(BI11,'CRUCE OPORTUNIDADES'!$C$10:$D$13,2,FALSE),"")</f>
        <v/>
      </c>
    </row>
    <row r="12" ht="50.25" customHeight="1">
      <c r="A12" s="182" t="n"/>
      <c r="B12" s="563" t="inlineStr">
        <is>
          <t>Posible 60% (3)</t>
        </is>
      </c>
      <c r="C12" s="663" t="n"/>
      <c r="D12" s="258">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261">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595">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95">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63" t="n"/>
      <c r="I12" s="595">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63" t="n"/>
      <c r="K12" s="240" t="n"/>
      <c r="N12" s="241">
        <f>IF(N13&lt;&gt;""," -O","")</f>
        <v/>
      </c>
      <c r="P12" s="241">
        <f>IF(P13&lt;&gt;""," -O","")</f>
        <v/>
      </c>
      <c r="R12" s="241">
        <f>IF(R13&lt;&gt;""," -O","")</f>
        <v/>
      </c>
      <c r="T12" s="241">
        <f>IF(T13&lt;&gt;""," -O","")</f>
        <v/>
      </c>
      <c r="V12" s="241">
        <f>IF(V13&lt;&gt;""," -O","")</f>
        <v/>
      </c>
      <c r="X12" s="241">
        <f>IF(X13&lt;&gt;""," -O","")</f>
        <v/>
      </c>
      <c r="Z12" s="241">
        <f>IF(Z13&lt;&gt;""," -O","")</f>
        <v/>
      </c>
      <c r="AB12" s="241">
        <f>IF(AB13&lt;&gt;""," -O","")</f>
        <v/>
      </c>
      <c r="AD12" s="241">
        <f>IF(AD13&lt;&gt;""," -O","")</f>
        <v/>
      </c>
      <c r="AF12" s="241">
        <f>IF(AF13&lt;&gt;""," -O","")</f>
        <v/>
      </c>
      <c r="AH12" s="241">
        <f>IF(AH13&lt;&gt;""," -O","")</f>
        <v/>
      </c>
      <c r="AJ12" s="241">
        <f>IF(AJ13&lt;&gt;""," -O","")</f>
        <v/>
      </c>
      <c r="AL12" s="241">
        <f>IF(AL13&lt;&gt;""," -O","")</f>
        <v/>
      </c>
      <c r="AN12" s="241">
        <f>IF(AN13&lt;&gt;""," -O","")</f>
        <v/>
      </c>
      <c r="AP12" s="241">
        <f>IF(AP13&lt;&gt;""," -O","")</f>
        <v/>
      </c>
      <c r="AR12" s="241">
        <f>IF(AR13&lt;&gt;""," -O","")</f>
        <v/>
      </c>
      <c r="AT12" s="241">
        <f>IF(AT13&lt;&gt;""," -O","")</f>
        <v/>
      </c>
      <c r="AV12" s="241">
        <f>IF(AV13&lt;&gt;""," -O","")</f>
        <v/>
      </c>
      <c r="AX12" s="241">
        <f>IF(AX13&lt;&gt;""," -O","")</f>
        <v/>
      </c>
      <c r="AZ12" s="241">
        <f>IF(AZ13&lt;&gt;""," -O","")</f>
        <v/>
      </c>
      <c r="BB12" s="241">
        <f>IF(BB13&lt;&gt;""," -O","")</f>
        <v/>
      </c>
      <c r="BD12" s="241">
        <f>IF(BD13&lt;&gt;""," -O","")</f>
        <v/>
      </c>
      <c r="BF12" s="241">
        <f>IF(BF13&lt;&gt;""," -O","")</f>
        <v/>
      </c>
      <c r="BH12" s="241">
        <f>IF(BH13&lt;&gt;""," -O","")</f>
        <v/>
      </c>
      <c r="BJ12" s="241">
        <f>IF(BJ13&lt;&gt;""," -O","")</f>
        <v/>
      </c>
    </row>
    <row r="13" ht="50.25" customHeight="1">
      <c r="A13" s="182" t="n"/>
      <c r="B13" s="563" t="inlineStr">
        <is>
          <t>Probable 80% (4)</t>
        </is>
      </c>
      <c r="C13" s="663" t="n"/>
      <c r="D13" s="258">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594">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595">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95">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63" t="n"/>
      <c r="I13" s="596">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63" t="n"/>
      <c r="K13" s="240" t="n"/>
      <c r="M13" s="241" t="n">
        <v>1.03</v>
      </c>
      <c r="N13" s="241">
        <f>IFERROR(VLOOKUP(M13,'CRUCE OPORTUNIDADES'!$C$10:$D$13,2,FALSE),"")</f>
        <v/>
      </c>
      <c r="O13" s="241" t="n">
        <v>2.03</v>
      </c>
      <c r="P13" s="241">
        <f>IFERROR(VLOOKUP(O13,'CRUCE OPORTUNIDADES'!$C$10:$D$13,2,FALSE),"")</f>
        <v/>
      </c>
      <c r="Q13" s="241" t="n">
        <v>3.03</v>
      </c>
      <c r="R13" s="241">
        <f>IFERROR(VLOOKUP(Q13,'CRUCE OPORTUNIDADES'!$C$10:$D$13,2,FALSE),"")</f>
        <v/>
      </c>
      <c r="S13" s="241" t="n">
        <v>4.03</v>
      </c>
      <c r="T13" s="241">
        <f>IFERROR(VLOOKUP(S13,'CRUCE OPORTUNIDADES'!$C$10:$D$13,2,FALSE),"")</f>
        <v/>
      </c>
      <c r="U13" s="241" t="n">
        <v>5.03</v>
      </c>
      <c r="V13" s="241">
        <f>IFERROR(VLOOKUP(U13,'CRUCE OPORTUNIDADES'!$C$10:$D$13,2,FALSE),"")</f>
        <v/>
      </c>
      <c r="W13" s="241" t="n">
        <v>6.03</v>
      </c>
      <c r="X13" s="241">
        <f>IFERROR(VLOOKUP(W13,'CRUCE OPORTUNIDADES'!$C$10:$D$13,2,FALSE),"")</f>
        <v/>
      </c>
      <c r="Y13" s="241" t="n">
        <v>7.03</v>
      </c>
      <c r="Z13" s="241">
        <f>IFERROR(VLOOKUP(Y13,'CRUCE OPORTUNIDADES'!$C$10:$D$13,2,FALSE),"")</f>
        <v/>
      </c>
      <c r="AA13" s="241" t="n">
        <v>8.029999999999999</v>
      </c>
      <c r="AB13" s="241">
        <f>IFERROR(VLOOKUP(AA13,'CRUCE OPORTUNIDADES'!$C$10:$D$13,2,FALSE),"")</f>
        <v/>
      </c>
      <c r="AC13" s="241" t="n">
        <v>9.029999999999999</v>
      </c>
      <c r="AD13" s="241">
        <f>IFERROR(VLOOKUP(AC13,'CRUCE OPORTUNIDADES'!$C$10:$D$13,2,FALSE),"")</f>
        <v/>
      </c>
      <c r="AE13" s="241" t="n">
        <v>10.03</v>
      </c>
      <c r="AF13" s="241">
        <f>IFERROR(VLOOKUP(AE13,'CRUCE OPORTUNIDADES'!$C$10:$D$13,2,FALSE),"")</f>
        <v/>
      </c>
      <c r="AG13" s="241" t="n">
        <v>11.03</v>
      </c>
      <c r="AH13" s="241">
        <f>IFERROR(VLOOKUP(AG13,'CRUCE OPORTUNIDADES'!$C$10:$D$13,2,FALSE),"")</f>
        <v/>
      </c>
      <c r="AI13" s="241" t="n">
        <v>12.03</v>
      </c>
      <c r="AJ13" s="241">
        <f>IFERROR(VLOOKUP(AI13,'CRUCE OPORTUNIDADES'!$C$10:$D$13,2,FALSE),"")</f>
        <v/>
      </c>
      <c r="AK13" s="241" t="n">
        <v>13.03</v>
      </c>
      <c r="AL13" s="241">
        <f>IFERROR(VLOOKUP(AK13,'CRUCE OPORTUNIDADES'!$C$10:$D$13,2,FALSE),"")</f>
        <v/>
      </c>
      <c r="AM13" s="241" t="n">
        <v>14.03</v>
      </c>
      <c r="AN13" s="241">
        <f>IFERROR(VLOOKUP(AM13,'CRUCE OPORTUNIDADES'!$C$10:$D$13,2,FALSE),"")</f>
        <v/>
      </c>
      <c r="AO13" s="241" t="n">
        <v>15.03</v>
      </c>
      <c r="AP13" s="241">
        <f>IFERROR(VLOOKUP(AO13,'CRUCE OPORTUNIDADES'!$C$10:$D$13,2,FALSE),"")</f>
        <v/>
      </c>
      <c r="AQ13" s="241" t="n">
        <v>16.03</v>
      </c>
      <c r="AR13" s="241">
        <f>IFERROR(VLOOKUP(AQ13,'CRUCE OPORTUNIDADES'!$C$10:$D$13,2,FALSE),"")</f>
        <v/>
      </c>
      <c r="AS13" s="241" t="n">
        <v>17.03</v>
      </c>
      <c r="AT13" s="241">
        <f>IFERROR(VLOOKUP(AS13,'CRUCE OPORTUNIDADES'!$C$10:$D$13,2,FALSE),"")</f>
        <v/>
      </c>
      <c r="AU13" s="241" t="n">
        <v>18.03</v>
      </c>
      <c r="AV13" s="241">
        <f>IFERROR(VLOOKUP(AU13,'CRUCE OPORTUNIDADES'!$C$10:$D$13,2,FALSE),"")</f>
        <v/>
      </c>
      <c r="AW13" s="241" t="n">
        <v>19.03</v>
      </c>
      <c r="AX13" s="241">
        <f>IFERROR(VLOOKUP(AW13,'CRUCE OPORTUNIDADES'!$C$10:$D$13,2,FALSE),"")</f>
        <v/>
      </c>
      <c r="AY13" s="241" t="n">
        <v>20.03</v>
      </c>
      <c r="AZ13" s="241">
        <f>IFERROR(VLOOKUP(AY13,'CRUCE OPORTUNIDADES'!$C$10:$D$13,2,FALSE),"")</f>
        <v/>
      </c>
      <c r="BA13" s="241" t="n">
        <v>21.03</v>
      </c>
      <c r="BB13" s="241">
        <f>IFERROR(VLOOKUP(BA13,'CRUCE OPORTUNIDADES'!$C$10:$D$13,2,FALSE),"")</f>
        <v/>
      </c>
      <c r="BC13" s="241" t="n">
        <v>22.03</v>
      </c>
      <c r="BD13" s="241">
        <f>IFERROR(VLOOKUP(BC13,'CRUCE OPORTUNIDADES'!$C$10:$D$13,2,FALSE),"")</f>
        <v/>
      </c>
      <c r="BE13" s="241" t="n">
        <v>23.03</v>
      </c>
      <c r="BF13" s="241">
        <f>IFERROR(VLOOKUP(BE13,'CRUCE OPORTUNIDADES'!$C$10:$D$13,2,FALSE),"")</f>
        <v/>
      </c>
      <c r="BG13" s="241" t="n">
        <v>24.03</v>
      </c>
      <c r="BH13" s="241">
        <f>IFERROR(VLOOKUP(BG13,'CRUCE OPORTUNIDADES'!$C$10:$D$13,2,FALSE),"")</f>
        <v/>
      </c>
      <c r="BI13" s="241" t="n">
        <v>25.03</v>
      </c>
      <c r="BJ13" s="241">
        <f>IFERROR(VLOOKUP(BI13,'CRUCE OPORTUNIDADES'!$C$10:$D$13,2,FALSE),"")</f>
        <v/>
      </c>
    </row>
    <row r="14" ht="50.25" customHeight="1">
      <c r="A14" s="182" t="n"/>
      <c r="B14" s="563" t="inlineStr">
        <is>
          <t>Casi seguro 100% (5)</t>
        </is>
      </c>
      <c r="C14" s="663" t="n"/>
      <c r="D14" s="258">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594">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595">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96">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63" t="n"/>
      <c r="I14" s="596">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63" t="n"/>
      <c r="K14" s="240" t="n"/>
      <c r="N14" s="241">
        <f>IF(N15&lt;&gt;""," -O","")</f>
        <v/>
      </c>
      <c r="P14" s="241">
        <f>IF(P15&lt;&gt;""," -O","")</f>
        <v/>
      </c>
      <c r="R14" s="241">
        <f>IF(R15&lt;&gt;""," -O","")</f>
        <v/>
      </c>
      <c r="T14" s="241">
        <f>IF(T15&lt;&gt;""," -O","")</f>
        <v/>
      </c>
      <c r="V14" s="241">
        <f>IF(V15&lt;&gt;""," -O","")</f>
        <v/>
      </c>
      <c r="X14" s="241">
        <f>IF(X15&lt;&gt;""," -O","")</f>
        <v/>
      </c>
      <c r="Z14" s="241">
        <f>IF(Z15&lt;&gt;""," -O","")</f>
        <v/>
      </c>
      <c r="AB14" s="241">
        <f>IF(AB15&lt;&gt;""," -O","")</f>
        <v/>
      </c>
      <c r="AD14" s="241">
        <f>IF(AD15&lt;&gt;""," -O","")</f>
        <v/>
      </c>
      <c r="AF14" s="241">
        <f>IF(AF15&lt;&gt;""," -O","")</f>
        <v/>
      </c>
      <c r="AH14" s="241">
        <f>IF(AH15&lt;&gt;""," -O","")</f>
        <v/>
      </c>
      <c r="AJ14" s="241">
        <f>IF(AJ15&lt;&gt;""," -O","")</f>
        <v/>
      </c>
      <c r="AL14" s="241">
        <f>IF(AL15&lt;&gt;""," -O","")</f>
        <v/>
      </c>
      <c r="AN14" s="241">
        <f>IF(AN15&lt;&gt;""," -O","")</f>
        <v/>
      </c>
      <c r="AP14" s="241">
        <f>IF(AP15&lt;&gt;""," -O","")</f>
        <v/>
      </c>
      <c r="AR14" s="241">
        <f>IF(AR15&lt;&gt;""," -O","")</f>
        <v/>
      </c>
      <c r="AT14" s="241">
        <f>IF(AT15&lt;&gt;""," -O","")</f>
        <v/>
      </c>
      <c r="AV14" s="241">
        <f>IF(AV15&lt;&gt;""," -O","")</f>
        <v/>
      </c>
      <c r="AX14" s="241">
        <f>IF(AX15&lt;&gt;""," -O","")</f>
        <v/>
      </c>
      <c r="AZ14" s="241">
        <f>IF(AZ15&lt;&gt;""," -O","")</f>
        <v/>
      </c>
      <c r="BB14" s="241">
        <f>IF(BB15&lt;&gt;""," -O","")</f>
        <v/>
      </c>
      <c r="BD14" s="241">
        <f>IF(BD15&lt;&gt;""," -O","")</f>
        <v/>
      </c>
      <c r="BF14" s="241">
        <f>IF(BF15&lt;&gt;""," -O","")</f>
        <v/>
      </c>
      <c r="BH14" s="241">
        <f>IF(BH15&lt;&gt;""," -O","")</f>
        <v/>
      </c>
      <c r="BJ14" s="241">
        <f>IF(BJ15&lt;&gt;""," -O","")</f>
        <v/>
      </c>
    </row>
    <row r="15" ht="22.5" customHeight="1">
      <c r="A15" s="182" t="n"/>
      <c r="B15" s="262" t="inlineStr">
        <is>
          <t>COLOR</t>
        </is>
      </c>
      <c r="C15" s="583" t="inlineStr">
        <is>
          <t>INTERPRETACIÓN DE LA ZONA</t>
        </is>
      </c>
      <c r="D15" s="662" t="n"/>
      <c r="E15" s="663" t="n"/>
      <c r="F15" s="250" t="inlineStr">
        <is>
          <t>CANTIDAD DE OPORTUNIDADES POR ZONA</t>
        </is>
      </c>
      <c r="G15" s="583" t="inlineStr">
        <is>
          <t>PROMEDIO DE OPORTUNIDADES DEL PROCESO</t>
        </is>
      </c>
      <c r="H15" s="662" t="n"/>
      <c r="I15" s="662" t="n"/>
      <c r="J15" s="663" t="n"/>
      <c r="K15" s="240" t="n"/>
      <c r="M15" s="241" t="n">
        <v>1.04</v>
      </c>
      <c r="N15" s="241">
        <f>IFERROR(VLOOKUP(M15,'CRUCE OPORTUNIDADES'!$C$10:$D$13,2,FALSE),"")</f>
        <v/>
      </c>
      <c r="O15" s="241" t="n">
        <v>2.04</v>
      </c>
      <c r="P15" s="241">
        <f>IFERROR(VLOOKUP(O15,'CRUCE OPORTUNIDADES'!$C$10:$D$13,2,FALSE),"")</f>
        <v/>
      </c>
      <c r="Q15" s="241" t="n">
        <v>3.04</v>
      </c>
      <c r="R15" s="241">
        <f>IFERROR(VLOOKUP(Q15,'CRUCE OPORTUNIDADES'!$C$10:$D$13,2,FALSE),"")</f>
        <v/>
      </c>
      <c r="S15" s="241" t="n">
        <v>4.04</v>
      </c>
      <c r="T15" s="241">
        <f>IFERROR(VLOOKUP(S15,'CRUCE OPORTUNIDADES'!$C$10:$D$13,2,FALSE),"")</f>
        <v/>
      </c>
      <c r="U15" s="241" t="n">
        <v>5.04</v>
      </c>
      <c r="V15" s="241">
        <f>IFERROR(VLOOKUP(U15,'CRUCE OPORTUNIDADES'!$C$10:$D$13,2,FALSE),"")</f>
        <v/>
      </c>
      <c r="W15" s="241" t="n">
        <v>6.04</v>
      </c>
      <c r="X15" s="241">
        <f>IFERROR(VLOOKUP(W15,'CRUCE OPORTUNIDADES'!$C$10:$D$13,2,FALSE),"")</f>
        <v/>
      </c>
      <c r="Y15" s="241" t="n">
        <v>7.04</v>
      </c>
      <c r="Z15" s="241">
        <f>IFERROR(VLOOKUP(Y15,'CRUCE OPORTUNIDADES'!$C$10:$D$13,2,FALSE),"")</f>
        <v/>
      </c>
      <c r="AA15" s="241" t="n">
        <v>8.039999999999999</v>
      </c>
      <c r="AB15" s="241">
        <f>IFERROR(VLOOKUP(AA15,'CRUCE OPORTUNIDADES'!$C$10:$D$13,2,FALSE),"")</f>
        <v/>
      </c>
      <c r="AC15" s="241" t="n">
        <v>9.039999999999999</v>
      </c>
      <c r="AD15" s="241">
        <f>IFERROR(VLOOKUP(AC15,'CRUCE OPORTUNIDADES'!$C$10:$D$13,2,FALSE),"")</f>
        <v/>
      </c>
      <c r="AE15" s="241" t="n">
        <v>10.04</v>
      </c>
      <c r="AF15" s="241">
        <f>IFERROR(VLOOKUP(AE15,'CRUCE OPORTUNIDADES'!$C$10:$D$13,2,FALSE),"")</f>
        <v/>
      </c>
      <c r="AG15" s="241" t="n">
        <v>11.04</v>
      </c>
      <c r="AH15" s="241">
        <f>IFERROR(VLOOKUP(AG15,'CRUCE OPORTUNIDADES'!$C$10:$D$13,2,FALSE),"")</f>
        <v/>
      </c>
      <c r="AI15" s="241" t="n">
        <v>12.04</v>
      </c>
      <c r="AJ15" s="241">
        <f>IFERROR(VLOOKUP(AI15,'CRUCE OPORTUNIDADES'!$C$10:$D$13,2,FALSE),"")</f>
        <v/>
      </c>
      <c r="AK15" s="241" t="n">
        <v>13.04</v>
      </c>
      <c r="AL15" s="241">
        <f>IFERROR(VLOOKUP(AK15,'CRUCE OPORTUNIDADES'!$C$10:$D$13,2,FALSE),"")</f>
        <v/>
      </c>
      <c r="AM15" s="241" t="n">
        <v>14.04</v>
      </c>
      <c r="AN15" s="241">
        <f>IFERROR(VLOOKUP(AM15,'CRUCE OPORTUNIDADES'!$C$10:$D$13,2,FALSE),"")</f>
        <v/>
      </c>
      <c r="AO15" s="241" t="n">
        <v>15.04</v>
      </c>
      <c r="AP15" s="241">
        <f>IFERROR(VLOOKUP(AO15,'CRUCE OPORTUNIDADES'!$C$10:$D$13,2,FALSE),"")</f>
        <v/>
      </c>
      <c r="AQ15" s="241" t="n">
        <v>16.04</v>
      </c>
      <c r="AR15" s="241">
        <f>IFERROR(VLOOKUP(AQ15,'CRUCE OPORTUNIDADES'!$C$10:$D$13,2,FALSE),"")</f>
        <v/>
      </c>
      <c r="AS15" s="241" t="n">
        <v>17.04</v>
      </c>
      <c r="AT15" s="241">
        <f>IFERROR(VLOOKUP(AS15,'CRUCE OPORTUNIDADES'!$C$10:$D$13,2,FALSE),"")</f>
        <v/>
      </c>
      <c r="AU15" s="241" t="n">
        <v>18.04</v>
      </c>
      <c r="AV15" s="241">
        <f>IFERROR(VLOOKUP(AU15,'CRUCE OPORTUNIDADES'!$C$10:$D$13,2,FALSE),"")</f>
        <v/>
      </c>
      <c r="AW15" s="241" t="n">
        <v>19.04</v>
      </c>
      <c r="AX15" s="241">
        <f>IFERROR(VLOOKUP(AW15,'CRUCE OPORTUNIDADES'!$C$10:$D$13,2,FALSE),"")</f>
        <v/>
      </c>
      <c r="AY15" s="241" t="n">
        <v>20.04</v>
      </c>
      <c r="AZ15" s="241">
        <f>IFERROR(VLOOKUP(AY15,'CRUCE OPORTUNIDADES'!$C$10:$D$13,2,FALSE),"")</f>
        <v/>
      </c>
      <c r="BA15" s="241" t="n">
        <v>21.04</v>
      </c>
      <c r="BB15" s="241">
        <f>IFERROR(VLOOKUP(BA15,'CRUCE OPORTUNIDADES'!$C$10:$D$13,2,FALSE),"")</f>
        <v/>
      </c>
      <c r="BC15" s="241" t="n">
        <v>22.04</v>
      </c>
      <c r="BD15" s="241">
        <f>IFERROR(VLOOKUP(BC15,'CRUCE OPORTUNIDADES'!$C$10:$D$13,2,FALSE),"")</f>
        <v/>
      </c>
      <c r="BE15" s="241" t="n">
        <v>23.04</v>
      </c>
      <c r="BF15" s="241">
        <f>IFERROR(VLOOKUP(BE15,'CRUCE OPORTUNIDADES'!$C$10:$D$13,2,FALSE),"")</f>
        <v/>
      </c>
      <c r="BG15" s="241" t="n">
        <v>24.04</v>
      </c>
      <c r="BH15" s="241">
        <f>IFERROR(VLOOKUP(BG15,'CRUCE OPORTUNIDADES'!$C$10:$D$13,2,FALSE),"")</f>
        <v/>
      </c>
      <c r="BI15" s="241" t="n">
        <v>25.04</v>
      </c>
      <c r="BJ15" s="241">
        <f>IFERROR(VLOOKUP(BI15,'CRUCE OPORTUNIDADES'!$C$10:$D$13,2,FALSE),"")</f>
        <v/>
      </c>
    </row>
    <row r="16" ht="15" customHeight="1">
      <c r="A16" s="182" t="n"/>
      <c r="B16" s="255" t="n"/>
      <c r="C16" s="567" t="inlineStr">
        <is>
          <t xml:space="preserve"> Zona de oportunidad baja: Monitorear los eventos.</t>
        </is>
      </c>
      <c r="D16" s="662" t="n"/>
      <c r="E16" s="663" t="n"/>
      <c r="F16" s="252">
        <f>COUNTIF('CRUCE OPORTUNIDADES'!$AJ$10:$AJ$13,"BAJO")</f>
        <v/>
      </c>
      <c r="G16" s="583" t="inlineStr">
        <is>
          <t>PROBABILIDAD</t>
        </is>
      </c>
      <c r="H16" s="583" t="inlineStr">
        <is>
          <t>IMPACTO</t>
        </is>
      </c>
      <c r="I16" s="711" t="inlineStr">
        <is>
          <t>VALORACIÓN</t>
        </is>
      </c>
      <c r="J16" s="663" t="n"/>
      <c r="K16" s="240" t="n"/>
      <c r="N16" s="241">
        <f>IF(N17&lt;&gt;""," -O","")</f>
        <v/>
      </c>
      <c r="P16" s="241">
        <f>IF(P17&lt;&gt;""," -O","")</f>
        <v/>
      </c>
      <c r="R16" s="241">
        <f>IF(R17&lt;&gt;""," -O","")</f>
        <v/>
      </c>
      <c r="T16" s="241">
        <f>IF(T17&lt;&gt;""," -O","")</f>
        <v/>
      </c>
      <c r="V16" s="241">
        <f>IF(V17&lt;&gt;""," -O","")</f>
        <v/>
      </c>
      <c r="X16" s="241">
        <f>IF(X17&lt;&gt;""," -O","")</f>
        <v/>
      </c>
      <c r="Z16" s="241">
        <f>IF(Z17&lt;&gt;""," -O","")</f>
        <v/>
      </c>
      <c r="AB16" s="241">
        <f>IF(AB17&lt;&gt;""," -O","")</f>
        <v/>
      </c>
      <c r="AD16" s="241">
        <f>IF(AD17&lt;&gt;""," -O","")</f>
        <v/>
      </c>
      <c r="AF16" s="241">
        <f>IF(AF17&lt;&gt;""," -O","")</f>
        <v/>
      </c>
      <c r="AH16" s="241">
        <f>IF(AH17&lt;&gt;""," -O","")</f>
        <v/>
      </c>
      <c r="AJ16" s="241">
        <f>IF(AJ17&lt;&gt;""," -O","")</f>
        <v/>
      </c>
      <c r="AL16" s="241">
        <f>IF(AL17&lt;&gt;""," -O","")</f>
        <v/>
      </c>
      <c r="AN16" s="241">
        <f>IF(AN17&lt;&gt;""," -O","")</f>
        <v/>
      </c>
      <c r="AP16" s="241">
        <f>IF(AP17&lt;&gt;""," -O","")</f>
        <v/>
      </c>
      <c r="AR16" s="241">
        <f>IF(AR17&lt;&gt;""," -O","")</f>
        <v/>
      </c>
      <c r="AT16" s="241">
        <f>IF(AT17&lt;&gt;""," -O","")</f>
        <v/>
      </c>
      <c r="AV16" s="241">
        <f>IF(AV17&lt;&gt;""," -O","")</f>
        <v/>
      </c>
      <c r="AX16" s="241">
        <f>IF(AX17&lt;&gt;""," -O","")</f>
        <v/>
      </c>
      <c r="AZ16" s="241">
        <f>IF(AZ17&lt;&gt;""," -O","")</f>
        <v/>
      </c>
      <c r="BB16" s="241">
        <f>IF(BB17&lt;&gt;""," -O","")</f>
        <v/>
      </c>
      <c r="BD16" s="241">
        <f>IF(BD17&lt;&gt;""," -O","")</f>
        <v/>
      </c>
      <c r="BF16" s="241">
        <f>IF(BF17&lt;&gt;""," -O","")</f>
        <v/>
      </c>
      <c r="BH16" s="241">
        <f>IF(BH17&lt;&gt;""," -O","")</f>
        <v/>
      </c>
      <c r="BJ16" s="241">
        <f>IF(BJ17&lt;&gt;""," -O","")</f>
        <v/>
      </c>
    </row>
    <row r="17" ht="15" customHeight="1">
      <c r="A17" s="182" t="n"/>
      <c r="B17" s="254" t="n"/>
      <c r="C17" s="567" t="inlineStr">
        <is>
          <t xml:space="preserve"> Zona de oportunidad moderada: Monitorear los eventos.</t>
        </is>
      </c>
      <c r="D17" s="662" t="n"/>
      <c r="E17" s="663" t="n"/>
      <c r="F17" s="252">
        <f>COUNTIF('CRUCE OPORTUNIDADES'!$AJ$10:$AJ$13,"MODERADO")</f>
        <v/>
      </c>
      <c r="G17" s="566">
        <f>AVERAGE('CRUCE OPORTUNIDADES'!AG10:AG13)</f>
        <v/>
      </c>
      <c r="H17" s="566">
        <f>AVERAGE('CRUCE OPORTUNIDADES'!AH10:AH13)</f>
        <v/>
      </c>
      <c r="I17" s="566">
        <f>ROUND(G17,0)*ROUND(H17,0)</f>
        <v/>
      </c>
      <c r="J17" s="708" t="n"/>
      <c r="K17" s="240" t="n"/>
      <c r="M17" s="241" t="n">
        <v>1.05</v>
      </c>
      <c r="N17" s="241">
        <f>IFERROR(VLOOKUP(M17,'CRUCE OPORTUNIDADES'!$C$10:$D$13,2,FALSE),"")</f>
        <v/>
      </c>
      <c r="O17" s="241" t="n">
        <v>2.05</v>
      </c>
      <c r="P17" s="241">
        <f>IFERROR(VLOOKUP(O17,'CRUCE OPORTUNIDADES'!$C$10:$D$13,2,FALSE),"")</f>
        <v/>
      </c>
      <c r="Q17" s="241" t="n">
        <v>3.05</v>
      </c>
      <c r="R17" s="241">
        <f>IFERROR(VLOOKUP(Q17,'CRUCE OPORTUNIDADES'!$C$10:$D$13,2,FALSE),"")</f>
        <v/>
      </c>
      <c r="S17" s="241" t="n">
        <v>4.05</v>
      </c>
      <c r="T17" s="241">
        <f>IFERROR(VLOOKUP(S17,'CRUCE OPORTUNIDADES'!$C$10:$D$13,2,FALSE),"")</f>
        <v/>
      </c>
      <c r="U17" s="241" t="n">
        <v>5.05</v>
      </c>
      <c r="V17" s="241">
        <f>IFERROR(VLOOKUP(U17,'CRUCE OPORTUNIDADES'!$C$10:$D$13,2,FALSE),"")</f>
        <v/>
      </c>
      <c r="W17" s="241" t="n">
        <v>6.05</v>
      </c>
      <c r="X17" s="241">
        <f>IFERROR(VLOOKUP(W17,'CRUCE OPORTUNIDADES'!$C$10:$D$13,2,FALSE),"")</f>
        <v/>
      </c>
      <c r="Y17" s="241" t="n">
        <v>7.05</v>
      </c>
      <c r="Z17" s="241">
        <f>IFERROR(VLOOKUP(Y17,'CRUCE OPORTUNIDADES'!$C$10:$D$13,2,FALSE),"")</f>
        <v/>
      </c>
      <c r="AA17" s="241" t="n">
        <v>8.050000000000001</v>
      </c>
      <c r="AB17" s="241">
        <f>IFERROR(VLOOKUP(AA17,'CRUCE OPORTUNIDADES'!$C$10:$D$13,2,FALSE),"")</f>
        <v/>
      </c>
      <c r="AC17" s="241" t="n">
        <v>9.050000000000001</v>
      </c>
      <c r="AD17" s="241">
        <f>IFERROR(VLOOKUP(AC17,'CRUCE OPORTUNIDADES'!$C$10:$D$13,2,FALSE),"")</f>
        <v/>
      </c>
      <c r="AE17" s="241" t="n">
        <v>10.05</v>
      </c>
      <c r="AF17" s="241">
        <f>IFERROR(VLOOKUP(AE17,'CRUCE OPORTUNIDADES'!$C$10:$D$13,2,FALSE),"")</f>
        <v/>
      </c>
      <c r="AG17" s="241" t="n">
        <v>11.05</v>
      </c>
      <c r="AH17" s="241">
        <f>IFERROR(VLOOKUP(AG17,'CRUCE OPORTUNIDADES'!$C$10:$D$13,2,FALSE),"")</f>
        <v/>
      </c>
      <c r="AI17" s="241" t="n">
        <v>12.05</v>
      </c>
      <c r="AJ17" s="241">
        <f>IFERROR(VLOOKUP(AI17,'CRUCE OPORTUNIDADES'!$C$10:$D$13,2,FALSE),"")</f>
        <v/>
      </c>
      <c r="AK17" s="241" t="n">
        <v>13.05</v>
      </c>
      <c r="AL17" s="241">
        <f>IFERROR(VLOOKUP(AK17,'CRUCE OPORTUNIDADES'!$C$10:$D$13,2,FALSE),"")</f>
        <v/>
      </c>
      <c r="AM17" s="241" t="n">
        <v>14.05</v>
      </c>
      <c r="AN17" s="241">
        <f>IFERROR(VLOOKUP(AM17,'CRUCE OPORTUNIDADES'!$C$10:$D$13,2,FALSE),"")</f>
        <v/>
      </c>
      <c r="AO17" s="241" t="n">
        <v>15.05</v>
      </c>
      <c r="AP17" s="241">
        <f>IFERROR(VLOOKUP(AO17,'CRUCE OPORTUNIDADES'!$C$10:$D$13,2,FALSE),"")</f>
        <v/>
      </c>
      <c r="AQ17" s="241" t="n">
        <v>16.05</v>
      </c>
      <c r="AR17" s="241">
        <f>IFERROR(VLOOKUP(AQ17,'CRUCE OPORTUNIDADES'!$C$10:$D$13,2,FALSE),"")</f>
        <v/>
      </c>
      <c r="AS17" s="241" t="n">
        <v>17.05</v>
      </c>
      <c r="AT17" s="241">
        <f>IFERROR(VLOOKUP(AS17,'CRUCE OPORTUNIDADES'!$C$10:$D$13,2,FALSE),"")</f>
        <v/>
      </c>
      <c r="AU17" s="241" t="n">
        <v>18.05</v>
      </c>
      <c r="AV17" s="241">
        <f>IFERROR(VLOOKUP(AU17,'CRUCE OPORTUNIDADES'!$C$10:$D$13,2,FALSE),"")</f>
        <v/>
      </c>
      <c r="AW17" s="241" t="n">
        <v>19.05</v>
      </c>
      <c r="AX17" s="241">
        <f>IFERROR(VLOOKUP(AW17,'CRUCE OPORTUNIDADES'!$C$10:$D$13,2,FALSE),"")</f>
        <v/>
      </c>
      <c r="AY17" s="241" t="n">
        <v>20.05</v>
      </c>
      <c r="AZ17" s="241">
        <f>IFERROR(VLOOKUP(AY17,'CRUCE OPORTUNIDADES'!$C$10:$D$13,2,FALSE),"")</f>
        <v/>
      </c>
      <c r="BA17" s="241" t="n">
        <v>21.05</v>
      </c>
      <c r="BB17" s="241">
        <f>IFERROR(VLOOKUP(BA17,'CRUCE OPORTUNIDADES'!$C$10:$D$13,2,FALSE),"")</f>
        <v/>
      </c>
      <c r="BC17" s="241" t="n">
        <v>22.05</v>
      </c>
      <c r="BD17" s="241">
        <f>IFERROR(VLOOKUP(BC17,'CRUCE OPORTUNIDADES'!$C$10:$D$13,2,FALSE),"")</f>
        <v/>
      </c>
      <c r="BE17" s="241" t="n">
        <v>23.05</v>
      </c>
      <c r="BF17" s="241">
        <f>IFERROR(VLOOKUP(BE17,'CRUCE OPORTUNIDADES'!$C$10:$D$13,2,FALSE),"")</f>
        <v/>
      </c>
      <c r="BG17" s="241" t="n">
        <v>24.05</v>
      </c>
      <c r="BH17" s="241">
        <f>IFERROR(VLOOKUP(BG17,'CRUCE OPORTUNIDADES'!$C$10:$D$13,2,FALSE),"")</f>
        <v/>
      </c>
      <c r="BI17" s="241" t="n">
        <v>25.05</v>
      </c>
      <c r="BJ17" s="241">
        <f>IFERROR(VLOOKUP(BI17,'CRUCE OPORTUNIDADES'!$C$10:$D$13,2,FALSE),"")</f>
        <v/>
      </c>
    </row>
    <row r="18" ht="15.75" customHeight="1">
      <c r="A18" s="182" t="n"/>
      <c r="B18" s="253" t="n"/>
      <c r="C18" s="567" t="inlineStr">
        <is>
          <t xml:space="preserve"> Zona de oportunidad favorable: Potencializar la oportunidad.</t>
        </is>
      </c>
      <c r="D18" s="662" t="n"/>
      <c r="E18" s="663" t="n"/>
      <c r="F18" s="252">
        <f>COUNTIF('CRUCE OPORTUNIDADES'!$AJ$10:$AJ$13,"FAVORABLE")</f>
        <v/>
      </c>
      <c r="G18" s="659" t="n"/>
      <c r="H18" s="659" t="n"/>
      <c r="I18" s="712" t="n"/>
      <c r="J18" s="694" t="n"/>
      <c r="K18" s="240" t="n"/>
      <c r="N18" s="241">
        <f>IF(N19&lt;&gt;""," -O","")</f>
        <v/>
      </c>
      <c r="P18" s="241">
        <f>IF(P19&lt;&gt;""," -O","")</f>
        <v/>
      </c>
      <c r="R18" s="241">
        <f>IF(R19&lt;&gt;""," -O","")</f>
        <v/>
      </c>
      <c r="T18" s="241">
        <f>IF(T19&lt;&gt;""," -O","")</f>
        <v/>
      </c>
      <c r="V18" s="241">
        <f>IF(V19&lt;&gt;""," -O","")</f>
        <v/>
      </c>
      <c r="X18" s="241">
        <f>IF(X19&lt;&gt;""," -O","")</f>
        <v/>
      </c>
      <c r="Z18" s="241">
        <f>IF(Z19&lt;&gt;""," -O","")</f>
        <v/>
      </c>
      <c r="AB18" s="241">
        <f>IF(AB19&lt;&gt;""," -O","")</f>
        <v/>
      </c>
      <c r="AD18" s="241">
        <f>IF(AD19&lt;&gt;""," -O","")</f>
        <v/>
      </c>
      <c r="AF18" s="241">
        <f>IF(AF19&lt;&gt;""," -O","")</f>
        <v/>
      </c>
      <c r="AH18" s="241">
        <f>IF(AH19&lt;&gt;""," -O","")</f>
        <v/>
      </c>
      <c r="AJ18" s="241">
        <f>IF(AJ19&lt;&gt;""," -O","")</f>
        <v/>
      </c>
      <c r="AL18" s="241">
        <f>IF(AL19&lt;&gt;""," -O","")</f>
        <v/>
      </c>
      <c r="AN18" s="241">
        <f>IF(AN19&lt;&gt;""," -O","")</f>
        <v/>
      </c>
      <c r="AP18" s="241">
        <f>IF(AP19&lt;&gt;""," -O","")</f>
        <v/>
      </c>
      <c r="AR18" s="241">
        <f>IF(AR19&lt;&gt;""," -O","")</f>
        <v/>
      </c>
      <c r="AT18" s="241">
        <f>IF(AT19&lt;&gt;""," -O","")</f>
        <v/>
      </c>
      <c r="AV18" s="241">
        <f>IF(AV19&lt;&gt;""," -O","")</f>
        <v/>
      </c>
      <c r="AX18" s="241">
        <f>IF(AX19&lt;&gt;""," -O","")</f>
        <v/>
      </c>
      <c r="AZ18" s="241">
        <f>IF(AZ19&lt;&gt;""," -O","")</f>
        <v/>
      </c>
      <c r="BB18" s="241">
        <f>IF(BB19&lt;&gt;""," -O","")</f>
        <v/>
      </c>
      <c r="BD18" s="241">
        <f>IF(BD19&lt;&gt;""," -O","")</f>
        <v/>
      </c>
      <c r="BF18" s="241">
        <f>IF(BF19&lt;&gt;""," -O","")</f>
        <v/>
      </c>
      <c r="BH18" s="241">
        <f>IF(BH19&lt;&gt;""," -O","")</f>
        <v/>
      </c>
      <c r="BJ18" s="241">
        <f>IF(BJ19&lt;&gt;""," -O","")</f>
        <v/>
      </c>
    </row>
    <row r="19" ht="15.75" customHeight="1">
      <c r="A19" s="182" t="n"/>
      <c r="B19" s="251" t="n"/>
      <c r="C19" s="567" t="inlineStr">
        <is>
          <t xml:space="preserve"> Zona de oportunidad alta: Potencializar la oportunidad.</t>
        </is>
      </c>
      <c r="D19" s="662" t="n"/>
      <c r="E19" s="663" t="n"/>
      <c r="F19" s="252">
        <f>COUNTIF('CRUCE OPORTUNIDADES'!$AJ$10:$AJ$13,"ALTO")</f>
        <v/>
      </c>
      <c r="G19" s="660" t="n"/>
      <c r="H19" s="660" t="n"/>
      <c r="I19" s="709" t="n"/>
      <c r="J19" s="706" t="n"/>
      <c r="K19" s="240" t="n"/>
      <c r="M19" s="241" t="n">
        <v>1.06</v>
      </c>
      <c r="N19" s="241">
        <f>IFERROR(VLOOKUP(M19,'CRUCE OPORTUNIDADES'!$C$10:$D$13,2,FALSE),"")</f>
        <v/>
      </c>
      <c r="O19" s="241" t="n">
        <v>2.06</v>
      </c>
      <c r="P19" s="241">
        <f>IFERROR(VLOOKUP(O19,'CRUCE OPORTUNIDADES'!$C$10:$D$13,2,FALSE),"")</f>
        <v/>
      </c>
      <c r="Q19" s="241" t="n">
        <v>3.06</v>
      </c>
      <c r="R19" s="241">
        <f>IFERROR(VLOOKUP(Q19,'CRUCE OPORTUNIDADES'!$C$10:$D$13,2,FALSE),"")</f>
        <v/>
      </c>
      <c r="S19" s="241" t="n">
        <v>4.06</v>
      </c>
      <c r="T19" s="241">
        <f>IFERROR(VLOOKUP(S19,'CRUCE OPORTUNIDADES'!$C$10:$D$13,2,FALSE),"")</f>
        <v/>
      </c>
      <c r="U19" s="241" t="n">
        <v>5.06</v>
      </c>
      <c r="V19" s="241">
        <f>IFERROR(VLOOKUP(U19,'CRUCE OPORTUNIDADES'!$C$10:$D$13,2,FALSE),"")</f>
        <v/>
      </c>
      <c r="W19" s="241" t="n">
        <v>6.06</v>
      </c>
      <c r="X19" s="241">
        <f>IFERROR(VLOOKUP(W19,'CRUCE OPORTUNIDADES'!$C$10:$D$13,2,FALSE),"")</f>
        <v/>
      </c>
      <c r="Y19" s="241" t="n">
        <v>7.06</v>
      </c>
      <c r="Z19" s="241">
        <f>IFERROR(VLOOKUP(Y19,'CRUCE OPORTUNIDADES'!$C$10:$D$13,2,FALSE),"")</f>
        <v/>
      </c>
      <c r="AA19" s="241" t="n">
        <v>8.06</v>
      </c>
      <c r="AB19" s="241">
        <f>IFERROR(VLOOKUP(AA19,'CRUCE OPORTUNIDADES'!$C$10:$D$13,2,FALSE),"")</f>
        <v/>
      </c>
      <c r="AC19" s="241" t="n">
        <v>9.06</v>
      </c>
      <c r="AD19" s="241">
        <f>IFERROR(VLOOKUP(AC19,'CRUCE OPORTUNIDADES'!$C$10:$D$13,2,FALSE),"")</f>
        <v/>
      </c>
      <c r="AE19" s="241" t="n">
        <v>10.06</v>
      </c>
      <c r="AF19" s="241">
        <f>IFERROR(VLOOKUP(AE19,'CRUCE OPORTUNIDADES'!$C$10:$D$13,2,FALSE),"")</f>
        <v/>
      </c>
      <c r="AG19" s="241" t="n">
        <v>11.06</v>
      </c>
      <c r="AH19" s="241">
        <f>IFERROR(VLOOKUP(AG19,'CRUCE OPORTUNIDADES'!$C$10:$D$13,2,FALSE),"")</f>
        <v/>
      </c>
      <c r="AI19" s="241" t="n">
        <v>12.06</v>
      </c>
      <c r="AJ19" s="241">
        <f>IFERROR(VLOOKUP(AI19,'CRUCE OPORTUNIDADES'!$C$10:$D$13,2,FALSE),"")</f>
        <v/>
      </c>
      <c r="AK19" s="241" t="n">
        <v>13.06</v>
      </c>
      <c r="AL19" s="241">
        <f>IFERROR(VLOOKUP(AK19,'CRUCE OPORTUNIDADES'!$C$10:$D$13,2,FALSE),"")</f>
        <v/>
      </c>
      <c r="AM19" s="241" t="n">
        <v>14.06</v>
      </c>
      <c r="AN19" s="241">
        <f>IFERROR(VLOOKUP(AM19,'CRUCE OPORTUNIDADES'!$C$10:$D$13,2,FALSE),"")</f>
        <v/>
      </c>
      <c r="AO19" s="241" t="n">
        <v>15.06</v>
      </c>
      <c r="AP19" s="241">
        <f>IFERROR(VLOOKUP(AO19,'CRUCE OPORTUNIDADES'!$C$10:$D$13,2,FALSE),"")</f>
        <v/>
      </c>
      <c r="AQ19" s="241" t="n">
        <v>16.06</v>
      </c>
      <c r="AR19" s="241">
        <f>IFERROR(VLOOKUP(AQ19,'CRUCE OPORTUNIDADES'!$C$10:$D$13,2,FALSE),"")</f>
        <v/>
      </c>
      <c r="AS19" s="241" t="n">
        <v>17.06</v>
      </c>
      <c r="AT19" s="241">
        <f>IFERROR(VLOOKUP(AS19,'CRUCE OPORTUNIDADES'!$C$10:$D$13,2,FALSE),"")</f>
        <v/>
      </c>
      <c r="AU19" s="241" t="n">
        <v>18.06</v>
      </c>
      <c r="AV19" s="241">
        <f>IFERROR(VLOOKUP(AU19,'CRUCE OPORTUNIDADES'!$C$10:$D$13,2,FALSE),"")</f>
        <v/>
      </c>
      <c r="AW19" s="241" t="n">
        <v>19.06</v>
      </c>
      <c r="AX19" s="241">
        <f>IFERROR(VLOOKUP(AW19,'CRUCE OPORTUNIDADES'!$C$10:$D$13,2,FALSE),"")</f>
        <v/>
      </c>
      <c r="AY19" s="241" t="n">
        <v>20.06</v>
      </c>
      <c r="AZ19" s="241">
        <f>IFERROR(VLOOKUP(AY19,'CRUCE OPORTUNIDADES'!$C$10:$D$13,2,FALSE),"")</f>
        <v/>
      </c>
      <c r="BA19" s="241" t="n">
        <v>21.06</v>
      </c>
      <c r="BB19" s="241">
        <f>IFERROR(VLOOKUP(BA19,'CRUCE OPORTUNIDADES'!$C$10:$D$13,2,FALSE),"")</f>
        <v/>
      </c>
      <c r="BC19" s="241" t="n">
        <v>22.06</v>
      </c>
      <c r="BD19" s="241">
        <f>IFERROR(VLOOKUP(BC19,'CRUCE OPORTUNIDADES'!$C$10:$D$13,2,FALSE),"")</f>
        <v/>
      </c>
      <c r="BE19" s="241" t="n">
        <v>23.06</v>
      </c>
      <c r="BF19" s="241">
        <f>IFERROR(VLOOKUP(BE19,'CRUCE OPORTUNIDADES'!$C$10:$D$13,2,FALSE),"")</f>
        <v/>
      </c>
      <c r="BG19" s="241" t="n">
        <v>24.06</v>
      </c>
      <c r="BH19" s="241">
        <f>IFERROR(VLOOKUP(BG19,'CRUCE OPORTUNIDADES'!$C$10:$D$13,2,FALSE),"")</f>
        <v/>
      </c>
      <c r="BI19" s="241" t="n">
        <v>25.06</v>
      </c>
      <c r="BJ19" s="241">
        <f>IFERROR(VLOOKUP(BI19,'CRUCE OPORTUNIDADES'!$C$10:$D$13,2,FALSE),"")</f>
        <v/>
      </c>
    </row>
    <row r="20">
      <c r="A20" s="182" t="n"/>
      <c r="B20" s="182" t="n"/>
      <c r="C20" s="182" t="n"/>
      <c r="D20" s="182" t="n"/>
      <c r="E20" s="182" t="n"/>
      <c r="F20" s="182" t="n"/>
      <c r="G20" s="182" t="n"/>
      <c r="H20" s="182" t="n"/>
      <c r="I20" s="182" t="n"/>
      <c r="J20" s="182" t="n"/>
      <c r="K20" s="240" t="n"/>
      <c r="N20" s="241">
        <f>IF(N21&lt;&gt;""," -O","")</f>
        <v/>
      </c>
      <c r="P20" s="241">
        <f>IF(P21&lt;&gt;""," -O","")</f>
        <v/>
      </c>
      <c r="R20" s="241">
        <f>IF(R21&lt;&gt;""," -O","")</f>
        <v/>
      </c>
      <c r="T20" s="241">
        <f>IF(T21&lt;&gt;""," -O","")</f>
        <v/>
      </c>
      <c r="V20" s="241">
        <f>IF(V21&lt;&gt;""," -O","")</f>
        <v/>
      </c>
      <c r="X20" s="241">
        <f>IF(X21&lt;&gt;""," -O","")</f>
        <v/>
      </c>
      <c r="Z20" s="241">
        <f>IF(Z21&lt;&gt;""," -O","")</f>
        <v/>
      </c>
      <c r="AB20" s="241">
        <f>IF(AB21&lt;&gt;""," -O","")</f>
        <v/>
      </c>
      <c r="AD20" s="241">
        <f>IF(AD21&lt;&gt;""," -O","")</f>
        <v/>
      </c>
      <c r="AF20" s="241">
        <f>IF(AF21&lt;&gt;""," -O","")</f>
        <v/>
      </c>
      <c r="AH20" s="241">
        <f>IF(AH21&lt;&gt;""," -O","")</f>
        <v/>
      </c>
      <c r="AJ20" s="241">
        <f>IF(AJ21&lt;&gt;""," -O","")</f>
        <v/>
      </c>
      <c r="AL20" s="241">
        <f>IF(AL21&lt;&gt;""," -O","")</f>
        <v/>
      </c>
      <c r="AN20" s="241">
        <f>IF(AN21&lt;&gt;""," -O","")</f>
        <v/>
      </c>
      <c r="AP20" s="241">
        <f>IF(AP21&lt;&gt;""," -O","")</f>
        <v/>
      </c>
      <c r="AR20" s="241">
        <f>IF(AR21&lt;&gt;""," -O","")</f>
        <v/>
      </c>
      <c r="AT20" s="241">
        <f>IF(AT21&lt;&gt;""," -O","")</f>
        <v/>
      </c>
      <c r="AV20" s="241">
        <f>IF(AV21&lt;&gt;""," -O","")</f>
        <v/>
      </c>
      <c r="AX20" s="241">
        <f>IF(AX21&lt;&gt;""," -O","")</f>
        <v/>
      </c>
      <c r="AZ20" s="241">
        <f>IF(AZ21&lt;&gt;""," -O","")</f>
        <v/>
      </c>
      <c r="BB20" s="241">
        <f>IF(BB21&lt;&gt;""," -O","")</f>
        <v/>
      </c>
      <c r="BD20" s="241">
        <f>IF(BD21&lt;&gt;""," -O","")</f>
        <v/>
      </c>
      <c r="BF20" s="241">
        <f>IF(BF21&lt;&gt;""," -O","")</f>
        <v/>
      </c>
      <c r="BH20" s="241">
        <f>IF(BH21&lt;&gt;""," -O","")</f>
        <v/>
      </c>
      <c r="BJ20" s="241">
        <f>IF(BJ21&lt;&gt;""," -O","")</f>
        <v/>
      </c>
    </row>
    <row r="21" ht="60.75" customHeight="1">
      <c r="A21" s="182" t="n"/>
      <c r="B21" s="561" t="inlineStr">
        <is>
          <t>Diagonal 18 No. 20-29 Fusagasugá – Cundinamarca
Teléfono (601) 8281483 Línea Gratuita 018000180414
www.ucundinamarca.edu.co   E-mail: info@ucundinamarca.edu.co
NIT: 890.680.062-2</t>
        </is>
      </c>
      <c r="K21" s="182" t="n"/>
      <c r="M21" s="241" t="n">
        <v>1.07</v>
      </c>
      <c r="N21" s="241">
        <f>IFERROR(VLOOKUP(M21,'CRUCE OPORTUNIDADES'!$C$10:$D$13,2,FALSE),"")</f>
        <v/>
      </c>
      <c r="O21" s="241" t="n">
        <v>2.07</v>
      </c>
      <c r="P21" s="241">
        <f>IFERROR(VLOOKUP(O21,'CRUCE OPORTUNIDADES'!$C$10:$D$13,2,FALSE),"")</f>
        <v/>
      </c>
      <c r="Q21" s="241" t="n">
        <v>3.07</v>
      </c>
      <c r="R21" s="241">
        <f>IFERROR(VLOOKUP(Q21,'CRUCE OPORTUNIDADES'!$C$10:$D$13,2,FALSE),"")</f>
        <v/>
      </c>
      <c r="S21" s="241" t="n">
        <v>4.07</v>
      </c>
      <c r="T21" s="241">
        <f>IFERROR(VLOOKUP(S21,'CRUCE OPORTUNIDADES'!$C$10:$D$13,2,FALSE),"")</f>
        <v/>
      </c>
      <c r="U21" s="241" t="n">
        <v>5.07</v>
      </c>
      <c r="V21" s="241">
        <f>IFERROR(VLOOKUP(U21,'CRUCE OPORTUNIDADES'!$C$10:$D$13,2,FALSE),"")</f>
        <v/>
      </c>
      <c r="W21" s="241" t="n">
        <v>6.07</v>
      </c>
      <c r="X21" s="241">
        <f>IFERROR(VLOOKUP(W21,'CRUCE OPORTUNIDADES'!$C$10:$D$13,2,FALSE),"")</f>
        <v/>
      </c>
      <c r="Y21" s="241" t="n">
        <v>7.07</v>
      </c>
      <c r="Z21" s="241">
        <f>IFERROR(VLOOKUP(Y21,'CRUCE OPORTUNIDADES'!$C$10:$D$13,2,FALSE),"")</f>
        <v/>
      </c>
      <c r="AA21" s="241" t="n">
        <v>8.07</v>
      </c>
      <c r="AB21" s="241">
        <f>IFERROR(VLOOKUP(AA21,'CRUCE OPORTUNIDADES'!$C$10:$D$13,2,FALSE),"")</f>
        <v/>
      </c>
      <c r="AC21" s="241" t="n">
        <v>9.07</v>
      </c>
      <c r="AD21" s="241">
        <f>IFERROR(VLOOKUP(AC21,'CRUCE OPORTUNIDADES'!$C$10:$D$13,2,FALSE),"")</f>
        <v/>
      </c>
      <c r="AE21" s="241" t="n">
        <v>10.07</v>
      </c>
      <c r="AF21" s="241">
        <f>IFERROR(VLOOKUP(AE21,'CRUCE OPORTUNIDADES'!$C$10:$D$13,2,FALSE),"")</f>
        <v/>
      </c>
      <c r="AG21" s="241" t="n">
        <v>11.07</v>
      </c>
      <c r="AH21" s="241">
        <f>IFERROR(VLOOKUP(AG21,'CRUCE OPORTUNIDADES'!$C$10:$D$13,2,FALSE),"")</f>
        <v/>
      </c>
      <c r="AI21" s="241" t="n">
        <v>12.07</v>
      </c>
      <c r="AJ21" s="241">
        <f>IFERROR(VLOOKUP(AI21,'CRUCE OPORTUNIDADES'!$C$10:$D$13,2,FALSE),"")</f>
        <v/>
      </c>
      <c r="AK21" s="241" t="n">
        <v>13.07</v>
      </c>
      <c r="AL21" s="241">
        <f>IFERROR(VLOOKUP(AK21,'CRUCE OPORTUNIDADES'!$C$10:$D$13,2,FALSE),"")</f>
        <v/>
      </c>
      <c r="AM21" s="241" t="n">
        <v>14.07</v>
      </c>
      <c r="AN21" s="241">
        <f>IFERROR(VLOOKUP(AM21,'CRUCE OPORTUNIDADES'!$C$10:$D$13,2,FALSE),"")</f>
        <v/>
      </c>
      <c r="AO21" s="241" t="n">
        <v>15.07</v>
      </c>
      <c r="AP21" s="241">
        <f>IFERROR(VLOOKUP(AO21,'CRUCE OPORTUNIDADES'!$C$10:$D$13,2,FALSE),"")</f>
        <v/>
      </c>
      <c r="AQ21" s="241" t="n">
        <v>16.07</v>
      </c>
      <c r="AR21" s="241">
        <f>IFERROR(VLOOKUP(AQ21,'CRUCE OPORTUNIDADES'!$C$10:$D$13,2,FALSE),"")</f>
        <v/>
      </c>
      <c r="AS21" s="241" t="n">
        <v>17.07</v>
      </c>
      <c r="AT21" s="241">
        <f>IFERROR(VLOOKUP(AS21,'CRUCE OPORTUNIDADES'!$C$10:$D$13,2,FALSE),"")</f>
        <v/>
      </c>
      <c r="AU21" s="241" t="n">
        <v>18.07</v>
      </c>
      <c r="AV21" s="241">
        <f>IFERROR(VLOOKUP(AU21,'CRUCE OPORTUNIDADES'!$C$10:$D$13,2,FALSE),"")</f>
        <v/>
      </c>
      <c r="AW21" s="241" t="n">
        <v>19.07</v>
      </c>
      <c r="AX21" s="241">
        <f>IFERROR(VLOOKUP(AW21,'CRUCE OPORTUNIDADES'!$C$10:$D$13,2,FALSE),"")</f>
        <v/>
      </c>
      <c r="AY21" s="241" t="n">
        <v>20.07</v>
      </c>
      <c r="AZ21" s="241">
        <f>IFERROR(VLOOKUP(AY21,'CRUCE OPORTUNIDADES'!$C$10:$D$13,2,FALSE),"")</f>
        <v/>
      </c>
      <c r="BA21" s="241" t="n">
        <v>21.07</v>
      </c>
      <c r="BB21" s="241">
        <f>IFERROR(VLOOKUP(BA21,'CRUCE OPORTUNIDADES'!$C$10:$D$13,2,FALSE),"")</f>
        <v/>
      </c>
      <c r="BC21" s="241" t="n">
        <v>22.07</v>
      </c>
      <c r="BD21" s="241">
        <f>IFERROR(VLOOKUP(BC21,'CRUCE OPORTUNIDADES'!$C$10:$D$13,2,FALSE),"")</f>
        <v/>
      </c>
      <c r="BE21" s="241" t="n">
        <v>23.07</v>
      </c>
      <c r="BF21" s="241">
        <f>IFERROR(VLOOKUP(BE21,'CRUCE OPORTUNIDADES'!$C$10:$D$13,2,FALSE),"")</f>
        <v/>
      </c>
      <c r="BG21" s="241" t="n">
        <v>24.07</v>
      </c>
      <c r="BH21" s="241">
        <f>IFERROR(VLOOKUP(BG21,'CRUCE OPORTUNIDADES'!$C$10:$D$13,2,FALSE),"")</f>
        <v/>
      </c>
      <c r="BI21" s="241" t="n">
        <v>25.07</v>
      </c>
      <c r="BJ21" s="241">
        <f>IFERROR(VLOOKUP(BI21,'CRUCE OPORTUNIDADES'!$C$10:$D$13,2,FALSE),"")</f>
        <v/>
      </c>
    </row>
    <row r="22">
      <c r="A22" s="182" t="n"/>
      <c r="B22" s="182" t="n"/>
      <c r="C22" s="182" t="n"/>
      <c r="D22" s="182" t="n"/>
      <c r="E22" s="182" t="n"/>
      <c r="F22" s="182" t="n"/>
      <c r="G22" s="182" t="n"/>
      <c r="H22" s="182" t="n"/>
      <c r="I22" s="182" t="n"/>
      <c r="J22" s="182" t="n"/>
      <c r="K22" s="182" t="n"/>
      <c r="N22" s="241">
        <f>IF(N23&lt;&gt;""," -O","")</f>
        <v/>
      </c>
      <c r="P22" s="241">
        <f>IF(P23&lt;&gt;""," -O","")</f>
        <v/>
      </c>
      <c r="R22" s="241">
        <f>IF(R23&lt;&gt;""," -O","")</f>
        <v/>
      </c>
      <c r="T22" s="241">
        <f>IF(T23&lt;&gt;""," -O","")</f>
        <v/>
      </c>
      <c r="V22" s="241">
        <f>IF(V23&lt;&gt;""," -O","")</f>
        <v/>
      </c>
      <c r="X22" s="241">
        <f>IF(X23&lt;&gt;""," -O","")</f>
        <v/>
      </c>
      <c r="Z22" s="241">
        <f>IF(Z23&lt;&gt;""," -O","")</f>
        <v/>
      </c>
      <c r="AB22" s="241">
        <f>IF(AB23&lt;&gt;""," -O","")</f>
        <v/>
      </c>
      <c r="AD22" s="241">
        <f>IF(AD23&lt;&gt;""," -O","")</f>
        <v/>
      </c>
      <c r="AF22" s="241">
        <f>IF(AF23&lt;&gt;""," -O","")</f>
        <v/>
      </c>
      <c r="AH22" s="241">
        <f>IF(AH23&lt;&gt;""," -O","")</f>
        <v/>
      </c>
      <c r="AJ22" s="241">
        <f>IF(AJ23&lt;&gt;""," -O","")</f>
        <v/>
      </c>
      <c r="AL22" s="241">
        <f>IF(AL23&lt;&gt;""," -O","")</f>
        <v/>
      </c>
      <c r="AN22" s="241">
        <f>IF(AN23&lt;&gt;""," -O","")</f>
        <v/>
      </c>
      <c r="AP22" s="241">
        <f>IF(AP23&lt;&gt;""," -O","")</f>
        <v/>
      </c>
      <c r="AR22" s="241">
        <f>IF(AR23&lt;&gt;""," -O","")</f>
        <v/>
      </c>
      <c r="AT22" s="241">
        <f>IF(AT23&lt;&gt;""," -O","")</f>
        <v/>
      </c>
      <c r="AV22" s="241">
        <f>IF(AV23&lt;&gt;""," -O","")</f>
        <v/>
      </c>
      <c r="AX22" s="241">
        <f>IF(AX23&lt;&gt;""," -O","")</f>
        <v/>
      </c>
      <c r="AZ22" s="241">
        <f>IF(AZ23&lt;&gt;""," -O","")</f>
        <v/>
      </c>
      <c r="BB22" s="241">
        <f>IF(BB23&lt;&gt;""," -O","")</f>
        <v/>
      </c>
      <c r="BD22" s="241">
        <f>IF(BD23&lt;&gt;""," -O","")</f>
        <v/>
      </c>
      <c r="BF22" s="241">
        <f>IF(BF23&lt;&gt;""," -O","")</f>
        <v/>
      </c>
      <c r="BH22" s="241">
        <f>IF(BH23&lt;&gt;""," -O","")</f>
        <v/>
      </c>
      <c r="BJ22" s="241">
        <f>IF(BJ23&lt;&gt;""," -O","")</f>
        <v/>
      </c>
    </row>
    <row r="23" ht="32.25" customHeight="1">
      <c r="A23" s="182" t="n"/>
      <c r="B23" s="182" t="n"/>
      <c r="C23" s="562" t="inlineStr">
        <is>
          <t>Documento controlado por el Sistema de Gestión de la Calidad 
Asegúrese que corresponde a la última versión consultando el Portal Institucional</t>
        </is>
      </c>
      <c r="K23" s="182" t="n"/>
      <c r="M23" s="241" t="n">
        <v>1.08</v>
      </c>
      <c r="N23" s="241">
        <f>IFERROR(VLOOKUP(M23,'CRUCE OPORTUNIDADES'!$C$10:$D$13,2,FALSE),"")</f>
        <v/>
      </c>
      <c r="O23" s="241" t="n">
        <v>2.08</v>
      </c>
      <c r="P23" s="241">
        <f>IFERROR(VLOOKUP(O23,'CRUCE OPORTUNIDADES'!$C$10:$D$13,2,FALSE),"")</f>
        <v/>
      </c>
      <c r="Q23" s="241" t="n">
        <v>3.08</v>
      </c>
      <c r="R23" s="241">
        <f>IFERROR(VLOOKUP(Q23,'CRUCE OPORTUNIDADES'!$C$10:$D$13,2,FALSE),"")</f>
        <v/>
      </c>
      <c r="S23" s="241" t="n">
        <v>4.08</v>
      </c>
      <c r="T23" s="241">
        <f>IFERROR(VLOOKUP(S23,'CRUCE OPORTUNIDADES'!$C$10:$D$13,2,FALSE),"")</f>
        <v/>
      </c>
      <c r="U23" s="241" t="n">
        <v>5.08</v>
      </c>
      <c r="V23" s="241">
        <f>IFERROR(VLOOKUP(U23,'CRUCE OPORTUNIDADES'!$C$10:$D$13,2,FALSE),"")</f>
        <v/>
      </c>
      <c r="W23" s="241" t="n">
        <v>6.08</v>
      </c>
      <c r="X23" s="241">
        <f>IFERROR(VLOOKUP(W23,'CRUCE OPORTUNIDADES'!$C$10:$D$13,2,FALSE),"")</f>
        <v/>
      </c>
      <c r="Y23" s="241" t="n">
        <v>7.08</v>
      </c>
      <c r="Z23" s="241">
        <f>IFERROR(VLOOKUP(Y23,'CRUCE OPORTUNIDADES'!$C$10:$D$13,2,FALSE),"")</f>
        <v/>
      </c>
      <c r="AA23" s="241" t="n">
        <v>8.08</v>
      </c>
      <c r="AB23" s="241">
        <f>IFERROR(VLOOKUP(AA23,'CRUCE OPORTUNIDADES'!$C$10:$D$13,2,FALSE),"")</f>
        <v/>
      </c>
      <c r="AC23" s="241" t="n">
        <v>9.08</v>
      </c>
      <c r="AD23" s="241">
        <f>IFERROR(VLOOKUP(AC23,'CRUCE OPORTUNIDADES'!$C$10:$D$13,2,FALSE),"")</f>
        <v/>
      </c>
      <c r="AE23" s="241" t="n">
        <v>10.08</v>
      </c>
      <c r="AF23" s="241">
        <f>IFERROR(VLOOKUP(AE23,'CRUCE OPORTUNIDADES'!$C$10:$D$13,2,FALSE),"")</f>
        <v/>
      </c>
      <c r="AG23" s="241" t="n">
        <v>11.08</v>
      </c>
      <c r="AH23" s="241">
        <f>IFERROR(VLOOKUP(AG23,'CRUCE OPORTUNIDADES'!$C$10:$D$13,2,FALSE),"")</f>
        <v/>
      </c>
      <c r="AI23" s="241" t="n">
        <v>12.08</v>
      </c>
      <c r="AJ23" s="241">
        <f>IFERROR(VLOOKUP(AI23,'CRUCE OPORTUNIDADES'!$C$10:$D$13,2,FALSE),"")</f>
        <v/>
      </c>
      <c r="AK23" s="241" t="n">
        <v>13.08</v>
      </c>
      <c r="AL23" s="241">
        <f>IFERROR(VLOOKUP(AK23,'CRUCE OPORTUNIDADES'!$C$10:$D$13,2,FALSE),"")</f>
        <v/>
      </c>
      <c r="AM23" s="241" t="n">
        <v>14.08</v>
      </c>
      <c r="AN23" s="241">
        <f>IFERROR(VLOOKUP(AM23,'CRUCE OPORTUNIDADES'!$C$10:$D$13,2,FALSE),"")</f>
        <v/>
      </c>
      <c r="AO23" s="241" t="n">
        <v>15.08</v>
      </c>
      <c r="AP23" s="241">
        <f>IFERROR(VLOOKUP(AO23,'CRUCE OPORTUNIDADES'!$C$10:$D$13,2,FALSE),"")</f>
        <v/>
      </c>
      <c r="AQ23" s="241" t="n">
        <v>16.08</v>
      </c>
      <c r="AR23" s="241">
        <f>IFERROR(VLOOKUP(AQ23,'CRUCE OPORTUNIDADES'!$C$10:$D$13,2,FALSE),"")</f>
        <v/>
      </c>
      <c r="AS23" s="241" t="n">
        <v>17.08</v>
      </c>
      <c r="AT23" s="241">
        <f>IFERROR(VLOOKUP(AS23,'CRUCE OPORTUNIDADES'!$C$10:$D$13,2,FALSE),"")</f>
        <v/>
      </c>
      <c r="AU23" s="241" t="n">
        <v>18.08</v>
      </c>
      <c r="AV23" s="241">
        <f>IFERROR(VLOOKUP(AU23,'CRUCE OPORTUNIDADES'!$C$10:$D$13,2,FALSE),"")</f>
        <v/>
      </c>
      <c r="AW23" s="241" t="n">
        <v>19.08</v>
      </c>
      <c r="AX23" s="241">
        <f>IFERROR(VLOOKUP(AW23,'CRUCE OPORTUNIDADES'!$C$10:$D$13,2,FALSE),"")</f>
        <v/>
      </c>
      <c r="AY23" s="241" t="n">
        <v>20.08</v>
      </c>
      <c r="AZ23" s="241">
        <f>IFERROR(VLOOKUP(AY23,'CRUCE OPORTUNIDADES'!$C$10:$D$13,2,FALSE),"")</f>
        <v/>
      </c>
      <c r="BA23" s="241" t="n">
        <v>21.08</v>
      </c>
      <c r="BB23" s="241">
        <f>IFERROR(VLOOKUP(BA23,'CRUCE OPORTUNIDADES'!$C$10:$D$13,2,FALSE),"")</f>
        <v/>
      </c>
      <c r="BC23" s="241" t="n">
        <v>22.08</v>
      </c>
      <c r="BD23" s="241">
        <f>IFERROR(VLOOKUP(BC23,'CRUCE OPORTUNIDADES'!$C$10:$D$13,2,FALSE),"")</f>
        <v/>
      </c>
      <c r="BE23" s="241" t="n">
        <v>23.08</v>
      </c>
      <c r="BF23" s="241">
        <f>IFERROR(VLOOKUP(BE23,'CRUCE OPORTUNIDADES'!$C$10:$D$13,2,FALSE),"")</f>
        <v/>
      </c>
      <c r="BG23" s="241" t="n">
        <v>24.08</v>
      </c>
      <c r="BH23" s="241">
        <f>IFERROR(VLOOKUP(BG23,'CRUCE OPORTUNIDADES'!$C$10:$D$13,2,FALSE),"")</f>
        <v/>
      </c>
      <c r="BI23" s="241" t="n">
        <v>25.08</v>
      </c>
      <c r="BJ23" s="241">
        <f>IFERROR(VLOOKUP(BI23,'CRUCE OPORTUNIDADES'!$C$10:$D$13,2,FALSE),"")</f>
        <v/>
      </c>
    </row>
    <row r="24">
      <c r="D24" s="5">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5">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5">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5">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5">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5" t="n"/>
      <c r="N24" s="241">
        <f>IF(N25&lt;&gt;""," -O","")</f>
        <v/>
      </c>
      <c r="P24" s="241">
        <f>IF(P25&lt;&gt;""," -O","")</f>
        <v/>
      </c>
      <c r="R24" s="241">
        <f>IF(R25&lt;&gt;""," -O","")</f>
        <v/>
      </c>
      <c r="T24" s="241">
        <f>IF(T25&lt;&gt;""," -O","")</f>
        <v/>
      </c>
      <c r="V24" s="241">
        <f>IF(V25&lt;&gt;""," -O","")</f>
        <v/>
      </c>
      <c r="X24" s="241">
        <f>IF(X25&lt;&gt;""," -O","")</f>
        <v/>
      </c>
      <c r="Z24" s="241">
        <f>IF(Z25&lt;&gt;""," -O","")</f>
        <v/>
      </c>
      <c r="AB24" s="241">
        <f>IF(AB25&lt;&gt;""," -O","")</f>
        <v/>
      </c>
      <c r="AD24" s="241">
        <f>IF(AD25&lt;&gt;""," -O","")</f>
        <v/>
      </c>
      <c r="AF24" s="241">
        <f>IF(AF25&lt;&gt;""," -O","")</f>
        <v/>
      </c>
      <c r="AH24" s="241">
        <f>IF(AH25&lt;&gt;""," -O","")</f>
        <v/>
      </c>
      <c r="AJ24" s="241">
        <f>IF(AJ25&lt;&gt;""," -O","")</f>
        <v/>
      </c>
      <c r="AL24" s="241">
        <f>IF(AL25&lt;&gt;""," -O","")</f>
        <v/>
      </c>
      <c r="AN24" s="241">
        <f>IF(AN25&lt;&gt;""," -O","")</f>
        <v/>
      </c>
      <c r="AP24" s="241">
        <f>IF(AP25&lt;&gt;""," -O","")</f>
        <v/>
      </c>
      <c r="AR24" s="241">
        <f>IF(AR25&lt;&gt;""," -O","")</f>
        <v/>
      </c>
      <c r="AT24" s="241">
        <f>IF(AT25&lt;&gt;""," -O","")</f>
        <v/>
      </c>
      <c r="AV24" s="241">
        <f>IF(AV25&lt;&gt;""," -O","")</f>
        <v/>
      </c>
      <c r="AX24" s="241">
        <f>IF(AX25&lt;&gt;""," -O","")</f>
        <v/>
      </c>
      <c r="AZ24" s="241">
        <f>IF(AZ25&lt;&gt;""," -O","")</f>
        <v/>
      </c>
      <c r="BB24" s="241">
        <f>IF(BB25&lt;&gt;""," -O","")</f>
        <v/>
      </c>
      <c r="BD24" s="241">
        <f>IF(BD25&lt;&gt;""," -O","")</f>
        <v/>
      </c>
      <c r="BF24" s="241">
        <f>IF(BF25&lt;&gt;""," -O","")</f>
        <v/>
      </c>
      <c r="BH24" s="241">
        <f>IF(BH25&lt;&gt;""," -O","")</f>
        <v/>
      </c>
      <c r="BJ24" s="241">
        <f>IF(BJ25&lt;&gt;""," -O","")</f>
        <v/>
      </c>
    </row>
    <row r="25">
      <c r="D25" s="5">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5">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5">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5">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5">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5" t="n"/>
      <c r="M25" s="241" t="n">
        <v>1.09</v>
      </c>
      <c r="N25" s="241">
        <f>IFERROR(VLOOKUP(M25,'CRUCE OPORTUNIDADES'!$C$10:$D$13,2,FALSE),"")</f>
        <v/>
      </c>
      <c r="O25" s="241" t="n">
        <v>2.09</v>
      </c>
      <c r="P25" s="241">
        <f>IFERROR(VLOOKUP(O25,'CRUCE OPORTUNIDADES'!$C$10:$D$13,2,FALSE),"")</f>
        <v/>
      </c>
      <c r="Q25" s="241" t="n">
        <v>3.09</v>
      </c>
      <c r="R25" s="241">
        <f>IFERROR(VLOOKUP(Q25,'CRUCE OPORTUNIDADES'!$C$10:$D$13,2,FALSE),"")</f>
        <v/>
      </c>
      <c r="S25" s="241" t="n">
        <v>4.09</v>
      </c>
      <c r="T25" s="241">
        <f>IFERROR(VLOOKUP(S25,'CRUCE OPORTUNIDADES'!$C$10:$D$13,2,FALSE),"")</f>
        <v/>
      </c>
      <c r="U25" s="241" t="n">
        <v>5.09</v>
      </c>
      <c r="V25" s="241">
        <f>IFERROR(VLOOKUP(U25,'CRUCE OPORTUNIDADES'!$C$10:$D$13,2,FALSE),"")</f>
        <v/>
      </c>
      <c r="W25" s="241" t="n">
        <v>6.09</v>
      </c>
      <c r="X25" s="241">
        <f>IFERROR(VLOOKUP(W25,'CRUCE OPORTUNIDADES'!$C$10:$D$13,2,FALSE),"")</f>
        <v/>
      </c>
      <c r="Y25" s="241" t="n">
        <v>7.09</v>
      </c>
      <c r="Z25" s="241">
        <f>IFERROR(VLOOKUP(Y25,'CRUCE OPORTUNIDADES'!$C$10:$D$13,2,FALSE),"")</f>
        <v/>
      </c>
      <c r="AA25" s="241" t="n">
        <v>8.09</v>
      </c>
      <c r="AB25" s="241">
        <f>IFERROR(VLOOKUP(AA25,'CRUCE OPORTUNIDADES'!$C$10:$D$13,2,FALSE),"")</f>
        <v/>
      </c>
      <c r="AC25" s="241" t="n">
        <v>9.09</v>
      </c>
      <c r="AD25" s="241">
        <f>IFERROR(VLOOKUP(AC25,'CRUCE OPORTUNIDADES'!$C$10:$D$13,2,FALSE),"")</f>
        <v/>
      </c>
      <c r="AE25" s="241" t="n">
        <v>10.09</v>
      </c>
      <c r="AF25" s="241">
        <f>IFERROR(VLOOKUP(AE25,'CRUCE OPORTUNIDADES'!$C$10:$D$13,2,FALSE),"")</f>
        <v/>
      </c>
      <c r="AG25" s="241" t="n">
        <v>11.09</v>
      </c>
      <c r="AH25" s="241">
        <f>IFERROR(VLOOKUP(AG25,'CRUCE OPORTUNIDADES'!$C$10:$D$13,2,FALSE),"")</f>
        <v/>
      </c>
      <c r="AI25" s="241" t="n">
        <v>12.09</v>
      </c>
      <c r="AJ25" s="241">
        <f>IFERROR(VLOOKUP(AI25,'CRUCE OPORTUNIDADES'!$C$10:$D$13,2,FALSE),"")</f>
        <v/>
      </c>
      <c r="AK25" s="241" t="n">
        <v>13.09</v>
      </c>
      <c r="AL25" s="241">
        <f>IFERROR(VLOOKUP(AK25,'CRUCE OPORTUNIDADES'!$C$10:$D$13,2,FALSE),"")</f>
        <v/>
      </c>
      <c r="AM25" s="241" t="n">
        <v>14.09</v>
      </c>
      <c r="AN25" s="241">
        <f>IFERROR(VLOOKUP(AM25,'CRUCE OPORTUNIDADES'!$C$10:$D$13,2,FALSE),"")</f>
        <v/>
      </c>
      <c r="AO25" s="241" t="n">
        <v>15.09</v>
      </c>
      <c r="AP25" s="241">
        <f>IFERROR(VLOOKUP(AO25,'CRUCE OPORTUNIDADES'!$C$10:$D$13,2,FALSE),"")</f>
        <v/>
      </c>
      <c r="AQ25" s="241" t="n">
        <v>16.09</v>
      </c>
      <c r="AR25" s="241">
        <f>IFERROR(VLOOKUP(AQ25,'CRUCE OPORTUNIDADES'!$C$10:$D$13,2,FALSE),"")</f>
        <v/>
      </c>
      <c r="AS25" s="241" t="n">
        <v>17.09</v>
      </c>
      <c r="AT25" s="241">
        <f>IFERROR(VLOOKUP(AS25,'CRUCE OPORTUNIDADES'!$C$10:$D$13,2,FALSE),"")</f>
        <v/>
      </c>
      <c r="AU25" s="241" t="n">
        <v>18.09</v>
      </c>
      <c r="AV25" s="241">
        <f>IFERROR(VLOOKUP(AU25,'CRUCE OPORTUNIDADES'!$C$10:$D$13,2,FALSE),"")</f>
        <v/>
      </c>
      <c r="AW25" s="241" t="n">
        <v>19.09</v>
      </c>
      <c r="AX25" s="241">
        <f>IFERROR(VLOOKUP(AW25,'CRUCE OPORTUNIDADES'!$C$10:$D$13,2,FALSE),"")</f>
        <v/>
      </c>
      <c r="AY25" s="241" t="n">
        <v>20.09</v>
      </c>
      <c r="AZ25" s="241">
        <f>IFERROR(VLOOKUP(AY25,'CRUCE OPORTUNIDADES'!$C$10:$D$13,2,FALSE),"")</f>
        <v/>
      </c>
      <c r="BA25" s="241" t="n">
        <v>21.09</v>
      </c>
      <c r="BB25" s="241">
        <f>IFERROR(VLOOKUP(BA25,'CRUCE OPORTUNIDADES'!$C$10:$D$13,2,FALSE),"")</f>
        <v/>
      </c>
      <c r="BC25" s="241" t="n">
        <v>22.09</v>
      </c>
      <c r="BD25" s="241">
        <f>IFERROR(VLOOKUP(BC25,'CRUCE OPORTUNIDADES'!$C$10:$D$13,2,FALSE),"")</f>
        <v/>
      </c>
      <c r="BE25" s="241" t="n">
        <v>23.09</v>
      </c>
      <c r="BF25" s="241">
        <f>IFERROR(VLOOKUP(BE25,'CRUCE OPORTUNIDADES'!$C$10:$D$13,2,FALSE),"")</f>
        <v/>
      </c>
      <c r="BG25" s="241" t="n">
        <v>24.09</v>
      </c>
      <c r="BH25" s="241">
        <f>IFERROR(VLOOKUP(BG25,'CRUCE OPORTUNIDADES'!$C$10:$D$13,2,FALSE),"")</f>
        <v/>
      </c>
      <c r="BI25" s="241" t="n">
        <v>25.09</v>
      </c>
      <c r="BJ25" s="241">
        <f>IFERROR(VLOOKUP(BI25,'CRUCE OPORTUNIDADES'!$C$10:$D$13,2,FALSE),"")</f>
        <v/>
      </c>
    </row>
    <row r="26">
      <c r="K26" s="5" t="n"/>
      <c r="N26" s="241">
        <f>IF(N27&lt;&gt;""," -O","")</f>
        <v/>
      </c>
      <c r="P26" s="241">
        <f>IF(P27&lt;&gt;""," -O","")</f>
        <v/>
      </c>
      <c r="R26" s="241">
        <f>IF(R27&lt;&gt;""," -O","")</f>
        <v/>
      </c>
      <c r="T26" s="241">
        <f>IF(T27&lt;&gt;""," -O","")</f>
        <v/>
      </c>
      <c r="V26" s="241">
        <f>IF(V27&lt;&gt;""," -O","")</f>
        <v/>
      </c>
      <c r="X26" s="241">
        <f>IF(X27&lt;&gt;""," -O","")</f>
        <v/>
      </c>
      <c r="Z26" s="241">
        <f>IF(Z27&lt;&gt;""," -O","")</f>
        <v/>
      </c>
      <c r="AB26" s="241">
        <f>IF(AB27&lt;&gt;""," -O","")</f>
        <v/>
      </c>
      <c r="AD26" s="241">
        <f>IF(AD27&lt;&gt;""," -O","")</f>
        <v/>
      </c>
      <c r="AF26" s="241">
        <f>IF(AF27&lt;&gt;""," -O","")</f>
        <v/>
      </c>
      <c r="AH26" s="241">
        <f>IF(AH27&lt;&gt;""," -O","")</f>
        <v/>
      </c>
      <c r="AJ26" s="241">
        <f>IF(AJ27&lt;&gt;""," -O","")</f>
        <v/>
      </c>
      <c r="AL26" s="241">
        <f>IF(AL27&lt;&gt;""," -O","")</f>
        <v/>
      </c>
      <c r="AN26" s="241">
        <f>IF(AN27&lt;&gt;""," -O","")</f>
        <v/>
      </c>
      <c r="AP26" s="241">
        <f>IF(AP27&lt;&gt;""," -O","")</f>
        <v/>
      </c>
      <c r="AR26" s="241">
        <f>IF(AR27&lt;&gt;""," -O","")</f>
        <v/>
      </c>
      <c r="AT26" s="241">
        <f>IF(AT27&lt;&gt;""," -O","")</f>
        <v/>
      </c>
      <c r="AV26" s="241">
        <f>IF(AV27&lt;&gt;""," -O","")</f>
        <v/>
      </c>
      <c r="AX26" s="241">
        <f>IF(AX27&lt;&gt;""," -O","")</f>
        <v/>
      </c>
      <c r="AZ26" s="241">
        <f>IF(AZ27&lt;&gt;""," -O","")</f>
        <v/>
      </c>
      <c r="BB26" s="241">
        <f>IF(BB27&lt;&gt;""," -O","")</f>
        <v/>
      </c>
      <c r="BD26" s="241">
        <f>IF(BD27&lt;&gt;""," -O","")</f>
        <v/>
      </c>
      <c r="BF26" s="241">
        <f>IF(BF27&lt;&gt;""," -O","")</f>
        <v/>
      </c>
      <c r="BH26" s="241">
        <f>IF(BH27&lt;&gt;""," -O","")</f>
        <v/>
      </c>
      <c r="BJ26" s="241">
        <f>IF(BJ27&lt;&gt;""," -O","")</f>
        <v/>
      </c>
    </row>
    <row r="27">
      <c r="K27" s="5" t="n"/>
      <c r="M27" s="241" t="n">
        <v>1.1</v>
      </c>
      <c r="N27" s="241">
        <f>IFERROR(VLOOKUP(M27,'CRUCE OPORTUNIDADES'!$C$10:$D$13,2,FALSE),"")</f>
        <v/>
      </c>
      <c r="O27" s="241" t="n">
        <v>2.1</v>
      </c>
      <c r="P27" s="241">
        <f>IFERROR(VLOOKUP(O27,'CRUCE OPORTUNIDADES'!$C$10:$D$13,2,FALSE),"")</f>
        <v/>
      </c>
      <c r="Q27" s="241" t="n">
        <v>3.1</v>
      </c>
      <c r="R27" s="241">
        <f>IFERROR(VLOOKUP(Q27,'CRUCE OPORTUNIDADES'!$C$10:$D$13,2,FALSE),"")</f>
        <v/>
      </c>
      <c r="S27" s="241" t="n">
        <v>4.1</v>
      </c>
      <c r="T27" s="241">
        <f>IFERROR(VLOOKUP(S27,'CRUCE OPORTUNIDADES'!$C$10:$D$13,2,FALSE),"")</f>
        <v/>
      </c>
      <c r="U27" s="241" t="n">
        <v>5.1</v>
      </c>
      <c r="V27" s="241">
        <f>IFERROR(VLOOKUP(U27,'CRUCE OPORTUNIDADES'!$C$10:$D$13,2,FALSE),"")</f>
        <v/>
      </c>
      <c r="W27" s="241" t="n">
        <v>6.1</v>
      </c>
      <c r="X27" s="241">
        <f>IFERROR(VLOOKUP(W27,'CRUCE OPORTUNIDADES'!$C$10:$D$13,2,FALSE),"")</f>
        <v/>
      </c>
      <c r="Y27" s="241" t="n">
        <v>7.1</v>
      </c>
      <c r="Z27" s="241">
        <f>IFERROR(VLOOKUP(Y27,'CRUCE OPORTUNIDADES'!$C$10:$D$13,2,FALSE),"")</f>
        <v/>
      </c>
      <c r="AA27" s="241" t="n">
        <v>8.1</v>
      </c>
      <c r="AB27" s="241">
        <f>IFERROR(VLOOKUP(AA27,'CRUCE OPORTUNIDADES'!$C$10:$D$13,2,FALSE),"")</f>
        <v/>
      </c>
      <c r="AC27" s="241" t="n">
        <v>9.1</v>
      </c>
      <c r="AD27" s="241">
        <f>IFERROR(VLOOKUP(AC27,'CRUCE OPORTUNIDADES'!$C$10:$D$13,2,FALSE),"")</f>
        <v/>
      </c>
      <c r="AE27" s="241" t="n">
        <v>10.1</v>
      </c>
      <c r="AF27" s="241">
        <f>IFERROR(VLOOKUP(AE27,'CRUCE OPORTUNIDADES'!$C$10:$D$13,2,FALSE),"")</f>
        <v/>
      </c>
      <c r="AG27" s="241" t="n">
        <v>11.1</v>
      </c>
      <c r="AH27" s="241">
        <f>IFERROR(VLOOKUP(AG27,'CRUCE OPORTUNIDADES'!$C$10:$D$13,2,FALSE),"")</f>
        <v/>
      </c>
      <c r="AI27" s="241" t="n">
        <v>12.1</v>
      </c>
      <c r="AJ27" s="241">
        <f>IFERROR(VLOOKUP(AI27,'CRUCE OPORTUNIDADES'!$C$10:$D$13,2,FALSE),"")</f>
        <v/>
      </c>
      <c r="AK27" s="241" t="n">
        <v>13.1</v>
      </c>
      <c r="AL27" s="241">
        <f>IFERROR(VLOOKUP(AK27,'CRUCE OPORTUNIDADES'!$C$10:$D$13,2,FALSE),"")</f>
        <v/>
      </c>
      <c r="AM27" s="241" t="n">
        <v>14.1</v>
      </c>
      <c r="AN27" s="241">
        <f>IFERROR(VLOOKUP(AM27,'CRUCE OPORTUNIDADES'!$C$10:$D$13,2,FALSE),"")</f>
        <v/>
      </c>
      <c r="AO27" s="241" t="n">
        <v>15.1</v>
      </c>
      <c r="AP27" s="241">
        <f>IFERROR(VLOOKUP(AO27,'CRUCE OPORTUNIDADES'!$C$10:$D$13,2,FALSE),"")</f>
        <v/>
      </c>
      <c r="AQ27" s="241" t="n">
        <v>16.1</v>
      </c>
      <c r="AR27" s="241">
        <f>IFERROR(VLOOKUP(AQ27,'CRUCE OPORTUNIDADES'!$C$10:$D$13,2,FALSE),"")</f>
        <v/>
      </c>
      <c r="AS27" s="241" t="n">
        <v>17.1</v>
      </c>
      <c r="AT27" s="241">
        <f>IFERROR(VLOOKUP(AS27,'CRUCE OPORTUNIDADES'!$C$10:$D$13,2,FALSE),"")</f>
        <v/>
      </c>
      <c r="AU27" s="241" t="n">
        <v>18.1</v>
      </c>
      <c r="AV27" s="241">
        <f>IFERROR(VLOOKUP(AU27,'CRUCE OPORTUNIDADES'!$C$10:$D$13,2,FALSE),"")</f>
        <v/>
      </c>
      <c r="AW27" s="241" t="n">
        <v>19.1</v>
      </c>
      <c r="AX27" s="241">
        <f>IFERROR(VLOOKUP(AW27,'CRUCE OPORTUNIDADES'!$C$10:$D$13,2,FALSE),"")</f>
        <v/>
      </c>
      <c r="AY27" s="241" t="n">
        <v>20.1</v>
      </c>
      <c r="AZ27" s="241">
        <f>IFERROR(VLOOKUP(AY27,'CRUCE OPORTUNIDADES'!$C$10:$D$13,2,FALSE),"")</f>
        <v/>
      </c>
      <c r="BA27" s="241" t="n">
        <v>21.1</v>
      </c>
      <c r="BB27" s="241">
        <f>IFERROR(VLOOKUP(BA27,'CRUCE OPORTUNIDADES'!$C$10:$D$13,2,FALSE),"")</f>
        <v/>
      </c>
      <c r="BC27" s="241" t="n">
        <v>22.1</v>
      </c>
      <c r="BD27" s="241">
        <f>IFERROR(VLOOKUP(BC27,'CRUCE OPORTUNIDADES'!$C$10:$D$13,2,FALSE),"")</f>
        <v/>
      </c>
      <c r="BE27" s="241" t="n">
        <v>23.1</v>
      </c>
      <c r="BF27" s="241">
        <f>IFERROR(VLOOKUP(BE27,'CRUCE OPORTUNIDADES'!$C$10:$D$13,2,FALSE),"")</f>
        <v/>
      </c>
      <c r="BG27" s="241" t="n">
        <v>24.1</v>
      </c>
      <c r="BH27" s="241">
        <f>IFERROR(VLOOKUP(BG27,'CRUCE OPORTUNIDADES'!$C$10:$D$13,2,FALSE),"")</f>
        <v/>
      </c>
      <c r="BI27" s="241" t="n">
        <v>25.1</v>
      </c>
      <c r="BJ27" s="241">
        <f>IFERROR(VLOOKUP(BI27,'CRUCE OPORTUNIDADES'!$C$10:$D$13,2,FALSE),"")</f>
        <v/>
      </c>
    </row>
    <row r="28">
      <c r="N28" s="241">
        <f>IF(N29&lt;&gt;""," -O","")</f>
        <v/>
      </c>
      <c r="P28" s="241">
        <f>IF(P29&lt;&gt;""," -O","")</f>
        <v/>
      </c>
      <c r="R28" s="241">
        <f>IF(R29&lt;&gt;""," -O","")</f>
        <v/>
      </c>
      <c r="T28" s="241">
        <f>IF(T29&lt;&gt;""," -O","")</f>
        <v/>
      </c>
      <c r="V28" s="241">
        <f>IF(V29&lt;&gt;""," -O","")</f>
        <v/>
      </c>
      <c r="X28" s="241">
        <f>IF(X29&lt;&gt;""," -O","")</f>
        <v/>
      </c>
      <c r="Z28" s="241">
        <f>IF(Z29&lt;&gt;""," -O","")</f>
        <v/>
      </c>
      <c r="AB28" s="241">
        <f>IF(AB29&lt;&gt;""," -O","")</f>
        <v/>
      </c>
      <c r="AD28" s="241">
        <f>IF(AD29&lt;&gt;""," -O","")</f>
        <v/>
      </c>
      <c r="AF28" s="241">
        <f>IF(AF29&lt;&gt;""," -O","")</f>
        <v/>
      </c>
      <c r="AH28" s="241">
        <f>IF(AH29&lt;&gt;""," -O","")</f>
        <v/>
      </c>
      <c r="AJ28" s="241">
        <f>IF(AJ29&lt;&gt;""," -O","")</f>
        <v/>
      </c>
      <c r="AL28" s="241">
        <f>IF(AL29&lt;&gt;""," -O","")</f>
        <v/>
      </c>
      <c r="AN28" s="241">
        <f>IF(AN29&lt;&gt;""," -O","")</f>
        <v/>
      </c>
      <c r="AP28" s="241">
        <f>IF(AP29&lt;&gt;""," -O","")</f>
        <v/>
      </c>
      <c r="AR28" s="241">
        <f>IF(AR29&lt;&gt;""," -O","")</f>
        <v/>
      </c>
      <c r="AT28" s="241">
        <f>IF(AT29&lt;&gt;""," -O","")</f>
        <v/>
      </c>
      <c r="AV28" s="241">
        <f>IF(AV29&lt;&gt;""," -O","")</f>
        <v/>
      </c>
      <c r="AX28" s="241">
        <f>IF(AX29&lt;&gt;""," -O","")</f>
        <v/>
      </c>
      <c r="AZ28" s="241">
        <f>IF(AZ29&lt;&gt;""," -O","")</f>
        <v/>
      </c>
      <c r="BB28" s="241">
        <f>IF(BB29&lt;&gt;""," -O","")</f>
        <v/>
      </c>
      <c r="BD28" s="241">
        <f>IF(BD29&lt;&gt;""," -O","")</f>
        <v/>
      </c>
      <c r="BF28" s="241">
        <f>IF(BF29&lt;&gt;""," -O","")</f>
        <v/>
      </c>
      <c r="BH28" s="241">
        <f>IF(BH29&lt;&gt;""," -O","")</f>
        <v/>
      </c>
      <c r="BJ28" s="241">
        <f>IF(BJ29&lt;&gt;""," -O","")</f>
        <v/>
      </c>
    </row>
    <row r="29">
      <c r="M29" s="241" t="n">
        <v>1.11</v>
      </c>
      <c r="N29" s="241">
        <f>IFERROR(VLOOKUP(M29,'CRUCE OPORTUNIDADES'!$C$10:$D$13,2,FALSE),"")</f>
        <v/>
      </c>
      <c r="O29" s="241" t="n">
        <v>2.11</v>
      </c>
      <c r="P29" s="241">
        <f>IFERROR(VLOOKUP(O29,'CRUCE OPORTUNIDADES'!$C$10:$D$13,2,FALSE),"")</f>
        <v/>
      </c>
      <c r="Q29" s="241" t="n">
        <v>3.11</v>
      </c>
      <c r="R29" s="241">
        <f>IFERROR(VLOOKUP(Q29,'CRUCE OPORTUNIDADES'!$C$10:$D$13,2,FALSE),"")</f>
        <v/>
      </c>
      <c r="S29" s="241" t="n">
        <v>4.11</v>
      </c>
      <c r="T29" s="241">
        <f>IFERROR(VLOOKUP(S29,'CRUCE OPORTUNIDADES'!$C$10:$D$13,2,FALSE),"")</f>
        <v/>
      </c>
      <c r="U29" s="241" t="n">
        <v>5.11</v>
      </c>
      <c r="V29" s="241">
        <f>IFERROR(VLOOKUP(U29,'CRUCE OPORTUNIDADES'!$C$10:$D$13,2,FALSE),"")</f>
        <v/>
      </c>
      <c r="W29" s="241" t="n">
        <v>6.11</v>
      </c>
      <c r="X29" s="241">
        <f>IFERROR(VLOOKUP(W29,'CRUCE OPORTUNIDADES'!$C$10:$D$13,2,FALSE),"")</f>
        <v/>
      </c>
      <c r="Y29" s="241" t="n">
        <v>7.11</v>
      </c>
      <c r="Z29" s="241">
        <f>IFERROR(VLOOKUP(Y29,'CRUCE OPORTUNIDADES'!$C$10:$D$13,2,FALSE),"")</f>
        <v/>
      </c>
      <c r="AA29" s="241" t="n">
        <v>8.109999999999999</v>
      </c>
      <c r="AB29" s="241">
        <f>IFERROR(VLOOKUP(AA29,'CRUCE OPORTUNIDADES'!$C$10:$D$13,2,FALSE),"")</f>
        <v/>
      </c>
      <c r="AC29" s="241" t="n">
        <v>9.109999999999999</v>
      </c>
      <c r="AD29" s="241">
        <f>IFERROR(VLOOKUP(AC29,'CRUCE OPORTUNIDADES'!$C$10:$D$13,2,FALSE),"")</f>
        <v/>
      </c>
      <c r="AE29" s="241" t="n">
        <v>10.11</v>
      </c>
      <c r="AF29" s="241">
        <f>IFERROR(VLOOKUP(AE29,'CRUCE OPORTUNIDADES'!$C$10:$D$13,2,FALSE),"")</f>
        <v/>
      </c>
      <c r="AG29" s="241" t="n">
        <v>11.11</v>
      </c>
      <c r="AH29" s="241">
        <f>IFERROR(VLOOKUP(AG29,'CRUCE OPORTUNIDADES'!$C$10:$D$13,2,FALSE),"")</f>
        <v/>
      </c>
      <c r="AI29" s="241" t="n">
        <v>12.11</v>
      </c>
      <c r="AJ29" s="241">
        <f>IFERROR(VLOOKUP(AI29,'CRUCE OPORTUNIDADES'!$C$10:$D$13,2,FALSE),"")</f>
        <v/>
      </c>
      <c r="AK29" s="241" t="n">
        <v>13.11</v>
      </c>
      <c r="AL29" s="241">
        <f>IFERROR(VLOOKUP(AK29,'CRUCE OPORTUNIDADES'!$C$10:$D$13,2,FALSE),"")</f>
        <v/>
      </c>
      <c r="AM29" s="241" t="n">
        <v>14.11</v>
      </c>
      <c r="AN29" s="241">
        <f>IFERROR(VLOOKUP(AM29,'CRUCE OPORTUNIDADES'!$C$10:$D$13,2,FALSE),"")</f>
        <v/>
      </c>
      <c r="AO29" s="241" t="n">
        <v>15.11</v>
      </c>
      <c r="AP29" s="241">
        <f>IFERROR(VLOOKUP(AO29,'CRUCE OPORTUNIDADES'!$C$10:$D$13,2,FALSE),"")</f>
        <v/>
      </c>
      <c r="AQ29" s="241" t="n">
        <v>16.11</v>
      </c>
      <c r="AR29" s="241">
        <f>IFERROR(VLOOKUP(AQ29,'CRUCE OPORTUNIDADES'!$C$10:$D$13,2,FALSE),"")</f>
        <v/>
      </c>
      <c r="AS29" s="241" t="n">
        <v>17.11</v>
      </c>
      <c r="AT29" s="241">
        <f>IFERROR(VLOOKUP(AS29,'CRUCE OPORTUNIDADES'!$C$10:$D$13,2,FALSE),"")</f>
        <v/>
      </c>
      <c r="AU29" s="241" t="n">
        <v>18.11</v>
      </c>
      <c r="AV29" s="241">
        <f>IFERROR(VLOOKUP(AU29,'CRUCE OPORTUNIDADES'!$C$10:$D$13,2,FALSE),"")</f>
        <v/>
      </c>
      <c r="AW29" s="241" t="n">
        <v>19.11</v>
      </c>
      <c r="AX29" s="241">
        <f>IFERROR(VLOOKUP(AW29,'CRUCE OPORTUNIDADES'!$C$10:$D$13,2,FALSE),"")</f>
        <v/>
      </c>
      <c r="AY29" s="241" t="n">
        <v>20.11</v>
      </c>
      <c r="AZ29" s="241">
        <f>IFERROR(VLOOKUP(AY29,'CRUCE OPORTUNIDADES'!$C$10:$D$13,2,FALSE),"")</f>
        <v/>
      </c>
      <c r="BA29" s="241" t="n">
        <v>21.11</v>
      </c>
      <c r="BB29" s="241">
        <f>IFERROR(VLOOKUP(BA29,'CRUCE OPORTUNIDADES'!$C$10:$D$13,2,FALSE),"")</f>
        <v/>
      </c>
      <c r="BC29" s="241" t="n">
        <v>22.11</v>
      </c>
      <c r="BD29" s="241">
        <f>IFERROR(VLOOKUP(BC29,'CRUCE OPORTUNIDADES'!$C$10:$D$13,2,FALSE),"")</f>
        <v/>
      </c>
      <c r="BE29" s="241" t="n">
        <v>23.11</v>
      </c>
      <c r="BF29" s="241">
        <f>IFERROR(VLOOKUP(BE29,'CRUCE OPORTUNIDADES'!$C$10:$D$13,2,FALSE),"")</f>
        <v/>
      </c>
      <c r="BG29" s="241" t="n">
        <v>24.11</v>
      </c>
      <c r="BH29" s="241">
        <f>IFERROR(VLOOKUP(BG29,'CRUCE OPORTUNIDADES'!$C$10:$D$13,2,FALSE),"")</f>
        <v/>
      </c>
      <c r="BI29" s="241" t="n">
        <v>25.11</v>
      </c>
      <c r="BJ29" s="241">
        <f>IFERROR(VLOOKUP(BI29,'CRUCE OPORTUNIDADES'!$C$10:$D$13,2,FALSE),"")</f>
        <v/>
      </c>
    </row>
    <row r="30">
      <c r="N30" s="241">
        <f>IF(N31&lt;&gt;""," -O","")</f>
        <v/>
      </c>
      <c r="P30" s="241">
        <f>IF(P31&lt;&gt;""," -O","")</f>
        <v/>
      </c>
      <c r="R30" s="241">
        <f>IF(R31&lt;&gt;""," -O","")</f>
        <v/>
      </c>
      <c r="T30" s="241">
        <f>IF(T31&lt;&gt;""," -O","")</f>
        <v/>
      </c>
      <c r="V30" s="241">
        <f>IF(V31&lt;&gt;""," -O","")</f>
        <v/>
      </c>
      <c r="X30" s="241">
        <f>IF(X31&lt;&gt;""," -O","")</f>
        <v/>
      </c>
      <c r="Z30" s="241">
        <f>IF(Z31&lt;&gt;""," -O","")</f>
        <v/>
      </c>
      <c r="AB30" s="241">
        <f>IF(AB31&lt;&gt;""," -O","")</f>
        <v/>
      </c>
      <c r="AD30" s="241">
        <f>IF(AD31&lt;&gt;""," -O","")</f>
        <v/>
      </c>
      <c r="AF30" s="241">
        <f>IF(AF31&lt;&gt;""," -O","")</f>
        <v/>
      </c>
      <c r="AH30" s="241">
        <f>IF(AH31&lt;&gt;""," -O","")</f>
        <v/>
      </c>
      <c r="AJ30" s="241">
        <f>IF(AJ31&lt;&gt;""," -O","")</f>
        <v/>
      </c>
      <c r="AL30" s="241">
        <f>IF(AL31&lt;&gt;""," -O","")</f>
        <v/>
      </c>
      <c r="AN30" s="241">
        <f>IF(AN31&lt;&gt;""," -O","")</f>
        <v/>
      </c>
      <c r="AP30" s="241">
        <f>IF(AP31&lt;&gt;""," -O","")</f>
        <v/>
      </c>
      <c r="AR30" s="241">
        <f>IF(AR31&lt;&gt;""," -O","")</f>
        <v/>
      </c>
      <c r="AT30" s="241">
        <f>IF(AT31&lt;&gt;""," -O","")</f>
        <v/>
      </c>
      <c r="AV30" s="241">
        <f>IF(AV31&lt;&gt;""," -O","")</f>
        <v/>
      </c>
      <c r="AX30" s="241">
        <f>IF(AX31&lt;&gt;""," -O","")</f>
        <v/>
      </c>
      <c r="AZ30" s="241">
        <f>IF(AZ31&lt;&gt;""," -O","")</f>
        <v/>
      </c>
      <c r="BB30" s="241">
        <f>IF(BB31&lt;&gt;""," -O","")</f>
        <v/>
      </c>
      <c r="BD30" s="241">
        <f>IF(BD31&lt;&gt;""," -O","")</f>
        <v/>
      </c>
      <c r="BF30" s="241">
        <f>IF(BF31&lt;&gt;""," -O","")</f>
        <v/>
      </c>
      <c r="BH30" s="241">
        <f>IF(BH31&lt;&gt;""," -O","")</f>
        <v/>
      </c>
      <c r="BJ30" s="241">
        <f>IF(BJ31&lt;&gt;""," -O","")</f>
        <v/>
      </c>
    </row>
    <row r="31">
      <c r="M31" s="241" t="n">
        <v>1.12</v>
      </c>
      <c r="N31" s="241">
        <f>IFERROR(VLOOKUP(M31,'CRUCE OPORTUNIDADES'!$C$10:$D$13,2,FALSE),"")</f>
        <v/>
      </c>
      <c r="O31" s="241" t="n">
        <v>2.12</v>
      </c>
      <c r="P31" s="241">
        <f>IFERROR(VLOOKUP(O31,'CRUCE OPORTUNIDADES'!$C$10:$D$13,2,FALSE),"")</f>
        <v/>
      </c>
      <c r="Q31" s="241" t="n">
        <v>3.12</v>
      </c>
      <c r="R31" s="241">
        <f>IFERROR(VLOOKUP(Q31,'CRUCE OPORTUNIDADES'!$C$10:$D$13,2,FALSE),"")</f>
        <v/>
      </c>
      <c r="S31" s="241" t="n">
        <v>4.12</v>
      </c>
      <c r="T31" s="241">
        <f>IFERROR(VLOOKUP(S31,'CRUCE OPORTUNIDADES'!$C$10:$D$13,2,FALSE),"")</f>
        <v/>
      </c>
      <c r="U31" s="241" t="n">
        <v>5.12</v>
      </c>
      <c r="V31" s="241">
        <f>IFERROR(VLOOKUP(U31,'CRUCE OPORTUNIDADES'!$C$10:$D$13,2,FALSE),"")</f>
        <v/>
      </c>
      <c r="W31" s="241" t="n">
        <v>6.12</v>
      </c>
      <c r="X31" s="241">
        <f>IFERROR(VLOOKUP(W31,'CRUCE OPORTUNIDADES'!$C$10:$D$13,2,FALSE),"")</f>
        <v/>
      </c>
      <c r="Y31" s="241" t="n">
        <v>7.12</v>
      </c>
      <c r="Z31" s="241">
        <f>IFERROR(VLOOKUP(Y31,'CRUCE OPORTUNIDADES'!$C$10:$D$13,2,FALSE),"")</f>
        <v/>
      </c>
      <c r="AA31" s="241" t="n">
        <v>8.119999999999999</v>
      </c>
      <c r="AB31" s="241">
        <f>IFERROR(VLOOKUP(AA31,'CRUCE OPORTUNIDADES'!$C$10:$D$13,2,FALSE),"")</f>
        <v/>
      </c>
      <c r="AC31" s="241" t="n">
        <v>9.119999999999999</v>
      </c>
      <c r="AD31" s="241">
        <f>IFERROR(VLOOKUP(AC31,'CRUCE OPORTUNIDADES'!$C$10:$D$13,2,FALSE),"")</f>
        <v/>
      </c>
      <c r="AE31" s="241" t="n">
        <v>10.12</v>
      </c>
      <c r="AF31" s="241">
        <f>IFERROR(VLOOKUP(AE31,'CRUCE OPORTUNIDADES'!$C$10:$D$13,2,FALSE),"")</f>
        <v/>
      </c>
      <c r="AG31" s="241" t="n">
        <v>11.12</v>
      </c>
      <c r="AH31" s="241">
        <f>IFERROR(VLOOKUP(AG31,'CRUCE OPORTUNIDADES'!$C$10:$D$13,2,FALSE),"")</f>
        <v/>
      </c>
      <c r="AI31" s="241" t="n">
        <v>12.12</v>
      </c>
      <c r="AJ31" s="241">
        <f>IFERROR(VLOOKUP(AI31,'CRUCE OPORTUNIDADES'!$C$10:$D$13,2,FALSE),"")</f>
        <v/>
      </c>
      <c r="AK31" s="241" t="n">
        <v>13.12</v>
      </c>
      <c r="AL31" s="241">
        <f>IFERROR(VLOOKUP(AK31,'CRUCE OPORTUNIDADES'!$C$10:$D$13,2,FALSE),"")</f>
        <v/>
      </c>
      <c r="AM31" s="241" t="n">
        <v>14.12</v>
      </c>
      <c r="AN31" s="241">
        <f>IFERROR(VLOOKUP(AM31,'CRUCE OPORTUNIDADES'!$C$10:$D$13,2,FALSE),"")</f>
        <v/>
      </c>
      <c r="AO31" s="241" t="n">
        <v>15.12</v>
      </c>
      <c r="AP31" s="241">
        <f>IFERROR(VLOOKUP(AO31,'CRUCE OPORTUNIDADES'!$C$10:$D$13,2,FALSE),"")</f>
        <v/>
      </c>
      <c r="AQ31" s="241" t="n">
        <v>16.12</v>
      </c>
      <c r="AR31" s="241">
        <f>IFERROR(VLOOKUP(AQ31,'CRUCE OPORTUNIDADES'!$C$10:$D$13,2,FALSE),"")</f>
        <v/>
      </c>
      <c r="AS31" s="241" t="n">
        <v>17.12</v>
      </c>
      <c r="AT31" s="241">
        <f>IFERROR(VLOOKUP(AS31,'CRUCE OPORTUNIDADES'!$C$10:$D$13,2,FALSE),"")</f>
        <v/>
      </c>
      <c r="AU31" s="241" t="n">
        <v>18.12</v>
      </c>
      <c r="AV31" s="241">
        <f>IFERROR(VLOOKUP(AU31,'CRUCE OPORTUNIDADES'!$C$10:$D$13,2,FALSE),"")</f>
        <v/>
      </c>
      <c r="AW31" s="241" t="n">
        <v>19.12</v>
      </c>
      <c r="AX31" s="241">
        <f>IFERROR(VLOOKUP(AW31,'CRUCE OPORTUNIDADES'!$C$10:$D$13,2,FALSE),"")</f>
        <v/>
      </c>
      <c r="AY31" s="241" t="n">
        <v>20.12</v>
      </c>
      <c r="AZ31" s="241">
        <f>IFERROR(VLOOKUP(AY31,'CRUCE OPORTUNIDADES'!$C$10:$D$13,2,FALSE),"")</f>
        <v/>
      </c>
      <c r="BA31" s="241" t="n">
        <v>21.12</v>
      </c>
      <c r="BB31" s="241">
        <f>IFERROR(VLOOKUP(BA31,'CRUCE OPORTUNIDADES'!$C$10:$D$13,2,FALSE),"")</f>
        <v/>
      </c>
      <c r="BC31" s="241" t="n">
        <v>22.12</v>
      </c>
      <c r="BD31" s="241">
        <f>IFERROR(VLOOKUP(BC31,'CRUCE OPORTUNIDADES'!$C$10:$D$13,2,FALSE),"")</f>
        <v/>
      </c>
      <c r="BE31" s="241" t="n">
        <v>23.12</v>
      </c>
      <c r="BF31" s="241">
        <f>IFERROR(VLOOKUP(BE31,'CRUCE OPORTUNIDADES'!$C$10:$D$13,2,FALSE),"")</f>
        <v/>
      </c>
      <c r="BG31" s="241" t="n">
        <v>24.12</v>
      </c>
      <c r="BH31" s="241">
        <f>IFERROR(VLOOKUP(BG31,'CRUCE OPORTUNIDADES'!$C$10:$D$13,2,FALSE),"")</f>
        <v/>
      </c>
      <c r="BI31" s="241" t="n">
        <v>25.12</v>
      </c>
      <c r="BJ31" s="241">
        <f>IFERROR(VLOOKUP(BI31,'CRUCE OPORTUNIDADES'!$C$10:$D$13,2,FALSE),"")</f>
        <v/>
      </c>
    </row>
    <row r="32">
      <c r="N32" s="241">
        <f>IF(N33&lt;&gt;""," -O","")</f>
        <v/>
      </c>
      <c r="P32" s="241">
        <f>IF(P33&lt;&gt;""," -O","")</f>
        <v/>
      </c>
      <c r="R32" s="241">
        <f>IF(R33&lt;&gt;""," -O","")</f>
        <v/>
      </c>
      <c r="T32" s="241">
        <f>IF(T33&lt;&gt;""," -O","")</f>
        <v/>
      </c>
      <c r="V32" s="241">
        <f>IF(V33&lt;&gt;""," -O","")</f>
        <v/>
      </c>
      <c r="X32" s="241">
        <f>IF(X33&lt;&gt;""," -O","")</f>
        <v/>
      </c>
      <c r="Z32" s="241">
        <f>IF(Z33&lt;&gt;""," -O","")</f>
        <v/>
      </c>
      <c r="AB32" s="241">
        <f>IF(AB33&lt;&gt;""," -O","")</f>
        <v/>
      </c>
      <c r="AD32" s="241">
        <f>IF(AD33&lt;&gt;""," -O","")</f>
        <v/>
      </c>
      <c r="AF32" s="241">
        <f>IF(AF33&lt;&gt;""," -O","")</f>
        <v/>
      </c>
      <c r="AH32" s="241">
        <f>IF(AH33&lt;&gt;""," -O","")</f>
        <v/>
      </c>
      <c r="AJ32" s="241">
        <f>IF(AJ33&lt;&gt;""," -O","")</f>
        <v/>
      </c>
      <c r="AL32" s="241">
        <f>IF(AL33&lt;&gt;""," -O","")</f>
        <v/>
      </c>
      <c r="AN32" s="241">
        <f>IF(AN33&lt;&gt;""," -O","")</f>
        <v/>
      </c>
      <c r="AP32" s="241">
        <f>IF(AP33&lt;&gt;""," -O","")</f>
        <v/>
      </c>
      <c r="AR32" s="241">
        <f>IF(AR33&lt;&gt;""," -O","")</f>
        <v/>
      </c>
      <c r="AT32" s="241">
        <f>IF(AT33&lt;&gt;""," -O","")</f>
        <v/>
      </c>
      <c r="AV32" s="241">
        <f>IF(AV33&lt;&gt;""," -O","")</f>
        <v/>
      </c>
      <c r="AX32" s="241">
        <f>IF(AX33&lt;&gt;""," -O","")</f>
        <v/>
      </c>
      <c r="AZ32" s="241">
        <f>IF(AZ33&lt;&gt;""," -O","")</f>
        <v/>
      </c>
      <c r="BB32" s="241">
        <f>IF(BB33&lt;&gt;""," -O","")</f>
        <v/>
      </c>
      <c r="BD32" s="241">
        <f>IF(BD33&lt;&gt;""," -O","")</f>
        <v/>
      </c>
      <c r="BF32" s="241">
        <f>IF(BF33&lt;&gt;""," -O","")</f>
        <v/>
      </c>
      <c r="BH32" s="241">
        <f>IF(BH33&lt;&gt;""," -O","")</f>
        <v/>
      </c>
      <c r="BJ32" s="241">
        <f>IF(BJ33&lt;&gt;""," -O","")</f>
        <v/>
      </c>
    </row>
    <row r="33">
      <c r="M33" s="241" t="n">
        <v>1.13</v>
      </c>
      <c r="N33" s="241">
        <f>IFERROR(VLOOKUP(M33,'CRUCE OPORTUNIDADES'!$C$10:$D$13,2,FALSE),"")</f>
        <v/>
      </c>
      <c r="O33" s="241" t="n">
        <v>2.13</v>
      </c>
      <c r="P33" s="241">
        <f>IFERROR(VLOOKUP(O33,'CRUCE OPORTUNIDADES'!$C$10:$D$13,2,FALSE),"")</f>
        <v/>
      </c>
      <c r="Q33" s="241" t="n">
        <v>3.13</v>
      </c>
      <c r="R33" s="241">
        <f>IFERROR(VLOOKUP(Q33,'CRUCE OPORTUNIDADES'!$C$10:$D$13,2,FALSE),"")</f>
        <v/>
      </c>
      <c r="S33" s="241" t="n">
        <v>4.13</v>
      </c>
      <c r="T33" s="241">
        <f>IFERROR(VLOOKUP(S33,'CRUCE OPORTUNIDADES'!$C$10:$D$13,2,FALSE),"")</f>
        <v/>
      </c>
      <c r="U33" s="241" t="n">
        <v>5.13</v>
      </c>
      <c r="V33" s="241">
        <f>IFERROR(VLOOKUP(U33,'CRUCE OPORTUNIDADES'!$C$10:$D$13,2,FALSE),"")</f>
        <v/>
      </c>
      <c r="W33" s="241" t="n">
        <v>6.13</v>
      </c>
      <c r="X33" s="241">
        <f>IFERROR(VLOOKUP(W33,'CRUCE OPORTUNIDADES'!$C$10:$D$13,2,FALSE),"")</f>
        <v/>
      </c>
      <c r="Y33" s="241" t="n">
        <v>7.13</v>
      </c>
      <c r="Z33" s="241">
        <f>IFERROR(VLOOKUP(Y33,'CRUCE OPORTUNIDADES'!$C$10:$D$13,2,FALSE),"")</f>
        <v/>
      </c>
      <c r="AA33" s="241" t="n">
        <v>8.130000000000001</v>
      </c>
      <c r="AB33" s="241">
        <f>IFERROR(VLOOKUP(AA33,'CRUCE OPORTUNIDADES'!$C$10:$D$13,2,FALSE),"")</f>
        <v/>
      </c>
      <c r="AC33" s="241" t="n">
        <v>9.130000000000001</v>
      </c>
      <c r="AD33" s="241">
        <f>IFERROR(VLOOKUP(AC33,'CRUCE OPORTUNIDADES'!$C$10:$D$13,2,FALSE),"")</f>
        <v/>
      </c>
      <c r="AE33" s="241" t="n">
        <v>10.13</v>
      </c>
      <c r="AF33" s="241">
        <f>IFERROR(VLOOKUP(AE33,'CRUCE OPORTUNIDADES'!$C$10:$D$13,2,FALSE),"")</f>
        <v/>
      </c>
      <c r="AG33" s="241" t="n">
        <v>11.13</v>
      </c>
      <c r="AH33" s="241">
        <f>IFERROR(VLOOKUP(AG33,'CRUCE OPORTUNIDADES'!$C$10:$D$13,2,FALSE),"")</f>
        <v/>
      </c>
      <c r="AI33" s="241" t="n">
        <v>12.13</v>
      </c>
      <c r="AJ33" s="241">
        <f>IFERROR(VLOOKUP(AI33,'CRUCE OPORTUNIDADES'!$C$10:$D$13,2,FALSE),"")</f>
        <v/>
      </c>
      <c r="AK33" s="241" t="n">
        <v>13.13</v>
      </c>
      <c r="AL33" s="241">
        <f>IFERROR(VLOOKUP(AK33,'CRUCE OPORTUNIDADES'!$C$10:$D$13,2,FALSE),"")</f>
        <v/>
      </c>
      <c r="AM33" s="241" t="n">
        <v>14.13</v>
      </c>
      <c r="AN33" s="241">
        <f>IFERROR(VLOOKUP(AM33,'CRUCE OPORTUNIDADES'!$C$10:$D$13,2,FALSE),"")</f>
        <v/>
      </c>
      <c r="AO33" s="241" t="n">
        <v>15.13</v>
      </c>
      <c r="AP33" s="241">
        <f>IFERROR(VLOOKUP(AO33,'CRUCE OPORTUNIDADES'!$C$10:$D$13,2,FALSE),"")</f>
        <v/>
      </c>
      <c r="AQ33" s="241" t="n">
        <v>16.13</v>
      </c>
      <c r="AR33" s="241">
        <f>IFERROR(VLOOKUP(AQ33,'CRUCE OPORTUNIDADES'!$C$10:$D$13,2,FALSE),"")</f>
        <v/>
      </c>
      <c r="AS33" s="241" t="n">
        <v>17.13</v>
      </c>
      <c r="AT33" s="241">
        <f>IFERROR(VLOOKUP(AS33,'CRUCE OPORTUNIDADES'!$C$10:$D$13,2,FALSE),"")</f>
        <v/>
      </c>
      <c r="AU33" s="241" t="n">
        <v>18.13</v>
      </c>
      <c r="AV33" s="241">
        <f>IFERROR(VLOOKUP(AU33,'CRUCE OPORTUNIDADES'!$C$10:$D$13,2,FALSE),"")</f>
        <v/>
      </c>
      <c r="AW33" s="241" t="n">
        <v>19.13</v>
      </c>
      <c r="AX33" s="241">
        <f>IFERROR(VLOOKUP(AW33,'CRUCE OPORTUNIDADES'!$C$10:$D$13,2,FALSE),"")</f>
        <v/>
      </c>
      <c r="AY33" s="241" t="n">
        <v>20.13</v>
      </c>
      <c r="AZ33" s="241">
        <f>IFERROR(VLOOKUP(AY33,'CRUCE OPORTUNIDADES'!$C$10:$D$13,2,FALSE),"")</f>
        <v/>
      </c>
      <c r="BA33" s="241" t="n">
        <v>21.13</v>
      </c>
      <c r="BB33" s="241">
        <f>IFERROR(VLOOKUP(BA33,'CRUCE OPORTUNIDADES'!$C$10:$D$13,2,FALSE),"")</f>
        <v/>
      </c>
      <c r="BC33" s="241" t="n">
        <v>22.13</v>
      </c>
      <c r="BD33" s="241">
        <f>IFERROR(VLOOKUP(BC33,'CRUCE OPORTUNIDADES'!$C$10:$D$13,2,FALSE),"")</f>
        <v/>
      </c>
      <c r="BE33" s="241" t="n">
        <v>23.13</v>
      </c>
      <c r="BF33" s="241">
        <f>IFERROR(VLOOKUP(BE33,'CRUCE OPORTUNIDADES'!$C$10:$D$13,2,FALSE),"")</f>
        <v/>
      </c>
      <c r="BG33" s="241" t="n">
        <v>24.13</v>
      </c>
      <c r="BH33" s="241">
        <f>IFERROR(VLOOKUP(BG33,'CRUCE OPORTUNIDADES'!$C$10:$D$13,2,FALSE),"")</f>
        <v/>
      </c>
      <c r="BI33" s="241" t="n">
        <v>25.13</v>
      </c>
      <c r="BJ33" s="241">
        <f>IFERROR(VLOOKUP(BI33,'CRUCE OPORTUNIDADES'!$C$10:$D$13,2,FALSE),"")</f>
        <v/>
      </c>
    </row>
    <row r="34">
      <c r="N34" s="241">
        <f>IF(N35&lt;&gt;""," -O","")</f>
        <v/>
      </c>
      <c r="P34" s="241">
        <f>IF(P35&lt;&gt;""," -O","")</f>
        <v/>
      </c>
      <c r="R34" s="241">
        <f>IF(R35&lt;&gt;""," -O","")</f>
        <v/>
      </c>
      <c r="T34" s="241">
        <f>IF(T35&lt;&gt;""," -O","")</f>
        <v/>
      </c>
      <c r="V34" s="241">
        <f>IF(V35&lt;&gt;""," -O","")</f>
        <v/>
      </c>
      <c r="X34" s="241">
        <f>IF(X35&lt;&gt;""," -O","")</f>
        <v/>
      </c>
      <c r="Z34" s="241">
        <f>IF(Z35&lt;&gt;""," -O","")</f>
        <v/>
      </c>
      <c r="AB34" s="241">
        <f>IF(AB35&lt;&gt;""," -O","")</f>
        <v/>
      </c>
      <c r="AD34" s="241">
        <f>IF(AD35&lt;&gt;""," -O","")</f>
        <v/>
      </c>
      <c r="AF34" s="241">
        <f>IF(AF35&lt;&gt;""," -O","")</f>
        <v/>
      </c>
      <c r="AH34" s="241">
        <f>IF(AH35&lt;&gt;""," -O","")</f>
        <v/>
      </c>
      <c r="AJ34" s="241">
        <f>IF(AJ35&lt;&gt;""," -O","")</f>
        <v/>
      </c>
      <c r="AL34" s="241">
        <f>IF(AL35&lt;&gt;""," -O","")</f>
        <v/>
      </c>
      <c r="AN34" s="241">
        <f>IF(AN35&lt;&gt;""," -O","")</f>
        <v/>
      </c>
      <c r="AP34" s="241">
        <f>IF(AP35&lt;&gt;""," -O","")</f>
        <v/>
      </c>
      <c r="AR34" s="241">
        <f>IF(AR35&lt;&gt;""," -O","")</f>
        <v/>
      </c>
      <c r="AT34" s="241">
        <f>IF(AT35&lt;&gt;""," -O","")</f>
        <v/>
      </c>
      <c r="AV34" s="241">
        <f>IF(AV35&lt;&gt;""," -O","")</f>
        <v/>
      </c>
      <c r="AX34" s="241">
        <f>IF(AX35&lt;&gt;""," -O","")</f>
        <v/>
      </c>
      <c r="AZ34" s="241">
        <f>IF(AZ35&lt;&gt;""," -O","")</f>
        <v/>
      </c>
      <c r="BB34" s="241">
        <f>IF(BB35&lt;&gt;""," -O","")</f>
        <v/>
      </c>
      <c r="BD34" s="241">
        <f>IF(BD35&lt;&gt;""," -O","")</f>
        <v/>
      </c>
      <c r="BF34" s="241">
        <f>IF(BF35&lt;&gt;""," -O","")</f>
        <v/>
      </c>
      <c r="BH34" s="241">
        <f>IF(BH35&lt;&gt;""," -O","")</f>
        <v/>
      </c>
      <c r="BJ34" s="241">
        <f>IF(BJ35&lt;&gt;""," -O","")</f>
        <v/>
      </c>
    </row>
    <row r="35">
      <c r="M35" s="241" t="n">
        <v>1.14</v>
      </c>
      <c r="N35" s="241">
        <f>IFERROR(VLOOKUP(M35,'CRUCE OPORTUNIDADES'!$C$10:$D$13,2,FALSE),"")</f>
        <v/>
      </c>
      <c r="O35" s="241" t="n">
        <v>2.14</v>
      </c>
      <c r="P35" s="241">
        <f>IFERROR(VLOOKUP(O35,'CRUCE OPORTUNIDADES'!$C$10:$D$13,2,FALSE),"")</f>
        <v/>
      </c>
      <c r="Q35" s="241" t="n">
        <v>3.14</v>
      </c>
      <c r="R35" s="241">
        <f>IFERROR(VLOOKUP(Q35,'CRUCE OPORTUNIDADES'!$C$10:$D$13,2,FALSE),"")</f>
        <v/>
      </c>
      <c r="S35" s="241" t="n">
        <v>4.14</v>
      </c>
      <c r="T35" s="241">
        <f>IFERROR(VLOOKUP(S35,'CRUCE OPORTUNIDADES'!$C$10:$D$13,2,FALSE),"")</f>
        <v/>
      </c>
      <c r="U35" s="241" t="n">
        <v>5.14</v>
      </c>
      <c r="V35" s="241">
        <f>IFERROR(VLOOKUP(U35,'CRUCE OPORTUNIDADES'!$C$10:$D$13,2,FALSE),"")</f>
        <v/>
      </c>
      <c r="W35" s="241" t="n">
        <v>6.14</v>
      </c>
      <c r="X35" s="241">
        <f>IFERROR(VLOOKUP(W35,'CRUCE OPORTUNIDADES'!$C$10:$D$13,2,FALSE),"")</f>
        <v/>
      </c>
      <c r="Y35" s="241" t="n">
        <v>7.14</v>
      </c>
      <c r="Z35" s="241">
        <f>IFERROR(VLOOKUP(Y35,'CRUCE OPORTUNIDADES'!$C$10:$D$13,2,FALSE),"")</f>
        <v/>
      </c>
      <c r="AA35" s="241" t="n">
        <v>8.140000000000001</v>
      </c>
      <c r="AB35" s="241">
        <f>IFERROR(VLOOKUP(AA35,'CRUCE OPORTUNIDADES'!$C$10:$D$13,2,FALSE),"")</f>
        <v/>
      </c>
      <c r="AC35" s="241" t="n">
        <v>9.140000000000001</v>
      </c>
      <c r="AD35" s="241">
        <f>IFERROR(VLOOKUP(AC35,'CRUCE OPORTUNIDADES'!$C$10:$D$13,2,FALSE),"")</f>
        <v/>
      </c>
      <c r="AE35" s="241" t="n">
        <v>10.14</v>
      </c>
      <c r="AF35" s="241">
        <f>IFERROR(VLOOKUP(AE35,'CRUCE OPORTUNIDADES'!$C$10:$D$13,2,FALSE),"")</f>
        <v/>
      </c>
      <c r="AG35" s="241" t="n">
        <v>11.14</v>
      </c>
      <c r="AH35" s="241">
        <f>IFERROR(VLOOKUP(AG35,'CRUCE OPORTUNIDADES'!$C$10:$D$13,2,FALSE),"")</f>
        <v/>
      </c>
      <c r="AI35" s="241" t="n">
        <v>12.14</v>
      </c>
      <c r="AJ35" s="241">
        <f>IFERROR(VLOOKUP(AI35,'CRUCE OPORTUNIDADES'!$C$10:$D$13,2,FALSE),"")</f>
        <v/>
      </c>
      <c r="AK35" s="241" t="n">
        <v>13.14</v>
      </c>
      <c r="AL35" s="241">
        <f>IFERROR(VLOOKUP(AK35,'CRUCE OPORTUNIDADES'!$C$10:$D$13,2,FALSE),"")</f>
        <v/>
      </c>
      <c r="AM35" s="241" t="n">
        <v>14.14</v>
      </c>
      <c r="AN35" s="241">
        <f>IFERROR(VLOOKUP(AM35,'CRUCE OPORTUNIDADES'!$C$10:$D$13,2,FALSE),"")</f>
        <v/>
      </c>
      <c r="AO35" s="241" t="n">
        <v>15.14</v>
      </c>
      <c r="AP35" s="241">
        <f>IFERROR(VLOOKUP(AO35,'CRUCE OPORTUNIDADES'!$C$10:$D$13,2,FALSE),"")</f>
        <v/>
      </c>
      <c r="AQ35" s="241" t="n">
        <v>16.14</v>
      </c>
      <c r="AR35" s="241">
        <f>IFERROR(VLOOKUP(AQ35,'CRUCE OPORTUNIDADES'!$C$10:$D$13,2,FALSE),"")</f>
        <v/>
      </c>
      <c r="AS35" s="241" t="n">
        <v>17.14</v>
      </c>
      <c r="AT35" s="241">
        <f>IFERROR(VLOOKUP(AS35,'CRUCE OPORTUNIDADES'!$C$10:$D$13,2,FALSE),"")</f>
        <v/>
      </c>
      <c r="AU35" s="241" t="n">
        <v>18.14</v>
      </c>
      <c r="AV35" s="241">
        <f>IFERROR(VLOOKUP(AU35,'CRUCE OPORTUNIDADES'!$C$10:$D$13,2,FALSE),"")</f>
        <v/>
      </c>
      <c r="AW35" s="241" t="n">
        <v>19.14</v>
      </c>
      <c r="AX35" s="241">
        <f>IFERROR(VLOOKUP(AW35,'CRUCE OPORTUNIDADES'!$C$10:$D$13,2,FALSE),"")</f>
        <v/>
      </c>
      <c r="AY35" s="241" t="n">
        <v>20.14</v>
      </c>
      <c r="AZ35" s="241">
        <f>IFERROR(VLOOKUP(AY35,'CRUCE OPORTUNIDADES'!$C$10:$D$13,2,FALSE),"")</f>
        <v/>
      </c>
      <c r="BA35" s="241" t="n">
        <v>21.14</v>
      </c>
      <c r="BB35" s="241">
        <f>IFERROR(VLOOKUP(BA35,'CRUCE OPORTUNIDADES'!$C$10:$D$13,2,FALSE),"")</f>
        <v/>
      </c>
      <c r="BC35" s="241" t="n">
        <v>22.14</v>
      </c>
      <c r="BD35" s="241">
        <f>IFERROR(VLOOKUP(BC35,'CRUCE OPORTUNIDADES'!$C$10:$D$13,2,FALSE),"")</f>
        <v/>
      </c>
      <c r="BE35" s="241" t="n">
        <v>23.14</v>
      </c>
      <c r="BF35" s="241">
        <f>IFERROR(VLOOKUP(BE35,'CRUCE OPORTUNIDADES'!$C$10:$D$13,2,FALSE),"")</f>
        <v/>
      </c>
      <c r="BG35" s="241" t="n">
        <v>24.14</v>
      </c>
      <c r="BH35" s="241">
        <f>IFERROR(VLOOKUP(BG35,'CRUCE OPORTUNIDADES'!$C$10:$D$13,2,FALSE),"")</f>
        <v/>
      </c>
      <c r="BI35" s="241" t="n">
        <v>25.14</v>
      </c>
      <c r="BJ35" s="241">
        <f>IFERROR(VLOOKUP(BI35,'CRUCE OPORTUNIDADES'!$C$10:$D$13,2,FALSE),"")</f>
        <v/>
      </c>
    </row>
    <row r="36">
      <c r="N36" s="241">
        <f>IF(N37&lt;&gt;""," -O","")</f>
        <v/>
      </c>
      <c r="P36" s="241">
        <f>IF(P37&lt;&gt;""," -O","")</f>
        <v/>
      </c>
      <c r="R36" s="241">
        <f>IF(R37&lt;&gt;""," -O","")</f>
        <v/>
      </c>
      <c r="T36" s="241">
        <f>IF(T37&lt;&gt;""," -O","")</f>
        <v/>
      </c>
      <c r="V36" s="241">
        <f>IF(V37&lt;&gt;""," -O","")</f>
        <v/>
      </c>
      <c r="X36" s="241">
        <f>IF(X37&lt;&gt;""," -O","")</f>
        <v/>
      </c>
      <c r="Z36" s="241">
        <f>IF(Z37&lt;&gt;""," -O","")</f>
        <v/>
      </c>
      <c r="AB36" s="241">
        <f>IF(AB37&lt;&gt;""," -O","")</f>
        <v/>
      </c>
      <c r="AD36" s="241">
        <f>IF(AD37&lt;&gt;""," -O","")</f>
        <v/>
      </c>
      <c r="AF36" s="241">
        <f>IF(AF37&lt;&gt;""," -O","")</f>
        <v/>
      </c>
      <c r="AH36" s="241">
        <f>IF(AH37&lt;&gt;""," -O","")</f>
        <v/>
      </c>
      <c r="AJ36" s="241">
        <f>IF(AJ37&lt;&gt;""," -O","")</f>
        <v/>
      </c>
      <c r="AL36" s="241">
        <f>IF(AL37&lt;&gt;""," -O","")</f>
        <v/>
      </c>
      <c r="AN36" s="241">
        <f>IF(AN37&lt;&gt;""," -O","")</f>
        <v/>
      </c>
      <c r="AP36" s="241">
        <f>IF(AP37&lt;&gt;""," -O","")</f>
        <v/>
      </c>
      <c r="AR36" s="241">
        <f>IF(AR37&lt;&gt;""," -O","")</f>
        <v/>
      </c>
      <c r="AT36" s="241">
        <f>IF(AT37&lt;&gt;""," -O","")</f>
        <v/>
      </c>
      <c r="AV36" s="241">
        <f>IF(AV37&lt;&gt;""," -O","")</f>
        <v/>
      </c>
      <c r="AX36" s="241">
        <f>IF(AX37&lt;&gt;""," -O","")</f>
        <v/>
      </c>
      <c r="AZ36" s="241">
        <f>IF(AZ37&lt;&gt;""," -O","")</f>
        <v/>
      </c>
      <c r="BB36" s="241">
        <f>IF(BB37&lt;&gt;""," -O","")</f>
        <v/>
      </c>
      <c r="BD36" s="241">
        <f>IF(BD37&lt;&gt;""," -O","")</f>
        <v/>
      </c>
      <c r="BF36" s="241">
        <f>IF(BF37&lt;&gt;""," -O","")</f>
        <v/>
      </c>
      <c r="BH36" s="241">
        <f>IF(BH37&lt;&gt;""," -O","")</f>
        <v/>
      </c>
      <c r="BJ36" s="241">
        <f>IF(BJ37&lt;&gt;""," -O","")</f>
        <v/>
      </c>
    </row>
    <row r="37">
      <c r="M37" s="241" t="n">
        <v>1.15</v>
      </c>
      <c r="N37" s="241">
        <f>IFERROR(VLOOKUP(M37,'CRUCE OPORTUNIDADES'!$C$10:$D$13,2,FALSE),"")</f>
        <v/>
      </c>
      <c r="O37" s="241" t="n">
        <v>2.15</v>
      </c>
      <c r="P37" s="241">
        <f>IFERROR(VLOOKUP(O37,'CRUCE OPORTUNIDADES'!$C$10:$D$13,2,FALSE),"")</f>
        <v/>
      </c>
      <c r="Q37" s="241" t="n">
        <v>3.15</v>
      </c>
      <c r="R37" s="241">
        <f>IFERROR(VLOOKUP(Q37,'CRUCE OPORTUNIDADES'!$C$10:$D$13,2,FALSE),"")</f>
        <v/>
      </c>
      <c r="S37" s="241" t="n">
        <v>4.15</v>
      </c>
      <c r="T37" s="241">
        <f>IFERROR(VLOOKUP(S37,'CRUCE OPORTUNIDADES'!$C$10:$D$13,2,FALSE),"")</f>
        <v/>
      </c>
      <c r="U37" s="241" t="n">
        <v>5.15</v>
      </c>
      <c r="V37" s="241">
        <f>IFERROR(VLOOKUP(U37,'CRUCE OPORTUNIDADES'!$C$10:$D$13,2,FALSE),"")</f>
        <v/>
      </c>
      <c r="W37" s="241" t="n">
        <v>6.15</v>
      </c>
      <c r="X37" s="241">
        <f>IFERROR(VLOOKUP(W37,'CRUCE OPORTUNIDADES'!$C$10:$D$13,2,FALSE),"")</f>
        <v/>
      </c>
      <c r="Y37" s="241" t="n">
        <v>7.15</v>
      </c>
      <c r="Z37" s="241">
        <f>IFERROR(VLOOKUP(Y37,'CRUCE OPORTUNIDADES'!$C$10:$D$13,2,FALSE),"")</f>
        <v/>
      </c>
      <c r="AA37" s="241" t="n">
        <v>8.15</v>
      </c>
      <c r="AB37" s="241">
        <f>IFERROR(VLOOKUP(AA37,'CRUCE OPORTUNIDADES'!$C$10:$D$13,2,FALSE),"")</f>
        <v/>
      </c>
      <c r="AC37" s="241" t="n">
        <v>9.15</v>
      </c>
      <c r="AD37" s="241">
        <f>IFERROR(VLOOKUP(AC37,'CRUCE OPORTUNIDADES'!$C$10:$D$13,2,FALSE),"")</f>
        <v/>
      </c>
      <c r="AE37" s="241" t="n">
        <v>10.15</v>
      </c>
      <c r="AF37" s="241">
        <f>IFERROR(VLOOKUP(AE37,'CRUCE OPORTUNIDADES'!$C$10:$D$13,2,FALSE),"")</f>
        <v/>
      </c>
      <c r="AG37" s="241" t="n">
        <v>11.15</v>
      </c>
      <c r="AH37" s="241">
        <f>IFERROR(VLOOKUP(AG37,'CRUCE OPORTUNIDADES'!$C$10:$D$13,2,FALSE),"")</f>
        <v/>
      </c>
      <c r="AI37" s="241" t="n">
        <v>12.15</v>
      </c>
      <c r="AJ37" s="241">
        <f>IFERROR(VLOOKUP(AI37,'CRUCE OPORTUNIDADES'!$C$10:$D$13,2,FALSE),"")</f>
        <v/>
      </c>
      <c r="AK37" s="241" t="n">
        <v>13.15</v>
      </c>
      <c r="AL37" s="241">
        <f>IFERROR(VLOOKUP(AK37,'CRUCE OPORTUNIDADES'!$C$10:$D$13,2,FALSE),"")</f>
        <v/>
      </c>
      <c r="AM37" s="241" t="n">
        <v>14.15</v>
      </c>
      <c r="AN37" s="241">
        <f>IFERROR(VLOOKUP(AM37,'CRUCE OPORTUNIDADES'!$C$10:$D$13,2,FALSE),"")</f>
        <v/>
      </c>
      <c r="AO37" s="241" t="n">
        <v>15.15</v>
      </c>
      <c r="AP37" s="241">
        <f>IFERROR(VLOOKUP(AO37,'CRUCE OPORTUNIDADES'!$C$10:$D$13,2,FALSE),"")</f>
        <v/>
      </c>
      <c r="AQ37" s="241" t="n">
        <v>16.15</v>
      </c>
      <c r="AR37" s="241">
        <f>IFERROR(VLOOKUP(AQ37,'CRUCE OPORTUNIDADES'!$C$10:$D$13,2,FALSE),"")</f>
        <v/>
      </c>
      <c r="AS37" s="241" t="n">
        <v>17.15</v>
      </c>
      <c r="AT37" s="241">
        <f>IFERROR(VLOOKUP(AS37,'CRUCE OPORTUNIDADES'!$C$10:$D$13,2,FALSE),"")</f>
        <v/>
      </c>
      <c r="AU37" s="241" t="n">
        <v>18.15</v>
      </c>
      <c r="AV37" s="241">
        <f>IFERROR(VLOOKUP(AU37,'CRUCE OPORTUNIDADES'!$C$10:$D$13,2,FALSE),"")</f>
        <v/>
      </c>
      <c r="AW37" s="241" t="n">
        <v>19.15</v>
      </c>
      <c r="AX37" s="241">
        <f>IFERROR(VLOOKUP(AW37,'CRUCE OPORTUNIDADES'!$C$10:$D$13,2,FALSE),"")</f>
        <v/>
      </c>
      <c r="AY37" s="241" t="n">
        <v>20.15</v>
      </c>
      <c r="AZ37" s="241">
        <f>IFERROR(VLOOKUP(AY37,'CRUCE OPORTUNIDADES'!$C$10:$D$13,2,FALSE),"")</f>
        <v/>
      </c>
      <c r="BA37" s="241" t="n">
        <v>21.15</v>
      </c>
      <c r="BB37" s="241">
        <f>IFERROR(VLOOKUP(BA37,'CRUCE OPORTUNIDADES'!$C$10:$D$13,2,FALSE),"")</f>
        <v/>
      </c>
      <c r="BC37" s="241" t="n">
        <v>22.15</v>
      </c>
      <c r="BD37" s="241">
        <f>IFERROR(VLOOKUP(BC37,'CRUCE OPORTUNIDADES'!$C$10:$D$13,2,FALSE),"")</f>
        <v/>
      </c>
      <c r="BE37" s="241" t="n">
        <v>23.15</v>
      </c>
      <c r="BF37" s="241">
        <f>IFERROR(VLOOKUP(BE37,'CRUCE OPORTUNIDADES'!$C$10:$D$13,2,FALSE),"")</f>
        <v/>
      </c>
      <c r="BG37" s="241" t="n">
        <v>24.15</v>
      </c>
      <c r="BH37" s="241">
        <f>IFERROR(VLOOKUP(BG37,'CRUCE OPORTUNIDADES'!$C$10:$D$13,2,FALSE),"")</f>
        <v/>
      </c>
      <c r="BI37" s="241" t="n">
        <v>25.15</v>
      </c>
      <c r="BJ37" s="241">
        <f>IFERROR(VLOOKUP(BI37,'CRUCE OPORTUNIDADES'!$C$10:$D$13,2,FALSE),"")</f>
        <v/>
      </c>
    </row>
    <row r="38">
      <c r="N38" s="241">
        <f>IF(N39&lt;&gt;""," -O","")</f>
        <v/>
      </c>
      <c r="P38" s="241">
        <f>IF(P39&lt;&gt;""," -O","")</f>
        <v/>
      </c>
      <c r="R38" s="241">
        <f>IF(R39&lt;&gt;""," -O","")</f>
        <v/>
      </c>
      <c r="T38" s="241">
        <f>IF(T39&lt;&gt;""," -O","")</f>
        <v/>
      </c>
      <c r="V38" s="241">
        <f>IF(V39&lt;&gt;""," -O","")</f>
        <v/>
      </c>
      <c r="X38" s="241">
        <f>IF(X39&lt;&gt;""," -O","")</f>
        <v/>
      </c>
      <c r="Z38" s="241">
        <f>IF(Z39&lt;&gt;""," -O","")</f>
        <v/>
      </c>
      <c r="AB38" s="241">
        <f>IF(AB39&lt;&gt;""," -O","")</f>
        <v/>
      </c>
      <c r="AD38" s="241">
        <f>IF(AD39&lt;&gt;""," -O","")</f>
        <v/>
      </c>
      <c r="AF38" s="241">
        <f>IF(AF39&lt;&gt;""," -O","")</f>
        <v/>
      </c>
      <c r="AH38" s="241">
        <f>IF(AH39&lt;&gt;""," -O","")</f>
        <v/>
      </c>
      <c r="AJ38" s="241">
        <f>IF(AJ39&lt;&gt;""," -O","")</f>
        <v/>
      </c>
      <c r="AL38" s="241">
        <f>IF(AL39&lt;&gt;""," -O","")</f>
        <v/>
      </c>
      <c r="AN38" s="241">
        <f>IF(AN39&lt;&gt;""," -O","")</f>
        <v/>
      </c>
      <c r="AP38" s="241">
        <f>IF(AP39&lt;&gt;""," -O","")</f>
        <v/>
      </c>
      <c r="AR38" s="241">
        <f>IF(AR39&lt;&gt;""," -O","")</f>
        <v/>
      </c>
      <c r="AT38" s="241">
        <f>IF(AT39&lt;&gt;""," -O","")</f>
        <v/>
      </c>
      <c r="AV38" s="241">
        <f>IF(AV39&lt;&gt;""," -O","")</f>
        <v/>
      </c>
      <c r="AX38" s="241">
        <f>IF(AX39&lt;&gt;""," -O","")</f>
        <v/>
      </c>
      <c r="AZ38" s="241">
        <f>IF(AZ39&lt;&gt;""," -O","")</f>
        <v/>
      </c>
      <c r="BB38" s="241">
        <f>IF(BB39&lt;&gt;""," -O","")</f>
        <v/>
      </c>
      <c r="BD38" s="241">
        <f>IF(BD39&lt;&gt;""," -O","")</f>
        <v/>
      </c>
      <c r="BF38" s="241">
        <f>IF(BF39&lt;&gt;""," -O","")</f>
        <v/>
      </c>
      <c r="BH38" s="241">
        <f>IF(BH39&lt;&gt;""," -O","")</f>
        <v/>
      </c>
      <c r="BJ38" s="241">
        <f>IF(BJ39&lt;&gt;""," -O","")</f>
        <v/>
      </c>
    </row>
    <row r="39">
      <c r="M39" s="241" t="n">
        <v>1.16</v>
      </c>
      <c r="N39" s="241">
        <f>IFERROR(VLOOKUP(M39,'CRUCE OPORTUNIDADES'!$C$10:$D$13,2,FALSE),"")</f>
        <v/>
      </c>
      <c r="O39" s="241" t="n">
        <v>2.16</v>
      </c>
      <c r="P39" s="241">
        <f>IFERROR(VLOOKUP(O39,'CRUCE OPORTUNIDADES'!$C$10:$D$13,2,FALSE),"")</f>
        <v/>
      </c>
      <c r="Q39" s="241" t="n">
        <v>3.16</v>
      </c>
      <c r="R39" s="241">
        <f>IFERROR(VLOOKUP(Q39,'CRUCE OPORTUNIDADES'!$C$10:$D$13,2,FALSE),"")</f>
        <v/>
      </c>
      <c r="S39" s="241" t="n">
        <v>4.16</v>
      </c>
      <c r="T39" s="241">
        <f>IFERROR(VLOOKUP(S39,'CRUCE OPORTUNIDADES'!$C$10:$D$13,2,FALSE),"")</f>
        <v/>
      </c>
      <c r="U39" s="241" t="n">
        <v>5.16</v>
      </c>
      <c r="V39" s="241">
        <f>IFERROR(VLOOKUP(U39,'CRUCE OPORTUNIDADES'!$C$10:$D$13,2,FALSE),"")</f>
        <v/>
      </c>
      <c r="W39" s="241" t="n">
        <v>6.16</v>
      </c>
      <c r="X39" s="241">
        <f>IFERROR(VLOOKUP(W39,'CRUCE OPORTUNIDADES'!$C$10:$D$13,2,FALSE),"")</f>
        <v/>
      </c>
      <c r="Y39" s="241" t="n">
        <v>7.16</v>
      </c>
      <c r="Z39" s="241">
        <f>IFERROR(VLOOKUP(Y39,'CRUCE OPORTUNIDADES'!$C$10:$D$13,2,FALSE),"")</f>
        <v/>
      </c>
      <c r="AA39" s="241" t="n">
        <v>8.16</v>
      </c>
      <c r="AB39" s="241">
        <f>IFERROR(VLOOKUP(AA39,'CRUCE OPORTUNIDADES'!$C$10:$D$13,2,FALSE),"")</f>
        <v/>
      </c>
      <c r="AC39" s="241" t="n">
        <v>9.16</v>
      </c>
      <c r="AD39" s="241">
        <f>IFERROR(VLOOKUP(AC39,'CRUCE OPORTUNIDADES'!$C$10:$D$13,2,FALSE),"")</f>
        <v/>
      </c>
      <c r="AE39" s="241" t="n">
        <v>10.16</v>
      </c>
      <c r="AF39" s="241">
        <f>IFERROR(VLOOKUP(AE39,'CRUCE OPORTUNIDADES'!$C$10:$D$13,2,FALSE),"")</f>
        <v/>
      </c>
      <c r="AG39" s="241" t="n">
        <v>11.16</v>
      </c>
      <c r="AH39" s="241">
        <f>IFERROR(VLOOKUP(AG39,'CRUCE OPORTUNIDADES'!$C$10:$D$13,2,FALSE),"")</f>
        <v/>
      </c>
      <c r="AI39" s="241" t="n">
        <v>12.16</v>
      </c>
      <c r="AJ39" s="241">
        <f>IFERROR(VLOOKUP(AI39,'CRUCE OPORTUNIDADES'!$C$10:$D$13,2,FALSE),"")</f>
        <v/>
      </c>
      <c r="AK39" s="241" t="n">
        <v>13.16</v>
      </c>
      <c r="AL39" s="241">
        <f>IFERROR(VLOOKUP(AK39,'CRUCE OPORTUNIDADES'!$C$10:$D$13,2,FALSE),"")</f>
        <v/>
      </c>
      <c r="AM39" s="241" t="n">
        <v>14.16</v>
      </c>
      <c r="AN39" s="241">
        <f>IFERROR(VLOOKUP(AM39,'CRUCE OPORTUNIDADES'!$C$10:$D$13,2,FALSE),"")</f>
        <v/>
      </c>
      <c r="AO39" s="241" t="n">
        <v>15.16</v>
      </c>
      <c r="AP39" s="241">
        <f>IFERROR(VLOOKUP(AO39,'CRUCE OPORTUNIDADES'!$C$10:$D$13,2,FALSE),"")</f>
        <v/>
      </c>
      <c r="AQ39" s="241" t="n">
        <v>16.16</v>
      </c>
      <c r="AR39" s="241">
        <f>IFERROR(VLOOKUP(AQ39,'CRUCE OPORTUNIDADES'!$C$10:$D$13,2,FALSE),"")</f>
        <v/>
      </c>
      <c r="AS39" s="241" t="n">
        <v>17.16</v>
      </c>
      <c r="AT39" s="241">
        <f>IFERROR(VLOOKUP(AS39,'CRUCE OPORTUNIDADES'!$C$10:$D$13,2,FALSE),"")</f>
        <v/>
      </c>
      <c r="AU39" s="241" t="n">
        <v>18.16</v>
      </c>
      <c r="AV39" s="241">
        <f>IFERROR(VLOOKUP(AU39,'CRUCE OPORTUNIDADES'!$C$10:$D$13,2,FALSE),"")</f>
        <v/>
      </c>
      <c r="AW39" s="241" t="n">
        <v>19.16</v>
      </c>
      <c r="AX39" s="241">
        <f>IFERROR(VLOOKUP(AW39,'CRUCE OPORTUNIDADES'!$C$10:$D$13,2,FALSE),"")</f>
        <v/>
      </c>
      <c r="AY39" s="241" t="n">
        <v>20.16</v>
      </c>
      <c r="AZ39" s="241">
        <f>IFERROR(VLOOKUP(AY39,'CRUCE OPORTUNIDADES'!$C$10:$D$13,2,FALSE),"")</f>
        <v/>
      </c>
      <c r="BA39" s="241" t="n">
        <v>21.16</v>
      </c>
      <c r="BB39" s="241">
        <f>IFERROR(VLOOKUP(BA39,'CRUCE OPORTUNIDADES'!$C$10:$D$13,2,FALSE),"")</f>
        <v/>
      </c>
      <c r="BC39" s="241" t="n">
        <v>22.16</v>
      </c>
      <c r="BD39" s="241">
        <f>IFERROR(VLOOKUP(BC39,'CRUCE OPORTUNIDADES'!$C$10:$D$13,2,FALSE),"")</f>
        <v/>
      </c>
      <c r="BE39" s="241" t="n">
        <v>23.16</v>
      </c>
      <c r="BF39" s="241">
        <f>IFERROR(VLOOKUP(BE39,'CRUCE OPORTUNIDADES'!$C$10:$D$13,2,FALSE),"")</f>
        <v/>
      </c>
      <c r="BG39" s="241" t="n">
        <v>24.16</v>
      </c>
      <c r="BH39" s="241">
        <f>IFERROR(VLOOKUP(BG39,'CRUCE OPORTUNIDADES'!$C$10:$D$13,2,FALSE),"")</f>
        <v/>
      </c>
      <c r="BI39" s="241" t="n">
        <v>25.16</v>
      </c>
      <c r="BJ39" s="241">
        <f>IFERROR(VLOOKUP(BI39,'CRUCE OPORTUNIDADES'!$C$10:$D$13,2,FALSE),"")</f>
        <v/>
      </c>
    </row>
    <row r="40">
      <c r="N40" s="241">
        <f>IF(N41&lt;&gt;""," -O","")</f>
        <v/>
      </c>
      <c r="P40" s="241">
        <f>IF(P41&lt;&gt;""," -O","")</f>
        <v/>
      </c>
      <c r="R40" s="241">
        <f>IF(R41&lt;&gt;""," -O","")</f>
        <v/>
      </c>
      <c r="T40" s="241">
        <f>IF(T41&lt;&gt;""," -O","")</f>
        <v/>
      </c>
      <c r="V40" s="241">
        <f>IF(V41&lt;&gt;""," -O","")</f>
        <v/>
      </c>
      <c r="X40" s="241">
        <f>IF(X41&lt;&gt;""," -O","")</f>
        <v/>
      </c>
      <c r="Z40" s="241">
        <f>IF(Z41&lt;&gt;""," -O","")</f>
        <v/>
      </c>
      <c r="AB40" s="241">
        <f>IF(AB41&lt;&gt;""," -O","")</f>
        <v/>
      </c>
      <c r="AD40" s="241">
        <f>IF(AD41&lt;&gt;""," -O","")</f>
        <v/>
      </c>
      <c r="AF40" s="241">
        <f>IF(AF41&lt;&gt;""," -O","")</f>
        <v/>
      </c>
      <c r="AH40" s="241">
        <f>IF(AH41&lt;&gt;""," -O","")</f>
        <v/>
      </c>
      <c r="AJ40" s="241">
        <f>IF(AJ41&lt;&gt;""," -O","")</f>
        <v/>
      </c>
      <c r="AL40" s="241">
        <f>IF(AL41&lt;&gt;""," -O","")</f>
        <v/>
      </c>
      <c r="AN40" s="241">
        <f>IF(AN41&lt;&gt;""," -O","")</f>
        <v/>
      </c>
      <c r="AP40" s="241">
        <f>IF(AP41&lt;&gt;""," -O","")</f>
        <v/>
      </c>
      <c r="AR40" s="241">
        <f>IF(AR41&lt;&gt;""," -O","")</f>
        <v/>
      </c>
      <c r="AT40" s="241">
        <f>IF(AT41&lt;&gt;""," -O","")</f>
        <v/>
      </c>
      <c r="AV40" s="241">
        <f>IF(AV41&lt;&gt;""," -O","")</f>
        <v/>
      </c>
      <c r="AX40" s="241">
        <f>IF(AX41&lt;&gt;""," -O","")</f>
        <v/>
      </c>
      <c r="AZ40" s="241">
        <f>IF(AZ41&lt;&gt;""," -O","")</f>
        <v/>
      </c>
      <c r="BB40" s="241">
        <f>IF(BB41&lt;&gt;""," -O","")</f>
        <v/>
      </c>
      <c r="BD40" s="241">
        <f>IF(BD41&lt;&gt;""," -O","")</f>
        <v/>
      </c>
      <c r="BF40" s="241">
        <f>IF(BF41&lt;&gt;""," -O","")</f>
        <v/>
      </c>
      <c r="BH40" s="241">
        <f>IF(BH41&lt;&gt;""," -O","")</f>
        <v/>
      </c>
      <c r="BJ40" s="241">
        <f>IF(BJ41&lt;&gt;""," -O","")</f>
        <v/>
      </c>
    </row>
    <row r="41">
      <c r="M41" s="241" t="n">
        <v>1.17</v>
      </c>
      <c r="N41" s="241">
        <f>IFERROR(VLOOKUP(M41,'CRUCE OPORTUNIDADES'!$C$10:$D$13,2,FALSE),"")</f>
        <v/>
      </c>
      <c r="O41" s="241" t="n">
        <v>2.17</v>
      </c>
      <c r="P41" s="241">
        <f>IFERROR(VLOOKUP(O41,'CRUCE OPORTUNIDADES'!$C$10:$D$13,2,FALSE),"")</f>
        <v/>
      </c>
      <c r="Q41" s="241" t="n">
        <v>3.17</v>
      </c>
      <c r="R41" s="241">
        <f>IFERROR(VLOOKUP(Q41,'CRUCE OPORTUNIDADES'!$C$10:$D$13,2,FALSE),"")</f>
        <v/>
      </c>
      <c r="S41" s="241" t="n">
        <v>4.17</v>
      </c>
      <c r="T41" s="241">
        <f>IFERROR(VLOOKUP(S41,'CRUCE OPORTUNIDADES'!$C$10:$D$13,2,FALSE),"")</f>
        <v/>
      </c>
      <c r="U41" s="241" t="n">
        <v>5.17</v>
      </c>
      <c r="V41" s="241">
        <f>IFERROR(VLOOKUP(U41,'CRUCE OPORTUNIDADES'!$C$10:$D$13,2,FALSE),"")</f>
        <v/>
      </c>
      <c r="W41" s="241" t="n">
        <v>6.17</v>
      </c>
      <c r="X41" s="241">
        <f>IFERROR(VLOOKUP(W41,'CRUCE OPORTUNIDADES'!$C$10:$D$13,2,FALSE),"")</f>
        <v/>
      </c>
      <c r="Y41" s="241" t="n">
        <v>7.17</v>
      </c>
      <c r="Z41" s="241">
        <f>IFERROR(VLOOKUP(Y41,'CRUCE OPORTUNIDADES'!$C$10:$D$13,2,FALSE),"")</f>
        <v/>
      </c>
      <c r="AA41" s="241" t="n">
        <v>8.17</v>
      </c>
      <c r="AB41" s="241">
        <f>IFERROR(VLOOKUP(AA41,'CRUCE OPORTUNIDADES'!$C$10:$D$13,2,FALSE),"")</f>
        <v/>
      </c>
      <c r="AC41" s="241" t="n">
        <v>9.17</v>
      </c>
      <c r="AD41" s="241">
        <f>IFERROR(VLOOKUP(AC41,'CRUCE OPORTUNIDADES'!$C$10:$D$13,2,FALSE),"")</f>
        <v/>
      </c>
      <c r="AE41" s="241" t="n">
        <v>10.17</v>
      </c>
      <c r="AF41" s="241">
        <f>IFERROR(VLOOKUP(AE41,'CRUCE OPORTUNIDADES'!$C$10:$D$13,2,FALSE),"")</f>
        <v/>
      </c>
      <c r="AG41" s="241" t="n">
        <v>11.17</v>
      </c>
      <c r="AH41" s="241">
        <f>IFERROR(VLOOKUP(AG41,'CRUCE OPORTUNIDADES'!$C$10:$D$13,2,FALSE),"")</f>
        <v/>
      </c>
      <c r="AI41" s="241" t="n">
        <v>12.17</v>
      </c>
      <c r="AJ41" s="241">
        <f>IFERROR(VLOOKUP(AI41,'CRUCE OPORTUNIDADES'!$C$10:$D$13,2,FALSE),"")</f>
        <v/>
      </c>
      <c r="AK41" s="241" t="n">
        <v>13.17</v>
      </c>
      <c r="AL41" s="241">
        <f>IFERROR(VLOOKUP(AK41,'CRUCE OPORTUNIDADES'!$C$10:$D$13,2,FALSE),"")</f>
        <v/>
      </c>
      <c r="AM41" s="241" t="n">
        <v>14.17</v>
      </c>
      <c r="AN41" s="241">
        <f>IFERROR(VLOOKUP(AM41,'CRUCE OPORTUNIDADES'!$C$10:$D$13,2,FALSE),"")</f>
        <v/>
      </c>
      <c r="AO41" s="241" t="n">
        <v>15.17</v>
      </c>
      <c r="AP41" s="241">
        <f>IFERROR(VLOOKUP(AO41,'CRUCE OPORTUNIDADES'!$C$10:$D$13,2,FALSE),"")</f>
        <v/>
      </c>
      <c r="AQ41" s="241" t="n">
        <v>16.17</v>
      </c>
      <c r="AR41" s="241">
        <f>IFERROR(VLOOKUP(AQ41,'CRUCE OPORTUNIDADES'!$C$10:$D$13,2,FALSE),"")</f>
        <v/>
      </c>
      <c r="AS41" s="241" t="n">
        <v>17.17</v>
      </c>
      <c r="AT41" s="241">
        <f>IFERROR(VLOOKUP(AS41,'CRUCE OPORTUNIDADES'!$C$10:$D$13,2,FALSE),"")</f>
        <v/>
      </c>
      <c r="AU41" s="241" t="n">
        <v>18.17</v>
      </c>
      <c r="AV41" s="241">
        <f>IFERROR(VLOOKUP(AU41,'CRUCE OPORTUNIDADES'!$C$10:$D$13,2,FALSE),"")</f>
        <v/>
      </c>
      <c r="AW41" s="241" t="n">
        <v>19.17</v>
      </c>
      <c r="AX41" s="241">
        <f>IFERROR(VLOOKUP(AW41,'CRUCE OPORTUNIDADES'!$C$10:$D$13,2,FALSE),"")</f>
        <v/>
      </c>
      <c r="AY41" s="241" t="n">
        <v>20.17</v>
      </c>
      <c r="AZ41" s="241">
        <f>IFERROR(VLOOKUP(AY41,'CRUCE OPORTUNIDADES'!$C$10:$D$13,2,FALSE),"")</f>
        <v/>
      </c>
      <c r="BA41" s="241" t="n">
        <v>21.17</v>
      </c>
      <c r="BB41" s="241">
        <f>IFERROR(VLOOKUP(BA41,'CRUCE OPORTUNIDADES'!$C$10:$D$13,2,FALSE),"")</f>
        <v/>
      </c>
      <c r="BC41" s="241" t="n">
        <v>22.17</v>
      </c>
      <c r="BD41" s="241">
        <f>IFERROR(VLOOKUP(BC41,'CRUCE OPORTUNIDADES'!$C$10:$D$13,2,FALSE),"")</f>
        <v/>
      </c>
      <c r="BE41" s="241" t="n">
        <v>23.17</v>
      </c>
      <c r="BF41" s="241">
        <f>IFERROR(VLOOKUP(BE41,'CRUCE OPORTUNIDADES'!$C$10:$D$13,2,FALSE),"")</f>
        <v/>
      </c>
      <c r="BG41" s="241" t="n">
        <v>24.17</v>
      </c>
      <c r="BH41" s="241">
        <f>IFERROR(VLOOKUP(BG41,'CRUCE OPORTUNIDADES'!$C$10:$D$13,2,FALSE),"")</f>
        <v/>
      </c>
      <c r="BI41" s="241" t="n">
        <v>25.17</v>
      </c>
      <c r="BJ41" s="241">
        <f>IFERROR(VLOOKUP(BI41,'CRUCE OPORTUNIDADES'!$C$10:$D$13,2,FALSE),"")</f>
        <v/>
      </c>
    </row>
    <row r="42">
      <c r="N42" s="241">
        <f>IF(N43&lt;&gt;""," -O","")</f>
        <v/>
      </c>
      <c r="P42" s="241">
        <f>IF(P43&lt;&gt;""," -O","")</f>
        <v/>
      </c>
      <c r="R42" s="241">
        <f>IF(R43&lt;&gt;""," -O","")</f>
        <v/>
      </c>
      <c r="T42" s="241">
        <f>IF(T43&lt;&gt;""," -O","")</f>
        <v/>
      </c>
      <c r="V42" s="241">
        <f>IF(V43&lt;&gt;""," -O","")</f>
        <v/>
      </c>
      <c r="X42" s="241">
        <f>IF(X43&lt;&gt;""," -O","")</f>
        <v/>
      </c>
      <c r="Z42" s="241">
        <f>IF(Z43&lt;&gt;""," -O","")</f>
        <v/>
      </c>
      <c r="AB42" s="241">
        <f>IF(AB43&lt;&gt;""," -O","")</f>
        <v/>
      </c>
      <c r="AD42" s="241">
        <f>IF(AD43&lt;&gt;""," -O","")</f>
        <v/>
      </c>
      <c r="AF42" s="241">
        <f>IF(AF43&lt;&gt;""," -O","")</f>
        <v/>
      </c>
      <c r="AH42" s="241">
        <f>IF(AH43&lt;&gt;""," -O","")</f>
        <v/>
      </c>
      <c r="AJ42" s="241">
        <f>IF(AJ43&lt;&gt;""," -O","")</f>
        <v/>
      </c>
      <c r="AL42" s="241">
        <f>IF(AL43&lt;&gt;""," -O","")</f>
        <v/>
      </c>
      <c r="AN42" s="241">
        <f>IF(AN43&lt;&gt;""," -O","")</f>
        <v/>
      </c>
      <c r="AP42" s="241">
        <f>IF(AP43&lt;&gt;""," -O","")</f>
        <v/>
      </c>
      <c r="AR42" s="241">
        <f>IF(AR43&lt;&gt;""," -O","")</f>
        <v/>
      </c>
      <c r="AT42" s="241">
        <f>IF(AT43&lt;&gt;""," -O","")</f>
        <v/>
      </c>
      <c r="AV42" s="241">
        <f>IF(AV43&lt;&gt;""," -O","")</f>
        <v/>
      </c>
      <c r="AX42" s="241">
        <f>IF(AX43&lt;&gt;""," -O","")</f>
        <v/>
      </c>
      <c r="AZ42" s="241">
        <f>IF(AZ43&lt;&gt;""," -O","")</f>
        <v/>
      </c>
      <c r="BB42" s="241">
        <f>IF(BB43&lt;&gt;""," -O","")</f>
        <v/>
      </c>
      <c r="BD42" s="241">
        <f>IF(BD43&lt;&gt;""," -O","")</f>
        <v/>
      </c>
      <c r="BF42" s="241">
        <f>IF(BF43&lt;&gt;""," -O","")</f>
        <v/>
      </c>
      <c r="BH42" s="241">
        <f>IF(BH43&lt;&gt;""," -O","")</f>
        <v/>
      </c>
      <c r="BJ42" s="241">
        <f>IF(BJ43&lt;&gt;""," -O","")</f>
        <v/>
      </c>
    </row>
    <row r="43">
      <c r="M43" s="241" t="n">
        <v>1.18</v>
      </c>
      <c r="N43" s="241">
        <f>IFERROR(VLOOKUP(M43,'CRUCE OPORTUNIDADES'!$C$10:$D$13,2,FALSE),"")</f>
        <v/>
      </c>
      <c r="O43" s="241" t="n">
        <v>2.18</v>
      </c>
      <c r="P43" s="241">
        <f>IFERROR(VLOOKUP(O43,'CRUCE OPORTUNIDADES'!$C$10:$D$13,2,FALSE),"")</f>
        <v/>
      </c>
      <c r="Q43" s="241" t="n">
        <v>3.18</v>
      </c>
      <c r="R43" s="241">
        <f>IFERROR(VLOOKUP(Q43,'CRUCE OPORTUNIDADES'!$C$10:$D$13,2,FALSE),"")</f>
        <v/>
      </c>
      <c r="S43" s="241" t="n">
        <v>4.18</v>
      </c>
      <c r="T43" s="241">
        <f>IFERROR(VLOOKUP(S43,'CRUCE OPORTUNIDADES'!$C$10:$D$13,2,FALSE),"")</f>
        <v/>
      </c>
      <c r="U43" s="241" t="n">
        <v>5.18</v>
      </c>
      <c r="V43" s="241">
        <f>IFERROR(VLOOKUP(U43,'CRUCE OPORTUNIDADES'!$C$10:$D$13,2,FALSE),"")</f>
        <v/>
      </c>
      <c r="W43" s="241" t="n">
        <v>6.18</v>
      </c>
      <c r="X43" s="241">
        <f>IFERROR(VLOOKUP(W43,'CRUCE OPORTUNIDADES'!$C$10:$D$13,2,FALSE),"")</f>
        <v/>
      </c>
      <c r="Y43" s="241" t="n">
        <v>7.18</v>
      </c>
      <c r="Z43" s="241">
        <f>IFERROR(VLOOKUP(Y43,'CRUCE OPORTUNIDADES'!$C$10:$D$13,2,FALSE),"")</f>
        <v/>
      </c>
      <c r="AA43" s="241" t="n">
        <v>8.18</v>
      </c>
      <c r="AB43" s="241">
        <f>IFERROR(VLOOKUP(AA43,'CRUCE OPORTUNIDADES'!$C$10:$D$13,2,FALSE),"")</f>
        <v/>
      </c>
      <c r="AC43" s="241" t="n">
        <v>9.18</v>
      </c>
      <c r="AD43" s="241">
        <f>IFERROR(VLOOKUP(AC43,'CRUCE OPORTUNIDADES'!$C$10:$D$13,2,FALSE),"")</f>
        <v/>
      </c>
      <c r="AE43" s="241" t="n">
        <v>10.18</v>
      </c>
      <c r="AF43" s="241">
        <f>IFERROR(VLOOKUP(AE43,'CRUCE OPORTUNIDADES'!$C$10:$D$13,2,FALSE),"")</f>
        <v/>
      </c>
      <c r="AG43" s="241" t="n">
        <v>11.18</v>
      </c>
      <c r="AH43" s="241">
        <f>IFERROR(VLOOKUP(AG43,'CRUCE OPORTUNIDADES'!$C$10:$D$13,2,FALSE),"")</f>
        <v/>
      </c>
      <c r="AI43" s="241" t="n">
        <v>12.18</v>
      </c>
      <c r="AJ43" s="241">
        <f>IFERROR(VLOOKUP(AI43,'CRUCE OPORTUNIDADES'!$C$10:$D$13,2,FALSE),"")</f>
        <v/>
      </c>
      <c r="AK43" s="241" t="n">
        <v>13.18</v>
      </c>
      <c r="AL43" s="241">
        <f>IFERROR(VLOOKUP(AK43,'CRUCE OPORTUNIDADES'!$C$10:$D$13,2,FALSE),"")</f>
        <v/>
      </c>
      <c r="AM43" s="241" t="n">
        <v>14.18</v>
      </c>
      <c r="AN43" s="241">
        <f>IFERROR(VLOOKUP(AM43,'CRUCE OPORTUNIDADES'!$C$10:$D$13,2,FALSE),"")</f>
        <v/>
      </c>
      <c r="AO43" s="241" t="n">
        <v>15.18</v>
      </c>
      <c r="AP43" s="241">
        <f>IFERROR(VLOOKUP(AO43,'CRUCE OPORTUNIDADES'!$C$10:$D$13,2,FALSE),"")</f>
        <v/>
      </c>
      <c r="AQ43" s="241" t="n">
        <v>16.18</v>
      </c>
      <c r="AR43" s="241">
        <f>IFERROR(VLOOKUP(AQ43,'CRUCE OPORTUNIDADES'!$C$10:$D$13,2,FALSE),"")</f>
        <v/>
      </c>
      <c r="AS43" s="241" t="n">
        <v>17.18</v>
      </c>
      <c r="AT43" s="241">
        <f>IFERROR(VLOOKUP(AS43,'CRUCE OPORTUNIDADES'!$C$10:$D$13,2,FALSE),"")</f>
        <v/>
      </c>
      <c r="AU43" s="241" t="n">
        <v>18.18</v>
      </c>
      <c r="AV43" s="241">
        <f>IFERROR(VLOOKUP(AU43,'CRUCE OPORTUNIDADES'!$C$10:$D$13,2,FALSE),"")</f>
        <v/>
      </c>
      <c r="AW43" s="241" t="n">
        <v>19.18</v>
      </c>
      <c r="AX43" s="241">
        <f>IFERROR(VLOOKUP(AW43,'CRUCE OPORTUNIDADES'!$C$10:$D$13,2,FALSE),"")</f>
        <v/>
      </c>
      <c r="AY43" s="241" t="n">
        <v>20.18</v>
      </c>
      <c r="AZ43" s="241">
        <f>IFERROR(VLOOKUP(AY43,'CRUCE OPORTUNIDADES'!$C$10:$D$13,2,FALSE),"")</f>
        <v/>
      </c>
      <c r="BA43" s="241" t="n">
        <v>21.18</v>
      </c>
      <c r="BB43" s="241">
        <f>IFERROR(VLOOKUP(BA43,'CRUCE OPORTUNIDADES'!$C$10:$D$13,2,FALSE),"")</f>
        <v/>
      </c>
      <c r="BC43" s="241" t="n">
        <v>22.18</v>
      </c>
      <c r="BD43" s="241">
        <f>IFERROR(VLOOKUP(BC43,'CRUCE OPORTUNIDADES'!$C$10:$D$13,2,FALSE),"")</f>
        <v/>
      </c>
      <c r="BE43" s="241" t="n">
        <v>23.18</v>
      </c>
      <c r="BF43" s="241">
        <f>IFERROR(VLOOKUP(BE43,'CRUCE OPORTUNIDADES'!$C$10:$D$13,2,FALSE),"")</f>
        <v/>
      </c>
      <c r="BG43" s="241" t="n">
        <v>24.18</v>
      </c>
      <c r="BH43" s="241">
        <f>IFERROR(VLOOKUP(BG43,'CRUCE OPORTUNIDADES'!$C$10:$D$13,2,FALSE),"")</f>
        <v/>
      </c>
      <c r="BI43" s="241" t="n">
        <v>25.18</v>
      </c>
      <c r="BJ43" s="241">
        <f>IFERROR(VLOOKUP(BI43,'CRUCE OPORTUNIDADES'!$C$10:$D$13,2,FALSE),"")</f>
        <v/>
      </c>
    </row>
    <row r="44">
      <c r="N44" s="241">
        <f>IF(N45&lt;&gt;""," -O","")</f>
        <v/>
      </c>
      <c r="P44" s="241">
        <f>IF(P45&lt;&gt;""," -O","")</f>
        <v/>
      </c>
      <c r="R44" s="241">
        <f>IF(R45&lt;&gt;""," -O","")</f>
        <v/>
      </c>
      <c r="T44" s="241">
        <f>IF(T45&lt;&gt;""," -O","")</f>
        <v/>
      </c>
      <c r="V44" s="241">
        <f>IF(V45&lt;&gt;""," -O","")</f>
        <v/>
      </c>
      <c r="X44" s="241">
        <f>IF(X45&lt;&gt;""," -O","")</f>
        <v/>
      </c>
      <c r="Z44" s="241">
        <f>IF(Z45&lt;&gt;""," -O","")</f>
        <v/>
      </c>
      <c r="AB44" s="241">
        <f>IF(AB45&lt;&gt;""," -O","")</f>
        <v/>
      </c>
      <c r="AD44" s="241">
        <f>IF(AD45&lt;&gt;""," -O","")</f>
        <v/>
      </c>
      <c r="AF44" s="241">
        <f>IF(AF45&lt;&gt;""," -O","")</f>
        <v/>
      </c>
      <c r="AH44" s="241">
        <f>IF(AH45&lt;&gt;""," -O","")</f>
        <v/>
      </c>
      <c r="AJ44" s="241">
        <f>IF(AJ45&lt;&gt;""," -O","")</f>
        <v/>
      </c>
      <c r="AL44" s="241">
        <f>IF(AL45&lt;&gt;""," -O","")</f>
        <v/>
      </c>
      <c r="AN44" s="241">
        <f>IF(AN45&lt;&gt;""," -O","")</f>
        <v/>
      </c>
      <c r="AP44" s="241">
        <f>IF(AP45&lt;&gt;""," -O","")</f>
        <v/>
      </c>
      <c r="AR44" s="241">
        <f>IF(AR45&lt;&gt;""," -O","")</f>
        <v/>
      </c>
      <c r="AT44" s="241">
        <f>IF(AT45&lt;&gt;""," -O","")</f>
        <v/>
      </c>
      <c r="AV44" s="241">
        <f>IF(AV45&lt;&gt;""," -O","")</f>
        <v/>
      </c>
      <c r="AX44" s="241">
        <f>IF(AX45&lt;&gt;""," -O","")</f>
        <v/>
      </c>
      <c r="AZ44" s="241">
        <f>IF(AZ45&lt;&gt;""," -O","")</f>
        <v/>
      </c>
      <c r="BB44" s="241">
        <f>IF(BB45&lt;&gt;""," -O","")</f>
        <v/>
      </c>
      <c r="BD44" s="241">
        <f>IF(BD45&lt;&gt;""," -O","")</f>
        <v/>
      </c>
      <c r="BF44" s="241">
        <f>IF(BF45&lt;&gt;""," -O","")</f>
        <v/>
      </c>
      <c r="BH44" s="241">
        <f>IF(BH45&lt;&gt;""," -O","")</f>
        <v/>
      </c>
      <c r="BJ44" s="241">
        <f>IF(BJ45&lt;&gt;""," -O","")</f>
        <v/>
      </c>
    </row>
    <row r="45">
      <c r="M45" s="241" t="n">
        <v>1.19</v>
      </c>
      <c r="N45" s="241">
        <f>IFERROR(VLOOKUP(M45,'CRUCE OPORTUNIDADES'!$C$10:$D$13,2,FALSE),"")</f>
        <v/>
      </c>
      <c r="O45" s="241" t="n">
        <v>2.19</v>
      </c>
      <c r="P45" s="241">
        <f>IFERROR(VLOOKUP(O45,'CRUCE OPORTUNIDADES'!$C$10:$D$13,2,FALSE),"")</f>
        <v/>
      </c>
      <c r="Q45" s="241" t="n">
        <v>3.19</v>
      </c>
      <c r="R45" s="241">
        <f>IFERROR(VLOOKUP(Q45,'CRUCE OPORTUNIDADES'!$C$10:$D$13,2,FALSE),"")</f>
        <v/>
      </c>
      <c r="S45" s="241" t="n">
        <v>4.19</v>
      </c>
      <c r="T45" s="241">
        <f>IFERROR(VLOOKUP(S45,'CRUCE OPORTUNIDADES'!$C$10:$D$13,2,FALSE),"")</f>
        <v/>
      </c>
      <c r="U45" s="241" t="n">
        <v>5.19</v>
      </c>
      <c r="V45" s="241">
        <f>IFERROR(VLOOKUP(U45,'CRUCE OPORTUNIDADES'!$C$10:$D$13,2,FALSE),"")</f>
        <v/>
      </c>
      <c r="W45" s="241" t="n">
        <v>6.19</v>
      </c>
      <c r="X45" s="241">
        <f>IFERROR(VLOOKUP(W45,'CRUCE OPORTUNIDADES'!$C$10:$D$13,2,FALSE),"")</f>
        <v/>
      </c>
      <c r="Y45" s="241" t="n">
        <v>7.19</v>
      </c>
      <c r="Z45" s="241">
        <f>IFERROR(VLOOKUP(Y45,'CRUCE OPORTUNIDADES'!$C$10:$D$13,2,FALSE),"")</f>
        <v/>
      </c>
      <c r="AA45" s="241" t="n">
        <v>8.19</v>
      </c>
      <c r="AB45" s="241">
        <f>IFERROR(VLOOKUP(AA45,'CRUCE OPORTUNIDADES'!$C$10:$D$13,2,FALSE),"")</f>
        <v/>
      </c>
      <c r="AC45" s="241" t="n">
        <v>9.19</v>
      </c>
      <c r="AD45" s="241">
        <f>IFERROR(VLOOKUP(AC45,'CRUCE OPORTUNIDADES'!$C$10:$D$13,2,FALSE),"")</f>
        <v/>
      </c>
      <c r="AE45" s="241" t="n">
        <v>10.19</v>
      </c>
      <c r="AF45" s="241">
        <f>IFERROR(VLOOKUP(AE45,'CRUCE OPORTUNIDADES'!$C$10:$D$13,2,FALSE),"")</f>
        <v/>
      </c>
      <c r="AG45" s="241" t="n">
        <v>11.19</v>
      </c>
      <c r="AH45" s="241">
        <f>IFERROR(VLOOKUP(AG45,'CRUCE OPORTUNIDADES'!$C$10:$D$13,2,FALSE),"")</f>
        <v/>
      </c>
      <c r="AI45" s="241" t="n">
        <v>12.19</v>
      </c>
      <c r="AJ45" s="241">
        <f>IFERROR(VLOOKUP(AI45,'CRUCE OPORTUNIDADES'!$C$10:$D$13,2,FALSE),"")</f>
        <v/>
      </c>
      <c r="AK45" s="241" t="n">
        <v>13.19</v>
      </c>
      <c r="AL45" s="241">
        <f>IFERROR(VLOOKUP(AK45,'CRUCE OPORTUNIDADES'!$C$10:$D$13,2,FALSE),"")</f>
        <v/>
      </c>
      <c r="AM45" s="241" t="n">
        <v>14.19</v>
      </c>
      <c r="AN45" s="241">
        <f>IFERROR(VLOOKUP(AM45,'CRUCE OPORTUNIDADES'!$C$10:$D$13,2,FALSE),"")</f>
        <v/>
      </c>
      <c r="AO45" s="241" t="n">
        <v>15.19</v>
      </c>
      <c r="AP45" s="241">
        <f>IFERROR(VLOOKUP(AO45,'CRUCE OPORTUNIDADES'!$C$10:$D$13,2,FALSE),"")</f>
        <v/>
      </c>
      <c r="AQ45" s="241" t="n">
        <v>16.19</v>
      </c>
      <c r="AR45" s="241">
        <f>IFERROR(VLOOKUP(AQ45,'CRUCE OPORTUNIDADES'!$C$10:$D$13,2,FALSE),"")</f>
        <v/>
      </c>
      <c r="AS45" s="241" t="n">
        <v>17.19</v>
      </c>
      <c r="AT45" s="241">
        <f>IFERROR(VLOOKUP(AS45,'CRUCE OPORTUNIDADES'!$C$10:$D$13,2,FALSE),"")</f>
        <v/>
      </c>
      <c r="AU45" s="241" t="n">
        <v>18.19</v>
      </c>
      <c r="AV45" s="241">
        <f>IFERROR(VLOOKUP(AU45,'CRUCE OPORTUNIDADES'!$C$10:$D$13,2,FALSE),"")</f>
        <v/>
      </c>
      <c r="AW45" s="241" t="n">
        <v>19.19</v>
      </c>
      <c r="AX45" s="241">
        <f>IFERROR(VLOOKUP(AW45,'CRUCE OPORTUNIDADES'!$C$10:$D$13,2,FALSE),"")</f>
        <v/>
      </c>
      <c r="AY45" s="241" t="n">
        <v>20.19</v>
      </c>
      <c r="AZ45" s="241">
        <f>IFERROR(VLOOKUP(AY45,'CRUCE OPORTUNIDADES'!$C$10:$D$13,2,FALSE),"")</f>
        <v/>
      </c>
      <c r="BA45" s="241" t="n">
        <v>21.19</v>
      </c>
      <c r="BB45" s="241">
        <f>IFERROR(VLOOKUP(BA45,'CRUCE OPORTUNIDADES'!$C$10:$D$13,2,FALSE),"")</f>
        <v/>
      </c>
      <c r="BC45" s="241" t="n">
        <v>22.19</v>
      </c>
      <c r="BD45" s="241">
        <f>IFERROR(VLOOKUP(BC45,'CRUCE OPORTUNIDADES'!$C$10:$D$13,2,FALSE),"")</f>
        <v/>
      </c>
      <c r="BE45" s="241" t="n">
        <v>23.19</v>
      </c>
      <c r="BF45" s="241">
        <f>IFERROR(VLOOKUP(BE45,'CRUCE OPORTUNIDADES'!$C$10:$D$13,2,FALSE),"")</f>
        <v/>
      </c>
      <c r="BG45" s="241" t="n">
        <v>24.19</v>
      </c>
      <c r="BH45" s="241">
        <f>IFERROR(VLOOKUP(BG45,'CRUCE OPORTUNIDADES'!$C$10:$D$13,2,FALSE),"")</f>
        <v/>
      </c>
      <c r="BI45" s="241" t="n">
        <v>25.19</v>
      </c>
      <c r="BJ45" s="241">
        <f>IFERROR(VLOOKUP(BI45,'CRUCE OPORTUNIDADES'!$C$10:$D$13,2,FALSE),"")</f>
        <v/>
      </c>
    </row>
    <row r="46">
      <c r="N46" s="241">
        <f>IF(N47&lt;&gt;""," -O","")</f>
        <v/>
      </c>
      <c r="P46" s="241">
        <f>IF(P47&lt;&gt;""," -O","")</f>
        <v/>
      </c>
      <c r="R46" s="241">
        <f>IF(R47&lt;&gt;""," -O","")</f>
        <v/>
      </c>
      <c r="T46" s="241">
        <f>IF(T47&lt;&gt;""," -O","")</f>
        <v/>
      </c>
      <c r="V46" s="241">
        <f>IF(V47&lt;&gt;""," -O","")</f>
        <v/>
      </c>
      <c r="X46" s="241">
        <f>IF(X47&lt;&gt;""," -O","")</f>
        <v/>
      </c>
      <c r="Z46" s="241">
        <f>IF(Z47&lt;&gt;""," -O","")</f>
        <v/>
      </c>
      <c r="AB46" s="241">
        <f>IF(AB47&lt;&gt;""," -O","")</f>
        <v/>
      </c>
      <c r="AD46" s="241">
        <f>IF(AD47&lt;&gt;""," -O","")</f>
        <v/>
      </c>
      <c r="AF46" s="241">
        <f>IF(AF47&lt;&gt;""," -O","")</f>
        <v/>
      </c>
      <c r="AH46" s="241">
        <f>IF(AH47&lt;&gt;""," -O","")</f>
        <v/>
      </c>
      <c r="AJ46" s="241">
        <f>IF(AJ47&lt;&gt;""," -O","")</f>
        <v/>
      </c>
      <c r="AL46" s="241">
        <f>IF(AL47&lt;&gt;""," -O","")</f>
        <v/>
      </c>
      <c r="AN46" s="241">
        <f>IF(AN47&lt;&gt;""," -O","")</f>
        <v/>
      </c>
      <c r="AP46" s="241">
        <f>IF(AP47&lt;&gt;""," -O","")</f>
        <v/>
      </c>
      <c r="AR46" s="241">
        <f>IF(AR47&lt;&gt;""," -O","")</f>
        <v/>
      </c>
      <c r="AT46" s="241">
        <f>IF(AT47&lt;&gt;""," -O","")</f>
        <v/>
      </c>
      <c r="AV46" s="241">
        <f>IF(AV47&lt;&gt;""," -O","")</f>
        <v/>
      </c>
      <c r="AX46" s="241">
        <f>IF(AX47&lt;&gt;""," -O","")</f>
        <v/>
      </c>
      <c r="AZ46" s="241">
        <f>IF(AZ47&lt;&gt;""," -O","")</f>
        <v/>
      </c>
      <c r="BB46" s="241">
        <f>IF(BB47&lt;&gt;""," -O","")</f>
        <v/>
      </c>
      <c r="BD46" s="241">
        <f>IF(BD47&lt;&gt;""," -O","")</f>
        <v/>
      </c>
      <c r="BF46" s="241">
        <f>IF(BF47&lt;&gt;""," -O","")</f>
        <v/>
      </c>
      <c r="BH46" s="241">
        <f>IF(BH47&lt;&gt;""," -O","")</f>
        <v/>
      </c>
      <c r="BJ46" s="241">
        <f>IF(BJ47&lt;&gt;""," -O","")</f>
        <v/>
      </c>
    </row>
    <row r="47">
      <c r="M47" s="241" t="n">
        <v>1.2</v>
      </c>
      <c r="N47" s="241">
        <f>IFERROR(VLOOKUP(M47,'CRUCE OPORTUNIDADES'!$C$10:$D$13,2,FALSE),"")</f>
        <v/>
      </c>
      <c r="O47" s="241" t="n">
        <v>2.2</v>
      </c>
      <c r="P47" s="241">
        <f>IFERROR(VLOOKUP(O47,'CRUCE OPORTUNIDADES'!$C$10:$D$13,2,FALSE),"")</f>
        <v/>
      </c>
      <c r="Q47" s="241" t="n">
        <v>3.2</v>
      </c>
      <c r="R47" s="241">
        <f>IFERROR(VLOOKUP(Q47,'CRUCE OPORTUNIDADES'!$C$10:$D$13,2,FALSE),"")</f>
        <v/>
      </c>
      <c r="S47" s="241" t="n">
        <v>4.2</v>
      </c>
      <c r="T47" s="241">
        <f>IFERROR(VLOOKUP(S47,'CRUCE OPORTUNIDADES'!$C$10:$D$13,2,FALSE),"")</f>
        <v/>
      </c>
      <c r="U47" s="241" t="n">
        <v>5.2</v>
      </c>
      <c r="V47" s="241">
        <f>IFERROR(VLOOKUP(U47,'CRUCE OPORTUNIDADES'!$C$10:$D$13,2,FALSE),"")</f>
        <v/>
      </c>
      <c r="W47" s="241" t="n">
        <v>6.2</v>
      </c>
      <c r="X47" s="241">
        <f>IFERROR(VLOOKUP(W47,'CRUCE OPORTUNIDADES'!$C$10:$D$13,2,FALSE),"")</f>
        <v/>
      </c>
      <c r="Y47" s="241" t="n">
        <v>7.2</v>
      </c>
      <c r="Z47" s="241">
        <f>IFERROR(VLOOKUP(Y47,'CRUCE OPORTUNIDADES'!$C$10:$D$13,2,FALSE),"")</f>
        <v/>
      </c>
      <c r="AA47" s="241" t="n">
        <v>8.199999999999999</v>
      </c>
      <c r="AB47" s="241">
        <f>IFERROR(VLOOKUP(AA47,'CRUCE OPORTUNIDADES'!$C$10:$D$13,2,FALSE),"")</f>
        <v/>
      </c>
      <c r="AC47" s="241" t="n">
        <v>9.199999999999999</v>
      </c>
      <c r="AD47" s="241">
        <f>IFERROR(VLOOKUP(AC47,'CRUCE OPORTUNIDADES'!$C$10:$D$13,2,FALSE),"")</f>
        <v/>
      </c>
      <c r="AE47" s="241" t="n">
        <v>10.2</v>
      </c>
      <c r="AF47" s="241">
        <f>IFERROR(VLOOKUP(AE47,'CRUCE OPORTUNIDADES'!$C$10:$D$13,2,FALSE),"")</f>
        <v/>
      </c>
      <c r="AG47" s="241" t="n">
        <v>11.2</v>
      </c>
      <c r="AH47" s="241">
        <f>IFERROR(VLOOKUP(AG47,'CRUCE OPORTUNIDADES'!$C$10:$D$13,2,FALSE),"")</f>
        <v/>
      </c>
      <c r="AI47" s="241" t="n">
        <v>12.2</v>
      </c>
      <c r="AJ47" s="241">
        <f>IFERROR(VLOOKUP(AI47,'CRUCE OPORTUNIDADES'!$C$10:$D$13,2,FALSE),"")</f>
        <v/>
      </c>
      <c r="AK47" s="241" t="n">
        <v>13.2</v>
      </c>
      <c r="AL47" s="241">
        <f>IFERROR(VLOOKUP(AK47,'CRUCE OPORTUNIDADES'!$C$10:$D$13,2,FALSE),"")</f>
        <v/>
      </c>
      <c r="AM47" s="241" t="n">
        <v>14.2</v>
      </c>
      <c r="AN47" s="241">
        <f>IFERROR(VLOOKUP(AM47,'CRUCE OPORTUNIDADES'!$C$10:$D$13,2,FALSE),"")</f>
        <v/>
      </c>
      <c r="AO47" s="241" t="n">
        <v>15.2</v>
      </c>
      <c r="AP47" s="241">
        <f>IFERROR(VLOOKUP(AO47,'CRUCE OPORTUNIDADES'!$C$10:$D$13,2,FALSE),"")</f>
        <v/>
      </c>
      <c r="AQ47" s="241" t="n">
        <v>16.2</v>
      </c>
      <c r="AR47" s="241">
        <f>IFERROR(VLOOKUP(AQ47,'CRUCE OPORTUNIDADES'!$C$10:$D$13,2,FALSE),"")</f>
        <v/>
      </c>
      <c r="AS47" s="241" t="n">
        <v>17.2</v>
      </c>
      <c r="AT47" s="241">
        <f>IFERROR(VLOOKUP(AS47,'CRUCE OPORTUNIDADES'!$C$10:$D$13,2,FALSE),"")</f>
        <v/>
      </c>
      <c r="AU47" s="241" t="n">
        <v>18.2</v>
      </c>
      <c r="AV47" s="241">
        <f>IFERROR(VLOOKUP(AU47,'CRUCE OPORTUNIDADES'!$C$10:$D$13,2,FALSE),"")</f>
        <v/>
      </c>
      <c r="AW47" s="241" t="n">
        <v>19.2</v>
      </c>
      <c r="AX47" s="241">
        <f>IFERROR(VLOOKUP(AW47,'CRUCE OPORTUNIDADES'!$C$10:$D$13,2,FALSE),"")</f>
        <v/>
      </c>
      <c r="AY47" s="241" t="n">
        <v>20.2</v>
      </c>
      <c r="AZ47" s="241">
        <f>IFERROR(VLOOKUP(AY47,'CRUCE OPORTUNIDADES'!$C$10:$D$13,2,FALSE),"")</f>
        <v/>
      </c>
      <c r="BA47" s="241" t="n">
        <v>21.2</v>
      </c>
      <c r="BB47" s="241">
        <f>IFERROR(VLOOKUP(BA47,'CRUCE OPORTUNIDADES'!$C$10:$D$13,2,FALSE),"")</f>
        <v/>
      </c>
      <c r="BC47" s="241" t="n">
        <v>22.2</v>
      </c>
      <c r="BD47" s="241">
        <f>IFERROR(VLOOKUP(BC47,'CRUCE OPORTUNIDADES'!$C$10:$D$13,2,FALSE),"")</f>
        <v/>
      </c>
      <c r="BE47" s="241" t="n">
        <v>23.2</v>
      </c>
      <c r="BF47" s="241">
        <f>IFERROR(VLOOKUP(BE47,'CRUCE OPORTUNIDADES'!$C$10:$D$13,2,FALSE),"")</f>
        <v/>
      </c>
      <c r="BG47" s="241" t="n">
        <v>24.2</v>
      </c>
      <c r="BH47" s="241">
        <f>IFERROR(VLOOKUP(BG47,'CRUCE OPORTUNIDADES'!$C$10:$D$13,2,FALSE),"")</f>
        <v/>
      </c>
      <c r="BI47" s="241" t="n">
        <v>25.2</v>
      </c>
      <c r="BJ47" s="241">
        <f>IFERROR(VLOOKUP(BI47,'CRUCE OPORTUNIDADES'!$C$10:$D$13,2,FALSE),"")</f>
        <v/>
      </c>
    </row>
    <row r="48">
      <c r="N48" s="241">
        <f>IF(N49&lt;&gt;""," -O","")</f>
        <v/>
      </c>
      <c r="P48" s="241">
        <f>IF(P49&lt;&gt;""," -O","")</f>
        <v/>
      </c>
      <c r="R48" s="241">
        <f>IF(R49&lt;&gt;""," -O","")</f>
        <v/>
      </c>
      <c r="T48" s="241">
        <f>IF(T49&lt;&gt;""," -O","")</f>
        <v/>
      </c>
      <c r="V48" s="241">
        <f>IF(V49&lt;&gt;""," -O","")</f>
        <v/>
      </c>
      <c r="X48" s="241">
        <f>IF(X49&lt;&gt;""," -O","")</f>
        <v/>
      </c>
      <c r="Z48" s="241">
        <f>IF(Z49&lt;&gt;""," -O","")</f>
        <v/>
      </c>
      <c r="AB48" s="241">
        <f>IF(AB49&lt;&gt;""," -O","")</f>
        <v/>
      </c>
      <c r="AD48" s="241">
        <f>IF(AD49&lt;&gt;""," -O","")</f>
        <v/>
      </c>
      <c r="AF48" s="241">
        <f>IF(AF49&lt;&gt;""," -O","")</f>
        <v/>
      </c>
      <c r="AH48" s="241">
        <f>IF(AH49&lt;&gt;""," -O","")</f>
        <v/>
      </c>
      <c r="AJ48" s="241">
        <f>IF(AJ49&lt;&gt;""," -O","")</f>
        <v/>
      </c>
      <c r="AL48" s="241">
        <f>IF(AL49&lt;&gt;""," -O","")</f>
        <v/>
      </c>
      <c r="AN48" s="241">
        <f>IF(AN49&lt;&gt;""," -O","")</f>
        <v/>
      </c>
      <c r="AP48" s="241">
        <f>IF(AP49&lt;&gt;""," -O","")</f>
        <v/>
      </c>
      <c r="AR48" s="241">
        <f>IF(AR49&lt;&gt;""," -O","")</f>
        <v/>
      </c>
      <c r="AT48" s="241">
        <f>IF(AT49&lt;&gt;""," -O","")</f>
        <v/>
      </c>
      <c r="AV48" s="241">
        <f>IF(AV49&lt;&gt;""," -O","")</f>
        <v/>
      </c>
      <c r="AX48" s="241">
        <f>IF(AX49&lt;&gt;""," -O","")</f>
        <v/>
      </c>
      <c r="AZ48" s="241">
        <f>IF(AZ49&lt;&gt;""," -O","")</f>
        <v/>
      </c>
      <c r="BB48" s="241">
        <f>IF(BB49&lt;&gt;""," -O","")</f>
        <v/>
      </c>
      <c r="BD48" s="241">
        <f>IF(BD49&lt;&gt;""," -O","")</f>
        <v/>
      </c>
      <c r="BF48" s="241">
        <f>IF(BF49&lt;&gt;""," -O","")</f>
        <v/>
      </c>
      <c r="BH48" s="241">
        <f>IF(BH49&lt;&gt;""," -O","")</f>
        <v/>
      </c>
      <c r="BJ48" s="241">
        <f>IF(BJ49&lt;&gt;""," -O","")</f>
        <v/>
      </c>
    </row>
    <row r="49">
      <c r="M49" s="241" t="n">
        <v>1.21</v>
      </c>
      <c r="N49" s="241">
        <f>IFERROR(VLOOKUP(M49,'CRUCE OPORTUNIDADES'!$C$10:$D$13,2,FALSE),"")</f>
        <v/>
      </c>
      <c r="O49" s="241" t="n">
        <v>2.21</v>
      </c>
      <c r="P49" s="241">
        <f>IFERROR(VLOOKUP(O49,'CRUCE OPORTUNIDADES'!$C$10:$D$13,2,FALSE),"")</f>
        <v/>
      </c>
      <c r="Q49" s="241" t="n">
        <v>3.21</v>
      </c>
      <c r="R49" s="241">
        <f>IFERROR(VLOOKUP(Q49,'CRUCE OPORTUNIDADES'!$C$10:$D$13,2,FALSE),"")</f>
        <v/>
      </c>
      <c r="S49" s="241" t="n">
        <v>4.21</v>
      </c>
      <c r="T49" s="241">
        <f>IFERROR(VLOOKUP(S49,'CRUCE OPORTUNIDADES'!$C$10:$D$13,2,FALSE),"")</f>
        <v/>
      </c>
      <c r="U49" s="241" t="n">
        <v>5.21</v>
      </c>
      <c r="V49" s="241">
        <f>IFERROR(VLOOKUP(U49,'CRUCE OPORTUNIDADES'!$C$10:$D$13,2,FALSE),"")</f>
        <v/>
      </c>
      <c r="W49" s="241" t="n">
        <v>6.21</v>
      </c>
      <c r="X49" s="241">
        <f>IFERROR(VLOOKUP(W49,'CRUCE OPORTUNIDADES'!$C$10:$D$13,2,FALSE),"")</f>
        <v/>
      </c>
      <c r="Y49" s="241" t="n">
        <v>7.21</v>
      </c>
      <c r="Z49" s="241">
        <f>IFERROR(VLOOKUP(Y49,'CRUCE OPORTUNIDADES'!$C$10:$D$13,2,FALSE),"")</f>
        <v/>
      </c>
      <c r="AA49" s="241" t="n">
        <v>8.210000000000001</v>
      </c>
      <c r="AB49" s="241">
        <f>IFERROR(VLOOKUP(AA49,'CRUCE OPORTUNIDADES'!$C$10:$D$13,2,FALSE),"")</f>
        <v/>
      </c>
      <c r="AC49" s="241" t="n">
        <v>9.210000000000001</v>
      </c>
      <c r="AD49" s="241">
        <f>IFERROR(VLOOKUP(AC49,'CRUCE OPORTUNIDADES'!$C$10:$D$13,2,FALSE),"")</f>
        <v/>
      </c>
      <c r="AE49" s="241" t="n">
        <v>10.21</v>
      </c>
      <c r="AF49" s="241">
        <f>IFERROR(VLOOKUP(AE49,'CRUCE OPORTUNIDADES'!$C$10:$D$13,2,FALSE),"")</f>
        <v/>
      </c>
      <c r="AG49" s="241" t="n">
        <v>11.21</v>
      </c>
      <c r="AH49" s="241">
        <f>IFERROR(VLOOKUP(AG49,'CRUCE OPORTUNIDADES'!$C$10:$D$13,2,FALSE),"")</f>
        <v/>
      </c>
      <c r="AI49" s="241" t="n">
        <v>12.21</v>
      </c>
      <c r="AJ49" s="241">
        <f>IFERROR(VLOOKUP(AI49,'CRUCE OPORTUNIDADES'!$C$10:$D$13,2,FALSE),"")</f>
        <v/>
      </c>
      <c r="AK49" s="241" t="n">
        <v>13.21</v>
      </c>
      <c r="AL49" s="241">
        <f>IFERROR(VLOOKUP(AK49,'CRUCE OPORTUNIDADES'!$C$10:$D$13,2,FALSE),"")</f>
        <v/>
      </c>
      <c r="AM49" s="241" t="n">
        <v>14.21</v>
      </c>
      <c r="AN49" s="241">
        <f>IFERROR(VLOOKUP(AM49,'CRUCE OPORTUNIDADES'!$C$10:$D$13,2,FALSE),"")</f>
        <v/>
      </c>
      <c r="AO49" s="241" t="n">
        <v>15.21</v>
      </c>
      <c r="AP49" s="241">
        <f>IFERROR(VLOOKUP(AO49,'CRUCE OPORTUNIDADES'!$C$10:$D$13,2,FALSE),"")</f>
        <v/>
      </c>
      <c r="AQ49" s="241" t="n">
        <v>16.21</v>
      </c>
      <c r="AR49" s="241">
        <f>IFERROR(VLOOKUP(AQ49,'CRUCE OPORTUNIDADES'!$C$10:$D$13,2,FALSE),"")</f>
        <v/>
      </c>
      <c r="AS49" s="241" t="n">
        <v>17.21</v>
      </c>
      <c r="AT49" s="241">
        <f>IFERROR(VLOOKUP(AS49,'CRUCE OPORTUNIDADES'!$C$10:$D$13,2,FALSE),"")</f>
        <v/>
      </c>
      <c r="AU49" s="241" t="n">
        <v>18.21</v>
      </c>
      <c r="AV49" s="241">
        <f>IFERROR(VLOOKUP(AU49,'CRUCE OPORTUNIDADES'!$C$10:$D$13,2,FALSE),"")</f>
        <v/>
      </c>
      <c r="AW49" s="241" t="n">
        <v>19.21</v>
      </c>
      <c r="AX49" s="241">
        <f>IFERROR(VLOOKUP(AW49,'CRUCE OPORTUNIDADES'!$C$10:$D$13,2,FALSE),"")</f>
        <v/>
      </c>
      <c r="AY49" s="241" t="n">
        <v>20.21</v>
      </c>
      <c r="AZ49" s="241">
        <f>IFERROR(VLOOKUP(AY49,'CRUCE OPORTUNIDADES'!$C$10:$D$13,2,FALSE),"")</f>
        <v/>
      </c>
      <c r="BA49" s="241" t="n">
        <v>21.21</v>
      </c>
      <c r="BB49" s="241">
        <f>IFERROR(VLOOKUP(BA49,'CRUCE OPORTUNIDADES'!$C$10:$D$13,2,FALSE),"")</f>
        <v/>
      </c>
      <c r="BC49" s="241" t="n">
        <v>22.21</v>
      </c>
      <c r="BD49" s="241">
        <f>IFERROR(VLOOKUP(BC49,'CRUCE OPORTUNIDADES'!$C$10:$D$13,2,FALSE),"")</f>
        <v/>
      </c>
      <c r="BE49" s="241" t="n">
        <v>23.21</v>
      </c>
      <c r="BF49" s="241">
        <f>IFERROR(VLOOKUP(BE49,'CRUCE OPORTUNIDADES'!$C$10:$D$13,2,FALSE),"")</f>
        <v/>
      </c>
      <c r="BG49" s="241" t="n">
        <v>24.21</v>
      </c>
      <c r="BH49" s="241">
        <f>IFERROR(VLOOKUP(BG49,'CRUCE OPORTUNIDADES'!$C$10:$D$13,2,FALSE),"")</f>
        <v/>
      </c>
      <c r="BI49" s="241" t="n">
        <v>25.21</v>
      </c>
      <c r="BJ49" s="241">
        <f>IFERROR(VLOOKUP(BI49,'CRUCE OPORTUNIDADES'!$C$10:$D$13,2,FALSE),"")</f>
        <v/>
      </c>
    </row>
    <row r="50">
      <c r="N50" s="241">
        <f>IF(N51&lt;&gt;""," -O","")</f>
        <v/>
      </c>
      <c r="P50" s="241">
        <f>IF(P51&lt;&gt;""," -O","")</f>
        <v/>
      </c>
      <c r="R50" s="241">
        <f>IF(R51&lt;&gt;""," -O","")</f>
        <v/>
      </c>
      <c r="T50" s="241">
        <f>IF(T51&lt;&gt;""," -O","")</f>
        <v/>
      </c>
      <c r="V50" s="241">
        <f>IF(V51&lt;&gt;""," -O","")</f>
        <v/>
      </c>
      <c r="X50" s="241">
        <f>IF(X51&lt;&gt;""," -O","")</f>
        <v/>
      </c>
      <c r="Z50" s="241">
        <f>IF(Z51&lt;&gt;""," -O","")</f>
        <v/>
      </c>
      <c r="AB50" s="241">
        <f>IF(AB51&lt;&gt;""," -O","")</f>
        <v/>
      </c>
      <c r="AD50" s="241">
        <f>IF(AD51&lt;&gt;""," -O","")</f>
        <v/>
      </c>
      <c r="AF50" s="241">
        <f>IF(AF51&lt;&gt;""," -O","")</f>
        <v/>
      </c>
      <c r="AH50" s="241">
        <f>IF(AH51&lt;&gt;""," -O","")</f>
        <v/>
      </c>
      <c r="AJ50" s="241">
        <f>IF(AJ51&lt;&gt;""," -O","")</f>
        <v/>
      </c>
      <c r="AL50" s="241">
        <f>IF(AL51&lt;&gt;""," -O","")</f>
        <v/>
      </c>
      <c r="AN50" s="241">
        <f>IF(AN51&lt;&gt;""," -O","")</f>
        <v/>
      </c>
      <c r="AP50" s="241">
        <f>IF(AP51&lt;&gt;""," -O","")</f>
        <v/>
      </c>
      <c r="AR50" s="241">
        <f>IF(AR51&lt;&gt;""," -O","")</f>
        <v/>
      </c>
      <c r="AT50" s="241">
        <f>IF(AT51&lt;&gt;""," -O","")</f>
        <v/>
      </c>
      <c r="AV50" s="241">
        <f>IF(AV51&lt;&gt;""," -O","")</f>
        <v/>
      </c>
      <c r="AX50" s="241">
        <f>IF(AX51&lt;&gt;""," -O","")</f>
        <v/>
      </c>
      <c r="AZ50" s="241">
        <f>IF(AZ51&lt;&gt;""," -O","")</f>
        <v/>
      </c>
      <c r="BB50" s="241">
        <f>IF(BB51&lt;&gt;""," -O","")</f>
        <v/>
      </c>
      <c r="BD50" s="241">
        <f>IF(BD51&lt;&gt;""," -O","")</f>
        <v/>
      </c>
      <c r="BF50" s="241">
        <f>IF(BF51&lt;&gt;""," -O","")</f>
        <v/>
      </c>
      <c r="BH50" s="241">
        <f>IF(BH51&lt;&gt;""," -O","")</f>
        <v/>
      </c>
      <c r="BJ50" s="241">
        <f>IF(BJ51&lt;&gt;""," -O","")</f>
        <v/>
      </c>
    </row>
    <row r="51">
      <c r="M51" s="241" t="n">
        <v>1.22</v>
      </c>
      <c r="N51" s="241">
        <f>IFERROR(VLOOKUP(M51,'CRUCE OPORTUNIDADES'!$C$10:$D$13,2,FALSE),"")</f>
        <v/>
      </c>
      <c r="O51" s="241" t="n">
        <v>2.22</v>
      </c>
      <c r="P51" s="241">
        <f>IFERROR(VLOOKUP(O51,'CRUCE OPORTUNIDADES'!$C$10:$D$13,2,FALSE),"")</f>
        <v/>
      </c>
      <c r="Q51" s="241" t="n">
        <v>3.22</v>
      </c>
      <c r="R51" s="241">
        <f>IFERROR(VLOOKUP(Q51,'CRUCE OPORTUNIDADES'!$C$10:$D$13,2,FALSE),"")</f>
        <v/>
      </c>
      <c r="S51" s="241" t="n">
        <v>4.22</v>
      </c>
      <c r="T51" s="241">
        <f>IFERROR(VLOOKUP(S51,'CRUCE OPORTUNIDADES'!$C$10:$D$13,2,FALSE),"")</f>
        <v/>
      </c>
      <c r="U51" s="241" t="n">
        <v>5.22</v>
      </c>
      <c r="V51" s="241">
        <f>IFERROR(VLOOKUP(U51,'CRUCE OPORTUNIDADES'!$C$10:$D$13,2,FALSE),"")</f>
        <v/>
      </c>
      <c r="W51" s="241" t="n">
        <v>6.22</v>
      </c>
      <c r="X51" s="241">
        <f>IFERROR(VLOOKUP(W51,'CRUCE OPORTUNIDADES'!$C$10:$D$13,2,FALSE),"")</f>
        <v/>
      </c>
      <c r="Y51" s="241" t="n">
        <v>7.22</v>
      </c>
      <c r="Z51" s="241">
        <f>IFERROR(VLOOKUP(Y51,'CRUCE OPORTUNIDADES'!$C$10:$D$13,2,FALSE),"")</f>
        <v/>
      </c>
      <c r="AA51" s="241" t="n">
        <v>8.220000000000001</v>
      </c>
      <c r="AB51" s="241">
        <f>IFERROR(VLOOKUP(AA51,'CRUCE OPORTUNIDADES'!$C$10:$D$13,2,FALSE),"")</f>
        <v/>
      </c>
      <c r="AC51" s="241" t="n">
        <v>9.220000000000001</v>
      </c>
      <c r="AD51" s="241">
        <f>IFERROR(VLOOKUP(AC51,'CRUCE OPORTUNIDADES'!$C$10:$D$13,2,FALSE),"")</f>
        <v/>
      </c>
      <c r="AE51" s="241" t="n">
        <v>10.22</v>
      </c>
      <c r="AF51" s="241">
        <f>IFERROR(VLOOKUP(AE51,'CRUCE OPORTUNIDADES'!$C$10:$D$13,2,FALSE),"")</f>
        <v/>
      </c>
      <c r="AG51" s="241" t="n">
        <v>11.22</v>
      </c>
      <c r="AH51" s="241">
        <f>IFERROR(VLOOKUP(AG51,'CRUCE OPORTUNIDADES'!$C$10:$D$13,2,FALSE),"")</f>
        <v/>
      </c>
      <c r="AI51" s="241" t="n">
        <v>12.22</v>
      </c>
      <c r="AJ51" s="241">
        <f>IFERROR(VLOOKUP(AI51,'CRUCE OPORTUNIDADES'!$C$10:$D$13,2,FALSE),"")</f>
        <v/>
      </c>
      <c r="AK51" s="241" t="n">
        <v>13.22</v>
      </c>
      <c r="AL51" s="241">
        <f>IFERROR(VLOOKUP(AK51,'CRUCE OPORTUNIDADES'!$C$10:$D$13,2,FALSE),"")</f>
        <v/>
      </c>
      <c r="AM51" s="241" t="n">
        <v>14.22</v>
      </c>
      <c r="AN51" s="241">
        <f>IFERROR(VLOOKUP(AM51,'CRUCE OPORTUNIDADES'!$C$10:$D$13,2,FALSE),"")</f>
        <v/>
      </c>
      <c r="AO51" s="241" t="n">
        <v>15.22</v>
      </c>
      <c r="AP51" s="241">
        <f>IFERROR(VLOOKUP(AO51,'CRUCE OPORTUNIDADES'!$C$10:$D$13,2,FALSE),"")</f>
        <v/>
      </c>
      <c r="AQ51" s="241" t="n">
        <v>16.22</v>
      </c>
      <c r="AR51" s="241">
        <f>IFERROR(VLOOKUP(AQ51,'CRUCE OPORTUNIDADES'!$C$10:$D$13,2,FALSE),"")</f>
        <v/>
      </c>
      <c r="AS51" s="241" t="n">
        <v>17.22</v>
      </c>
      <c r="AT51" s="241">
        <f>IFERROR(VLOOKUP(AS51,'CRUCE OPORTUNIDADES'!$C$10:$D$13,2,FALSE),"")</f>
        <v/>
      </c>
      <c r="AU51" s="241" t="n">
        <v>18.22</v>
      </c>
      <c r="AV51" s="241">
        <f>IFERROR(VLOOKUP(AU51,'CRUCE OPORTUNIDADES'!$C$10:$D$13,2,FALSE),"")</f>
        <v/>
      </c>
      <c r="AW51" s="241" t="n">
        <v>19.22</v>
      </c>
      <c r="AX51" s="241">
        <f>IFERROR(VLOOKUP(AW51,'CRUCE OPORTUNIDADES'!$C$10:$D$13,2,FALSE),"")</f>
        <v/>
      </c>
      <c r="AY51" s="241" t="n">
        <v>20.22</v>
      </c>
      <c r="AZ51" s="241">
        <f>IFERROR(VLOOKUP(AY51,'CRUCE OPORTUNIDADES'!$C$10:$D$13,2,FALSE),"")</f>
        <v/>
      </c>
      <c r="BA51" s="241" t="n">
        <v>21.22</v>
      </c>
      <c r="BB51" s="241">
        <f>IFERROR(VLOOKUP(BA51,'CRUCE OPORTUNIDADES'!$C$10:$D$13,2,FALSE),"")</f>
        <v/>
      </c>
      <c r="BC51" s="241" t="n">
        <v>22.22</v>
      </c>
      <c r="BD51" s="241">
        <f>IFERROR(VLOOKUP(BC51,'CRUCE OPORTUNIDADES'!$C$10:$D$13,2,FALSE),"")</f>
        <v/>
      </c>
      <c r="BE51" s="241" t="n">
        <v>23.22</v>
      </c>
      <c r="BF51" s="241">
        <f>IFERROR(VLOOKUP(BE51,'CRUCE OPORTUNIDADES'!$C$10:$D$13,2,FALSE),"")</f>
        <v/>
      </c>
      <c r="BG51" s="241" t="n">
        <v>24.22</v>
      </c>
      <c r="BH51" s="241">
        <f>IFERROR(VLOOKUP(BG51,'CRUCE OPORTUNIDADES'!$C$10:$D$13,2,FALSE),"")</f>
        <v/>
      </c>
      <c r="BI51" s="241" t="n">
        <v>25.22</v>
      </c>
      <c r="BJ51" s="241">
        <f>IFERROR(VLOOKUP(BI51,'CRUCE OPORTUNIDADES'!$C$10:$D$13,2,FALSE),"")</f>
        <v/>
      </c>
    </row>
    <row r="52">
      <c r="N52" s="241">
        <f>IF(N53&lt;&gt;""," -O","")</f>
        <v/>
      </c>
      <c r="P52" s="241">
        <f>IF(P53&lt;&gt;""," -O","")</f>
        <v/>
      </c>
      <c r="R52" s="241">
        <f>IF(R53&lt;&gt;""," -O","")</f>
        <v/>
      </c>
      <c r="T52" s="241">
        <f>IF(T53&lt;&gt;""," -O","")</f>
        <v/>
      </c>
      <c r="V52" s="241">
        <f>IF(V53&lt;&gt;""," -O","")</f>
        <v/>
      </c>
      <c r="X52" s="241">
        <f>IF(X53&lt;&gt;""," -O","")</f>
        <v/>
      </c>
      <c r="Z52" s="241">
        <f>IF(Z53&lt;&gt;""," -O","")</f>
        <v/>
      </c>
      <c r="AB52" s="241">
        <f>IF(AB53&lt;&gt;""," -O","")</f>
        <v/>
      </c>
      <c r="AD52" s="241">
        <f>IF(AD53&lt;&gt;""," -O","")</f>
        <v/>
      </c>
      <c r="AF52" s="241">
        <f>IF(AF53&lt;&gt;""," -O","")</f>
        <v/>
      </c>
      <c r="AH52" s="241">
        <f>IF(AH53&lt;&gt;""," -O","")</f>
        <v/>
      </c>
      <c r="AJ52" s="241">
        <f>IF(AJ53&lt;&gt;""," -O","")</f>
        <v/>
      </c>
      <c r="AL52" s="241">
        <f>IF(AL53&lt;&gt;""," -O","")</f>
        <v/>
      </c>
      <c r="AN52" s="241">
        <f>IF(AN53&lt;&gt;""," -O","")</f>
        <v/>
      </c>
      <c r="AP52" s="241">
        <f>IF(AP53&lt;&gt;""," -O","")</f>
        <v/>
      </c>
      <c r="AR52" s="241">
        <f>IF(AR53&lt;&gt;""," -O","")</f>
        <v/>
      </c>
      <c r="AT52" s="241">
        <f>IF(AT53&lt;&gt;""," -O","")</f>
        <v/>
      </c>
      <c r="AV52" s="241">
        <f>IF(AV53&lt;&gt;""," -O","")</f>
        <v/>
      </c>
      <c r="AX52" s="241">
        <f>IF(AX53&lt;&gt;""," -O","")</f>
        <v/>
      </c>
      <c r="AZ52" s="241">
        <f>IF(AZ53&lt;&gt;""," -O","")</f>
        <v/>
      </c>
      <c r="BB52" s="241">
        <f>IF(BB53&lt;&gt;""," -O","")</f>
        <v/>
      </c>
      <c r="BD52" s="241">
        <f>IF(BD53&lt;&gt;""," -O","")</f>
        <v/>
      </c>
      <c r="BF52" s="241">
        <f>IF(BF53&lt;&gt;""," -O","")</f>
        <v/>
      </c>
      <c r="BH52" s="241">
        <f>IF(BH53&lt;&gt;""," -O","")</f>
        <v/>
      </c>
      <c r="BJ52" s="241">
        <f>IF(BJ53&lt;&gt;""," -O","")</f>
        <v/>
      </c>
    </row>
    <row r="53">
      <c r="M53" s="241" t="n">
        <v>1.23</v>
      </c>
      <c r="N53" s="241">
        <f>IFERROR(VLOOKUP(M53,'CRUCE OPORTUNIDADES'!$C$10:$D$13,2,FALSE),"")</f>
        <v/>
      </c>
      <c r="O53" s="241" t="n">
        <v>2.23</v>
      </c>
      <c r="P53" s="241">
        <f>IFERROR(VLOOKUP(O53,'CRUCE OPORTUNIDADES'!$C$10:$D$13,2,FALSE),"")</f>
        <v/>
      </c>
      <c r="Q53" s="241" t="n">
        <v>3.23</v>
      </c>
      <c r="R53" s="241">
        <f>IFERROR(VLOOKUP(Q53,'CRUCE OPORTUNIDADES'!$C$10:$D$13,2,FALSE),"")</f>
        <v/>
      </c>
      <c r="S53" s="241" t="n">
        <v>4.23</v>
      </c>
      <c r="T53" s="241">
        <f>IFERROR(VLOOKUP(S53,'CRUCE OPORTUNIDADES'!$C$10:$D$13,2,FALSE),"")</f>
        <v/>
      </c>
      <c r="U53" s="241" t="n">
        <v>5.23</v>
      </c>
      <c r="V53" s="241">
        <f>IFERROR(VLOOKUP(U53,'CRUCE OPORTUNIDADES'!$C$10:$D$13,2,FALSE),"")</f>
        <v/>
      </c>
      <c r="W53" s="241" t="n">
        <v>6.23</v>
      </c>
      <c r="X53" s="241">
        <f>IFERROR(VLOOKUP(W53,'CRUCE OPORTUNIDADES'!$C$10:$D$13,2,FALSE),"")</f>
        <v/>
      </c>
      <c r="Y53" s="241" t="n">
        <v>7.23</v>
      </c>
      <c r="Z53" s="241">
        <f>IFERROR(VLOOKUP(Y53,'CRUCE OPORTUNIDADES'!$C$10:$D$13,2,FALSE),"")</f>
        <v/>
      </c>
      <c r="AA53" s="241" t="n">
        <v>8.23</v>
      </c>
      <c r="AB53" s="241">
        <f>IFERROR(VLOOKUP(AA53,'CRUCE OPORTUNIDADES'!$C$10:$D$13,2,FALSE),"")</f>
        <v/>
      </c>
      <c r="AC53" s="241" t="n">
        <v>9.23</v>
      </c>
      <c r="AD53" s="241">
        <f>IFERROR(VLOOKUP(AC53,'CRUCE OPORTUNIDADES'!$C$10:$D$13,2,FALSE),"")</f>
        <v/>
      </c>
      <c r="AE53" s="241" t="n">
        <v>10.23</v>
      </c>
      <c r="AF53" s="241">
        <f>IFERROR(VLOOKUP(AE53,'CRUCE OPORTUNIDADES'!$C$10:$D$13,2,FALSE),"")</f>
        <v/>
      </c>
      <c r="AG53" s="241" t="n">
        <v>11.23</v>
      </c>
      <c r="AH53" s="241">
        <f>IFERROR(VLOOKUP(AG53,'CRUCE OPORTUNIDADES'!$C$10:$D$13,2,FALSE),"")</f>
        <v/>
      </c>
      <c r="AI53" s="241" t="n">
        <v>12.23</v>
      </c>
      <c r="AJ53" s="241">
        <f>IFERROR(VLOOKUP(AI53,'CRUCE OPORTUNIDADES'!$C$10:$D$13,2,FALSE),"")</f>
        <v/>
      </c>
      <c r="AK53" s="241" t="n">
        <v>13.23</v>
      </c>
      <c r="AL53" s="241">
        <f>IFERROR(VLOOKUP(AK53,'CRUCE OPORTUNIDADES'!$C$10:$D$13,2,FALSE),"")</f>
        <v/>
      </c>
      <c r="AM53" s="241" t="n">
        <v>14.23</v>
      </c>
      <c r="AN53" s="241">
        <f>IFERROR(VLOOKUP(AM53,'CRUCE OPORTUNIDADES'!$C$10:$D$13,2,FALSE),"")</f>
        <v/>
      </c>
      <c r="AO53" s="241" t="n">
        <v>15.23</v>
      </c>
      <c r="AP53" s="241">
        <f>IFERROR(VLOOKUP(AO53,'CRUCE OPORTUNIDADES'!$C$10:$D$13,2,FALSE),"")</f>
        <v/>
      </c>
      <c r="AQ53" s="241" t="n">
        <v>16.23</v>
      </c>
      <c r="AR53" s="241">
        <f>IFERROR(VLOOKUP(AQ53,'CRUCE OPORTUNIDADES'!$C$10:$D$13,2,FALSE),"")</f>
        <v/>
      </c>
      <c r="AS53" s="241" t="n">
        <v>17.23</v>
      </c>
      <c r="AT53" s="241">
        <f>IFERROR(VLOOKUP(AS53,'CRUCE OPORTUNIDADES'!$C$10:$D$13,2,FALSE),"")</f>
        <v/>
      </c>
      <c r="AU53" s="241" t="n">
        <v>18.23</v>
      </c>
      <c r="AV53" s="241">
        <f>IFERROR(VLOOKUP(AU53,'CRUCE OPORTUNIDADES'!$C$10:$D$13,2,FALSE),"")</f>
        <v/>
      </c>
      <c r="AW53" s="241" t="n">
        <v>19.23</v>
      </c>
      <c r="AX53" s="241">
        <f>IFERROR(VLOOKUP(AW53,'CRUCE OPORTUNIDADES'!$C$10:$D$13,2,FALSE),"")</f>
        <v/>
      </c>
      <c r="AY53" s="241" t="n">
        <v>20.23</v>
      </c>
      <c r="AZ53" s="241">
        <f>IFERROR(VLOOKUP(AY53,'CRUCE OPORTUNIDADES'!$C$10:$D$13,2,FALSE),"")</f>
        <v/>
      </c>
      <c r="BA53" s="241" t="n">
        <v>21.23</v>
      </c>
      <c r="BB53" s="241">
        <f>IFERROR(VLOOKUP(BA53,'CRUCE OPORTUNIDADES'!$C$10:$D$13,2,FALSE),"")</f>
        <v/>
      </c>
      <c r="BC53" s="241" t="n">
        <v>22.23</v>
      </c>
      <c r="BD53" s="241">
        <f>IFERROR(VLOOKUP(BC53,'CRUCE OPORTUNIDADES'!$C$10:$D$13,2,FALSE),"")</f>
        <v/>
      </c>
      <c r="BE53" s="241" t="n">
        <v>23.23</v>
      </c>
      <c r="BF53" s="241">
        <f>IFERROR(VLOOKUP(BE53,'CRUCE OPORTUNIDADES'!$C$10:$D$13,2,FALSE),"")</f>
        <v/>
      </c>
      <c r="BG53" s="241" t="n">
        <v>24.23</v>
      </c>
      <c r="BH53" s="241">
        <f>IFERROR(VLOOKUP(BG53,'CRUCE OPORTUNIDADES'!$C$10:$D$13,2,FALSE),"")</f>
        <v/>
      </c>
      <c r="BI53" s="241" t="n">
        <v>25.23</v>
      </c>
      <c r="BJ53" s="241">
        <f>IFERROR(VLOOKUP(BI53,'CRUCE OPORTUNIDADES'!$C$10:$D$13,2,FALSE),"")</f>
        <v/>
      </c>
    </row>
    <row r="54">
      <c r="N54" s="241">
        <f>IF(N55&lt;&gt;""," -O","")</f>
        <v/>
      </c>
      <c r="P54" s="241">
        <f>IF(P55&lt;&gt;""," -O","")</f>
        <v/>
      </c>
      <c r="R54" s="241">
        <f>IF(R55&lt;&gt;""," -O","")</f>
        <v/>
      </c>
      <c r="T54" s="241">
        <f>IF(T55&lt;&gt;""," -O","")</f>
        <v/>
      </c>
      <c r="V54" s="241">
        <f>IF(V55&lt;&gt;""," -O","")</f>
        <v/>
      </c>
      <c r="X54" s="241">
        <f>IF(X55&lt;&gt;""," -O","")</f>
        <v/>
      </c>
      <c r="Z54" s="241">
        <f>IF(Z55&lt;&gt;""," -O","")</f>
        <v/>
      </c>
      <c r="AB54" s="241">
        <f>IF(AB55&lt;&gt;""," -O","")</f>
        <v/>
      </c>
      <c r="AD54" s="241">
        <f>IF(AD55&lt;&gt;""," -O","")</f>
        <v/>
      </c>
      <c r="AF54" s="241">
        <f>IF(AF55&lt;&gt;""," -O","")</f>
        <v/>
      </c>
      <c r="AH54" s="241">
        <f>IF(AH55&lt;&gt;""," -O","")</f>
        <v/>
      </c>
      <c r="AJ54" s="241">
        <f>IF(AJ55&lt;&gt;""," -O","")</f>
        <v/>
      </c>
      <c r="AL54" s="241">
        <f>IF(AL55&lt;&gt;""," -O","")</f>
        <v/>
      </c>
      <c r="AN54" s="241">
        <f>IF(AN55&lt;&gt;""," -O","")</f>
        <v/>
      </c>
      <c r="AP54" s="241">
        <f>IF(AP55&lt;&gt;""," -O","")</f>
        <v/>
      </c>
      <c r="AR54" s="241">
        <f>IF(AR55&lt;&gt;""," -O","")</f>
        <v/>
      </c>
      <c r="AT54" s="241">
        <f>IF(AT55&lt;&gt;""," -O","")</f>
        <v/>
      </c>
      <c r="AV54" s="241">
        <f>IF(AV55&lt;&gt;""," -O","")</f>
        <v/>
      </c>
      <c r="AX54" s="241">
        <f>IF(AX55&lt;&gt;""," -O","")</f>
        <v/>
      </c>
      <c r="AZ54" s="241">
        <f>IF(AZ55&lt;&gt;""," -O","")</f>
        <v/>
      </c>
      <c r="BB54" s="241">
        <f>IF(BB55&lt;&gt;""," -O","")</f>
        <v/>
      </c>
      <c r="BD54" s="241">
        <f>IF(BD55&lt;&gt;""," -O","")</f>
        <v/>
      </c>
      <c r="BF54" s="241">
        <f>IF(BF55&lt;&gt;""," -O","")</f>
        <v/>
      </c>
      <c r="BH54" s="241">
        <f>IF(BH55&lt;&gt;""," -O","")</f>
        <v/>
      </c>
      <c r="BJ54" s="241">
        <f>IF(BJ55&lt;&gt;""," -O","")</f>
        <v/>
      </c>
    </row>
    <row r="55">
      <c r="M55" s="241" t="n">
        <v>1.24</v>
      </c>
      <c r="N55" s="241">
        <f>IFERROR(VLOOKUP(M55,'CRUCE OPORTUNIDADES'!$C$10:$D$13,2,FALSE),"")</f>
        <v/>
      </c>
      <c r="O55" s="241" t="n">
        <v>2.24</v>
      </c>
      <c r="P55" s="241">
        <f>IFERROR(VLOOKUP(O55,'CRUCE OPORTUNIDADES'!$C$10:$D$13,2,FALSE),"")</f>
        <v/>
      </c>
      <c r="Q55" s="241" t="n">
        <v>3.24</v>
      </c>
      <c r="R55" s="241">
        <f>IFERROR(VLOOKUP(Q55,'CRUCE OPORTUNIDADES'!$C$10:$D$13,2,FALSE),"")</f>
        <v/>
      </c>
      <c r="S55" s="241" t="n">
        <v>4.24</v>
      </c>
      <c r="T55" s="241">
        <f>IFERROR(VLOOKUP(S55,'CRUCE OPORTUNIDADES'!$C$10:$D$13,2,FALSE),"")</f>
        <v/>
      </c>
      <c r="U55" s="241" t="n">
        <v>5.24</v>
      </c>
      <c r="V55" s="241">
        <f>IFERROR(VLOOKUP(U55,'CRUCE OPORTUNIDADES'!$C$10:$D$13,2,FALSE),"")</f>
        <v/>
      </c>
      <c r="W55" s="241" t="n">
        <v>6.24</v>
      </c>
      <c r="X55" s="241">
        <f>IFERROR(VLOOKUP(W55,'CRUCE OPORTUNIDADES'!$C$10:$D$13,2,FALSE),"")</f>
        <v/>
      </c>
      <c r="Y55" s="241" t="n">
        <v>7.24</v>
      </c>
      <c r="Z55" s="241">
        <f>IFERROR(VLOOKUP(Y55,'CRUCE OPORTUNIDADES'!$C$10:$D$13,2,FALSE),"")</f>
        <v/>
      </c>
      <c r="AA55" s="241" t="n">
        <v>8.24</v>
      </c>
      <c r="AB55" s="241">
        <f>IFERROR(VLOOKUP(AA55,'CRUCE OPORTUNIDADES'!$C$10:$D$13,2,FALSE),"")</f>
        <v/>
      </c>
      <c r="AC55" s="241" t="n">
        <v>9.24</v>
      </c>
      <c r="AD55" s="241">
        <f>IFERROR(VLOOKUP(AC55,'CRUCE OPORTUNIDADES'!$C$10:$D$13,2,FALSE),"")</f>
        <v/>
      </c>
      <c r="AE55" s="241" t="n">
        <v>10.24</v>
      </c>
      <c r="AF55" s="241">
        <f>IFERROR(VLOOKUP(AE55,'CRUCE OPORTUNIDADES'!$C$10:$D$13,2,FALSE),"")</f>
        <v/>
      </c>
      <c r="AG55" s="241" t="n">
        <v>11.24</v>
      </c>
      <c r="AH55" s="241">
        <f>IFERROR(VLOOKUP(AG55,'CRUCE OPORTUNIDADES'!$C$10:$D$13,2,FALSE),"")</f>
        <v/>
      </c>
      <c r="AI55" s="241" t="n">
        <v>12.24</v>
      </c>
      <c r="AJ55" s="241">
        <f>IFERROR(VLOOKUP(AI55,'CRUCE OPORTUNIDADES'!$C$10:$D$13,2,FALSE),"")</f>
        <v/>
      </c>
      <c r="AK55" s="241" t="n">
        <v>13.24</v>
      </c>
      <c r="AL55" s="241">
        <f>IFERROR(VLOOKUP(AK55,'CRUCE OPORTUNIDADES'!$C$10:$D$13,2,FALSE),"")</f>
        <v/>
      </c>
      <c r="AM55" s="241" t="n">
        <v>14.24</v>
      </c>
      <c r="AN55" s="241">
        <f>IFERROR(VLOOKUP(AM55,'CRUCE OPORTUNIDADES'!$C$10:$D$13,2,FALSE),"")</f>
        <v/>
      </c>
      <c r="AO55" s="241" t="n">
        <v>15.24</v>
      </c>
      <c r="AP55" s="241">
        <f>IFERROR(VLOOKUP(AO55,'CRUCE OPORTUNIDADES'!$C$10:$D$13,2,FALSE),"")</f>
        <v/>
      </c>
      <c r="AQ55" s="241" t="n">
        <v>16.24</v>
      </c>
      <c r="AR55" s="241">
        <f>IFERROR(VLOOKUP(AQ55,'CRUCE OPORTUNIDADES'!$C$10:$D$13,2,FALSE),"")</f>
        <v/>
      </c>
      <c r="AS55" s="241" t="n">
        <v>17.24</v>
      </c>
      <c r="AT55" s="241">
        <f>IFERROR(VLOOKUP(AS55,'CRUCE OPORTUNIDADES'!$C$10:$D$13,2,FALSE),"")</f>
        <v/>
      </c>
      <c r="AU55" s="241" t="n">
        <v>18.24</v>
      </c>
      <c r="AV55" s="241">
        <f>IFERROR(VLOOKUP(AU55,'CRUCE OPORTUNIDADES'!$C$10:$D$13,2,FALSE),"")</f>
        <v/>
      </c>
      <c r="AW55" s="241" t="n">
        <v>19.24</v>
      </c>
      <c r="AX55" s="241">
        <f>IFERROR(VLOOKUP(AW55,'CRUCE OPORTUNIDADES'!$C$10:$D$13,2,FALSE),"")</f>
        <v/>
      </c>
      <c r="AY55" s="241" t="n">
        <v>20.24</v>
      </c>
      <c r="AZ55" s="241">
        <f>IFERROR(VLOOKUP(AY55,'CRUCE OPORTUNIDADES'!$C$10:$D$13,2,FALSE),"")</f>
        <v/>
      </c>
      <c r="BA55" s="241" t="n">
        <v>21.24</v>
      </c>
      <c r="BB55" s="241">
        <f>IFERROR(VLOOKUP(BA55,'CRUCE OPORTUNIDADES'!$C$10:$D$13,2,FALSE),"")</f>
        <v/>
      </c>
      <c r="BC55" s="241" t="n">
        <v>22.24</v>
      </c>
      <c r="BD55" s="241">
        <f>IFERROR(VLOOKUP(BC55,'CRUCE OPORTUNIDADES'!$C$10:$D$13,2,FALSE),"")</f>
        <v/>
      </c>
      <c r="BE55" s="241" t="n">
        <v>23.24</v>
      </c>
      <c r="BF55" s="241">
        <f>IFERROR(VLOOKUP(BE55,'CRUCE OPORTUNIDADES'!$C$10:$D$13,2,FALSE),"")</f>
        <v/>
      </c>
      <c r="BG55" s="241" t="n">
        <v>24.24</v>
      </c>
      <c r="BH55" s="241">
        <f>IFERROR(VLOOKUP(BG55,'CRUCE OPORTUNIDADES'!$C$10:$D$13,2,FALSE),"")</f>
        <v/>
      </c>
      <c r="BI55" s="241" t="n">
        <v>25.24</v>
      </c>
      <c r="BJ55" s="241">
        <f>IFERROR(VLOOKUP(BI55,'CRUCE OPORTUNIDADES'!$C$10:$D$13,2,FALSE),"")</f>
        <v/>
      </c>
    </row>
    <row r="56">
      <c r="N56" s="241">
        <f>IF(N57&lt;&gt;""," -O","")</f>
        <v/>
      </c>
      <c r="P56" s="241">
        <f>IF(P57&lt;&gt;""," -O","")</f>
        <v/>
      </c>
      <c r="R56" s="241">
        <f>IF(R57&lt;&gt;""," -O","")</f>
        <v/>
      </c>
      <c r="T56" s="241">
        <f>IF(T57&lt;&gt;""," -O","")</f>
        <v/>
      </c>
      <c r="V56" s="241">
        <f>IF(V57&lt;&gt;""," -O","")</f>
        <v/>
      </c>
      <c r="X56" s="241">
        <f>IF(X57&lt;&gt;""," -O","")</f>
        <v/>
      </c>
      <c r="Z56" s="241">
        <f>IF(Z57&lt;&gt;""," -O","")</f>
        <v/>
      </c>
      <c r="AB56" s="241">
        <f>IF(AB57&lt;&gt;""," -O","")</f>
        <v/>
      </c>
      <c r="AD56" s="241">
        <f>IF(AD57&lt;&gt;""," -O","")</f>
        <v/>
      </c>
      <c r="AF56" s="241">
        <f>IF(AF57&lt;&gt;""," -O","")</f>
        <v/>
      </c>
      <c r="AH56" s="241">
        <f>IF(AH57&lt;&gt;""," -O","")</f>
        <v/>
      </c>
      <c r="AJ56" s="241">
        <f>IF(AJ57&lt;&gt;""," -O","")</f>
        <v/>
      </c>
      <c r="AL56" s="241">
        <f>IF(AL57&lt;&gt;""," -O","")</f>
        <v/>
      </c>
      <c r="AN56" s="241">
        <f>IF(AN57&lt;&gt;""," -O","")</f>
        <v/>
      </c>
      <c r="AP56" s="241">
        <f>IF(AP57&lt;&gt;""," -O","")</f>
        <v/>
      </c>
      <c r="AR56" s="241">
        <f>IF(AR57&lt;&gt;""," -O","")</f>
        <v/>
      </c>
      <c r="AT56" s="241">
        <f>IF(AT57&lt;&gt;""," -O","")</f>
        <v/>
      </c>
      <c r="AV56" s="241">
        <f>IF(AV57&lt;&gt;""," -O","")</f>
        <v/>
      </c>
      <c r="AX56" s="241">
        <f>IF(AX57&lt;&gt;""," -O","")</f>
        <v/>
      </c>
      <c r="AZ56" s="241">
        <f>IF(AZ57&lt;&gt;""," -O","")</f>
        <v/>
      </c>
      <c r="BB56" s="241">
        <f>IF(BB57&lt;&gt;""," -O","")</f>
        <v/>
      </c>
      <c r="BD56" s="241">
        <f>IF(BD57&lt;&gt;""," -O","")</f>
        <v/>
      </c>
      <c r="BF56" s="241">
        <f>IF(BF57&lt;&gt;""," -O","")</f>
        <v/>
      </c>
      <c r="BH56" s="241">
        <f>IF(BH57&lt;&gt;""," -O","")</f>
        <v/>
      </c>
      <c r="BJ56" s="241">
        <f>IF(BJ57&lt;&gt;""," -O","")</f>
        <v/>
      </c>
    </row>
    <row r="57">
      <c r="M57" s="241" t="n">
        <v>1.25</v>
      </c>
      <c r="N57" s="241">
        <f>IFERROR(VLOOKUP(M57,'CRUCE OPORTUNIDADES'!$C$10:$D$13,2,FALSE),"")</f>
        <v/>
      </c>
      <c r="O57" s="241" t="n">
        <v>2.25</v>
      </c>
      <c r="P57" s="241">
        <f>IFERROR(VLOOKUP(O57,'CRUCE OPORTUNIDADES'!$C$10:$D$13,2,FALSE),"")</f>
        <v/>
      </c>
      <c r="Q57" s="241" t="n">
        <v>3.25</v>
      </c>
      <c r="R57" s="241">
        <f>IFERROR(VLOOKUP(Q57,'CRUCE OPORTUNIDADES'!$C$10:$D$13,2,FALSE),"")</f>
        <v/>
      </c>
      <c r="S57" s="241" t="n">
        <v>4.25</v>
      </c>
      <c r="T57" s="241">
        <f>IFERROR(VLOOKUP(S57,'CRUCE OPORTUNIDADES'!$C$10:$D$13,2,FALSE),"")</f>
        <v/>
      </c>
      <c r="U57" s="241" t="n">
        <v>5.25</v>
      </c>
      <c r="V57" s="241">
        <f>IFERROR(VLOOKUP(U57,'CRUCE OPORTUNIDADES'!$C$10:$D$13,2,FALSE),"")</f>
        <v/>
      </c>
      <c r="W57" s="241" t="n">
        <v>6.25</v>
      </c>
      <c r="X57" s="241">
        <f>IFERROR(VLOOKUP(W57,'CRUCE OPORTUNIDADES'!$C$10:$D$13,2,FALSE),"")</f>
        <v/>
      </c>
      <c r="Y57" s="241" t="n">
        <v>7.25</v>
      </c>
      <c r="Z57" s="241">
        <f>IFERROR(VLOOKUP(Y57,'CRUCE OPORTUNIDADES'!$C$10:$D$13,2,FALSE),"")</f>
        <v/>
      </c>
      <c r="AA57" s="241" t="n">
        <v>8.25</v>
      </c>
      <c r="AB57" s="241">
        <f>IFERROR(VLOOKUP(AA57,'CRUCE OPORTUNIDADES'!$C$10:$D$13,2,FALSE),"")</f>
        <v/>
      </c>
      <c r="AC57" s="241" t="n">
        <v>9.25</v>
      </c>
      <c r="AD57" s="241">
        <f>IFERROR(VLOOKUP(AC57,'CRUCE OPORTUNIDADES'!$C$10:$D$13,2,FALSE),"")</f>
        <v/>
      </c>
      <c r="AE57" s="241" t="n">
        <v>10.25</v>
      </c>
      <c r="AF57" s="241">
        <f>IFERROR(VLOOKUP(AE57,'CRUCE OPORTUNIDADES'!$C$10:$D$13,2,FALSE),"")</f>
        <v/>
      </c>
      <c r="AG57" s="241" t="n">
        <v>11.25</v>
      </c>
      <c r="AH57" s="241">
        <f>IFERROR(VLOOKUP(AG57,'CRUCE OPORTUNIDADES'!$C$10:$D$13,2,FALSE),"")</f>
        <v/>
      </c>
      <c r="AI57" s="241" t="n">
        <v>12.25</v>
      </c>
      <c r="AJ57" s="241">
        <f>IFERROR(VLOOKUP(AI57,'CRUCE OPORTUNIDADES'!$C$10:$D$13,2,FALSE),"")</f>
        <v/>
      </c>
      <c r="AK57" s="241" t="n">
        <v>13.25</v>
      </c>
      <c r="AL57" s="241">
        <f>IFERROR(VLOOKUP(AK57,'CRUCE OPORTUNIDADES'!$C$10:$D$13,2,FALSE),"")</f>
        <v/>
      </c>
      <c r="AM57" s="241" t="n">
        <v>14.25</v>
      </c>
      <c r="AN57" s="241">
        <f>IFERROR(VLOOKUP(AM57,'CRUCE OPORTUNIDADES'!$C$10:$D$13,2,FALSE),"")</f>
        <v/>
      </c>
      <c r="AO57" s="241" t="n">
        <v>15.25</v>
      </c>
      <c r="AP57" s="241">
        <f>IFERROR(VLOOKUP(AO57,'CRUCE OPORTUNIDADES'!$C$10:$D$13,2,FALSE),"")</f>
        <v/>
      </c>
      <c r="AQ57" s="241" t="n">
        <v>16.25</v>
      </c>
      <c r="AR57" s="241">
        <f>IFERROR(VLOOKUP(AQ57,'CRUCE OPORTUNIDADES'!$C$10:$D$13,2,FALSE),"")</f>
        <v/>
      </c>
      <c r="AS57" s="241" t="n">
        <v>17.25</v>
      </c>
      <c r="AT57" s="241">
        <f>IFERROR(VLOOKUP(AS57,'CRUCE OPORTUNIDADES'!$C$10:$D$13,2,FALSE),"")</f>
        <v/>
      </c>
      <c r="AU57" s="241" t="n">
        <v>18.25</v>
      </c>
      <c r="AV57" s="241">
        <f>IFERROR(VLOOKUP(AU57,'CRUCE OPORTUNIDADES'!$C$10:$D$13,2,FALSE),"")</f>
        <v/>
      </c>
      <c r="AW57" s="241" t="n">
        <v>19.25</v>
      </c>
      <c r="AX57" s="241">
        <f>IFERROR(VLOOKUP(AW57,'CRUCE OPORTUNIDADES'!$C$10:$D$13,2,FALSE),"")</f>
        <v/>
      </c>
      <c r="AY57" s="241" t="n">
        <v>20.25</v>
      </c>
      <c r="AZ57" s="241">
        <f>IFERROR(VLOOKUP(AY57,'CRUCE OPORTUNIDADES'!$C$10:$D$13,2,FALSE),"")</f>
        <v/>
      </c>
      <c r="BA57" s="241" t="n">
        <v>21.25</v>
      </c>
      <c r="BB57" s="241">
        <f>IFERROR(VLOOKUP(BA57,'CRUCE OPORTUNIDADES'!$C$10:$D$13,2,FALSE),"")</f>
        <v/>
      </c>
      <c r="BC57" s="241" t="n">
        <v>22.25</v>
      </c>
      <c r="BD57" s="241">
        <f>IFERROR(VLOOKUP(BC57,'CRUCE OPORTUNIDADES'!$C$10:$D$13,2,FALSE),"")</f>
        <v/>
      </c>
      <c r="BE57" s="241" t="n">
        <v>23.25</v>
      </c>
      <c r="BF57" s="241">
        <f>IFERROR(VLOOKUP(BE57,'CRUCE OPORTUNIDADES'!$C$10:$D$13,2,FALSE),"")</f>
        <v/>
      </c>
      <c r="BG57" s="241" t="n">
        <v>24.25</v>
      </c>
      <c r="BH57" s="241">
        <f>IFERROR(VLOOKUP(BG57,'CRUCE OPORTUNIDADES'!$C$10:$D$13,2,FALSE),"")</f>
        <v/>
      </c>
      <c r="BI57" s="241" t="n">
        <v>25.25</v>
      </c>
      <c r="BJ57" s="241">
        <f>IFERROR(VLOOKUP(BI57,'CRUCE OPORTUNIDADES'!$C$10:$D$13,2,FALSE),"")</f>
        <v/>
      </c>
    </row>
    <row r="58">
      <c r="N58" s="241">
        <f>IF(N59&lt;&gt;""," -O","")</f>
        <v/>
      </c>
      <c r="P58" s="241">
        <f>IF(P59&lt;&gt;""," -O","")</f>
        <v/>
      </c>
      <c r="R58" s="241">
        <f>IF(R59&lt;&gt;""," -O","")</f>
        <v/>
      </c>
      <c r="T58" s="241">
        <f>IF(T59&lt;&gt;""," -O","")</f>
        <v/>
      </c>
      <c r="V58" s="241">
        <f>IF(V59&lt;&gt;""," -O","")</f>
        <v/>
      </c>
      <c r="X58" s="241">
        <f>IF(X59&lt;&gt;""," -O","")</f>
        <v/>
      </c>
      <c r="Z58" s="241">
        <f>IF(Z59&lt;&gt;""," -O","")</f>
        <v/>
      </c>
      <c r="AB58" s="241">
        <f>IF(AB59&lt;&gt;""," -O","")</f>
        <v/>
      </c>
      <c r="AD58" s="241">
        <f>IF(AD59&lt;&gt;""," -O","")</f>
        <v/>
      </c>
      <c r="AF58" s="241">
        <f>IF(AF59&lt;&gt;""," -O","")</f>
        <v/>
      </c>
      <c r="AH58" s="241">
        <f>IF(AH59&lt;&gt;""," -O","")</f>
        <v/>
      </c>
      <c r="AJ58" s="241">
        <f>IF(AJ59&lt;&gt;""," -O","")</f>
        <v/>
      </c>
      <c r="AL58" s="241">
        <f>IF(AL59&lt;&gt;""," -O","")</f>
        <v/>
      </c>
      <c r="AN58" s="241">
        <f>IF(AN59&lt;&gt;""," -O","")</f>
        <v/>
      </c>
      <c r="AP58" s="241">
        <f>IF(AP59&lt;&gt;""," -O","")</f>
        <v/>
      </c>
      <c r="AR58" s="241">
        <f>IF(AR59&lt;&gt;""," -O","")</f>
        <v/>
      </c>
      <c r="AT58" s="241">
        <f>IF(AT59&lt;&gt;""," -O","")</f>
        <v/>
      </c>
      <c r="AV58" s="241">
        <f>IF(AV59&lt;&gt;""," -O","")</f>
        <v/>
      </c>
      <c r="AX58" s="241">
        <f>IF(AX59&lt;&gt;""," -O","")</f>
        <v/>
      </c>
      <c r="AZ58" s="241">
        <f>IF(AZ59&lt;&gt;""," -O","")</f>
        <v/>
      </c>
      <c r="BB58" s="241">
        <f>IF(BB59&lt;&gt;""," -O","")</f>
        <v/>
      </c>
      <c r="BD58" s="241">
        <f>IF(BD59&lt;&gt;""," -O","")</f>
        <v/>
      </c>
      <c r="BF58" s="241">
        <f>IF(BF59&lt;&gt;""," -O","")</f>
        <v/>
      </c>
      <c r="BH58" s="241">
        <f>IF(BH59&lt;&gt;""," -O","")</f>
        <v/>
      </c>
      <c r="BJ58" s="241">
        <f>IF(BJ59&lt;&gt;""," -O","")</f>
        <v/>
      </c>
    </row>
    <row r="59">
      <c r="M59" s="241" t="n">
        <v>1.26</v>
      </c>
      <c r="N59" s="241">
        <f>IFERROR(VLOOKUP(M59,'CRUCE OPORTUNIDADES'!$C$10:$D$13,2,FALSE),"")</f>
        <v/>
      </c>
      <c r="O59" s="241" t="n">
        <v>2.26</v>
      </c>
      <c r="P59" s="241">
        <f>IFERROR(VLOOKUP(O59,'CRUCE OPORTUNIDADES'!$C$10:$D$13,2,FALSE),"")</f>
        <v/>
      </c>
      <c r="Q59" s="241" t="n">
        <v>3.26</v>
      </c>
      <c r="R59" s="241">
        <f>IFERROR(VLOOKUP(Q59,'CRUCE OPORTUNIDADES'!$C$10:$D$13,2,FALSE),"")</f>
        <v/>
      </c>
      <c r="S59" s="241" t="n">
        <v>4.26</v>
      </c>
      <c r="T59" s="241">
        <f>IFERROR(VLOOKUP(S59,'CRUCE OPORTUNIDADES'!$C$10:$D$13,2,FALSE),"")</f>
        <v/>
      </c>
      <c r="U59" s="241" t="n">
        <v>5.26</v>
      </c>
      <c r="V59" s="241">
        <f>IFERROR(VLOOKUP(U59,'CRUCE OPORTUNIDADES'!$C$10:$D$13,2,FALSE),"")</f>
        <v/>
      </c>
      <c r="W59" s="241" t="n">
        <v>6.26</v>
      </c>
      <c r="X59" s="241">
        <f>IFERROR(VLOOKUP(W59,'CRUCE OPORTUNIDADES'!$C$10:$D$13,2,FALSE),"")</f>
        <v/>
      </c>
      <c r="Y59" s="241" t="n">
        <v>7.26</v>
      </c>
      <c r="Z59" s="241">
        <f>IFERROR(VLOOKUP(Y59,'CRUCE OPORTUNIDADES'!$C$10:$D$13,2,FALSE),"")</f>
        <v/>
      </c>
      <c r="AA59" s="241" t="n">
        <v>8.26</v>
      </c>
      <c r="AB59" s="241">
        <f>IFERROR(VLOOKUP(AA59,'CRUCE OPORTUNIDADES'!$C$10:$D$13,2,FALSE),"")</f>
        <v/>
      </c>
      <c r="AC59" s="241" t="n">
        <v>9.26</v>
      </c>
      <c r="AD59" s="241">
        <f>IFERROR(VLOOKUP(AC59,'CRUCE OPORTUNIDADES'!$C$10:$D$13,2,FALSE),"")</f>
        <v/>
      </c>
      <c r="AE59" s="241" t="n">
        <v>10.26</v>
      </c>
      <c r="AF59" s="241">
        <f>IFERROR(VLOOKUP(AE59,'CRUCE OPORTUNIDADES'!$C$10:$D$13,2,FALSE),"")</f>
        <v/>
      </c>
      <c r="AG59" s="241" t="n">
        <v>11.26</v>
      </c>
      <c r="AH59" s="241">
        <f>IFERROR(VLOOKUP(AG59,'CRUCE OPORTUNIDADES'!$C$10:$D$13,2,FALSE),"")</f>
        <v/>
      </c>
      <c r="AI59" s="241" t="n">
        <v>12.26</v>
      </c>
      <c r="AJ59" s="241">
        <f>IFERROR(VLOOKUP(AI59,'CRUCE OPORTUNIDADES'!$C$10:$D$13,2,FALSE),"")</f>
        <v/>
      </c>
      <c r="AK59" s="241" t="n">
        <v>13.26</v>
      </c>
      <c r="AL59" s="241">
        <f>IFERROR(VLOOKUP(AK59,'CRUCE OPORTUNIDADES'!$C$10:$D$13,2,FALSE),"")</f>
        <v/>
      </c>
      <c r="AM59" s="241" t="n">
        <v>14.26</v>
      </c>
      <c r="AN59" s="241">
        <f>IFERROR(VLOOKUP(AM59,'CRUCE OPORTUNIDADES'!$C$10:$D$13,2,FALSE),"")</f>
        <v/>
      </c>
      <c r="AO59" s="241" t="n">
        <v>15.26</v>
      </c>
      <c r="AP59" s="241">
        <f>IFERROR(VLOOKUP(AO59,'CRUCE OPORTUNIDADES'!$C$10:$D$13,2,FALSE),"")</f>
        <v/>
      </c>
      <c r="AQ59" s="241" t="n">
        <v>16.26</v>
      </c>
      <c r="AR59" s="241">
        <f>IFERROR(VLOOKUP(AQ59,'CRUCE OPORTUNIDADES'!$C$10:$D$13,2,FALSE),"")</f>
        <v/>
      </c>
      <c r="AS59" s="241" t="n">
        <v>17.26</v>
      </c>
      <c r="AT59" s="241">
        <f>IFERROR(VLOOKUP(AS59,'CRUCE OPORTUNIDADES'!$C$10:$D$13,2,FALSE),"")</f>
        <v/>
      </c>
      <c r="AU59" s="241" t="n">
        <v>18.26</v>
      </c>
      <c r="AV59" s="241">
        <f>IFERROR(VLOOKUP(AU59,'CRUCE OPORTUNIDADES'!$C$10:$D$13,2,FALSE),"")</f>
        <v/>
      </c>
      <c r="AW59" s="241" t="n">
        <v>19.26</v>
      </c>
      <c r="AX59" s="241">
        <f>IFERROR(VLOOKUP(AW59,'CRUCE OPORTUNIDADES'!$C$10:$D$13,2,FALSE),"")</f>
        <v/>
      </c>
      <c r="AY59" s="241" t="n">
        <v>20.26</v>
      </c>
      <c r="AZ59" s="241">
        <f>IFERROR(VLOOKUP(AY59,'CRUCE OPORTUNIDADES'!$C$10:$D$13,2,FALSE),"")</f>
        <v/>
      </c>
      <c r="BA59" s="241" t="n">
        <v>21.26</v>
      </c>
      <c r="BB59" s="241">
        <f>IFERROR(VLOOKUP(BA59,'CRUCE OPORTUNIDADES'!$C$10:$D$13,2,FALSE),"")</f>
        <v/>
      </c>
      <c r="BC59" s="241" t="n">
        <v>22.26</v>
      </c>
      <c r="BD59" s="241">
        <f>IFERROR(VLOOKUP(BC59,'CRUCE OPORTUNIDADES'!$C$10:$D$13,2,FALSE),"")</f>
        <v/>
      </c>
      <c r="BE59" s="241" t="n">
        <v>23.26</v>
      </c>
      <c r="BF59" s="241">
        <f>IFERROR(VLOOKUP(BE59,'CRUCE OPORTUNIDADES'!$C$10:$D$13,2,FALSE),"")</f>
        <v/>
      </c>
      <c r="BG59" s="241" t="n">
        <v>24.26</v>
      </c>
      <c r="BH59" s="241">
        <f>IFERROR(VLOOKUP(BG59,'CRUCE OPORTUNIDADES'!$C$10:$D$13,2,FALSE),"")</f>
        <v/>
      </c>
      <c r="BI59" s="241" t="n">
        <v>25.26</v>
      </c>
      <c r="BJ59" s="241">
        <f>IFERROR(VLOOKUP(BI59,'CRUCE OPORTUNIDADES'!$C$10:$D$13,2,FALSE),"")</f>
        <v/>
      </c>
    </row>
    <row r="60">
      <c r="N60" s="241">
        <f>IF(N61&lt;&gt;""," -O","")</f>
        <v/>
      </c>
      <c r="P60" s="241">
        <f>IF(P61&lt;&gt;""," -O","")</f>
        <v/>
      </c>
      <c r="R60" s="241">
        <f>IF(R61&lt;&gt;""," -O","")</f>
        <v/>
      </c>
      <c r="T60" s="241">
        <f>IF(T61&lt;&gt;""," -O","")</f>
        <v/>
      </c>
      <c r="V60" s="241">
        <f>IF(V61&lt;&gt;""," -O","")</f>
        <v/>
      </c>
      <c r="X60" s="241">
        <f>IF(X61&lt;&gt;""," -O","")</f>
        <v/>
      </c>
      <c r="Z60" s="241">
        <f>IF(Z61&lt;&gt;""," -O","")</f>
        <v/>
      </c>
      <c r="AB60" s="241">
        <f>IF(AB61&lt;&gt;""," -O","")</f>
        <v/>
      </c>
      <c r="AD60" s="241">
        <f>IF(AD61&lt;&gt;""," -O","")</f>
        <v/>
      </c>
      <c r="AF60" s="241">
        <f>IF(AF61&lt;&gt;""," -O","")</f>
        <v/>
      </c>
      <c r="AH60" s="241">
        <f>IF(AH61&lt;&gt;""," -O","")</f>
        <v/>
      </c>
      <c r="AJ60" s="241">
        <f>IF(AJ61&lt;&gt;""," -O","")</f>
        <v/>
      </c>
      <c r="AL60" s="241">
        <f>IF(AL61&lt;&gt;""," -O","")</f>
        <v/>
      </c>
      <c r="AN60" s="241">
        <f>IF(AN61&lt;&gt;""," -O","")</f>
        <v/>
      </c>
      <c r="AP60" s="241">
        <f>IF(AP61&lt;&gt;""," -O","")</f>
        <v/>
      </c>
      <c r="AR60" s="241">
        <f>IF(AR61&lt;&gt;""," -O","")</f>
        <v/>
      </c>
      <c r="AT60" s="241">
        <f>IF(AT61&lt;&gt;""," -O","")</f>
        <v/>
      </c>
      <c r="AV60" s="241">
        <f>IF(AV61&lt;&gt;""," -O","")</f>
        <v/>
      </c>
      <c r="AX60" s="241">
        <f>IF(AX61&lt;&gt;""," -O","")</f>
        <v/>
      </c>
      <c r="AZ60" s="241">
        <f>IF(AZ61&lt;&gt;""," -O","")</f>
        <v/>
      </c>
      <c r="BB60" s="241">
        <f>IF(BB61&lt;&gt;""," -O","")</f>
        <v/>
      </c>
      <c r="BD60" s="241">
        <f>IF(BD61&lt;&gt;""," -O","")</f>
        <v/>
      </c>
      <c r="BF60" s="241">
        <f>IF(BF61&lt;&gt;""," -O","")</f>
        <v/>
      </c>
      <c r="BH60" s="241">
        <f>IF(BH61&lt;&gt;""," -O","")</f>
        <v/>
      </c>
      <c r="BJ60" s="241">
        <f>IF(BJ61&lt;&gt;""," -O","")</f>
        <v/>
      </c>
    </row>
    <row r="61">
      <c r="M61" s="241" t="n">
        <v>1.27</v>
      </c>
      <c r="N61" s="241">
        <f>IFERROR(VLOOKUP(M61,'CRUCE OPORTUNIDADES'!$C$10:$D$13,2,FALSE),"")</f>
        <v/>
      </c>
      <c r="O61" s="241" t="n">
        <v>2.27000000000001</v>
      </c>
      <c r="P61" s="241">
        <f>IFERROR(VLOOKUP(O61,'CRUCE OPORTUNIDADES'!$C$10:$D$13,2,FALSE),"")</f>
        <v/>
      </c>
      <c r="Q61" s="241" t="n">
        <v>3.27000000000002</v>
      </c>
      <c r="R61" s="241">
        <f>IFERROR(VLOOKUP(Q61,'CRUCE OPORTUNIDADES'!$C$10:$D$13,2,FALSE),"")</f>
        <v/>
      </c>
      <c r="S61" s="241" t="n">
        <v>4.27000000000003</v>
      </c>
      <c r="T61" s="241">
        <f>IFERROR(VLOOKUP(S61,'CRUCE OPORTUNIDADES'!$C$10:$D$13,2,FALSE),"")</f>
        <v/>
      </c>
      <c r="U61" s="241" t="n">
        <v>5.27000000000004</v>
      </c>
      <c r="V61" s="241">
        <f>IFERROR(VLOOKUP(U61,'CRUCE OPORTUNIDADES'!$C$10:$D$13,2,FALSE),"")</f>
        <v/>
      </c>
      <c r="W61" s="241" t="n">
        <v>6.27000000000005</v>
      </c>
      <c r="X61" s="241">
        <f>IFERROR(VLOOKUP(W61,'CRUCE OPORTUNIDADES'!$C$10:$D$13,2,FALSE),"")</f>
        <v/>
      </c>
      <c r="Y61" s="241" t="n">
        <v>7.27000000000006</v>
      </c>
      <c r="Z61" s="241">
        <f>IFERROR(VLOOKUP(Y61,'CRUCE OPORTUNIDADES'!$C$10:$D$13,2,FALSE),"")</f>
        <v/>
      </c>
      <c r="AA61" s="241" t="n">
        <v>8.270000000000071</v>
      </c>
      <c r="AB61" s="241">
        <f>IFERROR(VLOOKUP(AA61,'CRUCE OPORTUNIDADES'!$C$10:$D$13,2,FALSE),"")</f>
        <v/>
      </c>
      <c r="AC61" s="241" t="n">
        <v>9.27000000000008</v>
      </c>
      <c r="AD61" s="241">
        <f>IFERROR(VLOOKUP(AC61,'CRUCE OPORTUNIDADES'!$C$10:$D$13,2,FALSE),"")</f>
        <v/>
      </c>
      <c r="AE61" s="241" t="n">
        <v>10.2700000000001</v>
      </c>
      <c r="AF61" s="241">
        <f>IFERROR(VLOOKUP(AE61,'CRUCE OPORTUNIDADES'!$C$10:$D$13,2,FALSE),"")</f>
        <v/>
      </c>
      <c r="AG61" s="241" t="n">
        <v>11.2700000000001</v>
      </c>
      <c r="AH61" s="241">
        <f>IFERROR(VLOOKUP(AG61,'CRUCE OPORTUNIDADES'!$C$10:$D$13,2,FALSE),"")</f>
        <v/>
      </c>
      <c r="AI61" s="241" t="n">
        <v>12.2700000000001</v>
      </c>
      <c r="AJ61" s="241">
        <f>IFERROR(VLOOKUP(AI61,'CRUCE OPORTUNIDADES'!$C$10:$D$13,2,FALSE),"")</f>
        <v/>
      </c>
      <c r="AK61" s="241" t="n">
        <v>13.2700000000001</v>
      </c>
      <c r="AL61" s="241">
        <f>IFERROR(VLOOKUP(AK61,'CRUCE OPORTUNIDADES'!$C$10:$D$13,2,FALSE),"")</f>
        <v/>
      </c>
      <c r="AM61" s="241" t="n">
        <v>14.2700000000001</v>
      </c>
      <c r="AN61" s="241">
        <f>IFERROR(VLOOKUP(AM61,'CRUCE OPORTUNIDADES'!$C$10:$D$13,2,FALSE),"")</f>
        <v/>
      </c>
      <c r="AO61" s="241" t="n">
        <v>15.2700000000001</v>
      </c>
      <c r="AP61" s="241">
        <f>IFERROR(VLOOKUP(AO61,'CRUCE OPORTUNIDADES'!$C$10:$D$13,2,FALSE),"")</f>
        <v/>
      </c>
      <c r="AQ61" s="241" t="n">
        <v>16.2700000000001</v>
      </c>
      <c r="AR61" s="241">
        <f>IFERROR(VLOOKUP(AQ61,'CRUCE OPORTUNIDADES'!$C$10:$D$13,2,FALSE),"")</f>
        <v/>
      </c>
      <c r="AS61" s="241" t="n">
        <v>17.2700000000002</v>
      </c>
      <c r="AT61" s="241">
        <f>IFERROR(VLOOKUP(AS61,'CRUCE OPORTUNIDADES'!$C$10:$D$13,2,FALSE),"")</f>
        <v/>
      </c>
      <c r="AU61" s="241" t="n">
        <v>18.2700000000002</v>
      </c>
      <c r="AV61" s="241">
        <f>IFERROR(VLOOKUP(AU61,'CRUCE OPORTUNIDADES'!$C$10:$D$13,2,FALSE),"")</f>
        <v/>
      </c>
      <c r="AW61" s="241" t="n">
        <v>19.2700000000002</v>
      </c>
      <c r="AX61" s="241">
        <f>IFERROR(VLOOKUP(AW61,'CRUCE OPORTUNIDADES'!$C$10:$D$13,2,FALSE),"")</f>
        <v/>
      </c>
      <c r="AY61" s="241" t="n">
        <v>20.2700000000002</v>
      </c>
      <c r="AZ61" s="241">
        <f>IFERROR(VLOOKUP(AY61,'CRUCE OPORTUNIDADES'!$C$10:$D$13,2,FALSE),"")</f>
        <v/>
      </c>
      <c r="BA61" s="241" t="n">
        <v>21.2700000000002</v>
      </c>
      <c r="BB61" s="241">
        <f>IFERROR(VLOOKUP(BA61,'CRUCE OPORTUNIDADES'!$C$10:$D$13,2,FALSE),"")</f>
        <v/>
      </c>
      <c r="BC61" s="241" t="n">
        <v>22.2700000000002</v>
      </c>
      <c r="BD61" s="241">
        <f>IFERROR(VLOOKUP(BC61,'CRUCE OPORTUNIDADES'!$C$10:$D$13,2,FALSE),"")</f>
        <v/>
      </c>
      <c r="BE61" s="241" t="n">
        <v>23.2700000000002</v>
      </c>
      <c r="BF61" s="241">
        <f>IFERROR(VLOOKUP(BE61,'CRUCE OPORTUNIDADES'!$C$10:$D$13,2,FALSE),"")</f>
        <v/>
      </c>
      <c r="BG61" s="241" t="n">
        <v>24.2700000000002</v>
      </c>
      <c r="BH61" s="241">
        <f>IFERROR(VLOOKUP(BG61,'CRUCE OPORTUNIDADES'!$C$10:$D$13,2,FALSE),"")</f>
        <v/>
      </c>
      <c r="BI61" s="241" t="n">
        <v>25.2700000000002</v>
      </c>
      <c r="BJ61" s="241">
        <f>IFERROR(VLOOKUP(BI61,'CRUCE OPORTUNIDADES'!$C$10:$D$13,2,FALSE),"")</f>
        <v/>
      </c>
    </row>
    <row r="62">
      <c r="N62" s="241">
        <f>IF(N63&lt;&gt;""," -O","")</f>
        <v/>
      </c>
      <c r="P62" s="241">
        <f>IF(P63&lt;&gt;""," -O","")</f>
        <v/>
      </c>
      <c r="R62" s="241">
        <f>IF(R63&lt;&gt;""," -O","")</f>
        <v/>
      </c>
      <c r="T62" s="241">
        <f>IF(T63&lt;&gt;""," -O","")</f>
        <v/>
      </c>
      <c r="V62" s="241">
        <f>IF(V63&lt;&gt;""," -O","")</f>
        <v/>
      </c>
      <c r="X62" s="241">
        <f>IF(X63&lt;&gt;""," -O","")</f>
        <v/>
      </c>
      <c r="Z62" s="241">
        <f>IF(Z63&lt;&gt;""," -O","")</f>
        <v/>
      </c>
      <c r="AB62" s="241">
        <f>IF(AB63&lt;&gt;""," -O","")</f>
        <v/>
      </c>
      <c r="AD62" s="241">
        <f>IF(AD63&lt;&gt;""," -O","")</f>
        <v/>
      </c>
      <c r="AF62" s="241">
        <f>IF(AF63&lt;&gt;""," -O","")</f>
        <v/>
      </c>
      <c r="AH62" s="241">
        <f>IF(AH63&lt;&gt;""," -O","")</f>
        <v/>
      </c>
      <c r="AJ62" s="241">
        <f>IF(AJ63&lt;&gt;""," -O","")</f>
        <v/>
      </c>
      <c r="AL62" s="241">
        <f>IF(AL63&lt;&gt;""," -O","")</f>
        <v/>
      </c>
      <c r="AN62" s="241">
        <f>IF(AN63&lt;&gt;""," -O","")</f>
        <v/>
      </c>
      <c r="AP62" s="241">
        <f>IF(AP63&lt;&gt;""," -O","")</f>
        <v/>
      </c>
      <c r="AR62" s="241">
        <f>IF(AR63&lt;&gt;""," -O","")</f>
        <v/>
      </c>
      <c r="AT62" s="241">
        <f>IF(AT63&lt;&gt;""," -O","")</f>
        <v/>
      </c>
      <c r="AV62" s="241">
        <f>IF(AV63&lt;&gt;""," -O","")</f>
        <v/>
      </c>
      <c r="AX62" s="241">
        <f>IF(AX63&lt;&gt;""," -O","")</f>
        <v/>
      </c>
      <c r="AZ62" s="241">
        <f>IF(AZ63&lt;&gt;""," -O","")</f>
        <v/>
      </c>
      <c r="BB62" s="241">
        <f>IF(BB63&lt;&gt;""," -O","")</f>
        <v/>
      </c>
      <c r="BD62" s="241">
        <f>IF(BD63&lt;&gt;""," -O","")</f>
        <v/>
      </c>
      <c r="BF62" s="241">
        <f>IF(BF63&lt;&gt;""," -O","")</f>
        <v/>
      </c>
      <c r="BH62" s="241">
        <f>IF(BH63&lt;&gt;""," -O","")</f>
        <v/>
      </c>
      <c r="BJ62" s="241">
        <f>IF(BJ63&lt;&gt;""," -O","")</f>
        <v/>
      </c>
    </row>
    <row r="63">
      <c r="M63" s="241" t="n">
        <v>1.28</v>
      </c>
      <c r="N63" s="241">
        <f>IFERROR(VLOOKUP(M63,'CRUCE OPORTUNIDADES'!$C$10:$D$13,2,FALSE),"")</f>
        <v/>
      </c>
      <c r="O63" s="241" t="n">
        <v>2.28000000000001</v>
      </c>
      <c r="P63" s="241">
        <f>IFERROR(VLOOKUP(O63,'CRUCE OPORTUNIDADES'!$C$10:$D$13,2,FALSE),"")</f>
        <v/>
      </c>
      <c r="Q63" s="241" t="n">
        <v>3.28000000000002</v>
      </c>
      <c r="R63" s="241">
        <f>IFERROR(VLOOKUP(Q63,'CRUCE OPORTUNIDADES'!$C$10:$D$13,2,FALSE),"")</f>
        <v/>
      </c>
      <c r="S63" s="241" t="n">
        <v>4.28000000000003</v>
      </c>
      <c r="T63" s="241">
        <f>IFERROR(VLOOKUP(S63,'CRUCE OPORTUNIDADES'!$C$10:$D$13,2,FALSE),"")</f>
        <v/>
      </c>
      <c r="U63" s="241" t="n">
        <v>5.28000000000004</v>
      </c>
      <c r="V63" s="241">
        <f>IFERROR(VLOOKUP(U63,'CRUCE OPORTUNIDADES'!$C$10:$D$13,2,FALSE),"")</f>
        <v/>
      </c>
      <c r="W63" s="241" t="n">
        <v>6.28000000000005</v>
      </c>
      <c r="X63" s="241">
        <f>IFERROR(VLOOKUP(W63,'CRUCE OPORTUNIDADES'!$C$10:$D$13,2,FALSE),"")</f>
        <v/>
      </c>
      <c r="Y63" s="241" t="n">
        <v>7.28000000000006</v>
      </c>
      <c r="Z63" s="241">
        <f>IFERROR(VLOOKUP(Y63,'CRUCE OPORTUNIDADES'!$C$10:$D$13,2,FALSE),"")</f>
        <v/>
      </c>
      <c r="AA63" s="241" t="n">
        <v>8.28000000000007</v>
      </c>
      <c r="AB63" s="241">
        <f>IFERROR(VLOOKUP(AA63,'CRUCE OPORTUNIDADES'!$C$10:$D$13,2,FALSE),"")</f>
        <v/>
      </c>
      <c r="AC63" s="241" t="n">
        <v>9.280000000000079</v>
      </c>
      <c r="AD63" s="241">
        <f>IFERROR(VLOOKUP(AC63,'CRUCE OPORTUNIDADES'!$C$10:$D$13,2,FALSE),"")</f>
        <v/>
      </c>
      <c r="AE63" s="241" t="n">
        <v>10.2800000000001</v>
      </c>
      <c r="AF63" s="241">
        <f>IFERROR(VLOOKUP(AE63,'CRUCE OPORTUNIDADES'!$C$10:$D$13,2,FALSE),"")</f>
        <v/>
      </c>
      <c r="AG63" s="241" t="n">
        <v>11.2800000000001</v>
      </c>
      <c r="AH63" s="241">
        <f>IFERROR(VLOOKUP(AG63,'CRUCE OPORTUNIDADES'!$C$10:$D$13,2,FALSE),"")</f>
        <v/>
      </c>
      <c r="AI63" s="241" t="n">
        <v>12.2800000000001</v>
      </c>
      <c r="AJ63" s="241">
        <f>IFERROR(VLOOKUP(AI63,'CRUCE OPORTUNIDADES'!$C$10:$D$13,2,FALSE),"")</f>
        <v/>
      </c>
      <c r="AK63" s="241" t="n">
        <v>13.2800000000001</v>
      </c>
      <c r="AL63" s="241">
        <f>IFERROR(VLOOKUP(AK63,'CRUCE OPORTUNIDADES'!$C$10:$D$13,2,FALSE),"")</f>
        <v/>
      </c>
      <c r="AM63" s="241" t="n">
        <v>14.2800000000001</v>
      </c>
      <c r="AN63" s="241">
        <f>IFERROR(VLOOKUP(AM63,'CRUCE OPORTUNIDADES'!$C$10:$D$13,2,FALSE),"")</f>
        <v/>
      </c>
      <c r="AO63" s="241" t="n">
        <v>15.2800000000001</v>
      </c>
      <c r="AP63" s="241">
        <f>IFERROR(VLOOKUP(AO63,'CRUCE OPORTUNIDADES'!$C$10:$D$13,2,FALSE),"")</f>
        <v/>
      </c>
      <c r="AQ63" s="241" t="n">
        <v>16.2800000000001</v>
      </c>
      <c r="AR63" s="241">
        <f>IFERROR(VLOOKUP(AQ63,'CRUCE OPORTUNIDADES'!$C$10:$D$13,2,FALSE),"")</f>
        <v/>
      </c>
      <c r="AS63" s="241" t="n">
        <v>17.2800000000002</v>
      </c>
      <c r="AT63" s="241">
        <f>IFERROR(VLOOKUP(AS63,'CRUCE OPORTUNIDADES'!$C$10:$D$13,2,FALSE),"")</f>
        <v/>
      </c>
      <c r="AU63" s="241" t="n">
        <v>18.2800000000002</v>
      </c>
      <c r="AV63" s="241">
        <f>IFERROR(VLOOKUP(AU63,'CRUCE OPORTUNIDADES'!$C$10:$D$13,2,FALSE),"")</f>
        <v/>
      </c>
      <c r="AW63" s="241" t="n">
        <v>19.2800000000002</v>
      </c>
      <c r="AX63" s="241">
        <f>IFERROR(VLOOKUP(AW63,'CRUCE OPORTUNIDADES'!$C$10:$D$13,2,FALSE),"")</f>
        <v/>
      </c>
      <c r="AY63" s="241" t="n">
        <v>20.2800000000002</v>
      </c>
      <c r="AZ63" s="241">
        <f>IFERROR(VLOOKUP(AY63,'CRUCE OPORTUNIDADES'!$C$10:$D$13,2,FALSE),"")</f>
        <v/>
      </c>
      <c r="BA63" s="241" t="n">
        <v>21.2800000000002</v>
      </c>
      <c r="BB63" s="241">
        <f>IFERROR(VLOOKUP(BA63,'CRUCE OPORTUNIDADES'!$C$10:$D$13,2,FALSE),"")</f>
        <v/>
      </c>
      <c r="BC63" s="241" t="n">
        <v>22.2800000000002</v>
      </c>
      <c r="BD63" s="241">
        <f>IFERROR(VLOOKUP(BC63,'CRUCE OPORTUNIDADES'!$C$10:$D$13,2,FALSE),"")</f>
        <v/>
      </c>
      <c r="BE63" s="241" t="n">
        <v>23.2800000000002</v>
      </c>
      <c r="BF63" s="241">
        <f>IFERROR(VLOOKUP(BE63,'CRUCE OPORTUNIDADES'!$C$10:$D$13,2,FALSE),"")</f>
        <v/>
      </c>
      <c r="BG63" s="241" t="n">
        <v>24.2800000000002</v>
      </c>
      <c r="BH63" s="241">
        <f>IFERROR(VLOOKUP(BG63,'CRUCE OPORTUNIDADES'!$C$10:$D$13,2,FALSE),"")</f>
        <v/>
      </c>
      <c r="BI63" s="241" t="n">
        <v>25.2800000000002</v>
      </c>
      <c r="BJ63" s="241">
        <f>IFERROR(VLOOKUP(BI63,'CRUCE OPORTUNIDADES'!$C$10:$D$13,2,FALSE),"")</f>
        <v/>
      </c>
    </row>
    <row r="64">
      <c r="N64" s="241">
        <f>IF(N65&lt;&gt;""," -O","")</f>
        <v/>
      </c>
      <c r="P64" s="241">
        <f>IF(P65&lt;&gt;""," -O","")</f>
        <v/>
      </c>
      <c r="R64" s="241">
        <f>IF(R65&lt;&gt;""," -O","")</f>
        <v/>
      </c>
      <c r="T64" s="241">
        <f>IF(T65&lt;&gt;""," -O","")</f>
        <v/>
      </c>
      <c r="V64" s="241">
        <f>IF(V65&lt;&gt;""," -O","")</f>
        <v/>
      </c>
      <c r="X64" s="241">
        <f>IF(X65&lt;&gt;""," -O","")</f>
        <v/>
      </c>
      <c r="Z64" s="241">
        <f>IF(Z65&lt;&gt;""," -O","")</f>
        <v/>
      </c>
      <c r="AB64" s="241">
        <f>IF(AB65&lt;&gt;""," -O","")</f>
        <v/>
      </c>
      <c r="AD64" s="241">
        <f>IF(AD65&lt;&gt;""," -O","")</f>
        <v/>
      </c>
      <c r="AF64" s="241">
        <f>IF(AF65&lt;&gt;""," -O","")</f>
        <v/>
      </c>
      <c r="AH64" s="241">
        <f>IF(AH65&lt;&gt;""," -O","")</f>
        <v/>
      </c>
      <c r="AJ64" s="241">
        <f>IF(AJ65&lt;&gt;""," -O","")</f>
        <v/>
      </c>
      <c r="AL64" s="241">
        <f>IF(AL65&lt;&gt;""," -O","")</f>
        <v/>
      </c>
      <c r="AN64" s="241">
        <f>IF(AN65&lt;&gt;""," -O","")</f>
        <v/>
      </c>
      <c r="AP64" s="241">
        <f>IF(AP65&lt;&gt;""," -O","")</f>
        <v/>
      </c>
      <c r="AR64" s="241">
        <f>IF(AR65&lt;&gt;""," -O","")</f>
        <v/>
      </c>
      <c r="AT64" s="241">
        <f>IF(AT65&lt;&gt;""," -O","")</f>
        <v/>
      </c>
      <c r="AV64" s="241">
        <f>IF(AV65&lt;&gt;""," -O","")</f>
        <v/>
      </c>
      <c r="AX64" s="241">
        <f>IF(AX65&lt;&gt;""," -O","")</f>
        <v/>
      </c>
      <c r="AZ64" s="241">
        <f>IF(AZ65&lt;&gt;""," -O","")</f>
        <v/>
      </c>
      <c r="BB64" s="241">
        <f>IF(BB65&lt;&gt;""," -O","")</f>
        <v/>
      </c>
      <c r="BD64" s="241">
        <f>IF(BD65&lt;&gt;""," -O","")</f>
        <v/>
      </c>
      <c r="BF64" s="241">
        <f>IF(BF65&lt;&gt;""," -O","")</f>
        <v/>
      </c>
      <c r="BH64" s="241">
        <f>IF(BH65&lt;&gt;""," -O","")</f>
        <v/>
      </c>
      <c r="BJ64" s="241">
        <f>IF(BJ65&lt;&gt;""," -O","")</f>
        <v/>
      </c>
    </row>
    <row r="65">
      <c r="M65" s="241" t="n">
        <v>1.29</v>
      </c>
      <c r="N65" s="241">
        <f>IFERROR(VLOOKUP(M65,'CRUCE OPORTUNIDADES'!$C$10:$D$13,2,FALSE),"")</f>
        <v/>
      </c>
      <c r="O65" s="241" t="n">
        <v>2.29000000000001</v>
      </c>
      <c r="P65" s="241">
        <f>IFERROR(VLOOKUP(O65,'CRUCE OPORTUNIDADES'!$C$10:$D$13,2,FALSE),"")</f>
        <v/>
      </c>
      <c r="Q65" s="241" t="n">
        <v>3.29000000000002</v>
      </c>
      <c r="R65" s="241">
        <f>IFERROR(VLOOKUP(Q65,'CRUCE OPORTUNIDADES'!$C$10:$D$13,2,FALSE),"")</f>
        <v/>
      </c>
      <c r="S65" s="241" t="n">
        <v>4.29000000000003</v>
      </c>
      <c r="T65" s="241">
        <f>IFERROR(VLOOKUP(S65,'CRUCE OPORTUNIDADES'!$C$10:$D$13,2,FALSE),"")</f>
        <v/>
      </c>
      <c r="U65" s="241" t="n">
        <v>5.29000000000004</v>
      </c>
      <c r="V65" s="241">
        <f>IFERROR(VLOOKUP(U65,'CRUCE OPORTUNIDADES'!$C$10:$D$13,2,FALSE),"")</f>
        <v/>
      </c>
      <c r="W65" s="241" t="n">
        <v>6.29000000000005</v>
      </c>
      <c r="X65" s="241">
        <f>IFERROR(VLOOKUP(W65,'CRUCE OPORTUNIDADES'!$C$10:$D$13,2,FALSE),"")</f>
        <v/>
      </c>
      <c r="Y65" s="241" t="n">
        <v>7.29000000000006</v>
      </c>
      <c r="Z65" s="241">
        <f>IFERROR(VLOOKUP(Y65,'CRUCE OPORTUNIDADES'!$C$10:$D$13,2,FALSE),"")</f>
        <v/>
      </c>
      <c r="AA65" s="241" t="n">
        <v>8.29000000000007</v>
      </c>
      <c r="AB65" s="241">
        <f>IFERROR(VLOOKUP(AA65,'CRUCE OPORTUNIDADES'!$C$10:$D$13,2,FALSE),"")</f>
        <v/>
      </c>
      <c r="AC65" s="241" t="n">
        <v>9.290000000000081</v>
      </c>
      <c r="AD65" s="241">
        <f>IFERROR(VLOOKUP(AC65,'CRUCE OPORTUNIDADES'!$C$10:$D$13,2,FALSE),"")</f>
        <v/>
      </c>
      <c r="AE65" s="241" t="n">
        <v>10.2900000000001</v>
      </c>
      <c r="AF65" s="241">
        <f>IFERROR(VLOOKUP(AE65,'CRUCE OPORTUNIDADES'!$C$10:$D$13,2,FALSE),"")</f>
        <v/>
      </c>
      <c r="AG65" s="241" t="n">
        <v>11.2900000000001</v>
      </c>
      <c r="AH65" s="241">
        <f>IFERROR(VLOOKUP(AG65,'CRUCE OPORTUNIDADES'!$C$10:$D$13,2,FALSE),"")</f>
        <v/>
      </c>
      <c r="AI65" s="241" t="n">
        <v>12.2900000000001</v>
      </c>
      <c r="AJ65" s="241">
        <f>IFERROR(VLOOKUP(AI65,'CRUCE OPORTUNIDADES'!$C$10:$D$13,2,FALSE),"")</f>
        <v/>
      </c>
      <c r="AK65" s="241" t="n">
        <v>13.2900000000001</v>
      </c>
      <c r="AL65" s="241">
        <f>IFERROR(VLOOKUP(AK65,'CRUCE OPORTUNIDADES'!$C$10:$D$13,2,FALSE),"")</f>
        <v/>
      </c>
      <c r="AM65" s="241" t="n">
        <v>14.2900000000001</v>
      </c>
      <c r="AN65" s="241">
        <f>IFERROR(VLOOKUP(AM65,'CRUCE OPORTUNIDADES'!$C$10:$D$13,2,FALSE),"")</f>
        <v/>
      </c>
      <c r="AO65" s="241" t="n">
        <v>15.2900000000001</v>
      </c>
      <c r="AP65" s="241">
        <f>IFERROR(VLOOKUP(AO65,'CRUCE OPORTUNIDADES'!$C$10:$D$13,2,FALSE),"")</f>
        <v/>
      </c>
      <c r="AQ65" s="241" t="n">
        <v>16.2900000000001</v>
      </c>
      <c r="AR65" s="241">
        <f>IFERROR(VLOOKUP(AQ65,'CRUCE OPORTUNIDADES'!$C$10:$D$13,2,FALSE),"")</f>
        <v/>
      </c>
      <c r="AS65" s="241" t="n">
        <v>17.2900000000002</v>
      </c>
      <c r="AT65" s="241">
        <f>IFERROR(VLOOKUP(AS65,'CRUCE OPORTUNIDADES'!$C$10:$D$13,2,FALSE),"")</f>
        <v/>
      </c>
      <c r="AU65" s="241" t="n">
        <v>18.2900000000002</v>
      </c>
      <c r="AV65" s="241">
        <f>IFERROR(VLOOKUP(AU65,'CRUCE OPORTUNIDADES'!$C$10:$D$13,2,FALSE),"")</f>
        <v/>
      </c>
      <c r="AW65" s="241" t="n">
        <v>19.2900000000002</v>
      </c>
      <c r="AX65" s="241">
        <f>IFERROR(VLOOKUP(AW65,'CRUCE OPORTUNIDADES'!$C$10:$D$13,2,FALSE),"")</f>
        <v/>
      </c>
      <c r="AY65" s="241" t="n">
        <v>20.2900000000002</v>
      </c>
      <c r="AZ65" s="241">
        <f>IFERROR(VLOOKUP(AY65,'CRUCE OPORTUNIDADES'!$C$10:$D$13,2,FALSE),"")</f>
        <v/>
      </c>
      <c r="BA65" s="241" t="n">
        <v>21.2900000000002</v>
      </c>
      <c r="BB65" s="241">
        <f>IFERROR(VLOOKUP(BA65,'CRUCE OPORTUNIDADES'!$C$10:$D$13,2,FALSE),"")</f>
        <v/>
      </c>
      <c r="BC65" s="241" t="n">
        <v>22.2900000000002</v>
      </c>
      <c r="BD65" s="241">
        <f>IFERROR(VLOOKUP(BC65,'CRUCE OPORTUNIDADES'!$C$10:$D$13,2,FALSE),"")</f>
        <v/>
      </c>
      <c r="BE65" s="241" t="n">
        <v>23.2900000000002</v>
      </c>
      <c r="BF65" s="241">
        <f>IFERROR(VLOOKUP(BE65,'CRUCE OPORTUNIDADES'!$C$10:$D$13,2,FALSE),"")</f>
        <v/>
      </c>
      <c r="BG65" s="241" t="n">
        <v>24.2900000000002</v>
      </c>
      <c r="BH65" s="241">
        <f>IFERROR(VLOOKUP(BG65,'CRUCE OPORTUNIDADES'!$C$10:$D$13,2,FALSE),"")</f>
        <v/>
      </c>
      <c r="BI65" s="241" t="n">
        <v>25.2900000000002</v>
      </c>
      <c r="BJ65" s="241">
        <f>IFERROR(VLOOKUP(BI65,'CRUCE OPORTUNIDADES'!$C$10:$D$13,2,FALSE),"")</f>
        <v/>
      </c>
    </row>
    <row r="66">
      <c r="N66" s="241">
        <f>IF(N67&lt;&gt;""," -O","")</f>
        <v/>
      </c>
      <c r="P66" s="241">
        <f>IF(P67&lt;&gt;""," -O","")</f>
        <v/>
      </c>
      <c r="R66" s="241">
        <f>IF(R67&lt;&gt;""," -O","")</f>
        <v/>
      </c>
      <c r="T66" s="241">
        <f>IF(T67&lt;&gt;""," -O","")</f>
        <v/>
      </c>
      <c r="V66" s="241">
        <f>IF(V67&lt;&gt;""," -O","")</f>
        <v/>
      </c>
      <c r="X66" s="241">
        <f>IF(X67&lt;&gt;""," -O","")</f>
        <v/>
      </c>
      <c r="Z66" s="241">
        <f>IF(Z67&lt;&gt;""," -O","")</f>
        <v/>
      </c>
      <c r="AB66" s="241">
        <f>IF(AB67&lt;&gt;""," -O","")</f>
        <v/>
      </c>
      <c r="AD66" s="241">
        <f>IF(AD67&lt;&gt;""," -O","")</f>
        <v/>
      </c>
      <c r="AF66" s="241">
        <f>IF(AF67&lt;&gt;""," -O","")</f>
        <v/>
      </c>
      <c r="AH66" s="241">
        <f>IF(AH67&lt;&gt;""," -O","")</f>
        <v/>
      </c>
      <c r="AJ66" s="241">
        <f>IF(AJ67&lt;&gt;""," -O","")</f>
        <v/>
      </c>
      <c r="AL66" s="241">
        <f>IF(AL67&lt;&gt;""," -O","")</f>
        <v/>
      </c>
      <c r="AN66" s="241">
        <f>IF(AN67&lt;&gt;""," -O","")</f>
        <v/>
      </c>
      <c r="AP66" s="241">
        <f>IF(AP67&lt;&gt;""," -O","")</f>
        <v/>
      </c>
      <c r="AR66" s="241">
        <f>IF(AR67&lt;&gt;""," -O","")</f>
        <v/>
      </c>
      <c r="AT66" s="241">
        <f>IF(AT67&lt;&gt;""," -O","")</f>
        <v/>
      </c>
      <c r="AV66" s="241">
        <f>IF(AV67&lt;&gt;""," -O","")</f>
        <v/>
      </c>
      <c r="AX66" s="241">
        <f>IF(AX67&lt;&gt;""," -O","")</f>
        <v/>
      </c>
      <c r="AZ66" s="241">
        <f>IF(AZ67&lt;&gt;""," -O","")</f>
        <v/>
      </c>
      <c r="BB66" s="241">
        <f>IF(BB67&lt;&gt;""," -O","")</f>
        <v/>
      </c>
      <c r="BD66" s="241">
        <f>IF(BD67&lt;&gt;""," -O","")</f>
        <v/>
      </c>
      <c r="BF66" s="241">
        <f>IF(BF67&lt;&gt;""," -O","")</f>
        <v/>
      </c>
      <c r="BH66" s="241">
        <f>IF(BH67&lt;&gt;""," -O","")</f>
        <v/>
      </c>
      <c r="BJ66" s="241">
        <f>IF(BJ67&lt;&gt;""," -O","")</f>
        <v/>
      </c>
    </row>
    <row r="67">
      <c r="M67" s="241" t="n">
        <v>1.3</v>
      </c>
      <c r="N67" s="241">
        <f>IFERROR(VLOOKUP(M67,'CRUCE OPORTUNIDADES'!$C$10:$D$13,2,FALSE),"")</f>
        <v/>
      </c>
      <c r="O67" s="241" t="n">
        <v>2.30000000000001</v>
      </c>
      <c r="P67" s="241">
        <f>IFERROR(VLOOKUP(O67,'CRUCE OPORTUNIDADES'!$C$10:$D$13,2,FALSE),"")</f>
        <v/>
      </c>
      <c r="Q67" s="241" t="n">
        <v>3.30000000000002</v>
      </c>
      <c r="R67" s="241">
        <f>IFERROR(VLOOKUP(Q67,'CRUCE OPORTUNIDADES'!$C$10:$D$13,2,FALSE),"")</f>
        <v/>
      </c>
      <c r="S67" s="241" t="n">
        <v>4.30000000000003</v>
      </c>
      <c r="T67" s="241">
        <f>IFERROR(VLOOKUP(S67,'CRUCE OPORTUNIDADES'!$C$10:$D$13,2,FALSE),"")</f>
        <v/>
      </c>
      <c r="U67" s="241" t="n">
        <v>5.30000000000004</v>
      </c>
      <c r="V67" s="241">
        <f>IFERROR(VLOOKUP(U67,'CRUCE OPORTUNIDADES'!$C$10:$D$13,2,FALSE),"")</f>
        <v/>
      </c>
      <c r="W67" s="241" t="n">
        <v>6.30000000000005</v>
      </c>
      <c r="X67" s="241">
        <f>IFERROR(VLOOKUP(W67,'CRUCE OPORTUNIDADES'!$C$10:$D$13,2,FALSE),"")</f>
        <v/>
      </c>
      <c r="Y67" s="241" t="n">
        <v>7.30000000000006</v>
      </c>
      <c r="Z67" s="241">
        <f>IFERROR(VLOOKUP(Y67,'CRUCE OPORTUNIDADES'!$C$10:$D$13,2,FALSE),"")</f>
        <v/>
      </c>
      <c r="AA67" s="241" t="n">
        <v>8.30000000000007</v>
      </c>
      <c r="AB67" s="241">
        <f>IFERROR(VLOOKUP(AA67,'CRUCE OPORTUNIDADES'!$C$10:$D$13,2,FALSE),"")</f>
        <v/>
      </c>
      <c r="AC67" s="241" t="n">
        <v>9.300000000000081</v>
      </c>
      <c r="AD67" s="241">
        <f>IFERROR(VLOOKUP(AC67,'CRUCE OPORTUNIDADES'!$C$10:$D$13,2,FALSE),"")</f>
        <v/>
      </c>
      <c r="AE67" s="241" t="n">
        <v>10.3000000000001</v>
      </c>
      <c r="AF67" s="241">
        <f>IFERROR(VLOOKUP(AE67,'CRUCE OPORTUNIDADES'!$C$10:$D$13,2,FALSE),"")</f>
        <v/>
      </c>
      <c r="AG67" s="241" t="n">
        <v>11.3000000000001</v>
      </c>
      <c r="AH67" s="241">
        <f>IFERROR(VLOOKUP(AG67,'CRUCE OPORTUNIDADES'!$C$10:$D$13,2,FALSE),"")</f>
        <v/>
      </c>
      <c r="AI67" s="241" t="n">
        <v>12.3000000000001</v>
      </c>
      <c r="AJ67" s="241">
        <f>IFERROR(VLOOKUP(AI67,'CRUCE OPORTUNIDADES'!$C$10:$D$13,2,FALSE),"")</f>
        <v/>
      </c>
      <c r="AK67" s="241" t="n">
        <v>13.3000000000001</v>
      </c>
      <c r="AL67" s="241">
        <f>IFERROR(VLOOKUP(AK67,'CRUCE OPORTUNIDADES'!$C$10:$D$13,2,FALSE),"")</f>
        <v/>
      </c>
      <c r="AM67" s="241" t="n">
        <v>14.3000000000001</v>
      </c>
      <c r="AN67" s="241">
        <f>IFERROR(VLOOKUP(AM67,'CRUCE OPORTUNIDADES'!$C$10:$D$13,2,FALSE),"")</f>
        <v/>
      </c>
      <c r="AO67" s="241" t="n">
        <v>15.3000000000001</v>
      </c>
      <c r="AP67" s="241">
        <f>IFERROR(VLOOKUP(AO67,'CRUCE OPORTUNIDADES'!$C$10:$D$13,2,FALSE),"")</f>
        <v/>
      </c>
      <c r="AQ67" s="241" t="n">
        <v>16.3000000000001</v>
      </c>
      <c r="AR67" s="241">
        <f>IFERROR(VLOOKUP(AQ67,'CRUCE OPORTUNIDADES'!$C$10:$D$13,2,FALSE),"")</f>
        <v/>
      </c>
      <c r="AS67" s="241" t="n">
        <v>17.3000000000002</v>
      </c>
      <c r="AT67" s="241">
        <f>IFERROR(VLOOKUP(AS67,'CRUCE OPORTUNIDADES'!$C$10:$D$13,2,FALSE),"")</f>
        <v/>
      </c>
      <c r="AU67" s="241" t="n">
        <v>18.3000000000002</v>
      </c>
      <c r="AV67" s="241">
        <f>IFERROR(VLOOKUP(AU67,'CRUCE OPORTUNIDADES'!$C$10:$D$13,2,FALSE),"")</f>
        <v/>
      </c>
      <c r="AW67" s="241" t="n">
        <v>19.3000000000002</v>
      </c>
      <c r="AX67" s="241">
        <f>IFERROR(VLOOKUP(AW67,'CRUCE OPORTUNIDADES'!$C$10:$D$13,2,FALSE),"")</f>
        <v/>
      </c>
      <c r="AY67" s="241" t="n">
        <v>20.3000000000002</v>
      </c>
      <c r="AZ67" s="241">
        <f>IFERROR(VLOOKUP(AY67,'CRUCE OPORTUNIDADES'!$C$10:$D$13,2,FALSE),"")</f>
        <v/>
      </c>
      <c r="BA67" s="241" t="n">
        <v>21.3000000000002</v>
      </c>
      <c r="BB67" s="241">
        <f>IFERROR(VLOOKUP(BA67,'CRUCE OPORTUNIDADES'!$C$10:$D$13,2,FALSE),"")</f>
        <v/>
      </c>
      <c r="BC67" s="241" t="n">
        <v>22.3000000000002</v>
      </c>
      <c r="BD67" s="241">
        <f>IFERROR(VLOOKUP(BC67,'CRUCE OPORTUNIDADES'!$C$10:$D$13,2,FALSE),"")</f>
        <v/>
      </c>
      <c r="BE67" s="241" t="n">
        <v>23.3000000000002</v>
      </c>
      <c r="BF67" s="241">
        <f>IFERROR(VLOOKUP(BE67,'CRUCE OPORTUNIDADES'!$C$10:$D$13,2,FALSE),"")</f>
        <v/>
      </c>
      <c r="BG67" s="241" t="n">
        <v>24.3000000000002</v>
      </c>
      <c r="BH67" s="241">
        <f>IFERROR(VLOOKUP(BG67,'CRUCE OPORTUNIDADES'!$C$10:$D$13,2,FALSE),"")</f>
        <v/>
      </c>
      <c r="BI67" s="241" t="n">
        <v>25.3000000000002</v>
      </c>
      <c r="BJ67" s="241">
        <f>IFERROR(VLOOKUP(BI67,'CRUCE OPORTUNIDADES'!$C$10:$D$13,2,FALSE),"")</f>
        <v/>
      </c>
    </row>
    <row r="68">
      <c r="N68" s="241">
        <f>IF(N69&lt;&gt;""," -O","")</f>
        <v/>
      </c>
      <c r="P68" s="241">
        <f>IF(P69&lt;&gt;""," -O","")</f>
        <v/>
      </c>
      <c r="R68" s="241">
        <f>IF(R69&lt;&gt;""," -O","")</f>
        <v/>
      </c>
      <c r="T68" s="241">
        <f>IF(T69&lt;&gt;""," -O","")</f>
        <v/>
      </c>
      <c r="V68" s="241">
        <f>IF(V69&lt;&gt;""," -O","")</f>
        <v/>
      </c>
      <c r="X68" s="241">
        <f>IF(X69&lt;&gt;""," -O","")</f>
        <v/>
      </c>
      <c r="Z68" s="241">
        <f>IF(Z69&lt;&gt;""," -O","")</f>
        <v/>
      </c>
      <c r="AB68" s="241">
        <f>IF(AB69&lt;&gt;""," -O","")</f>
        <v/>
      </c>
      <c r="AD68" s="241">
        <f>IF(AD69&lt;&gt;""," -O","")</f>
        <v/>
      </c>
      <c r="AF68" s="241">
        <f>IF(AF69&lt;&gt;""," -O","")</f>
        <v/>
      </c>
      <c r="AH68" s="241">
        <f>IF(AH69&lt;&gt;""," -O","")</f>
        <v/>
      </c>
      <c r="AJ68" s="241">
        <f>IF(AJ69&lt;&gt;""," -O","")</f>
        <v/>
      </c>
      <c r="AL68" s="241">
        <f>IF(AL69&lt;&gt;""," -O","")</f>
        <v/>
      </c>
      <c r="AN68" s="241">
        <f>IF(AN69&lt;&gt;""," -O","")</f>
        <v/>
      </c>
      <c r="AP68" s="241">
        <f>IF(AP69&lt;&gt;""," -O","")</f>
        <v/>
      </c>
      <c r="AR68" s="241">
        <f>IF(AR69&lt;&gt;""," -O","")</f>
        <v/>
      </c>
      <c r="AT68" s="241">
        <f>IF(AT69&lt;&gt;""," -O","")</f>
        <v/>
      </c>
      <c r="AV68" s="241">
        <f>IF(AV69&lt;&gt;""," -O","")</f>
        <v/>
      </c>
      <c r="AX68" s="241">
        <f>IF(AX69&lt;&gt;""," -O","")</f>
        <v/>
      </c>
      <c r="AZ68" s="241">
        <f>IF(AZ69&lt;&gt;""," -O","")</f>
        <v/>
      </c>
      <c r="BB68" s="241">
        <f>IF(BB69&lt;&gt;""," -O","")</f>
        <v/>
      </c>
      <c r="BD68" s="241">
        <f>IF(BD69&lt;&gt;""," -O","")</f>
        <v/>
      </c>
      <c r="BF68" s="241">
        <f>IF(BF69&lt;&gt;""," -O","")</f>
        <v/>
      </c>
      <c r="BH68" s="241">
        <f>IF(BH69&lt;&gt;""," -O","")</f>
        <v/>
      </c>
      <c r="BJ68" s="241">
        <f>IF(BJ69&lt;&gt;""," -O","")</f>
        <v/>
      </c>
    </row>
    <row r="69">
      <c r="M69" s="241" t="n">
        <v>1.31</v>
      </c>
      <c r="N69" s="241">
        <f>IFERROR(VLOOKUP(M69,'CRUCE OPORTUNIDADES'!$C$10:$D$13,2,FALSE),"")</f>
        <v/>
      </c>
      <c r="O69" s="241" t="n">
        <v>2.31000000000001</v>
      </c>
      <c r="P69" s="241">
        <f>IFERROR(VLOOKUP(O69,'CRUCE OPORTUNIDADES'!$C$10:$D$13,2,FALSE),"")</f>
        <v/>
      </c>
      <c r="Q69" s="241" t="n">
        <v>3.31000000000002</v>
      </c>
      <c r="R69" s="241">
        <f>IFERROR(VLOOKUP(Q69,'CRUCE OPORTUNIDADES'!$C$10:$D$13,2,FALSE),"")</f>
        <v/>
      </c>
      <c r="S69" s="241" t="n">
        <v>4.31000000000003</v>
      </c>
      <c r="T69" s="241">
        <f>IFERROR(VLOOKUP(S69,'CRUCE OPORTUNIDADES'!$C$10:$D$13,2,FALSE),"")</f>
        <v/>
      </c>
      <c r="U69" s="241" t="n">
        <v>5.31000000000004</v>
      </c>
      <c r="V69" s="241">
        <f>IFERROR(VLOOKUP(U69,'CRUCE OPORTUNIDADES'!$C$10:$D$13,2,FALSE),"")</f>
        <v/>
      </c>
      <c r="W69" s="241" t="n">
        <v>6.31000000000005</v>
      </c>
      <c r="X69" s="241">
        <f>IFERROR(VLOOKUP(W69,'CRUCE OPORTUNIDADES'!$C$10:$D$13,2,FALSE),"")</f>
        <v/>
      </c>
      <c r="Y69" s="241" t="n">
        <v>7.31000000000006</v>
      </c>
      <c r="Z69" s="241">
        <f>IFERROR(VLOOKUP(Y69,'CRUCE OPORTUNIDADES'!$C$10:$D$13,2,FALSE),"")</f>
        <v/>
      </c>
      <c r="AA69" s="241" t="n">
        <v>8.31000000000007</v>
      </c>
      <c r="AB69" s="241">
        <f>IFERROR(VLOOKUP(AA69,'CRUCE OPORTUNIDADES'!$C$10:$D$13,2,FALSE),"")</f>
        <v/>
      </c>
      <c r="AC69" s="241" t="n">
        <v>9.31000000000008</v>
      </c>
      <c r="AD69" s="241">
        <f>IFERROR(VLOOKUP(AC69,'CRUCE OPORTUNIDADES'!$C$10:$D$13,2,FALSE),"")</f>
        <v/>
      </c>
      <c r="AE69" s="241" t="n">
        <v>10.3100000000001</v>
      </c>
      <c r="AF69" s="241">
        <f>IFERROR(VLOOKUP(AE69,'CRUCE OPORTUNIDADES'!$C$10:$D$13,2,FALSE),"")</f>
        <v/>
      </c>
      <c r="AG69" s="241" t="n">
        <v>11.3100000000001</v>
      </c>
      <c r="AH69" s="241">
        <f>IFERROR(VLOOKUP(AG69,'CRUCE OPORTUNIDADES'!$C$10:$D$13,2,FALSE),"")</f>
        <v/>
      </c>
      <c r="AI69" s="241" t="n">
        <v>12.3100000000001</v>
      </c>
      <c r="AJ69" s="241">
        <f>IFERROR(VLOOKUP(AI69,'CRUCE OPORTUNIDADES'!$C$10:$D$13,2,FALSE),"")</f>
        <v/>
      </c>
      <c r="AK69" s="241" t="n">
        <v>13.3100000000001</v>
      </c>
      <c r="AL69" s="241">
        <f>IFERROR(VLOOKUP(AK69,'CRUCE OPORTUNIDADES'!$C$10:$D$13,2,FALSE),"")</f>
        <v/>
      </c>
      <c r="AM69" s="241" t="n">
        <v>14.3100000000001</v>
      </c>
      <c r="AN69" s="241">
        <f>IFERROR(VLOOKUP(AM69,'CRUCE OPORTUNIDADES'!$C$10:$D$13,2,FALSE),"")</f>
        <v/>
      </c>
      <c r="AO69" s="241" t="n">
        <v>15.3100000000001</v>
      </c>
      <c r="AP69" s="241">
        <f>IFERROR(VLOOKUP(AO69,'CRUCE OPORTUNIDADES'!$C$10:$D$13,2,FALSE),"")</f>
        <v/>
      </c>
      <c r="AQ69" s="241" t="n">
        <v>16.3100000000001</v>
      </c>
      <c r="AR69" s="241">
        <f>IFERROR(VLOOKUP(AQ69,'CRUCE OPORTUNIDADES'!$C$10:$D$13,2,FALSE),"")</f>
        <v/>
      </c>
      <c r="AS69" s="241" t="n">
        <v>17.3100000000002</v>
      </c>
      <c r="AT69" s="241">
        <f>IFERROR(VLOOKUP(AS69,'CRUCE OPORTUNIDADES'!$C$10:$D$13,2,FALSE),"")</f>
        <v/>
      </c>
      <c r="AU69" s="241" t="n">
        <v>18.3100000000002</v>
      </c>
      <c r="AV69" s="241">
        <f>IFERROR(VLOOKUP(AU69,'CRUCE OPORTUNIDADES'!$C$10:$D$13,2,FALSE),"")</f>
        <v/>
      </c>
      <c r="AW69" s="241" t="n">
        <v>19.3100000000002</v>
      </c>
      <c r="AX69" s="241">
        <f>IFERROR(VLOOKUP(AW69,'CRUCE OPORTUNIDADES'!$C$10:$D$13,2,FALSE),"")</f>
        <v/>
      </c>
      <c r="AY69" s="241" t="n">
        <v>20.3100000000002</v>
      </c>
      <c r="AZ69" s="241">
        <f>IFERROR(VLOOKUP(AY69,'CRUCE OPORTUNIDADES'!$C$10:$D$13,2,FALSE),"")</f>
        <v/>
      </c>
      <c r="BA69" s="241" t="n">
        <v>21.3100000000002</v>
      </c>
      <c r="BB69" s="241">
        <f>IFERROR(VLOOKUP(BA69,'CRUCE OPORTUNIDADES'!$C$10:$D$13,2,FALSE),"")</f>
        <v/>
      </c>
      <c r="BC69" s="241" t="n">
        <v>22.3100000000002</v>
      </c>
      <c r="BD69" s="241">
        <f>IFERROR(VLOOKUP(BC69,'CRUCE OPORTUNIDADES'!$C$10:$D$13,2,FALSE),"")</f>
        <v/>
      </c>
      <c r="BE69" s="241" t="n">
        <v>23.3100000000002</v>
      </c>
      <c r="BF69" s="241">
        <f>IFERROR(VLOOKUP(BE69,'CRUCE OPORTUNIDADES'!$C$10:$D$13,2,FALSE),"")</f>
        <v/>
      </c>
      <c r="BG69" s="241" t="n">
        <v>24.3100000000002</v>
      </c>
      <c r="BH69" s="241">
        <f>IFERROR(VLOOKUP(BG69,'CRUCE OPORTUNIDADES'!$C$10:$D$13,2,FALSE),"")</f>
        <v/>
      </c>
      <c r="BI69" s="241" t="n">
        <v>25.3100000000002</v>
      </c>
      <c r="BJ69" s="241">
        <f>IFERROR(VLOOKUP(BI69,'CRUCE OPORTUNIDADES'!$C$10:$D$13,2,FALSE),"")</f>
        <v/>
      </c>
    </row>
    <row r="70">
      <c r="N70" s="241">
        <f>IF(N71&lt;&gt;""," -O","")</f>
        <v/>
      </c>
      <c r="P70" s="241">
        <f>IF(P71&lt;&gt;""," -O","")</f>
        <v/>
      </c>
      <c r="R70" s="241">
        <f>IF(R71&lt;&gt;""," -O","")</f>
        <v/>
      </c>
      <c r="T70" s="241">
        <f>IF(T71&lt;&gt;""," -O","")</f>
        <v/>
      </c>
      <c r="V70" s="241">
        <f>IF(V71&lt;&gt;""," -O","")</f>
        <v/>
      </c>
      <c r="X70" s="241">
        <f>IF(X71&lt;&gt;""," -O","")</f>
        <v/>
      </c>
      <c r="Z70" s="241">
        <f>IF(Z71&lt;&gt;""," -O","")</f>
        <v/>
      </c>
      <c r="AB70" s="241">
        <f>IF(AB71&lt;&gt;""," -O","")</f>
        <v/>
      </c>
      <c r="AD70" s="241">
        <f>IF(AD71&lt;&gt;""," -O","")</f>
        <v/>
      </c>
      <c r="AF70" s="241">
        <f>IF(AF71&lt;&gt;""," -O","")</f>
        <v/>
      </c>
      <c r="AH70" s="241">
        <f>IF(AH71&lt;&gt;""," -O","")</f>
        <v/>
      </c>
      <c r="AJ70" s="241">
        <f>IF(AJ71&lt;&gt;""," -O","")</f>
        <v/>
      </c>
      <c r="AL70" s="241">
        <f>IF(AL71&lt;&gt;""," -O","")</f>
        <v/>
      </c>
      <c r="AN70" s="241">
        <f>IF(AN71&lt;&gt;""," -O","")</f>
        <v/>
      </c>
      <c r="AP70" s="241">
        <f>IF(AP71&lt;&gt;""," -O","")</f>
        <v/>
      </c>
      <c r="AR70" s="241">
        <f>IF(AR71&lt;&gt;""," -O","")</f>
        <v/>
      </c>
      <c r="AT70" s="241">
        <f>IF(AT71&lt;&gt;""," -O","")</f>
        <v/>
      </c>
      <c r="AV70" s="241">
        <f>IF(AV71&lt;&gt;""," -O","")</f>
        <v/>
      </c>
      <c r="AX70" s="241">
        <f>IF(AX71&lt;&gt;""," -O","")</f>
        <v/>
      </c>
      <c r="AZ70" s="241">
        <f>IF(AZ71&lt;&gt;""," -O","")</f>
        <v/>
      </c>
      <c r="BB70" s="241">
        <f>IF(BB71&lt;&gt;""," -O","")</f>
        <v/>
      </c>
      <c r="BD70" s="241">
        <f>IF(BD71&lt;&gt;""," -O","")</f>
        <v/>
      </c>
      <c r="BF70" s="241">
        <f>IF(BF71&lt;&gt;""," -O","")</f>
        <v/>
      </c>
      <c r="BH70" s="241">
        <f>IF(BH71&lt;&gt;""," -O","")</f>
        <v/>
      </c>
      <c r="BJ70" s="241">
        <f>IF(BJ71&lt;&gt;""," -O","")</f>
        <v/>
      </c>
    </row>
    <row r="71">
      <c r="M71" s="241" t="n">
        <v>1.32</v>
      </c>
      <c r="N71" s="241">
        <f>IFERROR(VLOOKUP(M71,'CRUCE OPORTUNIDADES'!$C$10:$D$13,2,FALSE),"")</f>
        <v/>
      </c>
      <c r="O71" s="241" t="n">
        <v>2.32000000000001</v>
      </c>
      <c r="P71" s="241">
        <f>IFERROR(VLOOKUP(O71,'CRUCE OPORTUNIDADES'!$C$10:$D$13,2,FALSE),"")</f>
        <v/>
      </c>
      <c r="Q71" s="241" t="n">
        <v>3.32000000000002</v>
      </c>
      <c r="R71" s="241">
        <f>IFERROR(VLOOKUP(Q71,'CRUCE OPORTUNIDADES'!$C$10:$D$13,2,FALSE),"")</f>
        <v/>
      </c>
      <c r="S71" s="241" t="n">
        <v>4.32000000000003</v>
      </c>
      <c r="T71" s="241">
        <f>IFERROR(VLOOKUP(S71,'CRUCE OPORTUNIDADES'!$C$10:$D$13,2,FALSE),"")</f>
        <v/>
      </c>
      <c r="U71" s="241" t="n">
        <v>5.32000000000004</v>
      </c>
      <c r="V71" s="241">
        <f>IFERROR(VLOOKUP(U71,'CRUCE OPORTUNIDADES'!$C$10:$D$13,2,FALSE),"")</f>
        <v/>
      </c>
      <c r="W71" s="241" t="n">
        <v>6.32000000000005</v>
      </c>
      <c r="X71" s="241">
        <f>IFERROR(VLOOKUP(W71,'CRUCE OPORTUNIDADES'!$C$10:$D$13,2,FALSE),"")</f>
        <v/>
      </c>
      <c r="Y71" s="241" t="n">
        <v>7.32000000000006</v>
      </c>
      <c r="Z71" s="241">
        <f>IFERROR(VLOOKUP(Y71,'CRUCE OPORTUNIDADES'!$C$10:$D$13,2,FALSE),"")</f>
        <v/>
      </c>
      <c r="AA71" s="241" t="n">
        <v>8.32000000000007</v>
      </c>
      <c r="AB71" s="241">
        <f>IFERROR(VLOOKUP(AA71,'CRUCE OPORTUNIDADES'!$C$10:$D$13,2,FALSE),"")</f>
        <v/>
      </c>
      <c r="AC71" s="241" t="n">
        <v>9.32000000000008</v>
      </c>
      <c r="AD71" s="241">
        <f>IFERROR(VLOOKUP(AC71,'CRUCE OPORTUNIDADES'!$C$10:$D$13,2,FALSE),"")</f>
        <v/>
      </c>
      <c r="AE71" s="241" t="n">
        <v>10.3200000000001</v>
      </c>
      <c r="AF71" s="241">
        <f>IFERROR(VLOOKUP(AE71,'CRUCE OPORTUNIDADES'!$C$10:$D$13,2,FALSE),"")</f>
        <v/>
      </c>
      <c r="AG71" s="241" t="n">
        <v>11.3200000000001</v>
      </c>
      <c r="AH71" s="241">
        <f>IFERROR(VLOOKUP(AG71,'CRUCE OPORTUNIDADES'!$C$10:$D$13,2,FALSE),"")</f>
        <v/>
      </c>
      <c r="AI71" s="241" t="n">
        <v>12.3200000000001</v>
      </c>
      <c r="AJ71" s="241">
        <f>IFERROR(VLOOKUP(AI71,'CRUCE OPORTUNIDADES'!$C$10:$D$13,2,FALSE),"")</f>
        <v/>
      </c>
      <c r="AK71" s="241" t="n">
        <v>13.3200000000001</v>
      </c>
      <c r="AL71" s="241">
        <f>IFERROR(VLOOKUP(AK71,'CRUCE OPORTUNIDADES'!$C$10:$D$13,2,FALSE),"")</f>
        <v/>
      </c>
      <c r="AM71" s="241" t="n">
        <v>14.3200000000001</v>
      </c>
      <c r="AN71" s="241">
        <f>IFERROR(VLOOKUP(AM71,'CRUCE OPORTUNIDADES'!$C$10:$D$13,2,FALSE),"")</f>
        <v/>
      </c>
      <c r="AO71" s="241" t="n">
        <v>15.3200000000001</v>
      </c>
      <c r="AP71" s="241">
        <f>IFERROR(VLOOKUP(AO71,'CRUCE OPORTUNIDADES'!$C$10:$D$13,2,FALSE),"")</f>
        <v/>
      </c>
      <c r="AQ71" s="241" t="n">
        <v>16.3200000000001</v>
      </c>
      <c r="AR71" s="241">
        <f>IFERROR(VLOOKUP(AQ71,'CRUCE OPORTUNIDADES'!$C$10:$D$13,2,FALSE),"")</f>
        <v/>
      </c>
      <c r="AS71" s="241" t="n">
        <v>17.3200000000002</v>
      </c>
      <c r="AT71" s="241">
        <f>IFERROR(VLOOKUP(AS71,'CRUCE OPORTUNIDADES'!$C$10:$D$13,2,FALSE),"")</f>
        <v/>
      </c>
      <c r="AU71" s="241" t="n">
        <v>18.3200000000002</v>
      </c>
      <c r="AV71" s="241">
        <f>IFERROR(VLOOKUP(AU71,'CRUCE OPORTUNIDADES'!$C$10:$D$13,2,FALSE),"")</f>
        <v/>
      </c>
      <c r="AW71" s="241" t="n">
        <v>19.3200000000002</v>
      </c>
      <c r="AX71" s="241">
        <f>IFERROR(VLOOKUP(AW71,'CRUCE OPORTUNIDADES'!$C$10:$D$13,2,FALSE),"")</f>
        <v/>
      </c>
      <c r="AY71" s="241" t="n">
        <v>20.3200000000002</v>
      </c>
      <c r="AZ71" s="241">
        <f>IFERROR(VLOOKUP(AY71,'CRUCE OPORTUNIDADES'!$C$10:$D$13,2,FALSE),"")</f>
        <v/>
      </c>
      <c r="BA71" s="241" t="n">
        <v>21.3200000000002</v>
      </c>
      <c r="BB71" s="241">
        <f>IFERROR(VLOOKUP(BA71,'CRUCE OPORTUNIDADES'!$C$10:$D$13,2,FALSE),"")</f>
        <v/>
      </c>
      <c r="BC71" s="241" t="n">
        <v>22.3200000000002</v>
      </c>
      <c r="BD71" s="241">
        <f>IFERROR(VLOOKUP(BC71,'CRUCE OPORTUNIDADES'!$C$10:$D$13,2,FALSE),"")</f>
        <v/>
      </c>
      <c r="BE71" s="241" t="n">
        <v>23.3200000000002</v>
      </c>
      <c r="BF71" s="241">
        <f>IFERROR(VLOOKUP(BE71,'CRUCE OPORTUNIDADES'!$C$10:$D$13,2,FALSE),"")</f>
        <v/>
      </c>
      <c r="BG71" s="241" t="n">
        <v>24.3200000000002</v>
      </c>
      <c r="BH71" s="241">
        <f>IFERROR(VLOOKUP(BG71,'CRUCE OPORTUNIDADES'!$C$10:$D$13,2,FALSE),"")</f>
        <v/>
      </c>
      <c r="BI71" s="241" t="n">
        <v>25.3200000000002</v>
      </c>
      <c r="BJ71" s="241">
        <f>IFERROR(VLOOKUP(BI71,'CRUCE OPORTUNIDADES'!$C$10:$D$13,2,FALSE),"")</f>
        <v/>
      </c>
    </row>
    <row r="72">
      <c r="N72" s="241">
        <f>IF(N73&lt;&gt;""," -O","")</f>
        <v/>
      </c>
      <c r="P72" s="241">
        <f>IF(P73&lt;&gt;""," -O","")</f>
        <v/>
      </c>
      <c r="R72" s="241">
        <f>IF(R73&lt;&gt;""," -O","")</f>
        <v/>
      </c>
      <c r="T72" s="241">
        <f>IF(T73&lt;&gt;""," -O","")</f>
        <v/>
      </c>
      <c r="V72" s="241">
        <f>IF(V73&lt;&gt;""," -O","")</f>
        <v/>
      </c>
      <c r="X72" s="241">
        <f>IF(X73&lt;&gt;""," -O","")</f>
        <v/>
      </c>
      <c r="Z72" s="241">
        <f>IF(Z73&lt;&gt;""," -O","")</f>
        <v/>
      </c>
      <c r="AB72" s="241">
        <f>IF(AB73&lt;&gt;""," -O","")</f>
        <v/>
      </c>
      <c r="AD72" s="241">
        <f>IF(AD73&lt;&gt;""," -O","")</f>
        <v/>
      </c>
      <c r="AF72" s="241">
        <f>IF(AF73&lt;&gt;""," -O","")</f>
        <v/>
      </c>
      <c r="AH72" s="241">
        <f>IF(AH73&lt;&gt;""," -O","")</f>
        <v/>
      </c>
      <c r="AJ72" s="241">
        <f>IF(AJ73&lt;&gt;""," -O","")</f>
        <v/>
      </c>
      <c r="AL72" s="241">
        <f>IF(AL73&lt;&gt;""," -O","")</f>
        <v/>
      </c>
      <c r="AN72" s="241">
        <f>IF(AN73&lt;&gt;""," -O","")</f>
        <v/>
      </c>
      <c r="AP72" s="241">
        <f>IF(AP73&lt;&gt;""," -O","")</f>
        <v/>
      </c>
      <c r="AR72" s="241">
        <f>IF(AR73&lt;&gt;""," -O","")</f>
        <v/>
      </c>
      <c r="AT72" s="241">
        <f>IF(AT73&lt;&gt;""," -O","")</f>
        <v/>
      </c>
      <c r="AV72" s="241">
        <f>IF(AV73&lt;&gt;""," -O","")</f>
        <v/>
      </c>
      <c r="AX72" s="241">
        <f>IF(AX73&lt;&gt;""," -O","")</f>
        <v/>
      </c>
      <c r="AZ72" s="241">
        <f>IF(AZ73&lt;&gt;""," -O","")</f>
        <v/>
      </c>
      <c r="BB72" s="241">
        <f>IF(BB73&lt;&gt;""," -O","")</f>
        <v/>
      </c>
      <c r="BD72" s="241">
        <f>IF(BD73&lt;&gt;""," -O","")</f>
        <v/>
      </c>
      <c r="BF72" s="241">
        <f>IF(BF73&lt;&gt;""," -O","")</f>
        <v/>
      </c>
      <c r="BH72" s="241">
        <f>IF(BH73&lt;&gt;""," -O","")</f>
        <v/>
      </c>
      <c r="BJ72" s="241">
        <f>IF(BJ73&lt;&gt;""," -O","")</f>
        <v/>
      </c>
    </row>
    <row r="73">
      <c r="M73" s="241" t="n">
        <v>1.33</v>
      </c>
      <c r="N73" s="241">
        <f>IFERROR(VLOOKUP(M73,'CRUCE OPORTUNIDADES'!$C$10:$D$13,2,FALSE),"")</f>
        <v/>
      </c>
      <c r="O73" s="241" t="n">
        <v>2.33000000000001</v>
      </c>
      <c r="P73" s="241">
        <f>IFERROR(VLOOKUP(O73,'CRUCE OPORTUNIDADES'!$C$10:$D$13,2,FALSE),"")</f>
        <v/>
      </c>
      <c r="Q73" s="241" t="n">
        <v>3.33000000000002</v>
      </c>
      <c r="R73" s="241">
        <f>IFERROR(VLOOKUP(Q73,'CRUCE OPORTUNIDADES'!$C$10:$D$13,2,FALSE),"")</f>
        <v/>
      </c>
      <c r="S73" s="241" t="n">
        <v>4.33000000000003</v>
      </c>
      <c r="T73" s="241">
        <f>IFERROR(VLOOKUP(S73,'CRUCE OPORTUNIDADES'!$C$10:$D$13,2,FALSE),"")</f>
        <v/>
      </c>
      <c r="U73" s="241" t="n">
        <v>5.33000000000004</v>
      </c>
      <c r="V73" s="241">
        <f>IFERROR(VLOOKUP(U73,'CRUCE OPORTUNIDADES'!$C$10:$D$13,2,FALSE),"")</f>
        <v/>
      </c>
      <c r="W73" s="241" t="n">
        <v>6.33000000000005</v>
      </c>
      <c r="X73" s="241">
        <f>IFERROR(VLOOKUP(W73,'CRUCE OPORTUNIDADES'!$C$10:$D$13,2,FALSE),"")</f>
        <v/>
      </c>
      <c r="Y73" s="241" t="n">
        <v>7.33000000000006</v>
      </c>
      <c r="Z73" s="241">
        <f>IFERROR(VLOOKUP(Y73,'CRUCE OPORTUNIDADES'!$C$10:$D$13,2,FALSE),"")</f>
        <v/>
      </c>
      <c r="AA73" s="241" t="n">
        <v>8.330000000000069</v>
      </c>
      <c r="AB73" s="241">
        <f>IFERROR(VLOOKUP(AA73,'CRUCE OPORTUNIDADES'!$C$10:$D$13,2,FALSE),"")</f>
        <v/>
      </c>
      <c r="AC73" s="241" t="n">
        <v>9.33000000000008</v>
      </c>
      <c r="AD73" s="241">
        <f>IFERROR(VLOOKUP(AC73,'CRUCE OPORTUNIDADES'!$C$10:$D$13,2,FALSE),"")</f>
        <v/>
      </c>
      <c r="AE73" s="241" t="n">
        <v>10.3300000000001</v>
      </c>
      <c r="AF73" s="241">
        <f>IFERROR(VLOOKUP(AE73,'CRUCE OPORTUNIDADES'!$C$10:$D$13,2,FALSE),"")</f>
        <v/>
      </c>
      <c r="AG73" s="241" t="n">
        <v>11.3300000000001</v>
      </c>
      <c r="AH73" s="241">
        <f>IFERROR(VLOOKUP(AG73,'CRUCE OPORTUNIDADES'!$C$10:$D$13,2,FALSE),"")</f>
        <v/>
      </c>
      <c r="AI73" s="241" t="n">
        <v>12.3300000000001</v>
      </c>
      <c r="AJ73" s="241">
        <f>IFERROR(VLOOKUP(AI73,'CRUCE OPORTUNIDADES'!$C$10:$D$13,2,FALSE),"")</f>
        <v/>
      </c>
      <c r="AK73" s="241" t="n">
        <v>13.3300000000001</v>
      </c>
      <c r="AL73" s="241">
        <f>IFERROR(VLOOKUP(AK73,'CRUCE OPORTUNIDADES'!$C$10:$D$13,2,FALSE),"")</f>
        <v/>
      </c>
      <c r="AM73" s="241" t="n">
        <v>14.3300000000001</v>
      </c>
      <c r="AN73" s="241">
        <f>IFERROR(VLOOKUP(AM73,'CRUCE OPORTUNIDADES'!$C$10:$D$13,2,FALSE),"")</f>
        <v/>
      </c>
      <c r="AO73" s="241" t="n">
        <v>15.3300000000001</v>
      </c>
      <c r="AP73" s="241">
        <f>IFERROR(VLOOKUP(AO73,'CRUCE OPORTUNIDADES'!$C$10:$D$13,2,FALSE),"")</f>
        <v/>
      </c>
      <c r="AQ73" s="241" t="n">
        <v>16.3300000000001</v>
      </c>
      <c r="AR73" s="241">
        <f>IFERROR(VLOOKUP(AQ73,'CRUCE OPORTUNIDADES'!$C$10:$D$13,2,FALSE),"")</f>
        <v/>
      </c>
      <c r="AS73" s="241" t="n">
        <v>17.3300000000002</v>
      </c>
      <c r="AT73" s="241">
        <f>IFERROR(VLOOKUP(AS73,'CRUCE OPORTUNIDADES'!$C$10:$D$13,2,FALSE),"")</f>
        <v/>
      </c>
      <c r="AU73" s="241" t="n">
        <v>18.3300000000002</v>
      </c>
      <c r="AV73" s="241">
        <f>IFERROR(VLOOKUP(AU73,'CRUCE OPORTUNIDADES'!$C$10:$D$13,2,FALSE),"")</f>
        <v/>
      </c>
      <c r="AW73" s="241" t="n">
        <v>19.3300000000002</v>
      </c>
      <c r="AX73" s="241">
        <f>IFERROR(VLOOKUP(AW73,'CRUCE OPORTUNIDADES'!$C$10:$D$13,2,FALSE),"")</f>
        <v/>
      </c>
      <c r="AY73" s="241" t="n">
        <v>20.3300000000002</v>
      </c>
      <c r="AZ73" s="241">
        <f>IFERROR(VLOOKUP(AY73,'CRUCE OPORTUNIDADES'!$C$10:$D$13,2,FALSE),"")</f>
        <v/>
      </c>
      <c r="BA73" s="241" t="n">
        <v>21.3300000000002</v>
      </c>
      <c r="BB73" s="241">
        <f>IFERROR(VLOOKUP(BA73,'CRUCE OPORTUNIDADES'!$C$10:$D$13,2,FALSE),"")</f>
        <v/>
      </c>
      <c r="BC73" s="241" t="n">
        <v>22.3300000000002</v>
      </c>
      <c r="BD73" s="241">
        <f>IFERROR(VLOOKUP(BC73,'CRUCE OPORTUNIDADES'!$C$10:$D$13,2,FALSE),"")</f>
        <v/>
      </c>
      <c r="BE73" s="241" t="n">
        <v>23.3300000000002</v>
      </c>
      <c r="BF73" s="241">
        <f>IFERROR(VLOOKUP(BE73,'CRUCE OPORTUNIDADES'!$C$10:$D$13,2,FALSE),"")</f>
        <v/>
      </c>
      <c r="BG73" s="241" t="n">
        <v>24.3300000000002</v>
      </c>
      <c r="BH73" s="241">
        <f>IFERROR(VLOOKUP(BG73,'CRUCE OPORTUNIDADES'!$C$10:$D$13,2,FALSE),"")</f>
        <v/>
      </c>
      <c r="BI73" s="241" t="n">
        <v>25.3300000000002</v>
      </c>
      <c r="BJ73" s="241">
        <f>IFERROR(VLOOKUP(BI73,'CRUCE OPORTUNIDADES'!$C$10:$D$13,2,FALSE),"")</f>
        <v/>
      </c>
    </row>
    <row r="74">
      <c r="N74" s="241">
        <f>IF(N75&lt;&gt;""," -O","")</f>
        <v/>
      </c>
      <c r="P74" s="241">
        <f>IF(P75&lt;&gt;""," -O","")</f>
        <v/>
      </c>
      <c r="R74" s="241">
        <f>IF(R75&lt;&gt;""," -O","")</f>
        <v/>
      </c>
      <c r="T74" s="241">
        <f>IF(T75&lt;&gt;""," -O","")</f>
        <v/>
      </c>
      <c r="V74" s="241">
        <f>IF(V75&lt;&gt;""," -O","")</f>
        <v/>
      </c>
      <c r="X74" s="241">
        <f>IF(X75&lt;&gt;""," -O","")</f>
        <v/>
      </c>
      <c r="Z74" s="241">
        <f>IF(Z75&lt;&gt;""," -O","")</f>
        <v/>
      </c>
      <c r="AB74" s="241">
        <f>IF(AB75&lt;&gt;""," -O","")</f>
        <v/>
      </c>
      <c r="AD74" s="241">
        <f>IF(AD75&lt;&gt;""," -O","")</f>
        <v/>
      </c>
      <c r="AF74" s="241">
        <f>IF(AF75&lt;&gt;""," -O","")</f>
        <v/>
      </c>
      <c r="AH74" s="241">
        <f>IF(AH75&lt;&gt;""," -O","")</f>
        <v/>
      </c>
      <c r="AJ74" s="241">
        <f>IF(AJ75&lt;&gt;""," -O","")</f>
        <v/>
      </c>
      <c r="AL74" s="241">
        <f>IF(AL75&lt;&gt;""," -O","")</f>
        <v/>
      </c>
      <c r="AN74" s="241">
        <f>IF(AN75&lt;&gt;""," -O","")</f>
        <v/>
      </c>
      <c r="AP74" s="241">
        <f>IF(AP75&lt;&gt;""," -O","")</f>
        <v/>
      </c>
      <c r="AR74" s="241">
        <f>IF(AR75&lt;&gt;""," -O","")</f>
        <v/>
      </c>
      <c r="AT74" s="241">
        <f>IF(AT75&lt;&gt;""," -O","")</f>
        <v/>
      </c>
      <c r="AV74" s="241">
        <f>IF(AV75&lt;&gt;""," -O","")</f>
        <v/>
      </c>
      <c r="AX74" s="241">
        <f>IF(AX75&lt;&gt;""," -O","")</f>
        <v/>
      </c>
      <c r="AZ74" s="241">
        <f>IF(AZ75&lt;&gt;""," -O","")</f>
        <v/>
      </c>
      <c r="BB74" s="241">
        <f>IF(BB75&lt;&gt;""," -O","")</f>
        <v/>
      </c>
      <c r="BD74" s="241">
        <f>IF(BD75&lt;&gt;""," -O","")</f>
        <v/>
      </c>
      <c r="BF74" s="241">
        <f>IF(BF75&lt;&gt;""," -O","")</f>
        <v/>
      </c>
      <c r="BH74" s="241">
        <f>IF(BH75&lt;&gt;""," -O","")</f>
        <v/>
      </c>
      <c r="BJ74" s="241">
        <f>IF(BJ75&lt;&gt;""," -O","")</f>
        <v/>
      </c>
    </row>
    <row r="75">
      <c r="M75" s="241" t="n">
        <v>1.34</v>
      </c>
      <c r="N75" s="241">
        <f>IFERROR(VLOOKUP(M75,'CRUCE OPORTUNIDADES'!$C$10:$D$13,2,FALSE),"")</f>
        <v/>
      </c>
      <c r="O75" s="241" t="n">
        <v>2.34000000000001</v>
      </c>
      <c r="P75" s="241">
        <f>IFERROR(VLOOKUP(O75,'CRUCE OPORTUNIDADES'!$C$10:$D$13,2,FALSE),"")</f>
        <v/>
      </c>
      <c r="Q75" s="241" t="n">
        <v>3.34000000000002</v>
      </c>
      <c r="R75" s="241">
        <f>IFERROR(VLOOKUP(Q75,'CRUCE OPORTUNIDADES'!$C$10:$D$13,2,FALSE),"")</f>
        <v/>
      </c>
      <c r="S75" s="241" t="n">
        <v>4.34000000000003</v>
      </c>
      <c r="T75" s="241">
        <f>IFERROR(VLOOKUP(S75,'CRUCE OPORTUNIDADES'!$C$10:$D$13,2,FALSE),"")</f>
        <v/>
      </c>
      <c r="U75" s="241" t="n">
        <v>5.34000000000004</v>
      </c>
      <c r="V75" s="241">
        <f>IFERROR(VLOOKUP(U75,'CRUCE OPORTUNIDADES'!$C$10:$D$13,2,FALSE),"")</f>
        <v/>
      </c>
      <c r="W75" s="241" t="n">
        <v>6.34000000000005</v>
      </c>
      <c r="X75" s="241">
        <f>IFERROR(VLOOKUP(W75,'CRUCE OPORTUNIDADES'!$C$10:$D$13,2,FALSE),"")</f>
        <v/>
      </c>
      <c r="Y75" s="241" t="n">
        <v>7.34000000000006</v>
      </c>
      <c r="Z75" s="241">
        <f>IFERROR(VLOOKUP(Y75,'CRUCE OPORTUNIDADES'!$C$10:$D$13,2,FALSE),"")</f>
        <v/>
      </c>
      <c r="AA75" s="241" t="n">
        <v>8.340000000000069</v>
      </c>
      <c r="AB75" s="241">
        <f>IFERROR(VLOOKUP(AA75,'CRUCE OPORTUNIDADES'!$C$10:$D$13,2,FALSE),"")</f>
        <v/>
      </c>
      <c r="AC75" s="241" t="n">
        <v>9.34000000000008</v>
      </c>
      <c r="AD75" s="241">
        <f>IFERROR(VLOOKUP(AC75,'CRUCE OPORTUNIDADES'!$C$10:$D$13,2,FALSE),"")</f>
        <v/>
      </c>
      <c r="AE75" s="241" t="n">
        <v>10.3400000000001</v>
      </c>
      <c r="AF75" s="241">
        <f>IFERROR(VLOOKUP(AE75,'CRUCE OPORTUNIDADES'!$C$10:$D$13,2,FALSE),"")</f>
        <v/>
      </c>
      <c r="AG75" s="241" t="n">
        <v>11.3400000000001</v>
      </c>
      <c r="AH75" s="241">
        <f>IFERROR(VLOOKUP(AG75,'CRUCE OPORTUNIDADES'!$C$10:$D$13,2,FALSE),"")</f>
        <v/>
      </c>
      <c r="AI75" s="241" t="n">
        <v>12.3400000000001</v>
      </c>
      <c r="AJ75" s="241">
        <f>IFERROR(VLOOKUP(AI75,'CRUCE OPORTUNIDADES'!$C$10:$D$13,2,FALSE),"")</f>
        <v/>
      </c>
      <c r="AK75" s="241" t="n">
        <v>13.3400000000001</v>
      </c>
      <c r="AL75" s="241">
        <f>IFERROR(VLOOKUP(AK75,'CRUCE OPORTUNIDADES'!$C$10:$D$13,2,FALSE),"")</f>
        <v/>
      </c>
      <c r="AM75" s="241" t="n">
        <v>14.3400000000001</v>
      </c>
      <c r="AN75" s="241">
        <f>IFERROR(VLOOKUP(AM75,'CRUCE OPORTUNIDADES'!$C$10:$D$13,2,FALSE),"")</f>
        <v/>
      </c>
      <c r="AO75" s="241" t="n">
        <v>15.3400000000001</v>
      </c>
      <c r="AP75" s="241">
        <f>IFERROR(VLOOKUP(AO75,'CRUCE OPORTUNIDADES'!$C$10:$D$13,2,FALSE),"")</f>
        <v/>
      </c>
      <c r="AQ75" s="241" t="n">
        <v>16.3400000000001</v>
      </c>
      <c r="AR75" s="241">
        <f>IFERROR(VLOOKUP(AQ75,'CRUCE OPORTUNIDADES'!$C$10:$D$13,2,FALSE),"")</f>
        <v/>
      </c>
      <c r="AS75" s="241" t="n">
        <v>17.3400000000002</v>
      </c>
      <c r="AT75" s="241">
        <f>IFERROR(VLOOKUP(AS75,'CRUCE OPORTUNIDADES'!$C$10:$D$13,2,FALSE),"")</f>
        <v/>
      </c>
      <c r="AU75" s="241" t="n">
        <v>18.3400000000002</v>
      </c>
      <c r="AV75" s="241">
        <f>IFERROR(VLOOKUP(AU75,'CRUCE OPORTUNIDADES'!$C$10:$D$13,2,FALSE),"")</f>
        <v/>
      </c>
      <c r="AW75" s="241" t="n">
        <v>19.3400000000002</v>
      </c>
      <c r="AX75" s="241">
        <f>IFERROR(VLOOKUP(AW75,'CRUCE OPORTUNIDADES'!$C$10:$D$13,2,FALSE),"")</f>
        <v/>
      </c>
      <c r="AY75" s="241" t="n">
        <v>20.3400000000002</v>
      </c>
      <c r="AZ75" s="241">
        <f>IFERROR(VLOOKUP(AY75,'CRUCE OPORTUNIDADES'!$C$10:$D$13,2,FALSE),"")</f>
        <v/>
      </c>
      <c r="BA75" s="241" t="n">
        <v>21.3400000000002</v>
      </c>
      <c r="BB75" s="241">
        <f>IFERROR(VLOOKUP(BA75,'CRUCE OPORTUNIDADES'!$C$10:$D$13,2,FALSE),"")</f>
        <v/>
      </c>
      <c r="BC75" s="241" t="n">
        <v>22.3400000000002</v>
      </c>
      <c r="BD75" s="241">
        <f>IFERROR(VLOOKUP(BC75,'CRUCE OPORTUNIDADES'!$C$10:$D$13,2,FALSE),"")</f>
        <v/>
      </c>
      <c r="BE75" s="241" t="n">
        <v>23.3400000000002</v>
      </c>
      <c r="BF75" s="241">
        <f>IFERROR(VLOOKUP(BE75,'CRUCE OPORTUNIDADES'!$C$10:$D$13,2,FALSE),"")</f>
        <v/>
      </c>
      <c r="BG75" s="241" t="n">
        <v>24.3400000000002</v>
      </c>
      <c r="BH75" s="241">
        <f>IFERROR(VLOOKUP(BG75,'CRUCE OPORTUNIDADES'!$C$10:$D$13,2,FALSE),"")</f>
        <v/>
      </c>
      <c r="BI75" s="241" t="n">
        <v>25.3400000000002</v>
      </c>
      <c r="BJ75" s="241">
        <f>IFERROR(VLOOKUP(BI75,'CRUCE OPORTUNIDADES'!$C$10:$D$13,2,FALSE),"")</f>
        <v/>
      </c>
    </row>
    <row r="76">
      <c r="N76" s="241">
        <f>IF(N77&lt;&gt;""," -O","")</f>
        <v/>
      </c>
      <c r="P76" s="241">
        <f>IF(P77&lt;&gt;""," -O","")</f>
        <v/>
      </c>
      <c r="R76" s="241">
        <f>IF(R77&lt;&gt;""," -O","")</f>
        <v/>
      </c>
      <c r="T76" s="241">
        <f>IF(T77&lt;&gt;""," -O","")</f>
        <v/>
      </c>
      <c r="V76" s="241">
        <f>IF(V77&lt;&gt;""," -O","")</f>
        <v/>
      </c>
      <c r="X76" s="241">
        <f>IF(X77&lt;&gt;""," -O","")</f>
        <v/>
      </c>
      <c r="Z76" s="241">
        <f>IF(Z77&lt;&gt;""," -O","")</f>
        <v/>
      </c>
      <c r="AB76" s="241">
        <f>IF(AB77&lt;&gt;""," -O","")</f>
        <v/>
      </c>
      <c r="AD76" s="241">
        <f>IF(AD77&lt;&gt;""," -O","")</f>
        <v/>
      </c>
      <c r="AF76" s="241">
        <f>IF(AF77&lt;&gt;""," -O","")</f>
        <v/>
      </c>
      <c r="AH76" s="241">
        <f>IF(AH77&lt;&gt;""," -O","")</f>
        <v/>
      </c>
      <c r="AJ76" s="241">
        <f>IF(AJ77&lt;&gt;""," -O","")</f>
        <v/>
      </c>
      <c r="AL76" s="241">
        <f>IF(AL77&lt;&gt;""," -O","")</f>
        <v/>
      </c>
      <c r="AN76" s="241">
        <f>IF(AN77&lt;&gt;""," -O","")</f>
        <v/>
      </c>
      <c r="AP76" s="241">
        <f>IF(AP77&lt;&gt;""," -O","")</f>
        <v/>
      </c>
      <c r="AR76" s="241">
        <f>IF(AR77&lt;&gt;""," -O","")</f>
        <v/>
      </c>
      <c r="AT76" s="241">
        <f>IF(AT77&lt;&gt;""," -O","")</f>
        <v/>
      </c>
      <c r="AV76" s="241">
        <f>IF(AV77&lt;&gt;""," -O","")</f>
        <v/>
      </c>
      <c r="AX76" s="241">
        <f>IF(AX77&lt;&gt;""," -O","")</f>
        <v/>
      </c>
      <c r="AZ76" s="241">
        <f>IF(AZ77&lt;&gt;""," -O","")</f>
        <v/>
      </c>
      <c r="BB76" s="241">
        <f>IF(BB77&lt;&gt;""," -O","")</f>
        <v/>
      </c>
      <c r="BD76" s="241">
        <f>IF(BD77&lt;&gt;""," -O","")</f>
        <v/>
      </c>
      <c r="BF76" s="241">
        <f>IF(BF77&lt;&gt;""," -O","")</f>
        <v/>
      </c>
      <c r="BH76" s="241">
        <f>IF(BH77&lt;&gt;""," -O","")</f>
        <v/>
      </c>
      <c r="BJ76" s="241">
        <f>IF(BJ77&lt;&gt;""," -O","")</f>
        <v/>
      </c>
    </row>
    <row r="77">
      <c r="M77" s="241" t="n">
        <v>1.35</v>
      </c>
      <c r="N77" s="241">
        <f>IFERROR(VLOOKUP(M77,'CRUCE OPORTUNIDADES'!$C$10:$D$13,2,FALSE),"")</f>
        <v/>
      </c>
      <c r="O77" s="241" t="n">
        <v>2.35000000000001</v>
      </c>
      <c r="P77" s="241">
        <f>IFERROR(VLOOKUP(O77,'CRUCE OPORTUNIDADES'!$C$10:$D$13,2,FALSE),"")</f>
        <v/>
      </c>
      <c r="Q77" s="241" t="n">
        <v>3.35000000000002</v>
      </c>
      <c r="R77" s="241">
        <f>IFERROR(VLOOKUP(Q77,'CRUCE OPORTUNIDADES'!$C$10:$D$13,2,FALSE),"")</f>
        <v/>
      </c>
      <c r="S77" s="241" t="n">
        <v>4.35000000000003</v>
      </c>
      <c r="T77" s="241">
        <f>IFERROR(VLOOKUP(S77,'CRUCE OPORTUNIDADES'!$C$10:$D$13,2,FALSE),"")</f>
        <v/>
      </c>
      <c r="U77" s="241" t="n">
        <v>5.35000000000004</v>
      </c>
      <c r="V77" s="241">
        <f>IFERROR(VLOOKUP(U77,'CRUCE OPORTUNIDADES'!$C$10:$D$13,2,FALSE),"")</f>
        <v/>
      </c>
      <c r="W77" s="241" t="n">
        <v>6.35000000000005</v>
      </c>
      <c r="X77" s="241">
        <f>IFERROR(VLOOKUP(W77,'CRUCE OPORTUNIDADES'!$C$10:$D$13,2,FALSE),"")</f>
        <v/>
      </c>
      <c r="Y77" s="241" t="n">
        <v>7.35000000000006</v>
      </c>
      <c r="Z77" s="241">
        <f>IFERROR(VLOOKUP(Y77,'CRUCE OPORTUNIDADES'!$C$10:$D$13,2,FALSE),"")</f>
        <v/>
      </c>
      <c r="AA77" s="241" t="n">
        <v>8.350000000000071</v>
      </c>
      <c r="AB77" s="241">
        <f>IFERROR(VLOOKUP(AA77,'CRUCE OPORTUNIDADES'!$C$10:$D$13,2,FALSE),"")</f>
        <v/>
      </c>
      <c r="AC77" s="241" t="n">
        <v>9.35000000000008</v>
      </c>
      <c r="AD77" s="241">
        <f>IFERROR(VLOOKUP(AC77,'CRUCE OPORTUNIDADES'!$C$10:$D$13,2,FALSE),"")</f>
        <v/>
      </c>
      <c r="AE77" s="241" t="n">
        <v>10.3500000000001</v>
      </c>
      <c r="AF77" s="241">
        <f>IFERROR(VLOOKUP(AE77,'CRUCE OPORTUNIDADES'!$C$10:$D$13,2,FALSE),"")</f>
        <v/>
      </c>
      <c r="AG77" s="241" t="n">
        <v>11.3500000000001</v>
      </c>
      <c r="AH77" s="241">
        <f>IFERROR(VLOOKUP(AG77,'CRUCE OPORTUNIDADES'!$C$10:$D$13,2,FALSE),"")</f>
        <v/>
      </c>
      <c r="AI77" s="241" t="n">
        <v>12.3500000000001</v>
      </c>
      <c r="AJ77" s="241">
        <f>IFERROR(VLOOKUP(AI77,'CRUCE OPORTUNIDADES'!$C$10:$D$13,2,FALSE),"")</f>
        <v/>
      </c>
      <c r="AK77" s="241" t="n">
        <v>13.3500000000001</v>
      </c>
      <c r="AL77" s="241">
        <f>IFERROR(VLOOKUP(AK77,'CRUCE OPORTUNIDADES'!$C$10:$D$13,2,FALSE),"")</f>
        <v/>
      </c>
      <c r="AM77" s="241" t="n">
        <v>14.3500000000001</v>
      </c>
      <c r="AN77" s="241">
        <f>IFERROR(VLOOKUP(AM77,'CRUCE OPORTUNIDADES'!$C$10:$D$13,2,FALSE),"")</f>
        <v/>
      </c>
      <c r="AO77" s="241" t="n">
        <v>15.3500000000001</v>
      </c>
      <c r="AP77" s="241">
        <f>IFERROR(VLOOKUP(AO77,'CRUCE OPORTUNIDADES'!$C$10:$D$13,2,FALSE),"")</f>
        <v/>
      </c>
      <c r="AQ77" s="241" t="n">
        <v>16.3500000000001</v>
      </c>
      <c r="AR77" s="241">
        <f>IFERROR(VLOOKUP(AQ77,'CRUCE OPORTUNIDADES'!$C$10:$D$13,2,FALSE),"")</f>
        <v/>
      </c>
      <c r="AS77" s="241" t="n">
        <v>17.3500000000002</v>
      </c>
      <c r="AT77" s="241">
        <f>IFERROR(VLOOKUP(AS77,'CRUCE OPORTUNIDADES'!$C$10:$D$13,2,FALSE),"")</f>
        <v/>
      </c>
      <c r="AU77" s="241" t="n">
        <v>18.3500000000002</v>
      </c>
      <c r="AV77" s="241">
        <f>IFERROR(VLOOKUP(AU77,'CRUCE OPORTUNIDADES'!$C$10:$D$13,2,FALSE),"")</f>
        <v/>
      </c>
      <c r="AW77" s="241" t="n">
        <v>19.3500000000002</v>
      </c>
      <c r="AX77" s="241">
        <f>IFERROR(VLOOKUP(AW77,'CRUCE OPORTUNIDADES'!$C$10:$D$13,2,FALSE),"")</f>
        <v/>
      </c>
      <c r="AY77" s="241" t="n">
        <v>20.3500000000002</v>
      </c>
      <c r="AZ77" s="241">
        <f>IFERROR(VLOOKUP(AY77,'CRUCE OPORTUNIDADES'!$C$10:$D$13,2,FALSE),"")</f>
        <v/>
      </c>
      <c r="BA77" s="241" t="n">
        <v>21.3500000000002</v>
      </c>
      <c r="BB77" s="241">
        <f>IFERROR(VLOOKUP(BA77,'CRUCE OPORTUNIDADES'!$C$10:$D$13,2,FALSE),"")</f>
        <v/>
      </c>
      <c r="BC77" s="241" t="n">
        <v>22.3500000000002</v>
      </c>
      <c r="BD77" s="241">
        <f>IFERROR(VLOOKUP(BC77,'CRUCE OPORTUNIDADES'!$C$10:$D$13,2,FALSE),"")</f>
        <v/>
      </c>
      <c r="BE77" s="241" t="n">
        <v>23.3500000000002</v>
      </c>
      <c r="BF77" s="241">
        <f>IFERROR(VLOOKUP(BE77,'CRUCE OPORTUNIDADES'!$C$10:$D$13,2,FALSE),"")</f>
        <v/>
      </c>
      <c r="BG77" s="241" t="n">
        <v>24.3500000000002</v>
      </c>
      <c r="BH77" s="241">
        <f>IFERROR(VLOOKUP(BG77,'CRUCE OPORTUNIDADES'!$C$10:$D$13,2,FALSE),"")</f>
        <v/>
      </c>
      <c r="BI77" s="241" t="n">
        <v>25.3500000000002</v>
      </c>
      <c r="BJ77" s="241">
        <f>IFERROR(VLOOKUP(BI77,'CRUCE OPORTUNIDADES'!$C$10:$D$13,2,FALSE),"")</f>
        <v/>
      </c>
    </row>
    <row r="78">
      <c r="N78" s="241">
        <f>IF(N79&lt;&gt;""," -O","")</f>
        <v/>
      </c>
      <c r="P78" s="241">
        <f>IF(P79&lt;&gt;""," -O","")</f>
        <v/>
      </c>
      <c r="R78" s="241">
        <f>IF(R79&lt;&gt;""," -O","")</f>
        <v/>
      </c>
      <c r="T78" s="241">
        <f>IF(T79&lt;&gt;""," -O","")</f>
        <v/>
      </c>
      <c r="V78" s="241">
        <f>IF(V79&lt;&gt;""," -O","")</f>
        <v/>
      </c>
      <c r="X78" s="241">
        <f>IF(X79&lt;&gt;""," -O","")</f>
        <v/>
      </c>
      <c r="Z78" s="241">
        <f>IF(Z79&lt;&gt;""," -O","")</f>
        <v/>
      </c>
      <c r="AB78" s="241">
        <f>IF(AB79&lt;&gt;""," -O","")</f>
        <v/>
      </c>
      <c r="AD78" s="241">
        <f>IF(AD79&lt;&gt;""," -O","")</f>
        <v/>
      </c>
      <c r="AF78" s="241">
        <f>IF(AF79&lt;&gt;""," -O","")</f>
        <v/>
      </c>
      <c r="AH78" s="241">
        <f>IF(AH79&lt;&gt;""," -O","")</f>
        <v/>
      </c>
      <c r="AJ78" s="241">
        <f>IF(AJ79&lt;&gt;""," -O","")</f>
        <v/>
      </c>
      <c r="AL78" s="241">
        <f>IF(AL79&lt;&gt;""," -O","")</f>
        <v/>
      </c>
      <c r="AN78" s="241">
        <f>IF(AN79&lt;&gt;""," -O","")</f>
        <v/>
      </c>
      <c r="AP78" s="241">
        <f>IF(AP79&lt;&gt;""," -O","")</f>
        <v/>
      </c>
      <c r="AR78" s="241">
        <f>IF(AR79&lt;&gt;""," -O","")</f>
        <v/>
      </c>
      <c r="AT78" s="241">
        <f>IF(AT79&lt;&gt;""," -O","")</f>
        <v/>
      </c>
      <c r="AV78" s="241">
        <f>IF(AV79&lt;&gt;""," -O","")</f>
        <v/>
      </c>
      <c r="AX78" s="241">
        <f>IF(AX79&lt;&gt;""," -O","")</f>
        <v/>
      </c>
      <c r="AZ78" s="241">
        <f>IF(AZ79&lt;&gt;""," -O","")</f>
        <v/>
      </c>
      <c r="BB78" s="241">
        <f>IF(BB79&lt;&gt;""," -O","")</f>
        <v/>
      </c>
      <c r="BD78" s="241">
        <f>IF(BD79&lt;&gt;""," -O","")</f>
        <v/>
      </c>
      <c r="BF78" s="241">
        <f>IF(BF79&lt;&gt;""," -O","")</f>
        <v/>
      </c>
      <c r="BH78" s="241">
        <f>IF(BH79&lt;&gt;""," -O","")</f>
        <v/>
      </c>
      <c r="BJ78" s="241">
        <f>IF(BJ79&lt;&gt;""," -O","")</f>
        <v/>
      </c>
    </row>
    <row r="79">
      <c r="M79" s="241" t="n">
        <v>1.36</v>
      </c>
      <c r="N79" s="241">
        <f>IFERROR(VLOOKUP(M79,'CRUCE OPORTUNIDADES'!$C$10:$D$13,2,FALSE),"")</f>
        <v/>
      </c>
      <c r="O79" s="241" t="n">
        <v>2.36000000000001</v>
      </c>
      <c r="P79" s="241">
        <f>IFERROR(VLOOKUP(O79,'CRUCE OPORTUNIDADES'!$C$10:$D$13,2,FALSE),"")</f>
        <v/>
      </c>
      <c r="Q79" s="241" t="n">
        <v>3.36000000000002</v>
      </c>
      <c r="R79" s="241">
        <f>IFERROR(VLOOKUP(Q79,'CRUCE OPORTUNIDADES'!$C$10:$D$13,2,FALSE),"")</f>
        <v/>
      </c>
      <c r="S79" s="241" t="n">
        <v>4.36000000000003</v>
      </c>
      <c r="T79" s="241">
        <f>IFERROR(VLOOKUP(S79,'CRUCE OPORTUNIDADES'!$C$10:$D$13,2,FALSE),"")</f>
        <v/>
      </c>
      <c r="U79" s="241" t="n">
        <v>5.36000000000004</v>
      </c>
      <c r="V79" s="241">
        <f>IFERROR(VLOOKUP(U79,'CRUCE OPORTUNIDADES'!$C$10:$D$13,2,FALSE),"")</f>
        <v/>
      </c>
      <c r="W79" s="241" t="n">
        <v>6.36000000000005</v>
      </c>
      <c r="X79" s="241">
        <f>IFERROR(VLOOKUP(W79,'CRUCE OPORTUNIDADES'!$C$10:$D$13,2,FALSE),"")</f>
        <v/>
      </c>
      <c r="Y79" s="241" t="n">
        <v>7.36000000000006</v>
      </c>
      <c r="Z79" s="241">
        <f>IFERROR(VLOOKUP(Y79,'CRUCE OPORTUNIDADES'!$C$10:$D$13,2,FALSE),"")</f>
        <v/>
      </c>
      <c r="AA79" s="241" t="n">
        <v>8.36000000000007</v>
      </c>
      <c r="AB79" s="241">
        <f>IFERROR(VLOOKUP(AA79,'CRUCE OPORTUNIDADES'!$C$10:$D$13,2,FALSE),"")</f>
        <v/>
      </c>
      <c r="AC79" s="241" t="n">
        <v>9.360000000000079</v>
      </c>
      <c r="AD79" s="241">
        <f>IFERROR(VLOOKUP(AC79,'CRUCE OPORTUNIDADES'!$C$10:$D$13,2,FALSE),"")</f>
        <v/>
      </c>
      <c r="AE79" s="241" t="n">
        <v>10.3600000000001</v>
      </c>
      <c r="AF79" s="241">
        <f>IFERROR(VLOOKUP(AE79,'CRUCE OPORTUNIDADES'!$C$10:$D$13,2,FALSE),"")</f>
        <v/>
      </c>
      <c r="AG79" s="241" t="n">
        <v>11.3600000000001</v>
      </c>
      <c r="AH79" s="241">
        <f>IFERROR(VLOOKUP(AG79,'CRUCE OPORTUNIDADES'!$C$10:$D$13,2,FALSE),"")</f>
        <v/>
      </c>
      <c r="AI79" s="241" t="n">
        <v>12.3600000000001</v>
      </c>
      <c r="AJ79" s="241">
        <f>IFERROR(VLOOKUP(AI79,'CRUCE OPORTUNIDADES'!$C$10:$D$13,2,FALSE),"")</f>
        <v/>
      </c>
      <c r="AK79" s="241" t="n">
        <v>13.3600000000001</v>
      </c>
      <c r="AL79" s="241">
        <f>IFERROR(VLOOKUP(AK79,'CRUCE OPORTUNIDADES'!$C$10:$D$13,2,FALSE),"")</f>
        <v/>
      </c>
      <c r="AM79" s="241" t="n">
        <v>14.3600000000001</v>
      </c>
      <c r="AN79" s="241">
        <f>IFERROR(VLOOKUP(AM79,'CRUCE OPORTUNIDADES'!$C$10:$D$13,2,FALSE),"")</f>
        <v/>
      </c>
      <c r="AO79" s="241" t="n">
        <v>15.3600000000001</v>
      </c>
      <c r="AP79" s="241">
        <f>IFERROR(VLOOKUP(AO79,'CRUCE OPORTUNIDADES'!$C$10:$D$13,2,FALSE),"")</f>
        <v/>
      </c>
      <c r="AQ79" s="241" t="n">
        <v>16.3600000000001</v>
      </c>
      <c r="AR79" s="241">
        <f>IFERROR(VLOOKUP(AQ79,'CRUCE OPORTUNIDADES'!$C$10:$D$13,2,FALSE),"")</f>
        <v/>
      </c>
      <c r="AS79" s="241" t="n">
        <v>17.3600000000002</v>
      </c>
      <c r="AT79" s="241">
        <f>IFERROR(VLOOKUP(AS79,'CRUCE OPORTUNIDADES'!$C$10:$D$13,2,FALSE),"")</f>
        <v/>
      </c>
      <c r="AU79" s="241" t="n">
        <v>18.3600000000002</v>
      </c>
      <c r="AV79" s="241">
        <f>IFERROR(VLOOKUP(AU79,'CRUCE OPORTUNIDADES'!$C$10:$D$13,2,FALSE),"")</f>
        <v/>
      </c>
      <c r="AW79" s="241" t="n">
        <v>19.3600000000002</v>
      </c>
      <c r="AX79" s="241">
        <f>IFERROR(VLOOKUP(AW79,'CRUCE OPORTUNIDADES'!$C$10:$D$13,2,FALSE),"")</f>
        <v/>
      </c>
      <c r="AY79" s="241" t="n">
        <v>20.3600000000002</v>
      </c>
      <c r="AZ79" s="241">
        <f>IFERROR(VLOOKUP(AY79,'CRUCE OPORTUNIDADES'!$C$10:$D$13,2,FALSE),"")</f>
        <v/>
      </c>
      <c r="BA79" s="241" t="n">
        <v>21.3600000000002</v>
      </c>
      <c r="BB79" s="241">
        <f>IFERROR(VLOOKUP(BA79,'CRUCE OPORTUNIDADES'!$C$10:$D$13,2,FALSE),"")</f>
        <v/>
      </c>
      <c r="BC79" s="241" t="n">
        <v>22.3600000000002</v>
      </c>
      <c r="BD79" s="241">
        <f>IFERROR(VLOOKUP(BC79,'CRUCE OPORTUNIDADES'!$C$10:$D$13,2,FALSE),"")</f>
        <v/>
      </c>
      <c r="BE79" s="241" t="n">
        <v>23.3600000000002</v>
      </c>
      <c r="BF79" s="241">
        <f>IFERROR(VLOOKUP(BE79,'CRUCE OPORTUNIDADES'!$C$10:$D$13,2,FALSE),"")</f>
        <v/>
      </c>
      <c r="BG79" s="241" t="n">
        <v>24.3600000000002</v>
      </c>
      <c r="BH79" s="241">
        <f>IFERROR(VLOOKUP(BG79,'CRUCE OPORTUNIDADES'!$C$10:$D$13,2,FALSE),"")</f>
        <v/>
      </c>
      <c r="BI79" s="241" t="n">
        <v>25.3600000000002</v>
      </c>
      <c r="BJ79" s="241">
        <f>IFERROR(VLOOKUP(BI79,'CRUCE OPORTUNIDADES'!$C$10:$D$13,2,FALSE),"")</f>
        <v/>
      </c>
    </row>
    <row r="80">
      <c r="N80" s="241">
        <f>IF(N81&lt;&gt;""," -O","")</f>
        <v/>
      </c>
      <c r="P80" s="241">
        <f>IF(P81&lt;&gt;""," -O","")</f>
        <v/>
      </c>
      <c r="R80" s="241">
        <f>IF(R81&lt;&gt;""," -O","")</f>
        <v/>
      </c>
      <c r="T80" s="241">
        <f>IF(T81&lt;&gt;""," -O","")</f>
        <v/>
      </c>
      <c r="V80" s="241">
        <f>IF(V81&lt;&gt;""," -O","")</f>
        <v/>
      </c>
      <c r="X80" s="241">
        <f>IF(X81&lt;&gt;""," -O","")</f>
        <v/>
      </c>
      <c r="Z80" s="241">
        <f>IF(Z81&lt;&gt;""," -O","")</f>
        <v/>
      </c>
      <c r="AB80" s="241">
        <f>IF(AB81&lt;&gt;""," -O","")</f>
        <v/>
      </c>
      <c r="AD80" s="241">
        <f>IF(AD81&lt;&gt;""," -O","")</f>
        <v/>
      </c>
      <c r="AF80" s="241">
        <f>IF(AF81&lt;&gt;""," -O","")</f>
        <v/>
      </c>
      <c r="AH80" s="241">
        <f>IF(AH81&lt;&gt;""," -O","")</f>
        <v/>
      </c>
      <c r="AJ80" s="241">
        <f>IF(AJ81&lt;&gt;""," -O","")</f>
        <v/>
      </c>
      <c r="AL80" s="241">
        <f>IF(AL81&lt;&gt;""," -O","")</f>
        <v/>
      </c>
      <c r="AN80" s="241">
        <f>IF(AN81&lt;&gt;""," -O","")</f>
        <v/>
      </c>
      <c r="AP80" s="241">
        <f>IF(AP81&lt;&gt;""," -O","")</f>
        <v/>
      </c>
      <c r="AR80" s="241">
        <f>IF(AR81&lt;&gt;""," -O","")</f>
        <v/>
      </c>
      <c r="AT80" s="241">
        <f>IF(AT81&lt;&gt;""," -O","")</f>
        <v/>
      </c>
      <c r="AV80" s="241">
        <f>IF(AV81&lt;&gt;""," -O","")</f>
        <v/>
      </c>
      <c r="AX80" s="241">
        <f>IF(AX81&lt;&gt;""," -O","")</f>
        <v/>
      </c>
      <c r="AZ80" s="241">
        <f>IF(AZ81&lt;&gt;""," -O","")</f>
        <v/>
      </c>
      <c r="BB80" s="241">
        <f>IF(BB81&lt;&gt;""," -O","")</f>
        <v/>
      </c>
      <c r="BD80" s="241">
        <f>IF(BD81&lt;&gt;""," -O","")</f>
        <v/>
      </c>
      <c r="BF80" s="241">
        <f>IF(BF81&lt;&gt;""," -O","")</f>
        <v/>
      </c>
      <c r="BH80" s="241">
        <f>IF(BH81&lt;&gt;""," -O","")</f>
        <v/>
      </c>
      <c r="BJ80" s="241">
        <f>IF(BJ81&lt;&gt;""," -O","")</f>
        <v/>
      </c>
    </row>
    <row r="81">
      <c r="M81" s="241" t="n">
        <v>1.37</v>
      </c>
      <c r="N81" s="241">
        <f>IFERROR(VLOOKUP(M81,'CRUCE OPORTUNIDADES'!$C$10:$D$13,2,FALSE),"")</f>
        <v/>
      </c>
      <c r="O81" s="241" t="n">
        <v>2.37000000000001</v>
      </c>
      <c r="P81" s="241">
        <f>IFERROR(VLOOKUP(O81,'CRUCE OPORTUNIDADES'!$C$10:$D$13,2,FALSE),"")</f>
        <v/>
      </c>
      <c r="Q81" s="241" t="n">
        <v>3.37000000000002</v>
      </c>
      <c r="R81" s="241">
        <f>IFERROR(VLOOKUP(Q81,'CRUCE OPORTUNIDADES'!$C$10:$D$13,2,FALSE),"")</f>
        <v/>
      </c>
      <c r="S81" s="241" t="n">
        <v>4.37000000000003</v>
      </c>
      <c r="T81" s="241">
        <f>IFERROR(VLOOKUP(S81,'CRUCE OPORTUNIDADES'!$C$10:$D$13,2,FALSE),"")</f>
        <v/>
      </c>
      <c r="U81" s="241" t="n">
        <v>5.37000000000004</v>
      </c>
      <c r="V81" s="241">
        <f>IFERROR(VLOOKUP(U81,'CRUCE OPORTUNIDADES'!$C$10:$D$13,2,FALSE),"")</f>
        <v/>
      </c>
      <c r="W81" s="241" t="n">
        <v>6.37000000000005</v>
      </c>
      <c r="X81" s="241">
        <f>IFERROR(VLOOKUP(W81,'CRUCE OPORTUNIDADES'!$C$10:$D$13,2,FALSE),"")</f>
        <v/>
      </c>
      <c r="Y81" s="241" t="n">
        <v>7.37000000000006</v>
      </c>
      <c r="Z81" s="241">
        <f>IFERROR(VLOOKUP(Y81,'CRUCE OPORTUNIDADES'!$C$10:$D$13,2,FALSE),"")</f>
        <v/>
      </c>
      <c r="AA81" s="241" t="n">
        <v>8.37000000000007</v>
      </c>
      <c r="AB81" s="241">
        <f>IFERROR(VLOOKUP(AA81,'CRUCE OPORTUNIDADES'!$C$10:$D$13,2,FALSE),"")</f>
        <v/>
      </c>
      <c r="AC81" s="241" t="n">
        <v>9.370000000000079</v>
      </c>
      <c r="AD81" s="241">
        <f>IFERROR(VLOOKUP(AC81,'CRUCE OPORTUNIDADES'!$C$10:$D$13,2,FALSE),"")</f>
        <v/>
      </c>
      <c r="AE81" s="241" t="n">
        <v>10.3700000000001</v>
      </c>
      <c r="AF81" s="241">
        <f>IFERROR(VLOOKUP(AE81,'CRUCE OPORTUNIDADES'!$C$10:$D$13,2,FALSE),"")</f>
        <v/>
      </c>
      <c r="AG81" s="241" t="n">
        <v>11.3700000000001</v>
      </c>
      <c r="AH81" s="241">
        <f>IFERROR(VLOOKUP(AG81,'CRUCE OPORTUNIDADES'!$C$10:$D$13,2,FALSE),"")</f>
        <v/>
      </c>
      <c r="AI81" s="241" t="n">
        <v>12.3700000000001</v>
      </c>
      <c r="AJ81" s="241">
        <f>IFERROR(VLOOKUP(AI81,'CRUCE OPORTUNIDADES'!$C$10:$D$13,2,FALSE),"")</f>
        <v/>
      </c>
      <c r="AK81" s="241" t="n">
        <v>13.3700000000001</v>
      </c>
      <c r="AL81" s="241">
        <f>IFERROR(VLOOKUP(AK81,'CRUCE OPORTUNIDADES'!$C$10:$D$13,2,FALSE),"")</f>
        <v/>
      </c>
      <c r="AM81" s="241" t="n">
        <v>14.3700000000001</v>
      </c>
      <c r="AN81" s="241">
        <f>IFERROR(VLOOKUP(AM81,'CRUCE OPORTUNIDADES'!$C$10:$D$13,2,FALSE),"")</f>
        <v/>
      </c>
      <c r="AO81" s="241" t="n">
        <v>15.3700000000001</v>
      </c>
      <c r="AP81" s="241">
        <f>IFERROR(VLOOKUP(AO81,'CRUCE OPORTUNIDADES'!$C$10:$D$13,2,FALSE),"")</f>
        <v/>
      </c>
      <c r="AQ81" s="241" t="n">
        <v>16.3700000000001</v>
      </c>
      <c r="AR81" s="241">
        <f>IFERROR(VLOOKUP(AQ81,'CRUCE OPORTUNIDADES'!$C$10:$D$13,2,FALSE),"")</f>
        <v/>
      </c>
      <c r="AS81" s="241" t="n">
        <v>17.3700000000002</v>
      </c>
      <c r="AT81" s="241">
        <f>IFERROR(VLOOKUP(AS81,'CRUCE OPORTUNIDADES'!$C$10:$D$13,2,FALSE),"")</f>
        <v/>
      </c>
      <c r="AU81" s="241" t="n">
        <v>18.3700000000002</v>
      </c>
      <c r="AV81" s="241">
        <f>IFERROR(VLOOKUP(AU81,'CRUCE OPORTUNIDADES'!$C$10:$D$13,2,FALSE),"")</f>
        <v/>
      </c>
      <c r="AW81" s="241" t="n">
        <v>19.3700000000002</v>
      </c>
      <c r="AX81" s="241">
        <f>IFERROR(VLOOKUP(AW81,'CRUCE OPORTUNIDADES'!$C$10:$D$13,2,FALSE),"")</f>
        <v/>
      </c>
      <c r="AY81" s="241" t="n">
        <v>20.3700000000002</v>
      </c>
      <c r="AZ81" s="241">
        <f>IFERROR(VLOOKUP(AY81,'CRUCE OPORTUNIDADES'!$C$10:$D$13,2,FALSE),"")</f>
        <v/>
      </c>
      <c r="BA81" s="241" t="n">
        <v>21.3700000000002</v>
      </c>
      <c r="BB81" s="241">
        <f>IFERROR(VLOOKUP(BA81,'CRUCE OPORTUNIDADES'!$C$10:$D$13,2,FALSE),"")</f>
        <v/>
      </c>
      <c r="BC81" s="241" t="n">
        <v>22.3700000000002</v>
      </c>
      <c r="BD81" s="241">
        <f>IFERROR(VLOOKUP(BC81,'CRUCE OPORTUNIDADES'!$C$10:$D$13,2,FALSE),"")</f>
        <v/>
      </c>
      <c r="BE81" s="241" t="n">
        <v>23.3700000000002</v>
      </c>
      <c r="BF81" s="241">
        <f>IFERROR(VLOOKUP(BE81,'CRUCE OPORTUNIDADES'!$C$10:$D$13,2,FALSE),"")</f>
        <v/>
      </c>
      <c r="BG81" s="241" t="n">
        <v>24.3700000000002</v>
      </c>
      <c r="BH81" s="241">
        <f>IFERROR(VLOOKUP(BG81,'CRUCE OPORTUNIDADES'!$C$10:$D$13,2,FALSE),"")</f>
        <v/>
      </c>
      <c r="BI81" s="241" t="n">
        <v>25.3700000000002</v>
      </c>
      <c r="BJ81" s="241">
        <f>IFERROR(VLOOKUP(BI81,'CRUCE OPORTUNIDADES'!$C$10:$D$13,2,FALSE),"")</f>
        <v/>
      </c>
    </row>
    <row r="82">
      <c r="N82" s="241">
        <f>IF(N83&lt;&gt;""," -O","")</f>
        <v/>
      </c>
      <c r="P82" s="241">
        <f>IF(P83&lt;&gt;""," -O","")</f>
        <v/>
      </c>
      <c r="R82" s="241">
        <f>IF(R83&lt;&gt;""," -O","")</f>
        <v/>
      </c>
      <c r="T82" s="241">
        <f>IF(T83&lt;&gt;""," -O","")</f>
        <v/>
      </c>
      <c r="V82" s="241">
        <f>IF(V83&lt;&gt;""," -O","")</f>
        <v/>
      </c>
      <c r="X82" s="241">
        <f>IF(X83&lt;&gt;""," -O","")</f>
        <v/>
      </c>
      <c r="Z82" s="241">
        <f>IF(Z83&lt;&gt;""," -O","")</f>
        <v/>
      </c>
      <c r="AB82" s="241">
        <f>IF(AB83&lt;&gt;""," -O","")</f>
        <v/>
      </c>
      <c r="AD82" s="241">
        <f>IF(AD83&lt;&gt;""," -O","")</f>
        <v/>
      </c>
      <c r="AF82" s="241">
        <f>IF(AF83&lt;&gt;""," -O","")</f>
        <v/>
      </c>
      <c r="AH82" s="241">
        <f>IF(AH83&lt;&gt;""," -O","")</f>
        <v/>
      </c>
      <c r="AJ82" s="241">
        <f>IF(AJ83&lt;&gt;""," -O","")</f>
        <v/>
      </c>
      <c r="AL82" s="241">
        <f>IF(AL83&lt;&gt;""," -O","")</f>
        <v/>
      </c>
      <c r="AN82" s="241">
        <f>IF(AN83&lt;&gt;""," -O","")</f>
        <v/>
      </c>
      <c r="AP82" s="241">
        <f>IF(AP83&lt;&gt;""," -O","")</f>
        <v/>
      </c>
      <c r="AR82" s="241">
        <f>IF(AR83&lt;&gt;""," -O","")</f>
        <v/>
      </c>
      <c r="AT82" s="241">
        <f>IF(AT83&lt;&gt;""," -O","")</f>
        <v/>
      </c>
      <c r="AV82" s="241">
        <f>IF(AV83&lt;&gt;""," -O","")</f>
        <v/>
      </c>
      <c r="AX82" s="241">
        <f>IF(AX83&lt;&gt;""," -O","")</f>
        <v/>
      </c>
      <c r="AZ82" s="241">
        <f>IF(AZ83&lt;&gt;""," -O","")</f>
        <v/>
      </c>
      <c r="BB82" s="241">
        <f>IF(BB83&lt;&gt;""," -O","")</f>
        <v/>
      </c>
      <c r="BD82" s="241">
        <f>IF(BD83&lt;&gt;""," -O","")</f>
        <v/>
      </c>
      <c r="BF82" s="241">
        <f>IF(BF83&lt;&gt;""," -O","")</f>
        <v/>
      </c>
      <c r="BH82" s="241">
        <f>IF(BH83&lt;&gt;""," -O","")</f>
        <v/>
      </c>
      <c r="BJ82" s="241">
        <f>IF(BJ83&lt;&gt;""," -O","")</f>
        <v/>
      </c>
    </row>
    <row r="83">
      <c r="M83" s="241" t="n">
        <v>1.38</v>
      </c>
      <c r="N83" s="241">
        <f>IFERROR(VLOOKUP(M83,'CRUCE OPORTUNIDADES'!$C$10:$D$13,2,FALSE),"")</f>
        <v/>
      </c>
      <c r="O83" s="241" t="n">
        <v>2.38000000000001</v>
      </c>
      <c r="P83" s="241">
        <f>IFERROR(VLOOKUP(O83,'CRUCE OPORTUNIDADES'!$C$10:$D$13,2,FALSE),"")</f>
        <v/>
      </c>
      <c r="Q83" s="241" t="n">
        <v>3.38000000000002</v>
      </c>
      <c r="R83" s="241">
        <f>IFERROR(VLOOKUP(Q83,'CRUCE OPORTUNIDADES'!$C$10:$D$13,2,FALSE),"")</f>
        <v/>
      </c>
      <c r="S83" s="241" t="n">
        <v>4.38000000000003</v>
      </c>
      <c r="T83" s="241">
        <f>IFERROR(VLOOKUP(S83,'CRUCE OPORTUNIDADES'!$C$10:$D$13,2,FALSE),"")</f>
        <v/>
      </c>
      <c r="U83" s="241" t="n">
        <v>5.38000000000004</v>
      </c>
      <c r="V83" s="241">
        <f>IFERROR(VLOOKUP(U83,'CRUCE OPORTUNIDADES'!$C$10:$D$13,2,FALSE),"")</f>
        <v/>
      </c>
      <c r="W83" s="241" t="n">
        <v>6.38000000000005</v>
      </c>
      <c r="X83" s="241">
        <f>IFERROR(VLOOKUP(W83,'CRUCE OPORTUNIDADES'!$C$10:$D$13,2,FALSE),"")</f>
        <v/>
      </c>
      <c r="Y83" s="241" t="n">
        <v>7.38000000000006</v>
      </c>
      <c r="Z83" s="241">
        <f>IFERROR(VLOOKUP(Y83,'CRUCE OPORTUNIDADES'!$C$10:$D$13,2,FALSE),"")</f>
        <v/>
      </c>
      <c r="AA83" s="241" t="n">
        <v>8.38000000000007</v>
      </c>
      <c r="AB83" s="241">
        <f>IFERROR(VLOOKUP(AA83,'CRUCE OPORTUNIDADES'!$C$10:$D$13,2,FALSE),"")</f>
        <v/>
      </c>
      <c r="AC83" s="241" t="n">
        <v>9.380000000000081</v>
      </c>
      <c r="AD83" s="241">
        <f>IFERROR(VLOOKUP(AC83,'CRUCE OPORTUNIDADES'!$C$10:$D$13,2,FALSE),"")</f>
        <v/>
      </c>
      <c r="AE83" s="241" t="n">
        <v>10.3800000000001</v>
      </c>
      <c r="AF83" s="241">
        <f>IFERROR(VLOOKUP(AE83,'CRUCE OPORTUNIDADES'!$C$10:$D$13,2,FALSE),"")</f>
        <v/>
      </c>
      <c r="AG83" s="241" t="n">
        <v>11.3800000000001</v>
      </c>
      <c r="AH83" s="241">
        <f>IFERROR(VLOOKUP(AG83,'CRUCE OPORTUNIDADES'!$C$10:$D$13,2,FALSE),"")</f>
        <v/>
      </c>
      <c r="AI83" s="241" t="n">
        <v>12.3800000000001</v>
      </c>
      <c r="AJ83" s="241">
        <f>IFERROR(VLOOKUP(AI83,'CRUCE OPORTUNIDADES'!$C$10:$D$13,2,FALSE),"")</f>
        <v/>
      </c>
      <c r="AK83" s="241" t="n">
        <v>13.3800000000001</v>
      </c>
      <c r="AL83" s="241">
        <f>IFERROR(VLOOKUP(AK83,'CRUCE OPORTUNIDADES'!$C$10:$D$13,2,FALSE),"")</f>
        <v/>
      </c>
      <c r="AM83" s="241" t="n">
        <v>14.3800000000001</v>
      </c>
      <c r="AN83" s="241">
        <f>IFERROR(VLOOKUP(AM83,'CRUCE OPORTUNIDADES'!$C$10:$D$13,2,FALSE),"")</f>
        <v/>
      </c>
      <c r="AO83" s="241" t="n">
        <v>15.3800000000001</v>
      </c>
      <c r="AP83" s="241">
        <f>IFERROR(VLOOKUP(AO83,'CRUCE OPORTUNIDADES'!$C$10:$D$13,2,FALSE),"")</f>
        <v/>
      </c>
      <c r="AQ83" s="241" t="n">
        <v>16.3800000000002</v>
      </c>
      <c r="AR83" s="241">
        <f>IFERROR(VLOOKUP(AQ83,'CRUCE OPORTUNIDADES'!$C$10:$D$13,2,FALSE),"")</f>
        <v/>
      </c>
      <c r="AS83" s="241" t="n">
        <v>17.3800000000002</v>
      </c>
      <c r="AT83" s="241">
        <f>IFERROR(VLOOKUP(AS83,'CRUCE OPORTUNIDADES'!$C$10:$D$13,2,FALSE),"")</f>
        <v/>
      </c>
      <c r="AU83" s="241" t="n">
        <v>18.3800000000002</v>
      </c>
      <c r="AV83" s="241">
        <f>IFERROR(VLOOKUP(AU83,'CRUCE OPORTUNIDADES'!$C$10:$D$13,2,FALSE),"")</f>
        <v/>
      </c>
      <c r="AW83" s="241" t="n">
        <v>19.3800000000002</v>
      </c>
      <c r="AX83" s="241">
        <f>IFERROR(VLOOKUP(AW83,'CRUCE OPORTUNIDADES'!$C$10:$D$13,2,FALSE),"")</f>
        <v/>
      </c>
      <c r="AY83" s="241" t="n">
        <v>20.3800000000002</v>
      </c>
      <c r="AZ83" s="241">
        <f>IFERROR(VLOOKUP(AY83,'CRUCE OPORTUNIDADES'!$C$10:$D$13,2,FALSE),"")</f>
        <v/>
      </c>
      <c r="BA83" s="241" t="n">
        <v>21.3800000000002</v>
      </c>
      <c r="BB83" s="241">
        <f>IFERROR(VLOOKUP(BA83,'CRUCE OPORTUNIDADES'!$C$10:$D$13,2,FALSE),"")</f>
        <v/>
      </c>
      <c r="BC83" s="241" t="n">
        <v>22.3800000000002</v>
      </c>
      <c r="BD83" s="241">
        <f>IFERROR(VLOOKUP(BC83,'CRUCE OPORTUNIDADES'!$C$10:$D$13,2,FALSE),"")</f>
        <v/>
      </c>
      <c r="BE83" s="241" t="n">
        <v>23.3800000000002</v>
      </c>
      <c r="BF83" s="241">
        <f>IFERROR(VLOOKUP(BE83,'CRUCE OPORTUNIDADES'!$C$10:$D$13,2,FALSE),"")</f>
        <v/>
      </c>
      <c r="BG83" s="241" t="n">
        <v>24.3800000000002</v>
      </c>
      <c r="BH83" s="241">
        <f>IFERROR(VLOOKUP(BG83,'CRUCE OPORTUNIDADES'!$C$10:$D$13,2,FALSE),"")</f>
        <v/>
      </c>
      <c r="BI83" s="241" t="n">
        <v>25.3800000000002</v>
      </c>
      <c r="BJ83" s="241">
        <f>IFERROR(VLOOKUP(BI83,'CRUCE OPORTUNIDADES'!$C$10:$D$13,2,FALSE),"")</f>
        <v/>
      </c>
    </row>
    <row r="84">
      <c r="N84" s="241">
        <f>IF(N85&lt;&gt;""," -O","")</f>
        <v/>
      </c>
      <c r="P84" s="241">
        <f>IF(P85&lt;&gt;""," -O","")</f>
        <v/>
      </c>
      <c r="R84" s="241">
        <f>IF(R85&lt;&gt;""," -O","")</f>
        <v/>
      </c>
      <c r="T84" s="241">
        <f>IF(T85&lt;&gt;""," -O","")</f>
        <v/>
      </c>
      <c r="V84" s="241">
        <f>IF(V85&lt;&gt;""," -O","")</f>
        <v/>
      </c>
      <c r="X84" s="241">
        <f>IF(X85&lt;&gt;""," -O","")</f>
        <v/>
      </c>
      <c r="Z84" s="241">
        <f>IF(Z85&lt;&gt;""," -O","")</f>
        <v/>
      </c>
      <c r="AB84" s="241">
        <f>IF(AB85&lt;&gt;""," -O","")</f>
        <v/>
      </c>
      <c r="AD84" s="241">
        <f>IF(AD85&lt;&gt;""," -O","")</f>
        <v/>
      </c>
      <c r="AF84" s="241">
        <f>IF(AF85&lt;&gt;""," -O","")</f>
        <v/>
      </c>
      <c r="AH84" s="241">
        <f>IF(AH85&lt;&gt;""," -O","")</f>
        <v/>
      </c>
      <c r="AJ84" s="241">
        <f>IF(AJ85&lt;&gt;""," -O","")</f>
        <v/>
      </c>
      <c r="AL84" s="241">
        <f>IF(AL85&lt;&gt;""," -O","")</f>
        <v/>
      </c>
      <c r="AN84" s="241">
        <f>IF(AN85&lt;&gt;""," -O","")</f>
        <v/>
      </c>
      <c r="AP84" s="241">
        <f>IF(AP85&lt;&gt;""," -O","")</f>
        <v/>
      </c>
      <c r="AR84" s="241">
        <f>IF(AR85&lt;&gt;""," -O","")</f>
        <v/>
      </c>
      <c r="AT84" s="241">
        <f>IF(AT85&lt;&gt;""," -O","")</f>
        <v/>
      </c>
      <c r="AV84" s="241">
        <f>IF(AV85&lt;&gt;""," -O","")</f>
        <v/>
      </c>
      <c r="AX84" s="241">
        <f>IF(AX85&lt;&gt;""," -O","")</f>
        <v/>
      </c>
      <c r="AZ84" s="241">
        <f>IF(AZ85&lt;&gt;""," -O","")</f>
        <v/>
      </c>
      <c r="BB84" s="241">
        <f>IF(BB85&lt;&gt;""," -O","")</f>
        <v/>
      </c>
      <c r="BD84" s="241">
        <f>IF(BD85&lt;&gt;""," -O","")</f>
        <v/>
      </c>
      <c r="BF84" s="241">
        <f>IF(BF85&lt;&gt;""," -O","")</f>
        <v/>
      </c>
      <c r="BH84" s="241">
        <f>IF(BH85&lt;&gt;""," -O","")</f>
        <v/>
      </c>
      <c r="BJ84" s="241">
        <f>IF(BJ85&lt;&gt;""," -O","")</f>
        <v/>
      </c>
    </row>
    <row r="85">
      <c r="M85" s="241" t="n">
        <v>1.39</v>
      </c>
      <c r="N85" s="241">
        <f>IFERROR(VLOOKUP(M85,'CRUCE OPORTUNIDADES'!$C$10:$D$13,2,FALSE),"")</f>
        <v/>
      </c>
      <c r="O85" s="241" t="n">
        <v>2.39000000000001</v>
      </c>
      <c r="P85" s="241">
        <f>IFERROR(VLOOKUP(O85,'CRUCE OPORTUNIDADES'!$C$10:$D$13,2,FALSE),"")</f>
        <v/>
      </c>
      <c r="Q85" s="241" t="n">
        <v>3.39000000000002</v>
      </c>
      <c r="R85" s="241">
        <f>IFERROR(VLOOKUP(Q85,'CRUCE OPORTUNIDADES'!$C$10:$D$13,2,FALSE),"")</f>
        <v/>
      </c>
      <c r="S85" s="241" t="n">
        <v>4.39000000000003</v>
      </c>
      <c r="T85" s="241">
        <f>IFERROR(VLOOKUP(S85,'CRUCE OPORTUNIDADES'!$C$10:$D$13,2,FALSE),"")</f>
        <v/>
      </c>
      <c r="U85" s="241" t="n">
        <v>5.39000000000004</v>
      </c>
      <c r="V85" s="241">
        <f>IFERROR(VLOOKUP(U85,'CRUCE OPORTUNIDADES'!$C$10:$D$13,2,FALSE),"")</f>
        <v/>
      </c>
      <c r="W85" s="241" t="n">
        <v>6.39000000000005</v>
      </c>
      <c r="X85" s="241">
        <f>IFERROR(VLOOKUP(W85,'CRUCE OPORTUNIDADES'!$C$10:$D$13,2,FALSE),"")</f>
        <v/>
      </c>
      <c r="Y85" s="241" t="n">
        <v>7.39000000000006</v>
      </c>
      <c r="Z85" s="241">
        <f>IFERROR(VLOOKUP(Y85,'CRUCE OPORTUNIDADES'!$C$10:$D$13,2,FALSE),"")</f>
        <v/>
      </c>
      <c r="AA85" s="241" t="n">
        <v>8.39000000000007</v>
      </c>
      <c r="AB85" s="241">
        <f>IFERROR(VLOOKUP(AA85,'CRUCE OPORTUNIDADES'!$C$10:$D$13,2,FALSE),"")</f>
        <v/>
      </c>
      <c r="AC85" s="241" t="n">
        <v>9.390000000000081</v>
      </c>
      <c r="AD85" s="241">
        <f>IFERROR(VLOOKUP(AC85,'CRUCE OPORTUNIDADES'!$C$10:$D$13,2,FALSE),"")</f>
        <v/>
      </c>
      <c r="AE85" s="241" t="n">
        <v>10.3900000000001</v>
      </c>
      <c r="AF85" s="241">
        <f>IFERROR(VLOOKUP(AE85,'CRUCE OPORTUNIDADES'!$C$10:$D$13,2,FALSE),"")</f>
        <v/>
      </c>
      <c r="AG85" s="241" t="n">
        <v>11.3900000000001</v>
      </c>
      <c r="AH85" s="241">
        <f>IFERROR(VLOOKUP(AG85,'CRUCE OPORTUNIDADES'!$C$10:$D$13,2,FALSE),"")</f>
        <v/>
      </c>
      <c r="AI85" s="241" t="n">
        <v>12.3900000000001</v>
      </c>
      <c r="AJ85" s="241">
        <f>IFERROR(VLOOKUP(AI85,'CRUCE OPORTUNIDADES'!$C$10:$D$13,2,FALSE),"")</f>
        <v/>
      </c>
      <c r="AK85" s="241" t="n">
        <v>13.3900000000001</v>
      </c>
      <c r="AL85" s="241">
        <f>IFERROR(VLOOKUP(AK85,'CRUCE OPORTUNIDADES'!$C$10:$D$13,2,FALSE),"")</f>
        <v/>
      </c>
      <c r="AM85" s="241" t="n">
        <v>14.3900000000001</v>
      </c>
      <c r="AN85" s="241">
        <f>IFERROR(VLOOKUP(AM85,'CRUCE OPORTUNIDADES'!$C$10:$D$13,2,FALSE),"")</f>
        <v/>
      </c>
      <c r="AO85" s="241" t="n">
        <v>15.3900000000001</v>
      </c>
      <c r="AP85" s="241">
        <f>IFERROR(VLOOKUP(AO85,'CRUCE OPORTUNIDADES'!$C$10:$D$13,2,FALSE),"")</f>
        <v/>
      </c>
      <c r="AQ85" s="241" t="n">
        <v>16.3900000000001</v>
      </c>
      <c r="AR85" s="241">
        <f>IFERROR(VLOOKUP(AQ85,'CRUCE OPORTUNIDADES'!$C$10:$D$13,2,FALSE),"")</f>
        <v/>
      </c>
      <c r="AS85" s="241" t="n">
        <v>17.3900000000002</v>
      </c>
      <c r="AT85" s="241">
        <f>IFERROR(VLOOKUP(AS85,'CRUCE OPORTUNIDADES'!$C$10:$D$13,2,FALSE),"")</f>
        <v/>
      </c>
      <c r="AU85" s="241" t="n">
        <v>18.3900000000002</v>
      </c>
      <c r="AV85" s="241">
        <f>IFERROR(VLOOKUP(AU85,'CRUCE OPORTUNIDADES'!$C$10:$D$13,2,FALSE),"")</f>
        <v/>
      </c>
      <c r="AW85" s="241" t="n">
        <v>19.3900000000002</v>
      </c>
      <c r="AX85" s="241">
        <f>IFERROR(VLOOKUP(AW85,'CRUCE OPORTUNIDADES'!$C$10:$D$13,2,FALSE),"")</f>
        <v/>
      </c>
      <c r="AY85" s="241" t="n">
        <v>20.3900000000002</v>
      </c>
      <c r="AZ85" s="241">
        <f>IFERROR(VLOOKUP(AY85,'CRUCE OPORTUNIDADES'!$C$10:$D$13,2,FALSE),"")</f>
        <v/>
      </c>
      <c r="BA85" s="241" t="n">
        <v>21.3900000000002</v>
      </c>
      <c r="BB85" s="241">
        <f>IFERROR(VLOOKUP(BA85,'CRUCE OPORTUNIDADES'!$C$10:$D$13,2,FALSE),"")</f>
        <v/>
      </c>
      <c r="BC85" s="241" t="n">
        <v>22.3900000000002</v>
      </c>
      <c r="BD85" s="241">
        <f>IFERROR(VLOOKUP(BC85,'CRUCE OPORTUNIDADES'!$C$10:$D$13,2,FALSE),"")</f>
        <v/>
      </c>
      <c r="BE85" s="241" t="n">
        <v>23.3900000000002</v>
      </c>
      <c r="BF85" s="241">
        <f>IFERROR(VLOOKUP(BE85,'CRUCE OPORTUNIDADES'!$C$10:$D$13,2,FALSE),"")</f>
        <v/>
      </c>
      <c r="BG85" s="241" t="n">
        <v>24.3900000000002</v>
      </c>
      <c r="BH85" s="241">
        <f>IFERROR(VLOOKUP(BG85,'CRUCE OPORTUNIDADES'!$C$10:$D$13,2,FALSE),"")</f>
        <v/>
      </c>
      <c r="BI85" s="241" t="n">
        <v>25.3900000000002</v>
      </c>
      <c r="BJ85" s="241">
        <f>IFERROR(VLOOKUP(BI85,'CRUCE OPORTUNIDADES'!$C$10:$D$13,2,FALSE),"")</f>
        <v/>
      </c>
    </row>
    <row r="86">
      <c r="N86" s="241">
        <f>IF(N87&lt;&gt;""," -O","")</f>
        <v/>
      </c>
      <c r="P86" s="241">
        <f>IF(P87&lt;&gt;""," -O","")</f>
        <v/>
      </c>
      <c r="R86" s="241">
        <f>IF(R87&lt;&gt;""," -O","")</f>
        <v/>
      </c>
      <c r="T86" s="241">
        <f>IF(T87&lt;&gt;""," -O","")</f>
        <v/>
      </c>
      <c r="V86" s="241">
        <f>IF(V87&lt;&gt;""," -O","")</f>
        <v/>
      </c>
      <c r="X86" s="241">
        <f>IF(X87&lt;&gt;""," -O","")</f>
        <v/>
      </c>
      <c r="Z86" s="241">
        <f>IF(Z87&lt;&gt;""," -O","")</f>
        <v/>
      </c>
      <c r="AB86" s="241">
        <f>IF(AB87&lt;&gt;""," -O","")</f>
        <v/>
      </c>
      <c r="AD86" s="241">
        <f>IF(AD87&lt;&gt;""," -O","")</f>
        <v/>
      </c>
      <c r="AF86" s="241">
        <f>IF(AF87&lt;&gt;""," -O","")</f>
        <v/>
      </c>
      <c r="AH86" s="241">
        <f>IF(AH87&lt;&gt;""," -O","")</f>
        <v/>
      </c>
      <c r="AJ86" s="241">
        <f>IF(AJ87&lt;&gt;""," -O","")</f>
        <v/>
      </c>
      <c r="AL86" s="241">
        <f>IF(AL87&lt;&gt;""," -O","")</f>
        <v/>
      </c>
      <c r="AN86" s="241">
        <f>IF(AN87&lt;&gt;""," -O","")</f>
        <v/>
      </c>
      <c r="AP86" s="241">
        <f>IF(AP87&lt;&gt;""," -O","")</f>
        <v/>
      </c>
      <c r="AR86" s="241">
        <f>IF(AR87&lt;&gt;""," -O","")</f>
        <v/>
      </c>
      <c r="AT86" s="241">
        <f>IF(AT87&lt;&gt;""," -O","")</f>
        <v/>
      </c>
      <c r="AV86" s="241">
        <f>IF(AV87&lt;&gt;""," -O","")</f>
        <v/>
      </c>
      <c r="AX86" s="241">
        <f>IF(AX87&lt;&gt;""," -O","")</f>
        <v/>
      </c>
      <c r="AZ86" s="241">
        <f>IF(AZ87&lt;&gt;""," -O","")</f>
        <v/>
      </c>
      <c r="BB86" s="241">
        <f>IF(BB87&lt;&gt;""," -O","")</f>
        <v/>
      </c>
      <c r="BD86" s="241">
        <f>IF(BD87&lt;&gt;""," -O","")</f>
        <v/>
      </c>
      <c r="BF86" s="241">
        <f>IF(BF87&lt;&gt;""," -O","")</f>
        <v/>
      </c>
      <c r="BH86" s="241">
        <f>IF(BH87&lt;&gt;""," -O","")</f>
        <v/>
      </c>
      <c r="BJ86" s="241">
        <f>IF(BJ87&lt;&gt;""," -O","")</f>
        <v/>
      </c>
    </row>
    <row r="87">
      <c r="M87" s="241" t="n">
        <v>1.4</v>
      </c>
      <c r="N87" s="241">
        <f>IFERROR(VLOOKUP(M87,'CRUCE OPORTUNIDADES'!$C$10:$D$13,2,FALSE),"")</f>
        <v/>
      </c>
      <c r="O87" s="241" t="n">
        <v>2.40000000000001</v>
      </c>
      <c r="P87" s="241">
        <f>IFERROR(VLOOKUP(O87,'CRUCE OPORTUNIDADES'!$C$10:$D$13,2,FALSE),"")</f>
        <v/>
      </c>
      <c r="Q87" s="241" t="n">
        <v>3.40000000000002</v>
      </c>
      <c r="R87" s="241">
        <f>IFERROR(VLOOKUP(Q87,'CRUCE OPORTUNIDADES'!$C$10:$D$13,2,FALSE),"")</f>
        <v/>
      </c>
      <c r="S87" s="241" t="n">
        <v>4.40000000000003</v>
      </c>
      <c r="T87" s="241">
        <f>IFERROR(VLOOKUP(S87,'CRUCE OPORTUNIDADES'!$C$10:$D$13,2,FALSE),"")</f>
        <v/>
      </c>
      <c r="U87" s="241" t="n">
        <v>5.40000000000004</v>
      </c>
      <c r="V87" s="241">
        <f>IFERROR(VLOOKUP(U87,'CRUCE OPORTUNIDADES'!$C$10:$D$13,2,FALSE),"")</f>
        <v/>
      </c>
      <c r="W87" s="241" t="n">
        <v>6.40000000000005</v>
      </c>
      <c r="X87" s="241">
        <f>IFERROR(VLOOKUP(W87,'CRUCE OPORTUNIDADES'!$C$10:$D$13,2,FALSE),"")</f>
        <v/>
      </c>
      <c r="Y87" s="241" t="n">
        <v>7.40000000000006</v>
      </c>
      <c r="Z87" s="241">
        <f>IFERROR(VLOOKUP(Y87,'CRUCE OPORTUNIDADES'!$C$10:$D$13,2,FALSE),"")</f>
        <v/>
      </c>
      <c r="AA87" s="241" t="n">
        <v>8.40000000000007</v>
      </c>
      <c r="AB87" s="241">
        <f>IFERROR(VLOOKUP(AA87,'CRUCE OPORTUNIDADES'!$C$10:$D$13,2,FALSE),"")</f>
        <v/>
      </c>
      <c r="AC87" s="241" t="n">
        <v>9.40000000000008</v>
      </c>
      <c r="AD87" s="241">
        <f>IFERROR(VLOOKUP(AC87,'CRUCE OPORTUNIDADES'!$C$10:$D$13,2,FALSE),"")</f>
        <v/>
      </c>
      <c r="AE87" s="241" t="n">
        <v>10.4000000000001</v>
      </c>
      <c r="AF87" s="241">
        <f>IFERROR(VLOOKUP(AE87,'CRUCE OPORTUNIDADES'!$C$10:$D$13,2,FALSE),"")</f>
        <v/>
      </c>
      <c r="AG87" s="241" t="n">
        <v>11.4000000000001</v>
      </c>
      <c r="AH87" s="241">
        <f>IFERROR(VLOOKUP(AG87,'CRUCE OPORTUNIDADES'!$C$10:$D$13,2,FALSE),"")</f>
        <v/>
      </c>
      <c r="AI87" s="241" t="n">
        <v>12.4000000000001</v>
      </c>
      <c r="AJ87" s="241">
        <f>IFERROR(VLOOKUP(AI87,'CRUCE OPORTUNIDADES'!$C$10:$D$13,2,FALSE),"")</f>
        <v/>
      </c>
      <c r="AK87" s="241" t="n">
        <v>13.4000000000001</v>
      </c>
      <c r="AL87" s="241">
        <f>IFERROR(VLOOKUP(AK87,'CRUCE OPORTUNIDADES'!$C$10:$D$13,2,FALSE),"")</f>
        <v/>
      </c>
      <c r="AM87" s="241" t="n">
        <v>14.4000000000001</v>
      </c>
      <c r="AN87" s="241">
        <f>IFERROR(VLOOKUP(AM87,'CRUCE OPORTUNIDADES'!$C$10:$D$13,2,FALSE),"")</f>
        <v/>
      </c>
      <c r="AO87" s="241" t="n">
        <v>15.4000000000001</v>
      </c>
      <c r="AP87" s="241">
        <f>IFERROR(VLOOKUP(AO87,'CRUCE OPORTUNIDADES'!$C$10:$D$13,2,FALSE),"")</f>
        <v/>
      </c>
      <c r="AQ87" s="241" t="n">
        <v>16.4000000000002</v>
      </c>
      <c r="AR87" s="241">
        <f>IFERROR(VLOOKUP(AQ87,'CRUCE OPORTUNIDADES'!$C$10:$D$13,2,FALSE),"")</f>
        <v/>
      </c>
      <c r="AS87" s="241" t="n">
        <v>17.4000000000002</v>
      </c>
      <c r="AT87" s="241">
        <f>IFERROR(VLOOKUP(AS87,'CRUCE OPORTUNIDADES'!$C$10:$D$13,2,FALSE),"")</f>
        <v/>
      </c>
      <c r="AU87" s="241" t="n">
        <v>18.4000000000002</v>
      </c>
      <c r="AV87" s="241">
        <f>IFERROR(VLOOKUP(AU87,'CRUCE OPORTUNIDADES'!$C$10:$D$13,2,FALSE),"")</f>
        <v/>
      </c>
      <c r="AW87" s="241" t="n">
        <v>19.4000000000002</v>
      </c>
      <c r="AX87" s="241">
        <f>IFERROR(VLOOKUP(AW87,'CRUCE OPORTUNIDADES'!$C$10:$D$13,2,FALSE),"")</f>
        <v/>
      </c>
      <c r="AY87" s="241" t="n">
        <v>20.4000000000002</v>
      </c>
      <c r="AZ87" s="241">
        <f>IFERROR(VLOOKUP(AY87,'CRUCE OPORTUNIDADES'!$C$10:$D$13,2,FALSE),"")</f>
        <v/>
      </c>
      <c r="BA87" s="241" t="n">
        <v>21.4000000000002</v>
      </c>
      <c r="BB87" s="241">
        <f>IFERROR(VLOOKUP(BA87,'CRUCE OPORTUNIDADES'!$C$10:$D$13,2,FALSE),"")</f>
        <v/>
      </c>
      <c r="BC87" s="241" t="n">
        <v>22.4000000000002</v>
      </c>
      <c r="BD87" s="241">
        <f>IFERROR(VLOOKUP(BC87,'CRUCE OPORTUNIDADES'!$C$10:$D$13,2,FALSE),"")</f>
        <v/>
      </c>
      <c r="BE87" s="241" t="n">
        <v>23.4000000000002</v>
      </c>
      <c r="BF87" s="241">
        <f>IFERROR(VLOOKUP(BE87,'CRUCE OPORTUNIDADES'!$C$10:$D$13,2,FALSE),"")</f>
        <v/>
      </c>
      <c r="BG87" s="241" t="n">
        <v>24.4000000000002</v>
      </c>
      <c r="BH87" s="241">
        <f>IFERROR(VLOOKUP(BG87,'CRUCE OPORTUNIDADES'!$C$10:$D$13,2,FALSE),"")</f>
        <v/>
      </c>
      <c r="BI87" s="241" t="n">
        <v>25.4000000000002</v>
      </c>
      <c r="BJ87" s="241">
        <f>IFERROR(VLOOKUP(BI87,'CRUCE OPORTUNIDADES'!$C$10:$D$13,2,FALSE),"")</f>
        <v/>
      </c>
    </row>
    <row r="88">
      <c r="N88" s="241">
        <f>IF(N89&lt;&gt;""," -O","")</f>
        <v/>
      </c>
      <c r="P88" s="241">
        <f>IF(P89&lt;&gt;""," -O","")</f>
        <v/>
      </c>
      <c r="R88" s="241">
        <f>IF(R89&lt;&gt;""," -O","")</f>
        <v/>
      </c>
      <c r="T88" s="241">
        <f>IF(T89&lt;&gt;""," -O","")</f>
        <v/>
      </c>
      <c r="V88" s="241">
        <f>IF(V89&lt;&gt;""," -O","")</f>
        <v/>
      </c>
      <c r="X88" s="241">
        <f>IF(X89&lt;&gt;""," -O","")</f>
        <v/>
      </c>
      <c r="Z88" s="241">
        <f>IF(Z89&lt;&gt;""," -O","")</f>
        <v/>
      </c>
      <c r="AB88" s="241">
        <f>IF(AB89&lt;&gt;""," -O","")</f>
        <v/>
      </c>
      <c r="AD88" s="241">
        <f>IF(AD89&lt;&gt;""," -O","")</f>
        <v/>
      </c>
      <c r="AF88" s="241">
        <f>IF(AF89&lt;&gt;""," -O","")</f>
        <v/>
      </c>
      <c r="AH88" s="241">
        <f>IF(AH89&lt;&gt;""," -O","")</f>
        <v/>
      </c>
      <c r="AJ88" s="241">
        <f>IF(AJ89&lt;&gt;""," -O","")</f>
        <v/>
      </c>
      <c r="AL88" s="241">
        <f>IF(AL89&lt;&gt;""," -O","")</f>
        <v/>
      </c>
      <c r="AN88" s="241">
        <f>IF(AN89&lt;&gt;""," -O","")</f>
        <v/>
      </c>
      <c r="AP88" s="241">
        <f>IF(AP89&lt;&gt;""," -O","")</f>
        <v/>
      </c>
      <c r="AR88" s="241">
        <f>IF(AR89&lt;&gt;""," -O","")</f>
        <v/>
      </c>
      <c r="AT88" s="241">
        <f>IF(AT89&lt;&gt;""," -O","")</f>
        <v/>
      </c>
      <c r="AV88" s="241">
        <f>IF(AV89&lt;&gt;""," -O","")</f>
        <v/>
      </c>
      <c r="AX88" s="241">
        <f>IF(AX89&lt;&gt;""," -O","")</f>
        <v/>
      </c>
      <c r="AZ88" s="241">
        <f>IF(AZ89&lt;&gt;""," -O","")</f>
        <v/>
      </c>
      <c r="BB88" s="241">
        <f>IF(BB89&lt;&gt;""," -O","")</f>
        <v/>
      </c>
      <c r="BD88" s="241">
        <f>IF(BD89&lt;&gt;""," -O","")</f>
        <v/>
      </c>
      <c r="BF88" s="241">
        <f>IF(BF89&lt;&gt;""," -O","")</f>
        <v/>
      </c>
      <c r="BH88" s="241">
        <f>IF(BH89&lt;&gt;""," -O","")</f>
        <v/>
      </c>
      <c r="BJ88" s="241">
        <f>IF(BJ89&lt;&gt;""," -O","")</f>
        <v/>
      </c>
    </row>
    <row r="89">
      <c r="M89" s="241" t="n">
        <v>1.41</v>
      </c>
      <c r="N89" s="241">
        <f>IFERROR(VLOOKUP(M89,'CRUCE OPORTUNIDADES'!$C$10:$D$13,2,FALSE),"")</f>
        <v/>
      </c>
      <c r="O89" s="241" t="n">
        <v>2.41000000000001</v>
      </c>
      <c r="P89" s="241">
        <f>IFERROR(VLOOKUP(O89,'CRUCE OPORTUNIDADES'!$C$10:$D$13,2,FALSE),"")</f>
        <v/>
      </c>
      <c r="Q89" s="241" t="n">
        <v>3.41000000000002</v>
      </c>
      <c r="R89" s="241">
        <f>IFERROR(VLOOKUP(Q89,'CRUCE OPORTUNIDADES'!$C$10:$D$13,2,FALSE),"")</f>
        <v/>
      </c>
      <c r="S89" s="241" t="n">
        <v>4.41000000000003</v>
      </c>
      <c r="T89" s="241">
        <f>IFERROR(VLOOKUP(S89,'CRUCE OPORTUNIDADES'!$C$10:$D$13,2,FALSE),"")</f>
        <v/>
      </c>
      <c r="U89" s="241" t="n">
        <v>5.41000000000004</v>
      </c>
      <c r="V89" s="241">
        <f>IFERROR(VLOOKUP(U89,'CRUCE OPORTUNIDADES'!$C$10:$D$13,2,FALSE),"")</f>
        <v/>
      </c>
      <c r="W89" s="241" t="n">
        <v>6.41000000000005</v>
      </c>
      <c r="X89" s="241">
        <f>IFERROR(VLOOKUP(W89,'CRUCE OPORTUNIDADES'!$C$10:$D$13,2,FALSE),"")</f>
        <v/>
      </c>
      <c r="Y89" s="241" t="n">
        <v>7.41000000000006</v>
      </c>
      <c r="Z89" s="241">
        <f>IFERROR(VLOOKUP(Y89,'CRUCE OPORTUNIDADES'!$C$10:$D$13,2,FALSE),"")</f>
        <v/>
      </c>
      <c r="AA89" s="241" t="n">
        <v>8.410000000000069</v>
      </c>
      <c r="AB89" s="241">
        <f>IFERROR(VLOOKUP(AA89,'CRUCE OPORTUNIDADES'!$C$10:$D$13,2,FALSE),"")</f>
        <v/>
      </c>
      <c r="AC89" s="241" t="n">
        <v>9.41000000000008</v>
      </c>
      <c r="AD89" s="241">
        <f>IFERROR(VLOOKUP(AC89,'CRUCE OPORTUNIDADES'!$C$10:$D$13,2,FALSE),"")</f>
        <v/>
      </c>
      <c r="AE89" s="241" t="n">
        <v>10.4100000000001</v>
      </c>
      <c r="AF89" s="241">
        <f>IFERROR(VLOOKUP(AE89,'CRUCE OPORTUNIDADES'!$C$10:$D$13,2,FALSE),"")</f>
        <v/>
      </c>
      <c r="AG89" s="241" t="n">
        <v>11.4100000000001</v>
      </c>
      <c r="AH89" s="241">
        <f>IFERROR(VLOOKUP(AG89,'CRUCE OPORTUNIDADES'!$C$10:$D$13,2,FALSE),"")</f>
        <v/>
      </c>
      <c r="AI89" s="241" t="n">
        <v>12.4100000000001</v>
      </c>
      <c r="AJ89" s="241">
        <f>IFERROR(VLOOKUP(AI89,'CRUCE OPORTUNIDADES'!$C$10:$D$13,2,FALSE),"")</f>
        <v/>
      </c>
      <c r="AK89" s="241" t="n">
        <v>13.4100000000001</v>
      </c>
      <c r="AL89" s="241">
        <f>IFERROR(VLOOKUP(AK89,'CRUCE OPORTUNIDADES'!$C$10:$D$13,2,FALSE),"")</f>
        <v/>
      </c>
      <c r="AM89" s="241" t="n">
        <v>14.4100000000001</v>
      </c>
      <c r="AN89" s="241">
        <f>IFERROR(VLOOKUP(AM89,'CRUCE OPORTUNIDADES'!$C$10:$D$13,2,FALSE),"")</f>
        <v/>
      </c>
      <c r="AO89" s="241" t="n">
        <v>15.4100000000001</v>
      </c>
      <c r="AP89" s="241">
        <f>IFERROR(VLOOKUP(AO89,'CRUCE OPORTUNIDADES'!$C$10:$D$13,2,FALSE),"")</f>
        <v/>
      </c>
      <c r="AQ89" s="241" t="n">
        <v>16.4100000000001</v>
      </c>
      <c r="AR89" s="241">
        <f>IFERROR(VLOOKUP(AQ89,'CRUCE OPORTUNIDADES'!$C$10:$D$13,2,FALSE),"")</f>
        <v/>
      </c>
      <c r="AS89" s="241" t="n">
        <v>17.4100000000002</v>
      </c>
      <c r="AT89" s="241">
        <f>IFERROR(VLOOKUP(AS89,'CRUCE OPORTUNIDADES'!$C$10:$D$13,2,FALSE),"")</f>
        <v/>
      </c>
      <c r="AU89" s="241" t="n">
        <v>18.4100000000002</v>
      </c>
      <c r="AV89" s="241">
        <f>IFERROR(VLOOKUP(AU89,'CRUCE OPORTUNIDADES'!$C$10:$D$13,2,FALSE),"")</f>
        <v/>
      </c>
      <c r="AW89" s="241" t="n">
        <v>19.4100000000002</v>
      </c>
      <c r="AX89" s="241">
        <f>IFERROR(VLOOKUP(AW89,'CRUCE OPORTUNIDADES'!$C$10:$D$13,2,FALSE),"")</f>
        <v/>
      </c>
      <c r="AY89" s="241" t="n">
        <v>20.4100000000002</v>
      </c>
      <c r="AZ89" s="241">
        <f>IFERROR(VLOOKUP(AY89,'CRUCE OPORTUNIDADES'!$C$10:$D$13,2,FALSE),"")</f>
        <v/>
      </c>
      <c r="BA89" s="241" t="n">
        <v>21.4100000000002</v>
      </c>
      <c r="BB89" s="241">
        <f>IFERROR(VLOOKUP(BA89,'CRUCE OPORTUNIDADES'!$C$10:$D$13,2,FALSE),"")</f>
        <v/>
      </c>
      <c r="BC89" s="241" t="n">
        <v>22.4100000000002</v>
      </c>
      <c r="BD89" s="241">
        <f>IFERROR(VLOOKUP(BC89,'CRUCE OPORTUNIDADES'!$C$10:$D$13,2,FALSE),"")</f>
        <v/>
      </c>
      <c r="BE89" s="241" t="n">
        <v>23.4100000000002</v>
      </c>
      <c r="BF89" s="241">
        <f>IFERROR(VLOOKUP(BE89,'CRUCE OPORTUNIDADES'!$C$10:$D$13,2,FALSE),"")</f>
        <v/>
      </c>
      <c r="BG89" s="241" t="n">
        <v>24.4100000000002</v>
      </c>
      <c r="BH89" s="241">
        <f>IFERROR(VLOOKUP(BG89,'CRUCE OPORTUNIDADES'!$C$10:$D$13,2,FALSE),"")</f>
        <v/>
      </c>
      <c r="BI89" s="241" t="n">
        <v>25.4100000000002</v>
      </c>
      <c r="BJ89" s="241">
        <f>IFERROR(VLOOKUP(BI89,'CRUCE OPORTUNIDADES'!$C$10:$D$13,2,FALSE),"")</f>
        <v/>
      </c>
    </row>
    <row r="90">
      <c r="N90" s="241">
        <f>IF(N91&lt;&gt;""," -O","")</f>
        <v/>
      </c>
      <c r="P90" s="241">
        <f>IF(P91&lt;&gt;""," -O","")</f>
        <v/>
      </c>
      <c r="R90" s="241">
        <f>IF(R91&lt;&gt;""," -O","")</f>
        <v/>
      </c>
      <c r="T90" s="241">
        <f>IF(T91&lt;&gt;""," -O","")</f>
        <v/>
      </c>
      <c r="V90" s="241">
        <f>IF(V91&lt;&gt;""," -O","")</f>
        <v/>
      </c>
      <c r="X90" s="241">
        <f>IF(X91&lt;&gt;""," -O","")</f>
        <v/>
      </c>
      <c r="Z90" s="241">
        <f>IF(Z91&lt;&gt;""," -O","")</f>
        <v/>
      </c>
      <c r="AB90" s="241">
        <f>IF(AB91&lt;&gt;""," -O","")</f>
        <v/>
      </c>
      <c r="AD90" s="241">
        <f>IF(AD91&lt;&gt;""," -O","")</f>
        <v/>
      </c>
      <c r="AF90" s="241">
        <f>IF(AF91&lt;&gt;""," -O","")</f>
        <v/>
      </c>
      <c r="AH90" s="241">
        <f>IF(AH91&lt;&gt;""," -O","")</f>
        <v/>
      </c>
      <c r="AJ90" s="241">
        <f>IF(AJ91&lt;&gt;""," -O","")</f>
        <v/>
      </c>
      <c r="AL90" s="241">
        <f>IF(AL91&lt;&gt;""," -O","")</f>
        <v/>
      </c>
      <c r="AN90" s="241">
        <f>IF(AN91&lt;&gt;""," -O","")</f>
        <v/>
      </c>
      <c r="AP90" s="241">
        <f>IF(AP91&lt;&gt;""," -O","")</f>
        <v/>
      </c>
      <c r="AR90" s="241">
        <f>IF(AR91&lt;&gt;""," -O","")</f>
        <v/>
      </c>
      <c r="AT90" s="241">
        <f>IF(AT91&lt;&gt;""," -O","")</f>
        <v/>
      </c>
      <c r="AV90" s="241">
        <f>IF(AV91&lt;&gt;""," -O","")</f>
        <v/>
      </c>
      <c r="AX90" s="241">
        <f>IF(AX91&lt;&gt;""," -O","")</f>
        <v/>
      </c>
      <c r="AZ90" s="241">
        <f>IF(AZ91&lt;&gt;""," -O","")</f>
        <v/>
      </c>
      <c r="BB90" s="241">
        <f>IF(BB91&lt;&gt;""," -O","")</f>
        <v/>
      </c>
      <c r="BD90" s="241">
        <f>IF(BD91&lt;&gt;""," -O","")</f>
        <v/>
      </c>
      <c r="BF90" s="241">
        <f>IF(BF91&lt;&gt;""," -O","")</f>
        <v/>
      </c>
      <c r="BH90" s="241">
        <f>IF(BH91&lt;&gt;""," -O","")</f>
        <v/>
      </c>
      <c r="BJ90" s="241">
        <f>IF(BJ91&lt;&gt;""," -O","")</f>
        <v/>
      </c>
    </row>
    <row r="91">
      <c r="M91" s="241" t="n">
        <v>1.42</v>
      </c>
      <c r="N91" s="241">
        <f>IFERROR(VLOOKUP(M91,'CRUCE OPORTUNIDADES'!$C$10:$D$13,2,FALSE),"")</f>
        <v/>
      </c>
      <c r="O91" s="241" t="n">
        <v>2.42000000000001</v>
      </c>
      <c r="P91" s="241">
        <f>IFERROR(VLOOKUP(O91,'CRUCE OPORTUNIDADES'!$C$10:$D$13,2,FALSE),"")</f>
        <v/>
      </c>
      <c r="Q91" s="241" t="n">
        <v>3.42000000000002</v>
      </c>
      <c r="R91" s="241">
        <f>IFERROR(VLOOKUP(Q91,'CRUCE OPORTUNIDADES'!$C$10:$D$13,2,FALSE),"")</f>
        <v/>
      </c>
      <c r="S91" s="241" t="n">
        <v>4.42000000000003</v>
      </c>
      <c r="T91" s="241">
        <f>IFERROR(VLOOKUP(S91,'CRUCE OPORTUNIDADES'!$C$10:$D$13,2,FALSE),"")</f>
        <v/>
      </c>
      <c r="U91" s="241" t="n">
        <v>5.42000000000004</v>
      </c>
      <c r="V91" s="241">
        <f>IFERROR(VLOOKUP(U91,'CRUCE OPORTUNIDADES'!$C$10:$D$13,2,FALSE),"")</f>
        <v/>
      </c>
      <c r="W91" s="241" t="n">
        <v>6.42000000000005</v>
      </c>
      <c r="X91" s="241">
        <f>IFERROR(VLOOKUP(W91,'CRUCE OPORTUNIDADES'!$C$10:$D$13,2,FALSE),"")</f>
        <v/>
      </c>
      <c r="Y91" s="241" t="n">
        <v>7.42000000000006</v>
      </c>
      <c r="Z91" s="241">
        <f>IFERROR(VLOOKUP(Y91,'CRUCE OPORTUNIDADES'!$C$10:$D$13,2,FALSE),"")</f>
        <v/>
      </c>
      <c r="AA91" s="241" t="n">
        <v>8.420000000000069</v>
      </c>
      <c r="AB91" s="241">
        <f>IFERROR(VLOOKUP(AA91,'CRUCE OPORTUNIDADES'!$C$10:$D$13,2,FALSE),"")</f>
        <v/>
      </c>
      <c r="AC91" s="241" t="n">
        <v>9.42000000000008</v>
      </c>
      <c r="AD91" s="241">
        <f>IFERROR(VLOOKUP(AC91,'CRUCE OPORTUNIDADES'!$C$10:$D$13,2,FALSE),"")</f>
        <v/>
      </c>
      <c r="AE91" s="241" t="n">
        <v>10.4200000000001</v>
      </c>
      <c r="AF91" s="241">
        <f>IFERROR(VLOOKUP(AE91,'CRUCE OPORTUNIDADES'!$C$10:$D$13,2,FALSE),"")</f>
        <v/>
      </c>
      <c r="AG91" s="241" t="n">
        <v>11.4200000000001</v>
      </c>
      <c r="AH91" s="241">
        <f>IFERROR(VLOOKUP(AG91,'CRUCE OPORTUNIDADES'!$C$10:$D$13,2,FALSE),"")</f>
        <v/>
      </c>
      <c r="AI91" s="241" t="n">
        <v>12.4200000000001</v>
      </c>
      <c r="AJ91" s="241">
        <f>IFERROR(VLOOKUP(AI91,'CRUCE OPORTUNIDADES'!$C$10:$D$13,2,FALSE),"")</f>
        <v/>
      </c>
      <c r="AK91" s="241" t="n">
        <v>13.4200000000001</v>
      </c>
      <c r="AL91" s="241">
        <f>IFERROR(VLOOKUP(AK91,'CRUCE OPORTUNIDADES'!$C$10:$D$13,2,FALSE),"")</f>
        <v/>
      </c>
      <c r="AM91" s="241" t="n">
        <v>14.4200000000001</v>
      </c>
      <c r="AN91" s="241">
        <f>IFERROR(VLOOKUP(AM91,'CRUCE OPORTUNIDADES'!$C$10:$D$13,2,FALSE),"")</f>
        <v/>
      </c>
      <c r="AO91" s="241" t="n">
        <v>15.4200000000001</v>
      </c>
      <c r="AP91" s="241">
        <f>IFERROR(VLOOKUP(AO91,'CRUCE OPORTUNIDADES'!$C$10:$D$13,2,FALSE),"")</f>
        <v/>
      </c>
      <c r="AQ91" s="241" t="n">
        <v>16.4200000000002</v>
      </c>
      <c r="AR91" s="241">
        <f>IFERROR(VLOOKUP(AQ91,'CRUCE OPORTUNIDADES'!$C$10:$D$13,2,FALSE),"")</f>
        <v/>
      </c>
      <c r="AS91" s="241" t="n">
        <v>17.4200000000002</v>
      </c>
      <c r="AT91" s="241">
        <f>IFERROR(VLOOKUP(AS91,'CRUCE OPORTUNIDADES'!$C$10:$D$13,2,FALSE),"")</f>
        <v/>
      </c>
      <c r="AU91" s="241" t="n">
        <v>18.4200000000002</v>
      </c>
      <c r="AV91" s="241">
        <f>IFERROR(VLOOKUP(AU91,'CRUCE OPORTUNIDADES'!$C$10:$D$13,2,FALSE),"")</f>
        <v/>
      </c>
      <c r="AW91" s="241" t="n">
        <v>19.4200000000002</v>
      </c>
      <c r="AX91" s="241">
        <f>IFERROR(VLOOKUP(AW91,'CRUCE OPORTUNIDADES'!$C$10:$D$13,2,FALSE),"")</f>
        <v/>
      </c>
      <c r="AY91" s="241" t="n">
        <v>20.4200000000002</v>
      </c>
      <c r="AZ91" s="241">
        <f>IFERROR(VLOOKUP(AY91,'CRUCE OPORTUNIDADES'!$C$10:$D$13,2,FALSE),"")</f>
        <v/>
      </c>
      <c r="BA91" s="241" t="n">
        <v>21.4200000000002</v>
      </c>
      <c r="BB91" s="241">
        <f>IFERROR(VLOOKUP(BA91,'CRUCE OPORTUNIDADES'!$C$10:$D$13,2,FALSE),"")</f>
        <v/>
      </c>
      <c r="BC91" s="241" t="n">
        <v>22.4200000000002</v>
      </c>
      <c r="BD91" s="241">
        <f>IFERROR(VLOOKUP(BC91,'CRUCE OPORTUNIDADES'!$C$10:$D$13,2,FALSE),"")</f>
        <v/>
      </c>
      <c r="BE91" s="241" t="n">
        <v>23.4200000000002</v>
      </c>
      <c r="BF91" s="241">
        <f>IFERROR(VLOOKUP(BE91,'CRUCE OPORTUNIDADES'!$C$10:$D$13,2,FALSE),"")</f>
        <v/>
      </c>
      <c r="BG91" s="241" t="n">
        <v>24.4200000000002</v>
      </c>
      <c r="BH91" s="241">
        <f>IFERROR(VLOOKUP(BG91,'CRUCE OPORTUNIDADES'!$C$10:$D$13,2,FALSE),"")</f>
        <v/>
      </c>
      <c r="BI91" s="241" t="n">
        <v>25.4200000000002</v>
      </c>
      <c r="BJ91" s="241">
        <f>IFERROR(VLOOKUP(BI91,'CRUCE OPORTUNIDADES'!$C$10:$D$13,2,FALSE),"")</f>
        <v/>
      </c>
    </row>
    <row r="92">
      <c r="N92" s="241">
        <f>IF(N93&lt;&gt;""," -O","")</f>
        <v/>
      </c>
      <c r="P92" s="241">
        <f>IF(P93&lt;&gt;""," -O","")</f>
        <v/>
      </c>
      <c r="R92" s="241">
        <f>IF(R93&lt;&gt;""," -O","")</f>
        <v/>
      </c>
      <c r="T92" s="241">
        <f>IF(T93&lt;&gt;""," -O","")</f>
        <v/>
      </c>
      <c r="V92" s="241">
        <f>IF(V93&lt;&gt;""," -O","")</f>
        <v/>
      </c>
      <c r="X92" s="241">
        <f>IF(X93&lt;&gt;""," -O","")</f>
        <v/>
      </c>
      <c r="Z92" s="241">
        <f>IF(Z93&lt;&gt;""," -O","")</f>
        <v/>
      </c>
      <c r="AB92" s="241">
        <f>IF(AB93&lt;&gt;""," -O","")</f>
        <v/>
      </c>
      <c r="AD92" s="241">
        <f>IF(AD93&lt;&gt;""," -O","")</f>
        <v/>
      </c>
      <c r="AF92" s="241">
        <f>IF(AF93&lt;&gt;""," -O","")</f>
        <v/>
      </c>
      <c r="AH92" s="241">
        <f>IF(AH93&lt;&gt;""," -O","")</f>
        <v/>
      </c>
      <c r="AJ92" s="241">
        <f>IF(AJ93&lt;&gt;""," -O","")</f>
        <v/>
      </c>
      <c r="AL92" s="241">
        <f>IF(AL93&lt;&gt;""," -O","")</f>
        <v/>
      </c>
      <c r="AN92" s="241">
        <f>IF(AN93&lt;&gt;""," -O","")</f>
        <v/>
      </c>
      <c r="AP92" s="241">
        <f>IF(AP93&lt;&gt;""," -O","")</f>
        <v/>
      </c>
      <c r="AR92" s="241">
        <f>IF(AR93&lt;&gt;""," -O","")</f>
        <v/>
      </c>
      <c r="AT92" s="241">
        <f>IF(AT93&lt;&gt;""," -O","")</f>
        <v/>
      </c>
      <c r="AV92" s="241">
        <f>IF(AV93&lt;&gt;""," -O","")</f>
        <v/>
      </c>
      <c r="AX92" s="241">
        <f>IF(AX93&lt;&gt;""," -O","")</f>
        <v/>
      </c>
      <c r="AZ92" s="241">
        <f>IF(AZ93&lt;&gt;""," -O","")</f>
        <v/>
      </c>
      <c r="BB92" s="241">
        <f>IF(BB93&lt;&gt;""," -O","")</f>
        <v/>
      </c>
      <c r="BD92" s="241">
        <f>IF(BD93&lt;&gt;""," -O","")</f>
        <v/>
      </c>
      <c r="BF92" s="241">
        <f>IF(BF93&lt;&gt;""," -O","")</f>
        <v/>
      </c>
      <c r="BH92" s="241">
        <f>IF(BH93&lt;&gt;""," -O","")</f>
        <v/>
      </c>
      <c r="BJ92" s="241">
        <f>IF(BJ93&lt;&gt;""," -O","")</f>
        <v/>
      </c>
    </row>
    <row r="93">
      <c r="M93" s="241" t="n">
        <v>1.43</v>
      </c>
      <c r="N93" s="241">
        <f>IFERROR(VLOOKUP(M93,'CRUCE OPORTUNIDADES'!$C$10:$D$13,2,FALSE),"")</f>
        <v/>
      </c>
      <c r="O93" s="241" t="n">
        <v>2.43000000000001</v>
      </c>
      <c r="P93" s="241">
        <f>IFERROR(VLOOKUP(O93,'CRUCE OPORTUNIDADES'!$C$10:$D$13,2,FALSE),"")</f>
        <v/>
      </c>
      <c r="Q93" s="241" t="n">
        <v>3.43000000000002</v>
      </c>
      <c r="R93" s="241">
        <f>IFERROR(VLOOKUP(Q93,'CRUCE OPORTUNIDADES'!$C$10:$D$13,2,FALSE),"")</f>
        <v/>
      </c>
      <c r="S93" s="241" t="n">
        <v>4.43000000000003</v>
      </c>
      <c r="T93" s="241">
        <f>IFERROR(VLOOKUP(S93,'CRUCE OPORTUNIDADES'!$C$10:$D$13,2,FALSE),"")</f>
        <v/>
      </c>
      <c r="U93" s="241" t="n">
        <v>5.43000000000004</v>
      </c>
      <c r="V93" s="241">
        <f>IFERROR(VLOOKUP(U93,'CRUCE OPORTUNIDADES'!$C$10:$D$13,2,FALSE),"")</f>
        <v/>
      </c>
      <c r="W93" s="241" t="n">
        <v>6.43000000000005</v>
      </c>
      <c r="X93" s="241">
        <f>IFERROR(VLOOKUP(W93,'CRUCE OPORTUNIDADES'!$C$10:$D$13,2,FALSE),"")</f>
        <v/>
      </c>
      <c r="Y93" s="241" t="n">
        <v>7.43000000000006</v>
      </c>
      <c r="Z93" s="241">
        <f>IFERROR(VLOOKUP(Y93,'CRUCE OPORTUNIDADES'!$C$10:$D$13,2,FALSE),"")</f>
        <v/>
      </c>
      <c r="AA93" s="241" t="n">
        <v>8.430000000000071</v>
      </c>
      <c r="AB93" s="241">
        <f>IFERROR(VLOOKUP(AA93,'CRUCE OPORTUNIDADES'!$C$10:$D$13,2,FALSE),"")</f>
        <v/>
      </c>
      <c r="AC93" s="241" t="n">
        <v>9.43000000000008</v>
      </c>
      <c r="AD93" s="241">
        <f>IFERROR(VLOOKUP(AC93,'CRUCE OPORTUNIDADES'!$C$10:$D$13,2,FALSE),"")</f>
        <v/>
      </c>
      <c r="AE93" s="241" t="n">
        <v>10.4300000000001</v>
      </c>
      <c r="AF93" s="241">
        <f>IFERROR(VLOOKUP(AE93,'CRUCE OPORTUNIDADES'!$C$10:$D$13,2,FALSE),"")</f>
        <v/>
      </c>
      <c r="AG93" s="241" t="n">
        <v>11.4300000000001</v>
      </c>
      <c r="AH93" s="241">
        <f>IFERROR(VLOOKUP(AG93,'CRUCE OPORTUNIDADES'!$C$10:$D$13,2,FALSE),"")</f>
        <v/>
      </c>
      <c r="AI93" s="241" t="n">
        <v>12.4300000000001</v>
      </c>
      <c r="AJ93" s="241">
        <f>IFERROR(VLOOKUP(AI93,'CRUCE OPORTUNIDADES'!$C$10:$D$13,2,FALSE),"")</f>
        <v/>
      </c>
      <c r="AK93" s="241" t="n">
        <v>13.4300000000001</v>
      </c>
      <c r="AL93" s="241">
        <f>IFERROR(VLOOKUP(AK93,'CRUCE OPORTUNIDADES'!$C$10:$D$13,2,FALSE),"")</f>
        <v/>
      </c>
      <c r="AM93" s="241" t="n">
        <v>14.4300000000001</v>
      </c>
      <c r="AN93" s="241">
        <f>IFERROR(VLOOKUP(AM93,'CRUCE OPORTUNIDADES'!$C$10:$D$13,2,FALSE),"")</f>
        <v/>
      </c>
      <c r="AO93" s="241" t="n">
        <v>15.4300000000001</v>
      </c>
      <c r="AP93" s="241">
        <f>IFERROR(VLOOKUP(AO93,'CRUCE OPORTUNIDADES'!$C$10:$D$13,2,FALSE),"")</f>
        <v/>
      </c>
      <c r="AQ93" s="241" t="n">
        <v>16.4300000000001</v>
      </c>
      <c r="AR93" s="241">
        <f>IFERROR(VLOOKUP(AQ93,'CRUCE OPORTUNIDADES'!$C$10:$D$13,2,FALSE),"")</f>
        <v/>
      </c>
      <c r="AS93" s="241" t="n">
        <v>17.4300000000002</v>
      </c>
      <c r="AT93" s="241">
        <f>IFERROR(VLOOKUP(AS93,'CRUCE OPORTUNIDADES'!$C$10:$D$13,2,FALSE),"")</f>
        <v/>
      </c>
      <c r="AU93" s="241" t="n">
        <v>18.4300000000002</v>
      </c>
      <c r="AV93" s="241">
        <f>IFERROR(VLOOKUP(AU93,'CRUCE OPORTUNIDADES'!$C$10:$D$13,2,FALSE),"")</f>
        <v/>
      </c>
      <c r="AW93" s="241" t="n">
        <v>19.4300000000002</v>
      </c>
      <c r="AX93" s="241">
        <f>IFERROR(VLOOKUP(AW93,'CRUCE OPORTUNIDADES'!$C$10:$D$13,2,FALSE),"")</f>
        <v/>
      </c>
      <c r="AY93" s="241" t="n">
        <v>20.4300000000002</v>
      </c>
      <c r="AZ93" s="241">
        <f>IFERROR(VLOOKUP(AY93,'CRUCE OPORTUNIDADES'!$C$10:$D$13,2,FALSE),"")</f>
        <v/>
      </c>
      <c r="BA93" s="241" t="n">
        <v>21.4300000000002</v>
      </c>
      <c r="BB93" s="241">
        <f>IFERROR(VLOOKUP(BA93,'CRUCE OPORTUNIDADES'!$C$10:$D$13,2,FALSE),"")</f>
        <v/>
      </c>
      <c r="BC93" s="241" t="n">
        <v>22.4300000000002</v>
      </c>
      <c r="BD93" s="241">
        <f>IFERROR(VLOOKUP(BC93,'CRUCE OPORTUNIDADES'!$C$10:$D$13,2,FALSE),"")</f>
        <v/>
      </c>
      <c r="BE93" s="241" t="n">
        <v>23.4300000000002</v>
      </c>
      <c r="BF93" s="241">
        <f>IFERROR(VLOOKUP(BE93,'CRUCE OPORTUNIDADES'!$C$10:$D$13,2,FALSE),"")</f>
        <v/>
      </c>
      <c r="BG93" s="241" t="n">
        <v>24.4300000000002</v>
      </c>
      <c r="BH93" s="241">
        <f>IFERROR(VLOOKUP(BG93,'CRUCE OPORTUNIDADES'!$C$10:$D$13,2,FALSE),"")</f>
        <v/>
      </c>
      <c r="BI93" s="241" t="n">
        <v>25.4300000000002</v>
      </c>
      <c r="BJ93" s="241">
        <f>IFERROR(VLOOKUP(BI93,'CRUCE OPORTUNIDADES'!$C$10:$D$13,2,FALSE),"")</f>
        <v/>
      </c>
    </row>
    <row r="94">
      <c r="N94" s="241">
        <f>IF(N95&lt;&gt;""," -O","")</f>
        <v/>
      </c>
      <c r="P94" s="241">
        <f>IF(P95&lt;&gt;""," -O","")</f>
        <v/>
      </c>
      <c r="R94" s="241">
        <f>IF(R95&lt;&gt;""," -O","")</f>
        <v/>
      </c>
      <c r="T94" s="241">
        <f>IF(T95&lt;&gt;""," -O","")</f>
        <v/>
      </c>
      <c r="V94" s="241">
        <f>IF(V95&lt;&gt;""," -O","")</f>
        <v/>
      </c>
      <c r="X94" s="241">
        <f>IF(X95&lt;&gt;""," -O","")</f>
        <v/>
      </c>
      <c r="Z94" s="241">
        <f>IF(Z95&lt;&gt;""," -O","")</f>
        <v/>
      </c>
      <c r="AB94" s="241">
        <f>IF(AB95&lt;&gt;""," -O","")</f>
        <v/>
      </c>
      <c r="AD94" s="241">
        <f>IF(AD95&lt;&gt;""," -O","")</f>
        <v/>
      </c>
      <c r="AF94" s="241">
        <f>IF(AF95&lt;&gt;""," -O","")</f>
        <v/>
      </c>
      <c r="AH94" s="241">
        <f>IF(AH95&lt;&gt;""," -O","")</f>
        <v/>
      </c>
      <c r="AJ94" s="241">
        <f>IF(AJ95&lt;&gt;""," -O","")</f>
        <v/>
      </c>
      <c r="AL94" s="241">
        <f>IF(AL95&lt;&gt;""," -O","")</f>
        <v/>
      </c>
      <c r="AN94" s="241">
        <f>IF(AN95&lt;&gt;""," -O","")</f>
        <v/>
      </c>
      <c r="AP94" s="241">
        <f>IF(AP95&lt;&gt;""," -O","")</f>
        <v/>
      </c>
      <c r="AR94" s="241">
        <f>IF(AR95&lt;&gt;""," -O","")</f>
        <v/>
      </c>
      <c r="AT94" s="241">
        <f>IF(AT95&lt;&gt;""," -O","")</f>
        <v/>
      </c>
      <c r="AV94" s="241">
        <f>IF(AV95&lt;&gt;""," -O","")</f>
        <v/>
      </c>
      <c r="AX94" s="241">
        <f>IF(AX95&lt;&gt;""," -O","")</f>
        <v/>
      </c>
      <c r="AZ94" s="241">
        <f>IF(AZ95&lt;&gt;""," -O","")</f>
        <v/>
      </c>
      <c r="BB94" s="241">
        <f>IF(BB95&lt;&gt;""," -O","")</f>
        <v/>
      </c>
      <c r="BD94" s="241">
        <f>IF(BD95&lt;&gt;""," -O","")</f>
        <v/>
      </c>
      <c r="BF94" s="241">
        <f>IF(BF95&lt;&gt;""," -O","")</f>
        <v/>
      </c>
      <c r="BH94" s="241">
        <f>IF(BH95&lt;&gt;""," -O","")</f>
        <v/>
      </c>
      <c r="BJ94" s="241">
        <f>IF(BJ95&lt;&gt;""," -O","")</f>
        <v/>
      </c>
    </row>
    <row r="95">
      <c r="M95" s="241" t="n">
        <v>1.44</v>
      </c>
      <c r="N95" s="241">
        <f>IFERROR(VLOOKUP(M95,'CRUCE OPORTUNIDADES'!$C$10:$D$13,2,FALSE),"")</f>
        <v/>
      </c>
      <c r="O95" s="241" t="n">
        <v>2.44000000000001</v>
      </c>
      <c r="P95" s="241">
        <f>IFERROR(VLOOKUP(O95,'CRUCE OPORTUNIDADES'!$C$10:$D$13,2,FALSE),"")</f>
        <v/>
      </c>
      <c r="Q95" s="241" t="n">
        <v>3.44000000000002</v>
      </c>
      <c r="R95" s="241">
        <f>IFERROR(VLOOKUP(Q95,'CRUCE OPORTUNIDADES'!$C$10:$D$13,2,FALSE),"")</f>
        <v/>
      </c>
      <c r="S95" s="241" t="n">
        <v>4.44000000000003</v>
      </c>
      <c r="T95" s="241">
        <f>IFERROR(VLOOKUP(S95,'CRUCE OPORTUNIDADES'!$C$10:$D$13,2,FALSE),"")</f>
        <v/>
      </c>
      <c r="U95" s="241" t="n">
        <v>5.44000000000004</v>
      </c>
      <c r="V95" s="241">
        <f>IFERROR(VLOOKUP(U95,'CRUCE OPORTUNIDADES'!$C$10:$D$13,2,FALSE),"")</f>
        <v/>
      </c>
      <c r="W95" s="241" t="n">
        <v>6.44000000000005</v>
      </c>
      <c r="X95" s="241">
        <f>IFERROR(VLOOKUP(W95,'CRUCE OPORTUNIDADES'!$C$10:$D$13,2,FALSE),"")</f>
        <v/>
      </c>
      <c r="Y95" s="241" t="n">
        <v>7.44000000000006</v>
      </c>
      <c r="Z95" s="241">
        <f>IFERROR(VLOOKUP(Y95,'CRUCE OPORTUNIDADES'!$C$10:$D$13,2,FALSE),"")</f>
        <v/>
      </c>
      <c r="AA95" s="241" t="n">
        <v>8.440000000000071</v>
      </c>
      <c r="AB95" s="241">
        <f>IFERROR(VLOOKUP(AA95,'CRUCE OPORTUNIDADES'!$C$10:$D$13,2,FALSE),"")</f>
        <v/>
      </c>
      <c r="AC95" s="241" t="n">
        <v>9.440000000000079</v>
      </c>
      <c r="AD95" s="241">
        <f>IFERROR(VLOOKUP(AC95,'CRUCE OPORTUNIDADES'!$C$10:$D$13,2,FALSE),"")</f>
        <v/>
      </c>
      <c r="AE95" s="241" t="n">
        <v>10.4400000000001</v>
      </c>
      <c r="AF95" s="241">
        <f>IFERROR(VLOOKUP(AE95,'CRUCE OPORTUNIDADES'!$C$10:$D$13,2,FALSE),"")</f>
        <v/>
      </c>
      <c r="AG95" s="241" t="n">
        <v>11.4400000000001</v>
      </c>
      <c r="AH95" s="241">
        <f>IFERROR(VLOOKUP(AG95,'CRUCE OPORTUNIDADES'!$C$10:$D$13,2,FALSE),"")</f>
        <v/>
      </c>
      <c r="AI95" s="241" t="n">
        <v>12.4400000000001</v>
      </c>
      <c r="AJ95" s="241">
        <f>IFERROR(VLOOKUP(AI95,'CRUCE OPORTUNIDADES'!$C$10:$D$13,2,FALSE),"")</f>
        <v/>
      </c>
      <c r="AK95" s="241" t="n">
        <v>13.4400000000001</v>
      </c>
      <c r="AL95" s="241">
        <f>IFERROR(VLOOKUP(AK95,'CRUCE OPORTUNIDADES'!$C$10:$D$13,2,FALSE),"")</f>
        <v/>
      </c>
      <c r="AM95" s="241" t="n">
        <v>14.4400000000001</v>
      </c>
      <c r="AN95" s="241">
        <f>IFERROR(VLOOKUP(AM95,'CRUCE OPORTUNIDADES'!$C$10:$D$13,2,FALSE),"")</f>
        <v/>
      </c>
      <c r="AO95" s="241" t="n">
        <v>15.4400000000001</v>
      </c>
      <c r="AP95" s="241">
        <f>IFERROR(VLOOKUP(AO95,'CRUCE OPORTUNIDADES'!$C$10:$D$13,2,FALSE),"")</f>
        <v/>
      </c>
      <c r="AQ95" s="241" t="n">
        <v>16.4400000000002</v>
      </c>
      <c r="AR95" s="241">
        <f>IFERROR(VLOOKUP(AQ95,'CRUCE OPORTUNIDADES'!$C$10:$D$13,2,FALSE),"")</f>
        <v/>
      </c>
      <c r="AS95" s="241" t="n">
        <v>17.4400000000002</v>
      </c>
      <c r="AT95" s="241">
        <f>IFERROR(VLOOKUP(AS95,'CRUCE OPORTUNIDADES'!$C$10:$D$13,2,FALSE),"")</f>
        <v/>
      </c>
      <c r="AU95" s="241" t="n">
        <v>18.4400000000002</v>
      </c>
      <c r="AV95" s="241">
        <f>IFERROR(VLOOKUP(AU95,'CRUCE OPORTUNIDADES'!$C$10:$D$13,2,FALSE),"")</f>
        <v/>
      </c>
      <c r="AW95" s="241" t="n">
        <v>19.4400000000002</v>
      </c>
      <c r="AX95" s="241">
        <f>IFERROR(VLOOKUP(AW95,'CRUCE OPORTUNIDADES'!$C$10:$D$13,2,FALSE),"")</f>
        <v/>
      </c>
      <c r="AY95" s="241" t="n">
        <v>20.4400000000002</v>
      </c>
      <c r="AZ95" s="241">
        <f>IFERROR(VLOOKUP(AY95,'CRUCE OPORTUNIDADES'!$C$10:$D$13,2,FALSE),"")</f>
        <v/>
      </c>
      <c r="BA95" s="241" t="n">
        <v>21.4400000000002</v>
      </c>
      <c r="BB95" s="241">
        <f>IFERROR(VLOOKUP(BA95,'CRUCE OPORTUNIDADES'!$C$10:$D$13,2,FALSE),"")</f>
        <v/>
      </c>
      <c r="BC95" s="241" t="n">
        <v>22.4400000000002</v>
      </c>
      <c r="BD95" s="241">
        <f>IFERROR(VLOOKUP(BC95,'CRUCE OPORTUNIDADES'!$C$10:$D$13,2,FALSE),"")</f>
        <v/>
      </c>
      <c r="BE95" s="241" t="n">
        <v>23.4400000000002</v>
      </c>
      <c r="BF95" s="241">
        <f>IFERROR(VLOOKUP(BE95,'CRUCE OPORTUNIDADES'!$C$10:$D$13,2,FALSE),"")</f>
        <v/>
      </c>
      <c r="BG95" s="241" t="n">
        <v>24.4400000000002</v>
      </c>
      <c r="BH95" s="241">
        <f>IFERROR(VLOOKUP(BG95,'CRUCE OPORTUNIDADES'!$C$10:$D$13,2,FALSE),"")</f>
        <v/>
      </c>
      <c r="BI95" s="241" t="n">
        <v>25.4400000000002</v>
      </c>
      <c r="BJ95" s="241">
        <f>IFERROR(VLOOKUP(BI95,'CRUCE OPORTUNIDADES'!$C$10:$D$13,2,FALSE),"")</f>
        <v/>
      </c>
    </row>
    <row r="96">
      <c r="N96" s="241">
        <f>IF(N97&lt;&gt;""," -O","")</f>
        <v/>
      </c>
      <c r="P96" s="241">
        <f>IF(P97&lt;&gt;""," -O","")</f>
        <v/>
      </c>
      <c r="R96" s="241">
        <f>IF(R97&lt;&gt;""," -O","")</f>
        <v/>
      </c>
      <c r="T96" s="241">
        <f>IF(T97&lt;&gt;""," -O","")</f>
        <v/>
      </c>
      <c r="V96" s="241">
        <f>IF(V97&lt;&gt;""," -O","")</f>
        <v/>
      </c>
      <c r="X96" s="241">
        <f>IF(X97&lt;&gt;""," -O","")</f>
        <v/>
      </c>
      <c r="Z96" s="241">
        <f>IF(Z97&lt;&gt;""," -O","")</f>
        <v/>
      </c>
      <c r="AB96" s="241">
        <f>IF(AB97&lt;&gt;""," -O","")</f>
        <v/>
      </c>
      <c r="AD96" s="241">
        <f>IF(AD97&lt;&gt;""," -O","")</f>
        <v/>
      </c>
      <c r="AF96" s="241">
        <f>IF(AF97&lt;&gt;""," -O","")</f>
        <v/>
      </c>
      <c r="AH96" s="241">
        <f>IF(AH97&lt;&gt;""," -O","")</f>
        <v/>
      </c>
      <c r="AJ96" s="241">
        <f>IF(AJ97&lt;&gt;""," -O","")</f>
        <v/>
      </c>
      <c r="AL96" s="241">
        <f>IF(AL97&lt;&gt;""," -O","")</f>
        <v/>
      </c>
      <c r="AN96" s="241">
        <f>IF(AN97&lt;&gt;""," -O","")</f>
        <v/>
      </c>
      <c r="AP96" s="241">
        <f>IF(AP97&lt;&gt;""," -O","")</f>
        <v/>
      </c>
      <c r="AR96" s="241">
        <f>IF(AR97&lt;&gt;""," -O","")</f>
        <v/>
      </c>
      <c r="AT96" s="241">
        <f>IF(AT97&lt;&gt;""," -O","")</f>
        <v/>
      </c>
      <c r="AV96" s="241">
        <f>IF(AV97&lt;&gt;""," -O","")</f>
        <v/>
      </c>
      <c r="AX96" s="241">
        <f>IF(AX97&lt;&gt;""," -O","")</f>
        <v/>
      </c>
      <c r="AZ96" s="241">
        <f>IF(AZ97&lt;&gt;""," -O","")</f>
        <v/>
      </c>
      <c r="BB96" s="241">
        <f>IF(BB97&lt;&gt;""," -O","")</f>
        <v/>
      </c>
      <c r="BD96" s="241">
        <f>IF(BD97&lt;&gt;""," -O","")</f>
        <v/>
      </c>
      <c r="BF96" s="241">
        <f>IF(BF97&lt;&gt;""," -O","")</f>
        <v/>
      </c>
      <c r="BH96" s="241">
        <f>IF(BH97&lt;&gt;""," -O","")</f>
        <v/>
      </c>
      <c r="BJ96" s="241">
        <f>IF(BJ97&lt;&gt;""," -O","")</f>
        <v/>
      </c>
    </row>
    <row r="97">
      <c r="M97" s="241" t="n">
        <v>1.45</v>
      </c>
      <c r="N97" s="241">
        <f>IFERROR(VLOOKUP(M97,'CRUCE OPORTUNIDADES'!$C$10:$D$13,2,FALSE),"")</f>
        <v/>
      </c>
      <c r="O97" s="241" t="n">
        <v>2.45000000000001</v>
      </c>
      <c r="P97" s="241">
        <f>IFERROR(VLOOKUP(O97,'CRUCE OPORTUNIDADES'!$C$10:$D$13,2,FALSE),"")</f>
        <v/>
      </c>
      <c r="Q97" s="241" t="n">
        <v>3.45000000000002</v>
      </c>
      <c r="R97" s="241">
        <f>IFERROR(VLOOKUP(Q97,'CRUCE OPORTUNIDADES'!$C$10:$D$13,2,FALSE),"")</f>
        <v/>
      </c>
      <c r="S97" s="241" t="n">
        <v>4.45000000000003</v>
      </c>
      <c r="T97" s="241">
        <f>IFERROR(VLOOKUP(S97,'CRUCE OPORTUNIDADES'!$C$10:$D$13,2,FALSE),"")</f>
        <v/>
      </c>
      <c r="U97" s="241" t="n">
        <v>5.45000000000004</v>
      </c>
      <c r="V97" s="241">
        <f>IFERROR(VLOOKUP(U97,'CRUCE OPORTUNIDADES'!$C$10:$D$13,2,FALSE),"")</f>
        <v/>
      </c>
      <c r="W97" s="241" t="n">
        <v>6.45000000000005</v>
      </c>
      <c r="X97" s="241">
        <f>IFERROR(VLOOKUP(W97,'CRUCE OPORTUNIDADES'!$C$10:$D$13,2,FALSE),"")</f>
        <v/>
      </c>
      <c r="Y97" s="241" t="n">
        <v>7.45000000000006</v>
      </c>
      <c r="Z97" s="241">
        <f>IFERROR(VLOOKUP(Y97,'CRUCE OPORTUNIDADES'!$C$10:$D$13,2,FALSE),"")</f>
        <v/>
      </c>
      <c r="AA97" s="241" t="n">
        <v>8.45000000000007</v>
      </c>
      <c r="AB97" s="241">
        <f>IFERROR(VLOOKUP(AA97,'CRUCE OPORTUNIDADES'!$C$10:$D$13,2,FALSE),"")</f>
        <v/>
      </c>
      <c r="AC97" s="241" t="n">
        <v>9.450000000000079</v>
      </c>
      <c r="AD97" s="241">
        <f>IFERROR(VLOOKUP(AC97,'CRUCE OPORTUNIDADES'!$C$10:$D$13,2,FALSE),"")</f>
        <v/>
      </c>
      <c r="AE97" s="241" t="n">
        <v>10.4500000000001</v>
      </c>
      <c r="AF97" s="241">
        <f>IFERROR(VLOOKUP(AE97,'CRUCE OPORTUNIDADES'!$C$10:$D$13,2,FALSE),"")</f>
        <v/>
      </c>
      <c r="AG97" s="241" t="n">
        <v>11.4500000000001</v>
      </c>
      <c r="AH97" s="241">
        <f>IFERROR(VLOOKUP(AG97,'CRUCE OPORTUNIDADES'!$C$10:$D$13,2,FALSE),"")</f>
        <v/>
      </c>
      <c r="AI97" s="241" t="n">
        <v>12.4500000000001</v>
      </c>
      <c r="AJ97" s="241">
        <f>IFERROR(VLOOKUP(AI97,'CRUCE OPORTUNIDADES'!$C$10:$D$13,2,FALSE),"")</f>
        <v/>
      </c>
      <c r="AK97" s="241" t="n">
        <v>13.4500000000001</v>
      </c>
      <c r="AL97" s="241">
        <f>IFERROR(VLOOKUP(AK97,'CRUCE OPORTUNIDADES'!$C$10:$D$13,2,FALSE),"")</f>
        <v/>
      </c>
      <c r="AM97" s="241" t="n">
        <v>14.4500000000001</v>
      </c>
      <c r="AN97" s="241">
        <f>IFERROR(VLOOKUP(AM97,'CRUCE OPORTUNIDADES'!$C$10:$D$13,2,FALSE),"")</f>
        <v/>
      </c>
      <c r="AO97" s="241" t="n">
        <v>15.4500000000001</v>
      </c>
      <c r="AP97" s="241">
        <f>IFERROR(VLOOKUP(AO97,'CRUCE OPORTUNIDADES'!$C$10:$D$13,2,FALSE),"")</f>
        <v/>
      </c>
      <c r="AQ97" s="241" t="n">
        <v>16.4500000000001</v>
      </c>
      <c r="AR97" s="241">
        <f>IFERROR(VLOOKUP(AQ97,'CRUCE OPORTUNIDADES'!$C$10:$D$13,2,FALSE),"")</f>
        <v/>
      </c>
      <c r="AS97" s="241" t="n">
        <v>17.4500000000002</v>
      </c>
      <c r="AT97" s="241">
        <f>IFERROR(VLOOKUP(AS97,'CRUCE OPORTUNIDADES'!$C$10:$D$13,2,FALSE),"")</f>
        <v/>
      </c>
      <c r="AU97" s="241" t="n">
        <v>18.4500000000002</v>
      </c>
      <c r="AV97" s="241">
        <f>IFERROR(VLOOKUP(AU97,'CRUCE OPORTUNIDADES'!$C$10:$D$13,2,FALSE),"")</f>
        <v/>
      </c>
      <c r="AW97" s="241" t="n">
        <v>19.4500000000002</v>
      </c>
      <c r="AX97" s="241">
        <f>IFERROR(VLOOKUP(AW97,'CRUCE OPORTUNIDADES'!$C$10:$D$13,2,FALSE),"")</f>
        <v/>
      </c>
      <c r="AY97" s="241" t="n">
        <v>20.4500000000002</v>
      </c>
      <c r="AZ97" s="241">
        <f>IFERROR(VLOOKUP(AY97,'CRUCE OPORTUNIDADES'!$C$10:$D$13,2,FALSE),"")</f>
        <v/>
      </c>
      <c r="BA97" s="241" t="n">
        <v>21.4500000000002</v>
      </c>
      <c r="BB97" s="241">
        <f>IFERROR(VLOOKUP(BA97,'CRUCE OPORTUNIDADES'!$C$10:$D$13,2,FALSE),"")</f>
        <v/>
      </c>
      <c r="BC97" s="241" t="n">
        <v>22.4500000000002</v>
      </c>
      <c r="BD97" s="241">
        <f>IFERROR(VLOOKUP(BC97,'CRUCE OPORTUNIDADES'!$C$10:$D$13,2,FALSE),"")</f>
        <v/>
      </c>
      <c r="BE97" s="241" t="n">
        <v>23.4500000000002</v>
      </c>
      <c r="BF97" s="241">
        <f>IFERROR(VLOOKUP(BE97,'CRUCE OPORTUNIDADES'!$C$10:$D$13,2,FALSE),"")</f>
        <v/>
      </c>
      <c r="BG97" s="241" t="n">
        <v>24.4500000000002</v>
      </c>
      <c r="BH97" s="241">
        <f>IFERROR(VLOOKUP(BG97,'CRUCE OPORTUNIDADES'!$C$10:$D$13,2,FALSE),"")</f>
        <v/>
      </c>
      <c r="BI97" s="241" t="n">
        <v>25.4500000000002</v>
      </c>
      <c r="BJ97" s="241">
        <f>IFERROR(VLOOKUP(BI97,'CRUCE OPORTUNIDADES'!$C$10:$D$13,2,FALSE),"")</f>
        <v/>
      </c>
    </row>
    <row r="98">
      <c r="N98" s="241">
        <f>IF(N99&lt;&gt;""," -O","")</f>
        <v/>
      </c>
      <c r="P98" s="241">
        <f>IF(P99&lt;&gt;""," -O","")</f>
        <v/>
      </c>
      <c r="R98" s="241">
        <f>IF(R99&lt;&gt;""," -O","")</f>
        <v/>
      </c>
      <c r="T98" s="241">
        <f>IF(T99&lt;&gt;""," -O","")</f>
        <v/>
      </c>
      <c r="V98" s="241">
        <f>IF(V99&lt;&gt;""," -O","")</f>
        <v/>
      </c>
      <c r="X98" s="241">
        <f>IF(X99&lt;&gt;""," -O","")</f>
        <v/>
      </c>
      <c r="Z98" s="241">
        <f>IF(Z99&lt;&gt;""," -O","")</f>
        <v/>
      </c>
      <c r="AB98" s="241">
        <f>IF(AB99&lt;&gt;""," -O","")</f>
        <v/>
      </c>
      <c r="AD98" s="241">
        <f>IF(AD99&lt;&gt;""," -O","")</f>
        <v/>
      </c>
      <c r="AF98" s="241">
        <f>IF(AF99&lt;&gt;""," -O","")</f>
        <v/>
      </c>
      <c r="AH98" s="241">
        <f>IF(AH99&lt;&gt;""," -O","")</f>
        <v/>
      </c>
      <c r="AJ98" s="241">
        <f>IF(AJ99&lt;&gt;""," -O","")</f>
        <v/>
      </c>
      <c r="AL98" s="241">
        <f>IF(AL99&lt;&gt;""," -O","")</f>
        <v/>
      </c>
      <c r="AN98" s="241">
        <f>IF(AN99&lt;&gt;""," -O","")</f>
        <v/>
      </c>
      <c r="AP98" s="241">
        <f>IF(AP99&lt;&gt;""," -O","")</f>
        <v/>
      </c>
      <c r="AR98" s="241">
        <f>IF(AR99&lt;&gt;""," -O","")</f>
        <v/>
      </c>
      <c r="AT98" s="241">
        <f>IF(AT99&lt;&gt;""," -O","")</f>
        <v/>
      </c>
      <c r="AV98" s="241">
        <f>IF(AV99&lt;&gt;""," -O","")</f>
        <v/>
      </c>
      <c r="AX98" s="241">
        <f>IF(AX99&lt;&gt;""," -O","")</f>
        <v/>
      </c>
      <c r="AZ98" s="241">
        <f>IF(AZ99&lt;&gt;""," -O","")</f>
        <v/>
      </c>
      <c r="BB98" s="241">
        <f>IF(BB99&lt;&gt;""," -O","")</f>
        <v/>
      </c>
      <c r="BD98" s="241">
        <f>IF(BD99&lt;&gt;""," -O","")</f>
        <v/>
      </c>
      <c r="BF98" s="241">
        <f>IF(BF99&lt;&gt;""," -O","")</f>
        <v/>
      </c>
      <c r="BH98" s="241">
        <f>IF(BH99&lt;&gt;""," -O","")</f>
        <v/>
      </c>
      <c r="BJ98" s="241">
        <f>IF(BJ99&lt;&gt;""," -O","")</f>
        <v/>
      </c>
    </row>
    <row r="99">
      <c r="M99" s="241" t="n">
        <v>1.46</v>
      </c>
      <c r="N99" s="241">
        <f>IFERROR(VLOOKUP(M99,'CRUCE OPORTUNIDADES'!$C$10:$D$13,2,FALSE),"")</f>
        <v/>
      </c>
      <c r="O99" s="241" t="n">
        <v>2.46000000000001</v>
      </c>
      <c r="P99" s="241">
        <f>IFERROR(VLOOKUP(O99,'CRUCE OPORTUNIDADES'!$C$10:$D$13,2,FALSE),"")</f>
        <v/>
      </c>
      <c r="Q99" s="241" t="n">
        <v>3.46000000000002</v>
      </c>
      <c r="R99" s="241">
        <f>IFERROR(VLOOKUP(Q99,'CRUCE OPORTUNIDADES'!$C$10:$D$13,2,FALSE),"")</f>
        <v/>
      </c>
      <c r="S99" s="241" t="n">
        <v>4.46000000000003</v>
      </c>
      <c r="T99" s="241">
        <f>IFERROR(VLOOKUP(S99,'CRUCE OPORTUNIDADES'!$C$10:$D$13,2,FALSE),"")</f>
        <v/>
      </c>
      <c r="U99" s="241" t="n">
        <v>5.46000000000004</v>
      </c>
      <c r="V99" s="241">
        <f>IFERROR(VLOOKUP(U99,'CRUCE OPORTUNIDADES'!$C$10:$D$13,2,FALSE),"")</f>
        <v/>
      </c>
      <c r="W99" s="241" t="n">
        <v>6.46000000000005</v>
      </c>
      <c r="X99" s="241">
        <f>IFERROR(VLOOKUP(W99,'CRUCE OPORTUNIDADES'!$C$10:$D$13,2,FALSE),"")</f>
        <v/>
      </c>
      <c r="Y99" s="241" t="n">
        <v>7.46000000000006</v>
      </c>
      <c r="Z99" s="241">
        <f>IFERROR(VLOOKUP(Y99,'CRUCE OPORTUNIDADES'!$C$10:$D$13,2,FALSE),"")</f>
        <v/>
      </c>
      <c r="AA99" s="241" t="n">
        <v>8.46000000000007</v>
      </c>
      <c r="AB99" s="241">
        <f>IFERROR(VLOOKUP(AA99,'CRUCE OPORTUNIDADES'!$C$10:$D$13,2,FALSE),"")</f>
        <v/>
      </c>
      <c r="AC99" s="241" t="n">
        <v>9.460000000000081</v>
      </c>
      <c r="AD99" s="241">
        <f>IFERROR(VLOOKUP(AC99,'CRUCE OPORTUNIDADES'!$C$10:$D$13,2,FALSE),"")</f>
        <v/>
      </c>
      <c r="AE99" s="241" t="n">
        <v>10.4600000000001</v>
      </c>
      <c r="AF99" s="241">
        <f>IFERROR(VLOOKUP(AE99,'CRUCE OPORTUNIDADES'!$C$10:$D$13,2,FALSE),"")</f>
        <v/>
      </c>
      <c r="AG99" s="241" t="n">
        <v>11.4600000000001</v>
      </c>
      <c r="AH99" s="241">
        <f>IFERROR(VLOOKUP(AG99,'CRUCE OPORTUNIDADES'!$C$10:$D$13,2,FALSE),"")</f>
        <v/>
      </c>
      <c r="AI99" s="241" t="n">
        <v>12.4600000000001</v>
      </c>
      <c r="AJ99" s="241">
        <f>IFERROR(VLOOKUP(AI99,'CRUCE OPORTUNIDADES'!$C$10:$D$13,2,FALSE),"")</f>
        <v/>
      </c>
      <c r="AK99" s="241" t="n">
        <v>13.4600000000001</v>
      </c>
      <c r="AL99" s="241">
        <f>IFERROR(VLOOKUP(AK99,'CRUCE OPORTUNIDADES'!$C$10:$D$13,2,FALSE),"")</f>
        <v/>
      </c>
      <c r="AM99" s="241" t="n">
        <v>14.4600000000001</v>
      </c>
      <c r="AN99" s="241">
        <f>IFERROR(VLOOKUP(AM99,'CRUCE OPORTUNIDADES'!$C$10:$D$13,2,FALSE),"")</f>
        <v/>
      </c>
      <c r="AO99" s="241" t="n">
        <v>15.4600000000001</v>
      </c>
      <c r="AP99" s="241">
        <f>IFERROR(VLOOKUP(AO99,'CRUCE OPORTUNIDADES'!$C$10:$D$13,2,FALSE),"")</f>
        <v/>
      </c>
      <c r="AQ99" s="241" t="n">
        <v>16.4600000000002</v>
      </c>
      <c r="AR99" s="241">
        <f>IFERROR(VLOOKUP(AQ99,'CRUCE OPORTUNIDADES'!$C$10:$D$13,2,FALSE),"")</f>
        <v/>
      </c>
      <c r="AS99" s="241" t="n">
        <v>17.4600000000002</v>
      </c>
      <c r="AT99" s="241">
        <f>IFERROR(VLOOKUP(AS99,'CRUCE OPORTUNIDADES'!$C$10:$D$13,2,FALSE),"")</f>
        <v/>
      </c>
      <c r="AU99" s="241" t="n">
        <v>18.4600000000002</v>
      </c>
      <c r="AV99" s="241">
        <f>IFERROR(VLOOKUP(AU99,'CRUCE OPORTUNIDADES'!$C$10:$D$13,2,FALSE),"")</f>
        <v/>
      </c>
      <c r="AW99" s="241" t="n">
        <v>19.4600000000002</v>
      </c>
      <c r="AX99" s="241">
        <f>IFERROR(VLOOKUP(AW99,'CRUCE OPORTUNIDADES'!$C$10:$D$13,2,FALSE),"")</f>
        <v/>
      </c>
      <c r="AY99" s="241" t="n">
        <v>20.4600000000002</v>
      </c>
      <c r="AZ99" s="241">
        <f>IFERROR(VLOOKUP(AY99,'CRUCE OPORTUNIDADES'!$C$10:$D$13,2,FALSE),"")</f>
        <v/>
      </c>
      <c r="BA99" s="241" t="n">
        <v>21.4600000000002</v>
      </c>
      <c r="BB99" s="241">
        <f>IFERROR(VLOOKUP(BA99,'CRUCE OPORTUNIDADES'!$C$10:$D$13,2,FALSE),"")</f>
        <v/>
      </c>
      <c r="BC99" s="241" t="n">
        <v>22.4600000000002</v>
      </c>
      <c r="BD99" s="241">
        <f>IFERROR(VLOOKUP(BC99,'CRUCE OPORTUNIDADES'!$C$10:$D$13,2,FALSE),"")</f>
        <v/>
      </c>
      <c r="BE99" s="241" t="n">
        <v>23.4600000000002</v>
      </c>
      <c r="BF99" s="241">
        <f>IFERROR(VLOOKUP(BE99,'CRUCE OPORTUNIDADES'!$C$10:$D$13,2,FALSE),"")</f>
        <v/>
      </c>
      <c r="BG99" s="241" t="n">
        <v>24.4600000000002</v>
      </c>
      <c r="BH99" s="241">
        <f>IFERROR(VLOOKUP(BG99,'CRUCE OPORTUNIDADES'!$C$10:$D$13,2,FALSE),"")</f>
        <v/>
      </c>
      <c r="BI99" s="241" t="n">
        <v>25.4600000000002</v>
      </c>
      <c r="BJ99" s="241">
        <f>IFERROR(VLOOKUP(BI99,'CRUCE OPORTUNIDADES'!$C$10:$D$13,2,FALSE),"")</f>
        <v/>
      </c>
    </row>
    <row r="100">
      <c r="N100" s="241">
        <f>IF(N101&lt;&gt;""," -O","")</f>
        <v/>
      </c>
      <c r="P100" s="241">
        <f>IF(P101&lt;&gt;""," -O","")</f>
        <v/>
      </c>
      <c r="R100" s="241">
        <f>IF(R101&lt;&gt;""," -O","")</f>
        <v/>
      </c>
      <c r="T100" s="241">
        <f>IF(T101&lt;&gt;""," -O","")</f>
        <v/>
      </c>
      <c r="V100" s="241">
        <f>IF(V101&lt;&gt;""," -O","")</f>
        <v/>
      </c>
      <c r="X100" s="241">
        <f>IF(X101&lt;&gt;""," -O","")</f>
        <v/>
      </c>
      <c r="Z100" s="241">
        <f>IF(Z101&lt;&gt;""," -O","")</f>
        <v/>
      </c>
      <c r="AB100" s="241">
        <f>IF(AB101&lt;&gt;""," -O","")</f>
        <v/>
      </c>
      <c r="AD100" s="241">
        <f>IF(AD101&lt;&gt;""," -O","")</f>
        <v/>
      </c>
      <c r="AF100" s="241">
        <f>IF(AF101&lt;&gt;""," -O","")</f>
        <v/>
      </c>
      <c r="AH100" s="241">
        <f>IF(AH101&lt;&gt;""," -O","")</f>
        <v/>
      </c>
      <c r="AJ100" s="241">
        <f>IF(AJ101&lt;&gt;""," -O","")</f>
        <v/>
      </c>
      <c r="AL100" s="241">
        <f>IF(AL101&lt;&gt;""," -O","")</f>
        <v/>
      </c>
      <c r="AN100" s="241">
        <f>IF(AN101&lt;&gt;""," -O","")</f>
        <v/>
      </c>
      <c r="AP100" s="241">
        <f>IF(AP101&lt;&gt;""," -O","")</f>
        <v/>
      </c>
      <c r="AR100" s="241">
        <f>IF(AR101&lt;&gt;""," -O","")</f>
        <v/>
      </c>
      <c r="AT100" s="241">
        <f>IF(AT101&lt;&gt;""," -O","")</f>
        <v/>
      </c>
      <c r="AV100" s="241">
        <f>IF(AV101&lt;&gt;""," -O","")</f>
        <v/>
      </c>
      <c r="AX100" s="241">
        <f>IF(AX101&lt;&gt;""," -O","")</f>
        <v/>
      </c>
      <c r="AZ100" s="241">
        <f>IF(AZ101&lt;&gt;""," -O","")</f>
        <v/>
      </c>
      <c r="BB100" s="241">
        <f>IF(BB101&lt;&gt;""," -O","")</f>
        <v/>
      </c>
      <c r="BD100" s="241">
        <f>IF(BD101&lt;&gt;""," -O","")</f>
        <v/>
      </c>
      <c r="BF100" s="241">
        <f>IF(BF101&lt;&gt;""," -O","")</f>
        <v/>
      </c>
      <c r="BH100" s="241">
        <f>IF(BH101&lt;&gt;""," -O","")</f>
        <v/>
      </c>
      <c r="BJ100" s="241">
        <f>IF(BJ101&lt;&gt;""," -O","")</f>
        <v/>
      </c>
    </row>
    <row r="101">
      <c r="M101" s="241" t="n">
        <v>1.47</v>
      </c>
      <c r="N101" s="241">
        <f>IFERROR(VLOOKUP(M101,'CRUCE OPORTUNIDADES'!$C$10:$D$13,2,FALSE),"")</f>
        <v/>
      </c>
      <c r="O101" s="241" t="n">
        <v>2.47000000000001</v>
      </c>
      <c r="P101" s="241">
        <f>IFERROR(VLOOKUP(O101,'CRUCE OPORTUNIDADES'!$C$10:$D$13,2,FALSE),"")</f>
        <v/>
      </c>
      <c r="Q101" s="241" t="n">
        <v>3.47000000000002</v>
      </c>
      <c r="R101" s="241">
        <f>IFERROR(VLOOKUP(Q101,'CRUCE OPORTUNIDADES'!$C$10:$D$13,2,FALSE),"")</f>
        <v/>
      </c>
      <c r="S101" s="241" t="n">
        <v>4.47000000000003</v>
      </c>
      <c r="T101" s="241">
        <f>IFERROR(VLOOKUP(S101,'CRUCE OPORTUNIDADES'!$C$10:$D$13,2,FALSE),"")</f>
        <v/>
      </c>
      <c r="U101" s="241" t="n">
        <v>5.47000000000004</v>
      </c>
      <c r="V101" s="241">
        <f>IFERROR(VLOOKUP(U101,'CRUCE OPORTUNIDADES'!$C$10:$D$13,2,FALSE),"")</f>
        <v/>
      </c>
      <c r="W101" s="241" t="n">
        <v>6.47000000000005</v>
      </c>
      <c r="X101" s="241">
        <f>IFERROR(VLOOKUP(W101,'CRUCE OPORTUNIDADES'!$C$10:$D$13,2,FALSE),"")</f>
        <v/>
      </c>
      <c r="Y101" s="241" t="n">
        <v>7.47000000000006</v>
      </c>
      <c r="Z101" s="241">
        <f>IFERROR(VLOOKUP(Y101,'CRUCE OPORTUNIDADES'!$C$10:$D$13,2,FALSE),"")</f>
        <v/>
      </c>
      <c r="AA101" s="241" t="n">
        <v>8.47000000000007</v>
      </c>
      <c r="AB101" s="241">
        <f>IFERROR(VLOOKUP(AA101,'CRUCE OPORTUNIDADES'!$C$10:$D$13,2,FALSE),"")</f>
        <v/>
      </c>
      <c r="AC101" s="241" t="n">
        <v>9.470000000000081</v>
      </c>
      <c r="AD101" s="241">
        <f>IFERROR(VLOOKUP(AC101,'CRUCE OPORTUNIDADES'!$C$10:$D$13,2,FALSE),"")</f>
        <v/>
      </c>
      <c r="AE101" s="241" t="n">
        <v>10.4700000000001</v>
      </c>
      <c r="AF101" s="241">
        <f>IFERROR(VLOOKUP(AE101,'CRUCE OPORTUNIDADES'!$C$10:$D$13,2,FALSE),"")</f>
        <v/>
      </c>
      <c r="AG101" s="241" t="n">
        <v>11.4700000000001</v>
      </c>
      <c r="AH101" s="241">
        <f>IFERROR(VLOOKUP(AG101,'CRUCE OPORTUNIDADES'!$C$10:$D$13,2,FALSE),"")</f>
        <v/>
      </c>
      <c r="AI101" s="241" t="n">
        <v>12.4700000000001</v>
      </c>
      <c r="AJ101" s="241">
        <f>IFERROR(VLOOKUP(AI101,'CRUCE OPORTUNIDADES'!$C$10:$D$13,2,FALSE),"")</f>
        <v/>
      </c>
      <c r="AK101" s="241" t="n">
        <v>13.4700000000001</v>
      </c>
      <c r="AL101" s="241">
        <f>IFERROR(VLOOKUP(AK101,'CRUCE OPORTUNIDADES'!$C$10:$D$13,2,FALSE),"")</f>
        <v/>
      </c>
      <c r="AM101" s="241" t="n">
        <v>14.4700000000001</v>
      </c>
      <c r="AN101" s="241">
        <f>IFERROR(VLOOKUP(AM101,'CRUCE OPORTUNIDADES'!$C$10:$D$13,2,FALSE),"")</f>
        <v/>
      </c>
      <c r="AO101" s="241" t="n">
        <v>15.4700000000001</v>
      </c>
      <c r="AP101" s="241">
        <f>IFERROR(VLOOKUP(AO101,'CRUCE OPORTUNIDADES'!$C$10:$D$13,2,FALSE),"")</f>
        <v/>
      </c>
      <c r="AQ101" s="241" t="n">
        <v>16.4700000000001</v>
      </c>
      <c r="AR101" s="241">
        <f>IFERROR(VLOOKUP(AQ101,'CRUCE OPORTUNIDADES'!$C$10:$D$13,2,FALSE),"")</f>
        <v/>
      </c>
      <c r="AS101" s="241" t="n">
        <v>17.4700000000002</v>
      </c>
      <c r="AT101" s="241">
        <f>IFERROR(VLOOKUP(AS101,'CRUCE OPORTUNIDADES'!$C$10:$D$13,2,FALSE),"")</f>
        <v/>
      </c>
      <c r="AU101" s="241" t="n">
        <v>18.4700000000002</v>
      </c>
      <c r="AV101" s="241">
        <f>IFERROR(VLOOKUP(AU101,'CRUCE OPORTUNIDADES'!$C$10:$D$13,2,FALSE),"")</f>
        <v/>
      </c>
      <c r="AW101" s="241" t="n">
        <v>19.4700000000002</v>
      </c>
      <c r="AX101" s="241">
        <f>IFERROR(VLOOKUP(AW101,'CRUCE OPORTUNIDADES'!$C$10:$D$13,2,FALSE),"")</f>
        <v/>
      </c>
      <c r="AY101" s="241" t="n">
        <v>20.4700000000002</v>
      </c>
      <c r="AZ101" s="241">
        <f>IFERROR(VLOOKUP(AY101,'CRUCE OPORTUNIDADES'!$C$10:$D$13,2,FALSE),"")</f>
        <v/>
      </c>
      <c r="BA101" s="241" t="n">
        <v>21.4700000000002</v>
      </c>
      <c r="BB101" s="241">
        <f>IFERROR(VLOOKUP(BA101,'CRUCE OPORTUNIDADES'!$C$10:$D$13,2,FALSE),"")</f>
        <v/>
      </c>
      <c r="BC101" s="241" t="n">
        <v>22.4700000000002</v>
      </c>
      <c r="BD101" s="241">
        <f>IFERROR(VLOOKUP(BC101,'CRUCE OPORTUNIDADES'!$C$10:$D$13,2,FALSE),"")</f>
        <v/>
      </c>
      <c r="BE101" s="241" t="n">
        <v>23.4700000000002</v>
      </c>
      <c r="BF101" s="241">
        <f>IFERROR(VLOOKUP(BE101,'CRUCE OPORTUNIDADES'!$C$10:$D$13,2,FALSE),"")</f>
        <v/>
      </c>
      <c r="BG101" s="241" t="n">
        <v>24.4700000000002</v>
      </c>
      <c r="BH101" s="241">
        <f>IFERROR(VLOOKUP(BG101,'CRUCE OPORTUNIDADES'!$C$10:$D$13,2,FALSE),"")</f>
        <v/>
      </c>
      <c r="BI101" s="241" t="n">
        <v>25.4700000000002</v>
      </c>
      <c r="BJ101" s="241">
        <f>IFERROR(VLOOKUP(BI101,'CRUCE OPORTUNIDADES'!$C$10:$D$13,2,FALSE),"")</f>
        <v/>
      </c>
    </row>
    <row r="102">
      <c r="N102" s="241">
        <f>IF(N103&lt;&gt;""," -O","")</f>
        <v/>
      </c>
      <c r="P102" s="241">
        <f>IF(P103&lt;&gt;""," -O","")</f>
        <v/>
      </c>
      <c r="R102" s="241">
        <f>IF(R103&lt;&gt;""," -O","")</f>
        <v/>
      </c>
      <c r="T102" s="241">
        <f>IF(T103&lt;&gt;""," -O","")</f>
        <v/>
      </c>
      <c r="V102" s="241">
        <f>IF(V103&lt;&gt;""," -O","")</f>
        <v/>
      </c>
      <c r="X102" s="241">
        <f>IF(X103&lt;&gt;""," -O","")</f>
        <v/>
      </c>
      <c r="Z102" s="241">
        <f>IF(Z103&lt;&gt;""," -O","")</f>
        <v/>
      </c>
      <c r="AB102" s="241">
        <f>IF(AB103&lt;&gt;""," -O","")</f>
        <v/>
      </c>
      <c r="AD102" s="241">
        <f>IF(AD103&lt;&gt;""," -O","")</f>
        <v/>
      </c>
      <c r="AF102" s="241">
        <f>IF(AF103&lt;&gt;""," -O","")</f>
        <v/>
      </c>
      <c r="AH102" s="241">
        <f>IF(AH103&lt;&gt;""," -O","")</f>
        <v/>
      </c>
      <c r="AJ102" s="241">
        <f>IF(AJ103&lt;&gt;""," -O","")</f>
        <v/>
      </c>
      <c r="AL102" s="241">
        <f>IF(AL103&lt;&gt;""," -O","")</f>
        <v/>
      </c>
      <c r="AN102" s="241">
        <f>IF(AN103&lt;&gt;""," -O","")</f>
        <v/>
      </c>
      <c r="AP102" s="241">
        <f>IF(AP103&lt;&gt;""," -O","")</f>
        <v/>
      </c>
      <c r="AR102" s="241">
        <f>IF(AR103&lt;&gt;""," -O","")</f>
        <v/>
      </c>
      <c r="AT102" s="241">
        <f>IF(AT103&lt;&gt;""," -O","")</f>
        <v/>
      </c>
      <c r="AV102" s="241">
        <f>IF(AV103&lt;&gt;""," -O","")</f>
        <v/>
      </c>
      <c r="AX102" s="241">
        <f>IF(AX103&lt;&gt;""," -O","")</f>
        <v/>
      </c>
      <c r="AZ102" s="241">
        <f>IF(AZ103&lt;&gt;""," -O","")</f>
        <v/>
      </c>
      <c r="BB102" s="241">
        <f>IF(BB103&lt;&gt;""," -O","")</f>
        <v/>
      </c>
      <c r="BD102" s="241">
        <f>IF(BD103&lt;&gt;""," -O","")</f>
        <v/>
      </c>
      <c r="BF102" s="241">
        <f>IF(BF103&lt;&gt;""," -O","")</f>
        <v/>
      </c>
      <c r="BH102" s="241">
        <f>IF(BH103&lt;&gt;""," -O","")</f>
        <v/>
      </c>
      <c r="BJ102" s="241">
        <f>IF(BJ103&lt;&gt;""," -O","")</f>
        <v/>
      </c>
    </row>
    <row r="103">
      <c r="M103" s="241" t="n">
        <v>1.48</v>
      </c>
      <c r="N103" s="241">
        <f>IFERROR(VLOOKUP(M103,'CRUCE OPORTUNIDADES'!$C$10:$D$13,2,FALSE),"")</f>
        <v/>
      </c>
      <c r="O103" s="241" t="n">
        <v>2.48000000000001</v>
      </c>
      <c r="P103" s="241">
        <f>IFERROR(VLOOKUP(O103,'CRUCE OPORTUNIDADES'!$C$10:$D$13,2,FALSE),"")</f>
        <v/>
      </c>
      <c r="Q103" s="241" t="n">
        <v>3.48000000000002</v>
      </c>
      <c r="R103" s="241">
        <f>IFERROR(VLOOKUP(Q103,'CRUCE OPORTUNIDADES'!$C$10:$D$13,2,FALSE),"")</f>
        <v/>
      </c>
      <c r="S103" s="241" t="n">
        <v>4.48000000000003</v>
      </c>
      <c r="T103" s="241">
        <f>IFERROR(VLOOKUP(S103,'CRUCE OPORTUNIDADES'!$C$10:$D$13,2,FALSE),"")</f>
        <v/>
      </c>
      <c r="U103" s="241" t="n">
        <v>5.48000000000004</v>
      </c>
      <c r="V103" s="241">
        <f>IFERROR(VLOOKUP(U103,'CRUCE OPORTUNIDADES'!$C$10:$D$13,2,FALSE),"")</f>
        <v/>
      </c>
      <c r="W103" s="241" t="n">
        <v>6.48000000000005</v>
      </c>
      <c r="X103" s="241">
        <f>IFERROR(VLOOKUP(W103,'CRUCE OPORTUNIDADES'!$C$10:$D$13,2,FALSE),"")</f>
        <v/>
      </c>
      <c r="Y103" s="241" t="n">
        <v>7.48000000000006</v>
      </c>
      <c r="Z103" s="241">
        <f>IFERROR(VLOOKUP(Y103,'CRUCE OPORTUNIDADES'!$C$10:$D$13,2,FALSE),"")</f>
        <v/>
      </c>
      <c r="AA103" s="241" t="n">
        <v>8.48000000000007</v>
      </c>
      <c r="AB103" s="241">
        <f>IFERROR(VLOOKUP(AA103,'CRUCE OPORTUNIDADES'!$C$10:$D$13,2,FALSE),"")</f>
        <v/>
      </c>
      <c r="AC103" s="241" t="n">
        <v>9.48000000000008</v>
      </c>
      <c r="AD103" s="241">
        <f>IFERROR(VLOOKUP(AC103,'CRUCE OPORTUNIDADES'!$C$10:$D$13,2,FALSE),"")</f>
        <v/>
      </c>
      <c r="AE103" s="241" t="n">
        <v>10.4800000000001</v>
      </c>
      <c r="AF103" s="241">
        <f>IFERROR(VLOOKUP(AE103,'CRUCE OPORTUNIDADES'!$C$10:$D$13,2,FALSE),"")</f>
        <v/>
      </c>
      <c r="AG103" s="241" t="n">
        <v>11.4800000000001</v>
      </c>
      <c r="AH103" s="241">
        <f>IFERROR(VLOOKUP(AG103,'CRUCE OPORTUNIDADES'!$C$10:$D$13,2,FALSE),"")</f>
        <v/>
      </c>
      <c r="AI103" s="241" t="n">
        <v>12.4800000000001</v>
      </c>
      <c r="AJ103" s="241">
        <f>IFERROR(VLOOKUP(AI103,'CRUCE OPORTUNIDADES'!$C$10:$D$13,2,FALSE),"")</f>
        <v/>
      </c>
      <c r="AK103" s="241" t="n">
        <v>13.4800000000001</v>
      </c>
      <c r="AL103" s="241">
        <f>IFERROR(VLOOKUP(AK103,'CRUCE OPORTUNIDADES'!$C$10:$D$13,2,FALSE),"")</f>
        <v/>
      </c>
      <c r="AM103" s="241" t="n">
        <v>14.4800000000001</v>
      </c>
      <c r="AN103" s="241">
        <f>IFERROR(VLOOKUP(AM103,'CRUCE OPORTUNIDADES'!$C$10:$D$13,2,FALSE),"")</f>
        <v/>
      </c>
      <c r="AO103" s="241" t="n">
        <v>15.4800000000001</v>
      </c>
      <c r="AP103" s="241">
        <f>IFERROR(VLOOKUP(AO103,'CRUCE OPORTUNIDADES'!$C$10:$D$13,2,FALSE),"")</f>
        <v/>
      </c>
      <c r="AQ103" s="241" t="n">
        <v>16.4800000000002</v>
      </c>
      <c r="AR103" s="241">
        <f>IFERROR(VLOOKUP(AQ103,'CRUCE OPORTUNIDADES'!$C$10:$D$13,2,FALSE),"")</f>
        <v/>
      </c>
      <c r="AS103" s="241" t="n">
        <v>17.4800000000002</v>
      </c>
      <c r="AT103" s="241">
        <f>IFERROR(VLOOKUP(AS103,'CRUCE OPORTUNIDADES'!$C$10:$D$13,2,FALSE),"")</f>
        <v/>
      </c>
      <c r="AU103" s="241" t="n">
        <v>18.4800000000002</v>
      </c>
      <c r="AV103" s="241">
        <f>IFERROR(VLOOKUP(AU103,'CRUCE OPORTUNIDADES'!$C$10:$D$13,2,FALSE),"")</f>
        <v/>
      </c>
      <c r="AW103" s="241" t="n">
        <v>19.4800000000002</v>
      </c>
      <c r="AX103" s="241">
        <f>IFERROR(VLOOKUP(AW103,'CRUCE OPORTUNIDADES'!$C$10:$D$13,2,FALSE),"")</f>
        <v/>
      </c>
      <c r="AY103" s="241" t="n">
        <v>20.4800000000002</v>
      </c>
      <c r="AZ103" s="241">
        <f>IFERROR(VLOOKUP(AY103,'CRUCE OPORTUNIDADES'!$C$10:$D$13,2,FALSE),"")</f>
        <v/>
      </c>
      <c r="BA103" s="241" t="n">
        <v>21.4800000000002</v>
      </c>
      <c r="BB103" s="241">
        <f>IFERROR(VLOOKUP(BA103,'CRUCE OPORTUNIDADES'!$C$10:$D$13,2,FALSE),"")</f>
        <v/>
      </c>
      <c r="BC103" s="241" t="n">
        <v>22.4800000000002</v>
      </c>
      <c r="BD103" s="241">
        <f>IFERROR(VLOOKUP(BC103,'CRUCE OPORTUNIDADES'!$C$10:$D$13,2,FALSE),"")</f>
        <v/>
      </c>
      <c r="BE103" s="241" t="n">
        <v>23.4800000000002</v>
      </c>
      <c r="BF103" s="241">
        <f>IFERROR(VLOOKUP(BE103,'CRUCE OPORTUNIDADES'!$C$10:$D$13,2,FALSE),"")</f>
        <v/>
      </c>
      <c r="BG103" s="241" t="n">
        <v>24.4800000000002</v>
      </c>
      <c r="BH103" s="241">
        <f>IFERROR(VLOOKUP(BG103,'CRUCE OPORTUNIDADES'!$C$10:$D$13,2,FALSE),"")</f>
        <v/>
      </c>
      <c r="BI103" s="241" t="n">
        <v>25.4800000000002</v>
      </c>
      <c r="BJ103" s="241">
        <f>IFERROR(VLOOKUP(BI103,'CRUCE OPORTUNIDADES'!$C$10:$D$13,2,FALSE),"")</f>
        <v/>
      </c>
    </row>
    <row r="104">
      <c r="N104" s="241">
        <f>IF(N105&lt;&gt;""," -O","")</f>
        <v/>
      </c>
      <c r="P104" s="241">
        <f>IF(P105&lt;&gt;""," -O","")</f>
        <v/>
      </c>
      <c r="R104" s="241">
        <f>IF(R105&lt;&gt;""," -O","")</f>
        <v/>
      </c>
      <c r="T104" s="241">
        <f>IF(T105&lt;&gt;""," -O","")</f>
        <v/>
      </c>
      <c r="V104" s="241">
        <f>IF(V105&lt;&gt;""," -O","")</f>
        <v/>
      </c>
      <c r="X104" s="241">
        <f>IF(X105&lt;&gt;""," -O","")</f>
        <v/>
      </c>
      <c r="Z104" s="241">
        <f>IF(Z105&lt;&gt;""," -O","")</f>
        <v/>
      </c>
      <c r="AB104" s="241">
        <f>IF(AB105&lt;&gt;""," -O","")</f>
        <v/>
      </c>
      <c r="AD104" s="241">
        <f>IF(AD105&lt;&gt;""," -O","")</f>
        <v/>
      </c>
      <c r="AF104" s="241">
        <f>IF(AF105&lt;&gt;""," -O","")</f>
        <v/>
      </c>
      <c r="AH104" s="241">
        <f>IF(AH105&lt;&gt;""," -O","")</f>
        <v/>
      </c>
      <c r="AJ104" s="241">
        <f>IF(AJ105&lt;&gt;""," -O","")</f>
        <v/>
      </c>
      <c r="AL104" s="241">
        <f>IF(AL105&lt;&gt;""," -O","")</f>
        <v/>
      </c>
      <c r="AN104" s="241">
        <f>IF(AN105&lt;&gt;""," -O","")</f>
        <v/>
      </c>
      <c r="AP104" s="241">
        <f>IF(AP105&lt;&gt;""," -O","")</f>
        <v/>
      </c>
      <c r="AR104" s="241">
        <f>IF(AR105&lt;&gt;""," -O","")</f>
        <v/>
      </c>
      <c r="AT104" s="241">
        <f>IF(AT105&lt;&gt;""," -O","")</f>
        <v/>
      </c>
      <c r="AV104" s="241">
        <f>IF(AV105&lt;&gt;""," -O","")</f>
        <v/>
      </c>
      <c r="AX104" s="241">
        <f>IF(AX105&lt;&gt;""," -O","")</f>
        <v/>
      </c>
      <c r="AZ104" s="241">
        <f>IF(AZ105&lt;&gt;""," -O","")</f>
        <v/>
      </c>
      <c r="BB104" s="241">
        <f>IF(BB105&lt;&gt;""," -O","")</f>
        <v/>
      </c>
      <c r="BD104" s="241">
        <f>IF(BD105&lt;&gt;""," -O","")</f>
        <v/>
      </c>
      <c r="BF104" s="241">
        <f>IF(BF105&lt;&gt;""," -O","")</f>
        <v/>
      </c>
      <c r="BH104" s="241">
        <f>IF(BH105&lt;&gt;""," -O","")</f>
        <v/>
      </c>
      <c r="BJ104" s="241">
        <f>IF(BJ105&lt;&gt;""," -O","")</f>
        <v/>
      </c>
    </row>
    <row r="105">
      <c r="M105" s="241" t="n">
        <v>1.49</v>
      </c>
      <c r="N105" s="241">
        <f>IFERROR(VLOOKUP(M105,'CRUCE OPORTUNIDADES'!$C$10:$D$13,2,FALSE),"")</f>
        <v/>
      </c>
      <c r="O105" s="241" t="n">
        <v>2.49000000000001</v>
      </c>
      <c r="P105" s="241">
        <f>IFERROR(VLOOKUP(O105,'CRUCE OPORTUNIDADES'!$C$10:$D$13,2,FALSE),"")</f>
        <v/>
      </c>
      <c r="Q105" s="241" t="n">
        <v>3.49000000000002</v>
      </c>
      <c r="R105" s="241">
        <f>IFERROR(VLOOKUP(Q105,'CRUCE OPORTUNIDADES'!$C$10:$D$13,2,FALSE),"")</f>
        <v/>
      </c>
      <c r="S105" s="241" t="n">
        <v>4.49000000000003</v>
      </c>
      <c r="T105" s="241">
        <f>IFERROR(VLOOKUP(S105,'CRUCE OPORTUNIDADES'!$C$10:$D$13,2,FALSE),"")</f>
        <v/>
      </c>
      <c r="U105" s="241" t="n">
        <v>5.49000000000004</v>
      </c>
      <c r="V105" s="241">
        <f>IFERROR(VLOOKUP(U105,'CRUCE OPORTUNIDADES'!$C$10:$D$13,2,FALSE),"")</f>
        <v/>
      </c>
      <c r="W105" s="241" t="n">
        <v>6.49000000000005</v>
      </c>
      <c r="X105" s="241">
        <f>IFERROR(VLOOKUP(W105,'CRUCE OPORTUNIDADES'!$C$10:$D$13,2,FALSE),"")</f>
        <v/>
      </c>
      <c r="Y105" s="241" t="n">
        <v>7.49000000000006</v>
      </c>
      <c r="Z105" s="241">
        <f>IFERROR(VLOOKUP(Y105,'CRUCE OPORTUNIDADES'!$C$10:$D$13,2,FALSE),"")</f>
        <v/>
      </c>
      <c r="AA105" s="241" t="n">
        <v>8.490000000000069</v>
      </c>
      <c r="AB105" s="241">
        <f>IFERROR(VLOOKUP(AA105,'CRUCE OPORTUNIDADES'!$C$10:$D$13,2,FALSE),"")</f>
        <v/>
      </c>
      <c r="AC105" s="241" t="n">
        <v>9.49000000000008</v>
      </c>
      <c r="AD105" s="241">
        <f>IFERROR(VLOOKUP(AC105,'CRUCE OPORTUNIDADES'!$C$10:$D$13,2,FALSE),"")</f>
        <v/>
      </c>
      <c r="AE105" s="241" t="n">
        <v>10.4900000000001</v>
      </c>
      <c r="AF105" s="241">
        <f>IFERROR(VLOOKUP(AE105,'CRUCE OPORTUNIDADES'!$C$10:$D$13,2,FALSE),"")</f>
        <v/>
      </c>
      <c r="AG105" s="241" t="n">
        <v>11.4900000000001</v>
      </c>
      <c r="AH105" s="241">
        <f>IFERROR(VLOOKUP(AG105,'CRUCE OPORTUNIDADES'!$C$10:$D$13,2,FALSE),"")</f>
        <v/>
      </c>
      <c r="AI105" s="241" t="n">
        <v>12.4900000000001</v>
      </c>
      <c r="AJ105" s="241">
        <f>IFERROR(VLOOKUP(AI105,'CRUCE OPORTUNIDADES'!$C$10:$D$13,2,FALSE),"")</f>
        <v/>
      </c>
      <c r="AK105" s="241" t="n">
        <v>13.4900000000001</v>
      </c>
      <c r="AL105" s="241">
        <f>IFERROR(VLOOKUP(AK105,'CRUCE OPORTUNIDADES'!$C$10:$D$13,2,FALSE),"")</f>
        <v/>
      </c>
      <c r="AM105" s="241" t="n">
        <v>14.4900000000001</v>
      </c>
      <c r="AN105" s="241">
        <f>IFERROR(VLOOKUP(AM105,'CRUCE OPORTUNIDADES'!$C$10:$D$13,2,FALSE),"")</f>
        <v/>
      </c>
      <c r="AO105" s="241" t="n">
        <v>15.4900000000001</v>
      </c>
      <c r="AP105" s="241">
        <f>IFERROR(VLOOKUP(AO105,'CRUCE OPORTUNIDADES'!$C$10:$D$13,2,FALSE),"")</f>
        <v/>
      </c>
      <c r="AQ105" s="241" t="n">
        <v>16.4900000000001</v>
      </c>
      <c r="AR105" s="241">
        <f>IFERROR(VLOOKUP(AQ105,'CRUCE OPORTUNIDADES'!$C$10:$D$13,2,FALSE),"")</f>
        <v/>
      </c>
      <c r="AS105" s="241" t="n">
        <v>17.4900000000002</v>
      </c>
      <c r="AT105" s="241">
        <f>IFERROR(VLOOKUP(AS105,'CRUCE OPORTUNIDADES'!$C$10:$D$13,2,FALSE),"")</f>
        <v/>
      </c>
      <c r="AU105" s="241" t="n">
        <v>18.4900000000002</v>
      </c>
      <c r="AV105" s="241">
        <f>IFERROR(VLOOKUP(AU105,'CRUCE OPORTUNIDADES'!$C$10:$D$13,2,FALSE),"")</f>
        <v/>
      </c>
      <c r="AW105" s="241" t="n">
        <v>19.4900000000002</v>
      </c>
      <c r="AX105" s="241">
        <f>IFERROR(VLOOKUP(AW105,'CRUCE OPORTUNIDADES'!$C$10:$D$13,2,FALSE),"")</f>
        <v/>
      </c>
      <c r="AY105" s="241" t="n">
        <v>20.4900000000002</v>
      </c>
      <c r="AZ105" s="241">
        <f>IFERROR(VLOOKUP(AY105,'CRUCE OPORTUNIDADES'!$C$10:$D$13,2,FALSE),"")</f>
        <v/>
      </c>
      <c r="BA105" s="241" t="n">
        <v>21.4900000000002</v>
      </c>
      <c r="BB105" s="241">
        <f>IFERROR(VLOOKUP(BA105,'CRUCE OPORTUNIDADES'!$C$10:$D$13,2,FALSE),"")</f>
        <v/>
      </c>
      <c r="BC105" s="241" t="n">
        <v>22.4900000000002</v>
      </c>
      <c r="BD105" s="241">
        <f>IFERROR(VLOOKUP(BC105,'CRUCE OPORTUNIDADES'!$C$10:$D$13,2,FALSE),"")</f>
        <v/>
      </c>
      <c r="BE105" s="241" t="n">
        <v>23.4900000000002</v>
      </c>
      <c r="BF105" s="241">
        <f>IFERROR(VLOOKUP(BE105,'CRUCE OPORTUNIDADES'!$C$10:$D$13,2,FALSE),"")</f>
        <v/>
      </c>
      <c r="BG105" s="241" t="n">
        <v>24.4900000000002</v>
      </c>
      <c r="BH105" s="241">
        <f>IFERROR(VLOOKUP(BG105,'CRUCE OPORTUNIDADES'!$C$10:$D$13,2,FALSE),"")</f>
        <v/>
      </c>
      <c r="BI105" s="241" t="n">
        <v>25.4900000000002</v>
      </c>
      <c r="BJ105" s="241">
        <f>IFERROR(VLOOKUP(BI105,'CRUCE OPORTUNIDADES'!$C$10:$D$13,2,FALSE),"")</f>
        <v/>
      </c>
    </row>
    <row r="106">
      <c r="N106" s="241">
        <f>IF(N107&lt;&gt;""," -O","")</f>
        <v/>
      </c>
      <c r="P106" s="241">
        <f>IF(P107&lt;&gt;""," -O","")</f>
        <v/>
      </c>
      <c r="R106" s="241">
        <f>IF(R107&lt;&gt;""," -O","")</f>
        <v/>
      </c>
      <c r="T106" s="241">
        <f>IF(T107&lt;&gt;""," -O","")</f>
        <v/>
      </c>
      <c r="V106" s="241">
        <f>IF(V107&lt;&gt;""," -O","")</f>
        <v/>
      </c>
      <c r="X106" s="241">
        <f>IF(X107&lt;&gt;""," -O","")</f>
        <v/>
      </c>
      <c r="Z106" s="241">
        <f>IF(Z107&lt;&gt;""," -O","")</f>
        <v/>
      </c>
      <c r="AB106" s="241">
        <f>IF(AB107&lt;&gt;""," -O","")</f>
        <v/>
      </c>
      <c r="AD106" s="241">
        <f>IF(AD107&lt;&gt;""," -O","")</f>
        <v/>
      </c>
      <c r="AF106" s="241">
        <f>IF(AF107&lt;&gt;""," -O","")</f>
        <v/>
      </c>
      <c r="AH106" s="241">
        <f>IF(AH107&lt;&gt;""," -O","")</f>
        <v/>
      </c>
      <c r="AJ106" s="241">
        <f>IF(AJ107&lt;&gt;""," -O","")</f>
        <v/>
      </c>
      <c r="AL106" s="241">
        <f>IF(AL107&lt;&gt;""," -O","")</f>
        <v/>
      </c>
      <c r="AN106" s="241">
        <f>IF(AN107&lt;&gt;""," -O","")</f>
        <v/>
      </c>
      <c r="AP106" s="241">
        <f>IF(AP107&lt;&gt;""," -O","")</f>
        <v/>
      </c>
      <c r="AR106" s="241">
        <f>IF(AR107&lt;&gt;""," -O","")</f>
        <v/>
      </c>
      <c r="AT106" s="241">
        <f>IF(AT107&lt;&gt;""," -O","")</f>
        <v/>
      </c>
      <c r="AV106" s="241">
        <f>IF(AV107&lt;&gt;""," -O","")</f>
        <v/>
      </c>
      <c r="AX106" s="241">
        <f>IF(AX107&lt;&gt;""," -O","")</f>
        <v/>
      </c>
      <c r="AZ106" s="241">
        <f>IF(AZ107&lt;&gt;""," -O","")</f>
        <v/>
      </c>
      <c r="BB106" s="241">
        <f>IF(BB107&lt;&gt;""," -O","")</f>
        <v/>
      </c>
      <c r="BD106" s="241">
        <f>IF(BD107&lt;&gt;""," -O","")</f>
        <v/>
      </c>
      <c r="BF106" s="241">
        <f>IF(BF107&lt;&gt;""," -O","")</f>
        <v/>
      </c>
      <c r="BH106" s="241">
        <f>IF(BH107&lt;&gt;""," -O","")</f>
        <v/>
      </c>
      <c r="BJ106" s="241">
        <f>IF(BJ107&lt;&gt;""," -O","")</f>
        <v/>
      </c>
    </row>
    <row r="107">
      <c r="M107" s="241" t="n">
        <v>1.5</v>
      </c>
      <c r="N107" s="241">
        <f>IFERROR(VLOOKUP(M107,'CRUCE OPORTUNIDADES'!$C$10:$D$13,2,FALSE),"")</f>
        <v/>
      </c>
      <c r="O107" s="241" t="n">
        <v>2.50000000000001</v>
      </c>
      <c r="P107" s="241">
        <f>IFERROR(VLOOKUP(O107,'CRUCE OPORTUNIDADES'!$C$10:$D$13,2,FALSE),"")</f>
        <v/>
      </c>
      <c r="Q107" s="241" t="n">
        <v>3.50000000000002</v>
      </c>
      <c r="R107" s="241">
        <f>IFERROR(VLOOKUP(Q107,'CRUCE OPORTUNIDADES'!$C$10:$D$13,2,FALSE),"")</f>
        <v/>
      </c>
      <c r="S107" s="241" t="n">
        <v>4.50000000000003</v>
      </c>
      <c r="T107" s="241">
        <f>IFERROR(VLOOKUP(S107,'CRUCE OPORTUNIDADES'!$C$10:$D$13,2,FALSE),"")</f>
        <v/>
      </c>
      <c r="U107" s="241" t="n">
        <v>5.50000000000004</v>
      </c>
      <c r="V107" s="241">
        <f>IFERROR(VLOOKUP(U107,'CRUCE OPORTUNIDADES'!$C$10:$D$13,2,FALSE),"")</f>
        <v/>
      </c>
      <c r="W107" s="241" t="n">
        <v>6.50000000000005</v>
      </c>
      <c r="X107" s="241">
        <f>IFERROR(VLOOKUP(W107,'CRUCE OPORTUNIDADES'!$C$10:$D$13,2,FALSE),"")</f>
        <v/>
      </c>
      <c r="Y107" s="241" t="n">
        <v>7.50000000000006</v>
      </c>
      <c r="Z107" s="241">
        <f>IFERROR(VLOOKUP(Y107,'CRUCE OPORTUNIDADES'!$C$10:$D$13,2,FALSE),"")</f>
        <v/>
      </c>
      <c r="AA107" s="241" t="n">
        <v>8.500000000000069</v>
      </c>
      <c r="AB107" s="241">
        <f>IFERROR(VLOOKUP(AA107,'CRUCE OPORTUNIDADES'!$C$10:$D$13,2,FALSE),"")</f>
        <v/>
      </c>
      <c r="AC107" s="241" t="n">
        <v>9.50000000000008</v>
      </c>
      <c r="AD107" s="241">
        <f>IFERROR(VLOOKUP(AC107,'CRUCE OPORTUNIDADES'!$C$10:$D$13,2,FALSE),"")</f>
        <v/>
      </c>
      <c r="AE107" s="241" t="n">
        <v>10.5000000000001</v>
      </c>
      <c r="AF107" s="241">
        <f>IFERROR(VLOOKUP(AE107,'CRUCE OPORTUNIDADES'!$C$10:$D$13,2,FALSE),"")</f>
        <v/>
      </c>
      <c r="AG107" s="241" t="n">
        <v>11.5000000000001</v>
      </c>
      <c r="AH107" s="241">
        <f>IFERROR(VLOOKUP(AG107,'CRUCE OPORTUNIDADES'!$C$10:$D$13,2,FALSE),"")</f>
        <v/>
      </c>
      <c r="AI107" s="241" t="n">
        <v>12.5000000000001</v>
      </c>
      <c r="AJ107" s="241">
        <f>IFERROR(VLOOKUP(AI107,'CRUCE OPORTUNIDADES'!$C$10:$D$13,2,FALSE),"")</f>
        <v/>
      </c>
      <c r="AK107" s="241" t="n">
        <v>13.5000000000001</v>
      </c>
      <c r="AL107" s="241">
        <f>IFERROR(VLOOKUP(AK107,'CRUCE OPORTUNIDADES'!$C$10:$D$13,2,FALSE),"")</f>
        <v/>
      </c>
      <c r="AM107" s="241" t="n">
        <v>14.5000000000001</v>
      </c>
      <c r="AN107" s="241">
        <f>IFERROR(VLOOKUP(AM107,'CRUCE OPORTUNIDADES'!$C$10:$D$13,2,FALSE),"")</f>
        <v/>
      </c>
      <c r="AO107" s="241" t="n">
        <v>15.5000000000001</v>
      </c>
      <c r="AP107" s="241">
        <f>IFERROR(VLOOKUP(AO107,'CRUCE OPORTUNIDADES'!$C$10:$D$13,2,FALSE),"")</f>
        <v/>
      </c>
      <c r="AQ107" s="241" t="n">
        <v>16.5000000000002</v>
      </c>
      <c r="AR107" s="241">
        <f>IFERROR(VLOOKUP(AQ107,'CRUCE OPORTUNIDADES'!$C$10:$D$13,2,FALSE),"")</f>
        <v/>
      </c>
      <c r="AS107" s="241" t="n">
        <v>17.5000000000002</v>
      </c>
      <c r="AT107" s="241">
        <f>IFERROR(VLOOKUP(AS107,'CRUCE OPORTUNIDADES'!$C$10:$D$13,2,FALSE),"")</f>
        <v/>
      </c>
      <c r="AU107" s="241" t="n">
        <v>18.5000000000002</v>
      </c>
      <c r="AV107" s="241">
        <f>IFERROR(VLOOKUP(AU107,'CRUCE OPORTUNIDADES'!$C$10:$D$13,2,FALSE),"")</f>
        <v/>
      </c>
      <c r="AW107" s="241" t="n">
        <v>19.5000000000002</v>
      </c>
      <c r="AX107" s="241">
        <f>IFERROR(VLOOKUP(AW107,'CRUCE OPORTUNIDADES'!$C$10:$D$13,2,FALSE),"")</f>
        <v/>
      </c>
      <c r="AY107" s="241" t="n">
        <v>20.5000000000002</v>
      </c>
      <c r="AZ107" s="241">
        <f>IFERROR(VLOOKUP(AY107,'CRUCE OPORTUNIDADES'!$C$10:$D$13,2,FALSE),"")</f>
        <v/>
      </c>
      <c r="BA107" s="241" t="n">
        <v>21.5000000000002</v>
      </c>
      <c r="BB107" s="241">
        <f>IFERROR(VLOOKUP(BA107,'CRUCE OPORTUNIDADES'!$C$10:$D$13,2,FALSE),"")</f>
        <v/>
      </c>
      <c r="BC107" s="241" t="n">
        <v>22.5000000000002</v>
      </c>
      <c r="BD107" s="241">
        <f>IFERROR(VLOOKUP(BC107,'CRUCE OPORTUNIDADES'!$C$10:$D$13,2,FALSE),"")</f>
        <v/>
      </c>
      <c r="BE107" s="241" t="n">
        <v>23.5000000000002</v>
      </c>
      <c r="BF107" s="241">
        <f>IFERROR(VLOOKUP(BE107,'CRUCE OPORTUNIDADES'!$C$10:$D$13,2,FALSE),"")</f>
        <v/>
      </c>
      <c r="BG107" s="241" t="n">
        <v>24.5000000000002</v>
      </c>
      <c r="BH107" s="241">
        <f>IFERROR(VLOOKUP(BG107,'CRUCE OPORTUNIDADES'!$C$10:$D$13,2,FALSE),"")</f>
        <v/>
      </c>
      <c r="BI107" s="241" t="n">
        <v>25.5000000000002</v>
      </c>
      <c r="BJ107" s="241">
        <f>IFERROR(VLOOKUP(BI107,'CRUCE OPORTUNIDADES'!$C$10:$D$13,2,FALSE),"")</f>
        <v/>
      </c>
    </row>
    <row r="108">
      <c r="N108" s="241">
        <f>IF(N109&lt;&gt;""," -O","")</f>
        <v/>
      </c>
      <c r="P108" s="241">
        <f>IF(P109&lt;&gt;""," -O","")</f>
        <v/>
      </c>
      <c r="R108" s="241">
        <f>IF(R109&lt;&gt;""," -O","")</f>
        <v/>
      </c>
      <c r="T108" s="241">
        <f>IF(T109&lt;&gt;""," -O","")</f>
        <v/>
      </c>
      <c r="V108" s="241">
        <f>IF(V109&lt;&gt;""," -O","")</f>
        <v/>
      </c>
      <c r="X108" s="241">
        <f>IF(X109&lt;&gt;""," -O","")</f>
        <v/>
      </c>
      <c r="Z108" s="241">
        <f>IF(Z109&lt;&gt;""," -O","")</f>
        <v/>
      </c>
      <c r="AB108" s="241">
        <f>IF(AB109&lt;&gt;""," -O","")</f>
        <v/>
      </c>
      <c r="AD108" s="241">
        <f>IF(AD109&lt;&gt;""," -O","")</f>
        <v/>
      </c>
      <c r="AF108" s="241">
        <f>IF(AF109&lt;&gt;""," -O","")</f>
        <v/>
      </c>
      <c r="AH108" s="241">
        <f>IF(AH109&lt;&gt;""," -O","")</f>
        <v/>
      </c>
      <c r="AJ108" s="241">
        <f>IF(AJ109&lt;&gt;""," -O","")</f>
        <v/>
      </c>
      <c r="AL108" s="241">
        <f>IF(AL109&lt;&gt;""," -O","")</f>
        <v/>
      </c>
      <c r="AN108" s="241">
        <f>IF(AN109&lt;&gt;""," -O","")</f>
        <v/>
      </c>
      <c r="AP108" s="241">
        <f>IF(AP109&lt;&gt;""," -O","")</f>
        <v/>
      </c>
      <c r="AR108" s="241">
        <f>IF(AR109&lt;&gt;""," -O","")</f>
        <v/>
      </c>
      <c r="AT108" s="241">
        <f>IF(AT109&lt;&gt;""," -O","")</f>
        <v/>
      </c>
      <c r="AV108" s="241">
        <f>IF(AV109&lt;&gt;""," -O","")</f>
        <v/>
      </c>
      <c r="AX108" s="241">
        <f>IF(AX109&lt;&gt;""," -O","")</f>
        <v/>
      </c>
      <c r="AZ108" s="241">
        <f>IF(AZ109&lt;&gt;""," -O","")</f>
        <v/>
      </c>
      <c r="BB108" s="241">
        <f>IF(BB109&lt;&gt;""," -O","")</f>
        <v/>
      </c>
      <c r="BD108" s="241">
        <f>IF(BD109&lt;&gt;""," -O","")</f>
        <v/>
      </c>
      <c r="BF108" s="241">
        <f>IF(BF109&lt;&gt;""," -O","")</f>
        <v/>
      </c>
      <c r="BH108" s="241">
        <f>IF(BH109&lt;&gt;""," -O","")</f>
        <v/>
      </c>
      <c r="BJ108" s="241">
        <f>IF(BJ109&lt;&gt;""," -O","")</f>
        <v/>
      </c>
    </row>
    <row r="109">
      <c r="M109" s="241" t="n">
        <v>1.51</v>
      </c>
      <c r="N109" s="241">
        <f>IFERROR(VLOOKUP(M109,'CRUCE OPORTUNIDADES'!$C$10:$D$13,2,FALSE),"")</f>
        <v/>
      </c>
      <c r="O109" s="241" t="n">
        <v>2.51000000000001</v>
      </c>
      <c r="P109" s="241">
        <f>IFERROR(VLOOKUP(O109,'CRUCE OPORTUNIDADES'!$C$10:$D$13,2,FALSE),"")</f>
        <v/>
      </c>
      <c r="Q109" s="241" t="n">
        <v>3.51000000000002</v>
      </c>
      <c r="R109" s="241">
        <f>IFERROR(VLOOKUP(Q109,'CRUCE OPORTUNIDADES'!$C$10:$D$13,2,FALSE),"")</f>
        <v/>
      </c>
      <c r="S109" s="241" t="n">
        <v>4.51000000000003</v>
      </c>
      <c r="T109" s="241">
        <f>IFERROR(VLOOKUP(S109,'CRUCE OPORTUNIDADES'!$C$10:$D$13,2,FALSE),"")</f>
        <v/>
      </c>
      <c r="U109" s="241" t="n">
        <v>5.51000000000004</v>
      </c>
      <c r="V109" s="241">
        <f>IFERROR(VLOOKUP(U109,'CRUCE OPORTUNIDADES'!$C$10:$D$13,2,FALSE),"")</f>
        <v/>
      </c>
      <c r="W109" s="241" t="n">
        <v>6.51000000000005</v>
      </c>
      <c r="X109" s="241">
        <f>IFERROR(VLOOKUP(W109,'CRUCE OPORTUNIDADES'!$C$10:$D$13,2,FALSE),"")</f>
        <v/>
      </c>
      <c r="Y109" s="241" t="n">
        <v>7.51000000000006</v>
      </c>
      <c r="Z109" s="241">
        <f>IFERROR(VLOOKUP(Y109,'CRUCE OPORTUNIDADES'!$C$10:$D$13,2,FALSE),"")</f>
        <v/>
      </c>
      <c r="AA109" s="241" t="n">
        <v>8.510000000000071</v>
      </c>
      <c r="AB109" s="241">
        <f>IFERROR(VLOOKUP(AA109,'CRUCE OPORTUNIDADES'!$C$10:$D$13,2,FALSE),"")</f>
        <v/>
      </c>
      <c r="AC109" s="241" t="n">
        <v>9.51000000000008</v>
      </c>
      <c r="AD109" s="241">
        <f>IFERROR(VLOOKUP(AC109,'CRUCE OPORTUNIDADES'!$C$10:$D$13,2,FALSE),"")</f>
        <v/>
      </c>
      <c r="AE109" s="241" t="n">
        <v>10.5100000000001</v>
      </c>
      <c r="AF109" s="241">
        <f>IFERROR(VLOOKUP(AE109,'CRUCE OPORTUNIDADES'!$C$10:$D$13,2,FALSE),"")</f>
        <v/>
      </c>
      <c r="AG109" s="241" t="n">
        <v>11.5100000000001</v>
      </c>
      <c r="AH109" s="241">
        <f>IFERROR(VLOOKUP(AG109,'CRUCE OPORTUNIDADES'!$C$10:$D$13,2,FALSE),"")</f>
        <v/>
      </c>
      <c r="AI109" s="241" t="n">
        <v>12.5100000000001</v>
      </c>
      <c r="AJ109" s="241">
        <f>IFERROR(VLOOKUP(AI109,'CRUCE OPORTUNIDADES'!$C$10:$D$13,2,FALSE),"")</f>
        <v/>
      </c>
      <c r="AK109" s="241" t="n">
        <v>13.5100000000001</v>
      </c>
      <c r="AL109" s="241">
        <f>IFERROR(VLOOKUP(AK109,'CRUCE OPORTUNIDADES'!$C$10:$D$13,2,FALSE),"")</f>
        <v/>
      </c>
      <c r="AM109" s="241" t="n">
        <v>14.5100000000001</v>
      </c>
      <c r="AN109" s="241">
        <f>IFERROR(VLOOKUP(AM109,'CRUCE OPORTUNIDADES'!$C$10:$D$13,2,FALSE),"")</f>
        <v/>
      </c>
      <c r="AO109" s="241" t="n">
        <v>15.5100000000001</v>
      </c>
      <c r="AP109" s="241">
        <f>IFERROR(VLOOKUP(AO109,'CRUCE OPORTUNIDADES'!$C$10:$D$13,2,FALSE),"")</f>
        <v/>
      </c>
      <c r="AQ109" s="241" t="n">
        <v>16.5100000000001</v>
      </c>
      <c r="AR109" s="241">
        <f>IFERROR(VLOOKUP(AQ109,'CRUCE OPORTUNIDADES'!$C$10:$D$13,2,FALSE),"")</f>
        <v/>
      </c>
      <c r="AS109" s="241" t="n">
        <v>17.5100000000002</v>
      </c>
      <c r="AT109" s="241">
        <f>IFERROR(VLOOKUP(AS109,'CRUCE OPORTUNIDADES'!$C$10:$D$13,2,FALSE),"")</f>
        <v/>
      </c>
      <c r="AU109" s="241" t="n">
        <v>18.5100000000002</v>
      </c>
      <c r="AV109" s="241">
        <f>IFERROR(VLOOKUP(AU109,'CRUCE OPORTUNIDADES'!$C$10:$D$13,2,FALSE),"")</f>
        <v/>
      </c>
      <c r="AW109" s="241" t="n">
        <v>19.5100000000002</v>
      </c>
      <c r="AX109" s="241">
        <f>IFERROR(VLOOKUP(AW109,'CRUCE OPORTUNIDADES'!$C$10:$D$13,2,FALSE),"")</f>
        <v/>
      </c>
      <c r="AY109" s="241" t="n">
        <v>20.5100000000002</v>
      </c>
      <c r="AZ109" s="241">
        <f>IFERROR(VLOOKUP(AY109,'CRUCE OPORTUNIDADES'!$C$10:$D$13,2,FALSE),"")</f>
        <v/>
      </c>
      <c r="BA109" s="241" t="n">
        <v>21.5100000000002</v>
      </c>
      <c r="BB109" s="241">
        <f>IFERROR(VLOOKUP(BA109,'CRUCE OPORTUNIDADES'!$C$10:$D$13,2,FALSE),"")</f>
        <v/>
      </c>
      <c r="BC109" s="241" t="n">
        <v>22.5100000000002</v>
      </c>
      <c r="BD109" s="241">
        <f>IFERROR(VLOOKUP(BC109,'CRUCE OPORTUNIDADES'!$C$10:$D$13,2,FALSE),"")</f>
        <v/>
      </c>
      <c r="BE109" s="241" t="n">
        <v>23.5100000000002</v>
      </c>
      <c r="BF109" s="241">
        <f>IFERROR(VLOOKUP(BE109,'CRUCE OPORTUNIDADES'!$C$10:$D$13,2,FALSE),"")</f>
        <v/>
      </c>
      <c r="BG109" s="241" t="n">
        <v>24.5100000000002</v>
      </c>
      <c r="BH109" s="241">
        <f>IFERROR(VLOOKUP(BG109,'CRUCE OPORTUNIDADES'!$C$10:$D$13,2,FALSE),"")</f>
        <v/>
      </c>
      <c r="BI109" s="241" t="n">
        <v>25.5100000000002</v>
      </c>
      <c r="BJ109" s="241">
        <f>IFERROR(VLOOKUP(BI109,'CRUCE OPORTUNIDADES'!$C$10:$D$13,2,FALSE),"")</f>
        <v/>
      </c>
    </row>
    <row r="110">
      <c r="N110" s="241">
        <f>IF(N111&lt;&gt;""," -O","")</f>
        <v/>
      </c>
      <c r="P110" s="241">
        <f>IF(P111&lt;&gt;""," -O","")</f>
        <v/>
      </c>
      <c r="R110" s="241">
        <f>IF(R111&lt;&gt;""," -O","")</f>
        <v/>
      </c>
      <c r="T110" s="241">
        <f>IF(T111&lt;&gt;""," -O","")</f>
        <v/>
      </c>
      <c r="V110" s="241">
        <f>IF(V111&lt;&gt;""," -O","")</f>
        <v/>
      </c>
      <c r="X110" s="241">
        <f>IF(X111&lt;&gt;""," -O","")</f>
        <v/>
      </c>
      <c r="Z110" s="241">
        <f>IF(Z111&lt;&gt;""," -O","")</f>
        <v/>
      </c>
      <c r="AB110" s="241">
        <f>IF(AB111&lt;&gt;""," -O","")</f>
        <v/>
      </c>
      <c r="AD110" s="241">
        <f>IF(AD111&lt;&gt;""," -O","")</f>
        <v/>
      </c>
      <c r="AF110" s="241">
        <f>IF(AF111&lt;&gt;""," -O","")</f>
        <v/>
      </c>
      <c r="AH110" s="241">
        <f>IF(AH111&lt;&gt;""," -O","")</f>
        <v/>
      </c>
      <c r="AJ110" s="241">
        <f>IF(AJ111&lt;&gt;""," -O","")</f>
        <v/>
      </c>
      <c r="AL110" s="241">
        <f>IF(AL111&lt;&gt;""," -O","")</f>
        <v/>
      </c>
      <c r="AN110" s="241">
        <f>IF(AN111&lt;&gt;""," -O","")</f>
        <v/>
      </c>
      <c r="AP110" s="241">
        <f>IF(AP111&lt;&gt;""," -O","")</f>
        <v/>
      </c>
      <c r="AR110" s="241">
        <f>IF(AR111&lt;&gt;""," -O","")</f>
        <v/>
      </c>
      <c r="AT110" s="241">
        <f>IF(AT111&lt;&gt;""," -O","")</f>
        <v/>
      </c>
      <c r="AV110" s="241">
        <f>IF(AV111&lt;&gt;""," -O","")</f>
        <v/>
      </c>
      <c r="AX110" s="241">
        <f>IF(AX111&lt;&gt;""," -O","")</f>
        <v/>
      </c>
      <c r="AZ110" s="241">
        <f>IF(AZ111&lt;&gt;""," -O","")</f>
        <v/>
      </c>
      <c r="BB110" s="241">
        <f>IF(BB111&lt;&gt;""," -O","")</f>
        <v/>
      </c>
      <c r="BD110" s="241">
        <f>IF(BD111&lt;&gt;""," -O","")</f>
        <v/>
      </c>
      <c r="BF110" s="241">
        <f>IF(BF111&lt;&gt;""," -O","")</f>
        <v/>
      </c>
      <c r="BH110" s="241">
        <f>IF(BH111&lt;&gt;""," -O","")</f>
        <v/>
      </c>
      <c r="BJ110" s="241">
        <f>IF(BJ111&lt;&gt;""," -O","")</f>
        <v/>
      </c>
    </row>
    <row r="111">
      <c r="M111" s="241" t="n">
        <v>1.52</v>
      </c>
      <c r="N111" s="241">
        <f>IFERROR(VLOOKUP(M111,'CRUCE OPORTUNIDADES'!$C$10:$D$13,2,FALSE),"")</f>
        <v/>
      </c>
      <c r="O111" s="241" t="n">
        <v>2.52000000000001</v>
      </c>
      <c r="P111" s="241">
        <f>IFERROR(VLOOKUP(O111,'CRUCE OPORTUNIDADES'!$C$10:$D$13,2,FALSE),"")</f>
        <v/>
      </c>
      <c r="Q111" s="241" t="n">
        <v>3.52000000000002</v>
      </c>
      <c r="R111" s="241">
        <f>IFERROR(VLOOKUP(Q111,'CRUCE OPORTUNIDADES'!$C$10:$D$13,2,FALSE),"")</f>
        <v/>
      </c>
      <c r="S111" s="241" t="n">
        <v>4.52000000000003</v>
      </c>
      <c r="T111" s="241">
        <f>IFERROR(VLOOKUP(S111,'CRUCE OPORTUNIDADES'!$C$10:$D$13,2,FALSE),"")</f>
        <v/>
      </c>
      <c r="U111" s="241" t="n">
        <v>5.52000000000004</v>
      </c>
      <c r="V111" s="241">
        <f>IFERROR(VLOOKUP(U111,'CRUCE OPORTUNIDADES'!$C$10:$D$13,2,FALSE),"")</f>
        <v/>
      </c>
      <c r="W111" s="241" t="n">
        <v>6.52000000000005</v>
      </c>
      <c r="X111" s="241">
        <f>IFERROR(VLOOKUP(W111,'CRUCE OPORTUNIDADES'!$C$10:$D$13,2,FALSE),"")</f>
        <v/>
      </c>
      <c r="Y111" s="241" t="n">
        <v>7.52000000000006</v>
      </c>
      <c r="Z111" s="241">
        <f>IFERROR(VLOOKUP(Y111,'CRUCE OPORTUNIDADES'!$C$10:$D$13,2,FALSE),"")</f>
        <v/>
      </c>
      <c r="AA111" s="241" t="n">
        <v>8.520000000000071</v>
      </c>
      <c r="AB111" s="241">
        <f>IFERROR(VLOOKUP(AA111,'CRUCE OPORTUNIDADES'!$C$10:$D$13,2,FALSE),"")</f>
        <v/>
      </c>
      <c r="AC111" s="241" t="n">
        <v>9.52000000000008</v>
      </c>
      <c r="AD111" s="241">
        <f>IFERROR(VLOOKUP(AC111,'CRUCE OPORTUNIDADES'!$C$10:$D$13,2,FALSE),"")</f>
        <v/>
      </c>
      <c r="AE111" s="241" t="n">
        <v>10.5200000000001</v>
      </c>
      <c r="AF111" s="241">
        <f>IFERROR(VLOOKUP(AE111,'CRUCE OPORTUNIDADES'!$C$10:$D$13,2,FALSE),"")</f>
        <v/>
      </c>
      <c r="AG111" s="241" t="n">
        <v>11.5200000000001</v>
      </c>
      <c r="AH111" s="241">
        <f>IFERROR(VLOOKUP(AG111,'CRUCE OPORTUNIDADES'!$C$10:$D$13,2,FALSE),"")</f>
        <v/>
      </c>
      <c r="AI111" s="241" t="n">
        <v>12.5200000000001</v>
      </c>
      <c r="AJ111" s="241">
        <f>IFERROR(VLOOKUP(AI111,'CRUCE OPORTUNIDADES'!$C$10:$D$13,2,FALSE),"")</f>
        <v/>
      </c>
      <c r="AK111" s="241" t="n">
        <v>13.5200000000001</v>
      </c>
      <c r="AL111" s="241">
        <f>IFERROR(VLOOKUP(AK111,'CRUCE OPORTUNIDADES'!$C$10:$D$13,2,FALSE),"")</f>
        <v/>
      </c>
      <c r="AM111" s="241" t="n">
        <v>14.5200000000001</v>
      </c>
      <c r="AN111" s="241">
        <f>IFERROR(VLOOKUP(AM111,'CRUCE OPORTUNIDADES'!$C$10:$D$13,2,FALSE),"")</f>
        <v/>
      </c>
      <c r="AO111" s="241" t="n">
        <v>15.5200000000001</v>
      </c>
      <c r="AP111" s="241">
        <f>IFERROR(VLOOKUP(AO111,'CRUCE OPORTUNIDADES'!$C$10:$D$13,2,FALSE),"")</f>
        <v/>
      </c>
      <c r="AQ111" s="241" t="n">
        <v>16.5200000000001</v>
      </c>
      <c r="AR111" s="241">
        <f>IFERROR(VLOOKUP(AQ111,'CRUCE OPORTUNIDADES'!$C$10:$D$13,2,FALSE),"")</f>
        <v/>
      </c>
      <c r="AS111" s="241" t="n">
        <v>17.5200000000002</v>
      </c>
      <c r="AT111" s="241">
        <f>IFERROR(VLOOKUP(AS111,'CRUCE OPORTUNIDADES'!$C$10:$D$13,2,FALSE),"")</f>
        <v/>
      </c>
      <c r="AU111" s="241" t="n">
        <v>18.5200000000002</v>
      </c>
      <c r="AV111" s="241">
        <f>IFERROR(VLOOKUP(AU111,'CRUCE OPORTUNIDADES'!$C$10:$D$13,2,FALSE),"")</f>
        <v/>
      </c>
      <c r="AW111" s="241" t="n">
        <v>19.5200000000002</v>
      </c>
      <c r="AX111" s="241">
        <f>IFERROR(VLOOKUP(AW111,'CRUCE OPORTUNIDADES'!$C$10:$D$13,2,FALSE),"")</f>
        <v/>
      </c>
      <c r="AY111" s="241" t="n">
        <v>20.5200000000002</v>
      </c>
      <c r="AZ111" s="241">
        <f>IFERROR(VLOOKUP(AY111,'CRUCE OPORTUNIDADES'!$C$10:$D$13,2,FALSE),"")</f>
        <v/>
      </c>
      <c r="BA111" s="241" t="n">
        <v>21.5200000000002</v>
      </c>
      <c r="BB111" s="241">
        <f>IFERROR(VLOOKUP(BA111,'CRUCE OPORTUNIDADES'!$C$10:$D$13,2,FALSE),"")</f>
        <v/>
      </c>
      <c r="BC111" s="241" t="n">
        <v>22.5200000000002</v>
      </c>
      <c r="BD111" s="241">
        <f>IFERROR(VLOOKUP(BC111,'CRUCE OPORTUNIDADES'!$C$10:$D$13,2,FALSE),"")</f>
        <v/>
      </c>
      <c r="BE111" s="241" t="n">
        <v>23.5200000000002</v>
      </c>
      <c r="BF111" s="241">
        <f>IFERROR(VLOOKUP(BE111,'CRUCE OPORTUNIDADES'!$C$10:$D$13,2,FALSE),"")</f>
        <v/>
      </c>
      <c r="BG111" s="241" t="n">
        <v>24.5200000000002</v>
      </c>
      <c r="BH111" s="241">
        <f>IFERROR(VLOOKUP(BG111,'CRUCE OPORTUNIDADES'!$C$10:$D$13,2,FALSE),"")</f>
        <v/>
      </c>
      <c r="BI111" s="241" t="n">
        <v>25.5200000000002</v>
      </c>
      <c r="BJ111" s="241">
        <f>IFERROR(VLOOKUP(BI111,'CRUCE OPORTUNIDADES'!$C$10:$D$13,2,FALSE),"")</f>
        <v/>
      </c>
    </row>
    <row r="112">
      <c r="N112" s="241">
        <f>IF(N113&lt;&gt;""," -O","")</f>
        <v/>
      </c>
      <c r="P112" s="241">
        <f>IF(P113&lt;&gt;""," -O","")</f>
        <v/>
      </c>
      <c r="R112" s="241">
        <f>IF(R113&lt;&gt;""," -O","")</f>
        <v/>
      </c>
      <c r="T112" s="241">
        <f>IF(T113&lt;&gt;""," -O","")</f>
        <v/>
      </c>
      <c r="V112" s="241">
        <f>IF(V113&lt;&gt;""," -O","")</f>
        <v/>
      </c>
      <c r="X112" s="241">
        <f>IF(X113&lt;&gt;""," -O","")</f>
        <v/>
      </c>
      <c r="Z112" s="241">
        <f>IF(Z113&lt;&gt;""," -O","")</f>
        <v/>
      </c>
      <c r="AB112" s="241">
        <f>IF(AB113&lt;&gt;""," -O","")</f>
        <v/>
      </c>
      <c r="AD112" s="241">
        <f>IF(AD113&lt;&gt;""," -O","")</f>
        <v/>
      </c>
      <c r="AF112" s="241">
        <f>IF(AF113&lt;&gt;""," -O","")</f>
        <v/>
      </c>
      <c r="AH112" s="241">
        <f>IF(AH113&lt;&gt;""," -O","")</f>
        <v/>
      </c>
      <c r="AJ112" s="241">
        <f>IF(AJ113&lt;&gt;""," -O","")</f>
        <v/>
      </c>
      <c r="AL112" s="241">
        <f>IF(AL113&lt;&gt;""," -O","")</f>
        <v/>
      </c>
      <c r="AN112" s="241">
        <f>IF(AN113&lt;&gt;""," -O","")</f>
        <v/>
      </c>
      <c r="AP112" s="241">
        <f>IF(AP113&lt;&gt;""," -O","")</f>
        <v/>
      </c>
      <c r="AR112" s="241">
        <f>IF(AR113&lt;&gt;""," -O","")</f>
        <v/>
      </c>
      <c r="AT112" s="241">
        <f>IF(AT113&lt;&gt;""," -O","")</f>
        <v/>
      </c>
      <c r="AV112" s="241">
        <f>IF(AV113&lt;&gt;""," -O","")</f>
        <v/>
      </c>
      <c r="AX112" s="241">
        <f>IF(AX113&lt;&gt;""," -O","")</f>
        <v/>
      </c>
      <c r="AZ112" s="241">
        <f>IF(AZ113&lt;&gt;""," -O","")</f>
        <v/>
      </c>
      <c r="BB112" s="241">
        <f>IF(BB113&lt;&gt;""," -O","")</f>
        <v/>
      </c>
      <c r="BD112" s="241">
        <f>IF(BD113&lt;&gt;""," -O","")</f>
        <v/>
      </c>
      <c r="BF112" s="241">
        <f>IF(BF113&lt;&gt;""," -O","")</f>
        <v/>
      </c>
      <c r="BH112" s="241">
        <f>IF(BH113&lt;&gt;""," -O","")</f>
        <v/>
      </c>
      <c r="BJ112" s="241">
        <f>IF(BJ113&lt;&gt;""," -O","")</f>
        <v/>
      </c>
    </row>
    <row r="113">
      <c r="M113" s="241" t="n">
        <v>1.53</v>
      </c>
      <c r="N113" s="241">
        <f>IFERROR(VLOOKUP(M113,'CRUCE OPORTUNIDADES'!$C$10:$D$13,2,FALSE),"")</f>
        <v/>
      </c>
      <c r="O113" s="241" t="n">
        <v>2.53000000000001</v>
      </c>
      <c r="P113" s="241">
        <f>IFERROR(VLOOKUP(O113,'CRUCE OPORTUNIDADES'!$C$10:$D$13,2,FALSE),"")</f>
        <v/>
      </c>
      <c r="Q113" s="241" t="n">
        <v>3.53000000000002</v>
      </c>
      <c r="R113" s="241">
        <f>IFERROR(VLOOKUP(Q113,'CRUCE OPORTUNIDADES'!$C$10:$D$13,2,FALSE),"")</f>
        <v/>
      </c>
      <c r="S113" s="241" t="n">
        <v>4.53000000000003</v>
      </c>
      <c r="T113" s="241">
        <f>IFERROR(VLOOKUP(S113,'CRUCE OPORTUNIDADES'!$C$10:$D$13,2,FALSE),"")</f>
        <v/>
      </c>
      <c r="U113" s="241" t="n">
        <v>5.53000000000004</v>
      </c>
      <c r="V113" s="241">
        <f>IFERROR(VLOOKUP(U113,'CRUCE OPORTUNIDADES'!$C$10:$D$13,2,FALSE),"")</f>
        <v/>
      </c>
      <c r="W113" s="241" t="n">
        <v>6.53000000000005</v>
      </c>
      <c r="X113" s="241">
        <f>IFERROR(VLOOKUP(W113,'CRUCE OPORTUNIDADES'!$C$10:$D$13,2,FALSE),"")</f>
        <v/>
      </c>
      <c r="Y113" s="241" t="n">
        <v>7.53000000000006</v>
      </c>
      <c r="Z113" s="241">
        <f>IFERROR(VLOOKUP(Y113,'CRUCE OPORTUNIDADES'!$C$10:$D$13,2,FALSE),"")</f>
        <v/>
      </c>
      <c r="AA113" s="241" t="n">
        <v>8.53000000000007</v>
      </c>
      <c r="AB113" s="241">
        <f>IFERROR(VLOOKUP(AA113,'CRUCE OPORTUNIDADES'!$C$10:$D$13,2,FALSE),"")</f>
        <v/>
      </c>
      <c r="AC113" s="241" t="n">
        <v>9.530000000000079</v>
      </c>
      <c r="AD113" s="241">
        <f>IFERROR(VLOOKUP(AC113,'CRUCE OPORTUNIDADES'!$C$10:$D$13,2,FALSE),"")</f>
        <v/>
      </c>
      <c r="AE113" s="241" t="n">
        <v>10.5300000000001</v>
      </c>
      <c r="AF113" s="241">
        <f>IFERROR(VLOOKUP(AE113,'CRUCE OPORTUNIDADES'!$C$10:$D$13,2,FALSE),"")</f>
        <v/>
      </c>
      <c r="AG113" s="241" t="n">
        <v>11.5300000000001</v>
      </c>
      <c r="AH113" s="241">
        <f>IFERROR(VLOOKUP(AG113,'CRUCE OPORTUNIDADES'!$C$10:$D$13,2,FALSE),"")</f>
        <v/>
      </c>
      <c r="AI113" s="241" t="n">
        <v>12.5300000000001</v>
      </c>
      <c r="AJ113" s="241">
        <f>IFERROR(VLOOKUP(AI113,'CRUCE OPORTUNIDADES'!$C$10:$D$13,2,FALSE),"")</f>
        <v/>
      </c>
      <c r="AK113" s="241" t="n">
        <v>13.5300000000001</v>
      </c>
      <c r="AL113" s="241">
        <f>IFERROR(VLOOKUP(AK113,'CRUCE OPORTUNIDADES'!$C$10:$D$13,2,FALSE),"")</f>
        <v/>
      </c>
      <c r="AM113" s="241" t="n">
        <v>14.5300000000001</v>
      </c>
      <c r="AN113" s="241">
        <f>IFERROR(VLOOKUP(AM113,'CRUCE OPORTUNIDADES'!$C$10:$D$13,2,FALSE),"")</f>
        <v/>
      </c>
      <c r="AO113" s="241" t="n">
        <v>15.5300000000001</v>
      </c>
      <c r="AP113" s="241">
        <f>IFERROR(VLOOKUP(AO113,'CRUCE OPORTUNIDADES'!$C$10:$D$13,2,FALSE),"")</f>
        <v/>
      </c>
      <c r="AQ113" s="241" t="n">
        <v>16.5300000000001</v>
      </c>
      <c r="AR113" s="241">
        <f>IFERROR(VLOOKUP(AQ113,'CRUCE OPORTUNIDADES'!$C$10:$D$13,2,FALSE),"")</f>
        <v/>
      </c>
      <c r="AS113" s="241" t="n">
        <v>17.5300000000002</v>
      </c>
      <c r="AT113" s="241">
        <f>IFERROR(VLOOKUP(AS113,'CRUCE OPORTUNIDADES'!$C$10:$D$13,2,FALSE),"")</f>
        <v/>
      </c>
      <c r="AU113" s="241" t="n">
        <v>18.5300000000002</v>
      </c>
      <c r="AV113" s="241">
        <f>IFERROR(VLOOKUP(AU113,'CRUCE OPORTUNIDADES'!$C$10:$D$13,2,FALSE),"")</f>
        <v/>
      </c>
      <c r="AW113" s="241" t="n">
        <v>19.5300000000002</v>
      </c>
      <c r="AX113" s="241">
        <f>IFERROR(VLOOKUP(AW113,'CRUCE OPORTUNIDADES'!$C$10:$D$13,2,FALSE),"")</f>
        <v/>
      </c>
      <c r="AY113" s="241" t="n">
        <v>20.5300000000002</v>
      </c>
      <c r="AZ113" s="241">
        <f>IFERROR(VLOOKUP(AY113,'CRUCE OPORTUNIDADES'!$C$10:$D$13,2,FALSE),"")</f>
        <v/>
      </c>
      <c r="BA113" s="241" t="n">
        <v>21.5300000000002</v>
      </c>
      <c r="BB113" s="241">
        <f>IFERROR(VLOOKUP(BA113,'CRUCE OPORTUNIDADES'!$C$10:$D$13,2,FALSE),"")</f>
        <v/>
      </c>
      <c r="BC113" s="241" t="n">
        <v>22.5300000000002</v>
      </c>
      <c r="BD113" s="241">
        <f>IFERROR(VLOOKUP(BC113,'CRUCE OPORTUNIDADES'!$C$10:$D$13,2,FALSE),"")</f>
        <v/>
      </c>
      <c r="BE113" s="241" t="n">
        <v>23.5300000000002</v>
      </c>
      <c r="BF113" s="241">
        <f>IFERROR(VLOOKUP(BE113,'CRUCE OPORTUNIDADES'!$C$10:$D$13,2,FALSE),"")</f>
        <v/>
      </c>
      <c r="BG113" s="241" t="n">
        <v>24.5300000000002</v>
      </c>
      <c r="BH113" s="241">
        <f>IFERROR(VLOOKUP(BG113,'CRUCE OPORTUNIDADES'!$C$10:$D$13,2,FALSE),"")</f>
        <v/>
      </c>
      <c r="BI113" s="241" t="n">
        <v>25.5300000000002</v>
      </c>
      <c r="BJ113" s="241">
        <f>IFERROR(VLOOKUP(BI113,'CRUCE OPORTUNIDADES'!$C$10:$D$13,2,FALSE),"")</f>
        <v/>
      </c>
    </row>
    <row r="114">
      <c r="N114" s="241">
        <f>IF(N115&lt;&gt;""," -O","")</f>
        <v/>
      </c>
      <c r="P114" s="241">
        <f>IF(P115&lt;&gt;""," -O","")</f>
        <v/>
      </c>
      <c r="R114" s="241">
        <f>IF(R115&lt;&gt;""," -O","")</f>
        <v/>
      </c>
      <c r="T114" s="241">
        <f>IF(T115&lt;&gt;""," -O","")</f>
        <v/>
      </c>
      <c r="V114" s="241">
        <f>IF(V115&lt;&gt;""," -O","")</f>
        <v/>
      </c>
      <c r="X114" s="241">
        <f>IF(X115&lt;&gt;""," -O","")</f>
        <v/>
      </c>
      <c r="Z114" s="241">
        <f>IF(Z115&lt;&gt;""," -O","")</f>
        <v/>
      </c>
      <c r="AB114" s="241">
        <f>IF(AB115&lt;&gt;""," -O","")</f>
        <v/>
      </c>
      <c r="AD114" s="241">
        <f>IF(AD115&lt;&gt;""," -O","")</f>
        <v/>
      </c>
      <c r="AF114" s="241">
        <f>IF(AF115&lt;&gt;""," -O","")</f>
        <v/>
      </c>
      <c r="AH114" s="241">
        <f>IF(AH115&lt;&gt;""," -O","")</f>
        <v/>
      </c>
      <c r="AJ114" s="241">
        <f>IF(AJ115&lt;&gt;""," -O","")</f>
        <v/>
      </c>
      <c r="AL114" s="241">
        <f>IF(AL115&lt;&gt;""," -O","")</f>
        <v/>
      </c>
      <c r="AN114" s="241">
        <f>IF(AN115&lt;&gt;""," -O","")</f>
        <v/>
      </c>
      <c r="AP114" s="241">
        <f>IF(AP115&lt;&gt;""," -O","")</f>
        <v/>
      </c>
      <c r="AR114" s="241">
        <f>IF(AR115&lt;&gt;""," -O","")</f>
        <v/>
      </c>
      <c r="AT114" s="241">
        <f>IF(AT115&lt;&gt;""," -O","")</f>
        <v/>
      </c>
      <c r="AV114" s="241">
        <f>IF(AV115&lt;&gt;""," -O","")</f>
        <v/>
      </c>
      <c r="AX114" s="241">
        <f>IF(AX115&lt;&gt;""," -O","")</f>
        <v/>
      </c>
      <c r="AZ114" s="241">
        <f>IF(AZ115&lt;&gt;""," -O","")</f>
        <v/>
      </c>
      <c r="BB114" s="241">
        <f>IF(BB115&lt;&gt;""," -O","")</f>
        <v/>
      </c>
      <c r="BD114" s="241">
        <f>IF(BD115&lt;&gt;""," -O","")</f>
        <v/>
      </c>
      <c r="BF114" s="241">
        <f>IF(BF115&lt;&gt;""," -O","")</f>
        <v/>
      </c>
      <c r="BH114" s="241">
        <f>IF(BH115&lt;&gt;""," -O","")</f>
        <v/>
      </c>
      <c r="BJ114" s="241">
        <f>IF(BJ115&lt;&gt;""," -O","")</f>
        <v/>
      </c>
    </row>
    <row r="115">
      <c r="M115" s="241" t="n">
        <v>1.54</v>
      </c>
      <c r="N115" s="241">
        <f>IFERROR(VLOOKUP(M115,'CRUCE OPORTUNIDADES'!$C$10:$D$13,2,FALSE),"")</f>
        <v/>
      </c>
      <c r="O115" s="241" t="n">
        <v>2.54000000000001</v>
      </c>
      <c r="P115" s="241">
        <f>IFERROR(VLOOKUP(O115,'CRUCE OPORTUNIDADES'!$C$10:$D$13,2,FALSE),"")</f>
        <v/>
      </c>
      <c r="Q115" s="241" t="n">
        <v>3.54000000000002</v>
      </c>
      <c r="R115" s="241">
        <f>IFERROR(VLOOKUP(Q115,'CRUCE OPORTUNIDADES'!$C$10:$D$13,2,FALSE),"")</f>
        <v/>
      </c>
      <c r="S115" s="241" t="n">
        <v>4.54000000000003</v>
      </c>
      <c r="T115" s="241">
        <f>IFERROR(VLOOKUP(S115,'CRUCE OPORTUNIDADES'!$C$10:$D$13,2,FALSE),"")</f>
        <v/>
      </c>
      <c r="U115" s="241" t="n">
        <v>5.54000000000004</v>
      </c>
      <c r="V115" s="241">
        <f>IFERROR(VLOOKUP(U115,'CRUCE OPORTUNIDADES'!$C$10:$D$13,2,FALSE),"")</f>
        <v/>
      </c>
      <c r="W115" s="241" t="n">
        <v>6.54000000000005</v>
      </c>
      <c r="X115" s="241">
        <f>IFERROR(VLOOKUP(W115,'CRUCE OPORTUNIDADES'!$C$10:$D$13,2,FALSE),"")</f>
        <v/>
      </c>
      <c r="Y115" s="241" t="n">
        <v>7.54000000000006</v>
      </c>
      <c r="Z115" s="241">
        <f>IFERROR(VLOOKUP(Y115,'CRUCE OPORTUNIDADES'!$C$10:$D$13,2,FALSE),"")</f>
        <v/>
      </c>
      <c r="AA115" s="241" t="n">
        <v>8.54000000000007</v>
      </c>
      <c r="AB115" s="241">
        <f>IFERROR(VLOOKUP(AA115,'CRUCE OPORTUNIDADES'!$C$10:$D$13,2,FALSE),"")</f>
        <v/>
      </c>
      <c r="AC115" s="241" t="n">
        <v>9.540000000000081</v>
      </c>
      <c r="AD115" s="241">
        <f>IFERROR(VLOOKUP(AC115,'CRUCE OPORTUNIDADES'!$C$10:$D$13,2,FALSE),"")</f>
        <v/>
      </c>
      <c r="AE115" s="241" t="n">
        <v>10.5400000000001</v>
      </c>
      <c r="AF115" s="241">
        <f>IFERROR(VLOOKUP(AE115,'CRUCE OPORTUNIDADES'!$C$10:$D$13,2,FALSE),"")</f>
        <v/>
      </c>
      <c r="AG115" s="241" t="n">
        <v>11.5400000000001</v>
      </c>
      <c r="AH115" s="241">
        <f>IFERROR(VLOOKUP(AG115,'CRUCE OPORTUNIDADES'!$C$10:$D$13,2,FALSE),"")</f>
        <v/>
      </c>
      <c r="AI115" s="241" t="n">
        <v>12.5400000000001</v>
      </c>
      <c r="AJ115" s="241">
        <f>IFERROR(VLOOKUP(AI115,'CRUCE OPORTUNIDADES'!$C$10:$D$13,2,FALSE),"")</f>
        <v/>
      </c>
      <c r="AK115" s="241" t="n">
        <v>13.5400000000001</v>
      </c>
      <c r="AL115" s="241">
        <f>IFERROR(VLOOKUP(AK115,'CRUCE OPORTUNIDADES'!$C$10:$D$13,2,FALSE),"")</f>
        <v/>
      </c>
      <c r="AM115" s="241" t="n">
        <v>14.5400000000001</v>
      </c>
      <c r="AN115" s="241">
        <f>IFERROR(VLOOKUP(AM115,'CRUCE OPORTUNIDADES'!$C$10:$D$13,2,FALSE),"")</f>
        <v/>
      </c>
      <c r="AO115" s="241" t="n">
        <v>15.5400000000001</v>
      </c>
      <c r="AP115" s="241">
        <f>IFERROR(VLOOKUP(AO115,'CRUCE OPORTUNIDADES'!$C$10:$D$13,2,FALSE),"")</f>
        <v/>
      </c>
      <c r="AQ115" s="241" t="n">
        <v>16.5400000000001</v>
      </c>
      <c r="AR115" s="241">
        <f>IFERROR(VLOOKUP(AQ115,'CRUCE OPORTUNIDADES'!$C$10:$D$13,2,FALSE),"")</f>
        <v/>
      </c>
      <c r="AS115" s="241" t="n">
        <v>17.5400000000002</v>
      </c>
      <c r="AT115" s="241">
        <f>IFERROR(VLOOKUP(AS115,'CRUCE OPORTUNIDADES'!$C$10:$D$13,2,FALSE),"")</f>
        <v/>
      </c>
      <c r="AU115" s="241" t="n">
        <v>18.5400000000002</v>
      </c>
      <c r="AV115" s="241">
        <f>IFERROR(VLOOKUP(AU115,'CRUCE OPORTUNIDADES'!$C$10:$D$13,2,FALSE),"")</f>
        <v/>
      </c>
      <c r="AW115" s="241" t="n">
        <v>19.5400000000002</v>
      </c>
      <c r="AX115" s="241">
        <f>IFERROR(VLOOKUP(AW115,'CRUCE OPORTUNIDADES'!$C$10:$D$13,2,FALSE),"")</f>
        <v/>
      </c>
      <c r="AY115" s="241" t="n">
        <v>20.5400000000002</v>
      </c>
      <c r="AZ115" s="241">
        <f>IFERROR(VLOOKUP(AY115,'CRUCE OPORTUNIDADES'!$C$10:$D$13,2,FALSE),"")</f>
        <v/>
      </c>
      <c r="BA115" s="241" t="n">
        <v>21.5400000000002</v>
      </c>
      <c r="BB115" s="241">
        <f>IFERROR(VLOOKUP(BA115,'CRUCE OPORTUNIDADES'!$C$10:$D$13,2,FALSE),"")</f>
        <v/>
      </c>
      <c r="BC115" s="241" t="n">
        <v>22.5400000000002</v>
      </c>
      <c r="BD115" s="241">
        <f>IFERROR(VLOOKUP(BC115,'CRUCE OPORTUNIDADES'!$C$10:$D$13,2,FALSE),"")</f>
        <v/>
      </c>
      <c r="BE115" s="241" t="n">
        <v>23.5400000000002</v>
      </c>
      <c r="BF115" s="241">
        <f>IFERROR(VLOOKUP(BE115,'CRUCE OPORTUNIDADES'!$C$10:$D$13,2,FALSE),"")</f>
        <v/>
      </c>
      <c r="BG115" s="241" t="n">
        <v>24.5400000000002</v>
      </c>
      <c r="BH115" s="241">
        <f>IFERROR(VLOOKUP(BG115,'CRUCE OPORTUNIDADES'!$C$10:$D$13,2,FALSE),"")</f>
        <v/>
      </c>
      <c r="BI115" s="241" t="n">
        <v>25.5400000000002</v>
      </c>
      <c r="BJ115" s="241">
        <f>IFERROR(VLOOKUP(BI115,'CRUCE OPORTUNIDADES'!$C$10:$D$13,2,FALSE),"")</f>
        <v/>
      </c>
    </row>
    <row r="116">
      <c r="N116" s="241">
        <f>IF(N117&lt;&gt;""," -O","")</f>
        <v/>
      </c>
      <c r="P116" s="241">
        <f>IF(P117&lt;&gt;""," -O","")</f>
        <v/>
      </c>
      <c r="R116" s="241">
        <f>IF(R117&lt;&gt;""," -O","")</f>
        <v/>
      </c>
      <c r="T116" s="241">
        <f>IF(T117&lt;&gt;""," -O","")</f>
        <v/>
      </c>
      <c r="V116" s="241">
        <f>IF(V117&lt;&gt;""," -O","")</f>
        <v/>
      </c>
      <c r="X116" s="241">
        <f>IF(X117&lt;&gt;""," -O","")</f>
        <v/>
      </c>
      <c r="Z116" s="241">
        <f>IF(Z117&lt;&gt;""," -O","")</f>
        <v/>
      </c>
      <c r="AB116" s="241">
        <f>IF(AB117&lt;&gt;""," -O","")</f>
        <v/>
      </c>
      <c r="AD116" s="241">
        <f>IF(AD117&lt;&gt;""," -O","")</f>
        <v/>
      </c>
      <c r="AF116" s="241">
        <f>IF(AF117&lt;&gt;""," -O","")</f>
        <v/>
      </c>
      <c r="AH116" s="241">
        <f>IF(AH117&lt;&gt;""," -O","")</f>
        <v/>
      </c>
      <c r="AJ116" s="241">
        <f>IF(AJ117&lt;&gt;""," -O","")</f>
        <v/>
      </c>
      <c r="AL116" s="241">
        <f>IF(AL117&lt;&gt;""," -O","")</f>
        <v/>
      </c>
      <c r="AN116" s="241">
        <f>IF(AN117&lt;&gt;""," -O","")</f>
        <v/>
      </c>
      <c r="AP116" s="241">
        <f>IF(AP117&lt;&gt;""," -O","")</f>
        <v/>
      </c>
      <c r="AR116" s="241">
        <f>IF(AR117&lt;&gt;""," -O","")</f>
        <v/>
      </c>
      <c r="AT116" s="241">
        <f>IF(AT117&lt;&gt;""," -O","")</f>
        <v/>
      </c>
      <c r="AV116" s="241">
        <f>IF(AV117&lt;&gt;""," -O","")</f>
        <v/>
      </c>
      <c r="AX116" s="241">
        <f>IF(AX117&lt;&gt;""," -O","")</f>
        <v/>
      </c>
      <c r="AZ116" s="241">
        <f>IF(AZ117&lt;&gt;""," -O","")</f>
        <v/>
      </c>
      <c r="BB116" s="241">
        <f>IF(BB117&lt;&gt;""," -O","")</f>
        <v/>
      </c>
      <c r="BD116" s="241">
        <f>IF(BD117&lt;&gt;""," -O","")</f>
        <v/>
      </c>
      <c r="BF116" s="241">
        <f>IF(BF117&lt;&gt;""," -O","")</f>
        <v/>
      </c>
      <c r="BH116" s="241">
        <f>IF(BH117&lt;&gt;""," -O","")</f>
        <v/>
      </c>
      <c r="BJ116" s="241">
        <f>IF(BJ117&lt;&gt;""," -O","")</f>
        <v/>
      </c>
    </row>
    <row r="117">
      <c r="M117" s="241" t="n">
        <v>1.55</v>
      </c>
      <c r="N117" s="241">
        <f>IFERROR(VLOOKUP(M117,'CRUCE OPORTUNIDADES'!$C$10:$D$13,2,FALSE),"")</f>
        <v/>
      </c>
      <c r="O117" s="241" t="n">
        <v>2.55000000000001</v>
      </c>
      <c r="P117" s="241">
        <f>IFERROR(VLOOKUP(O117,'CRUCE OPORTUNIDADES'!$C$10:$D$13,2,FALSE),"")</f>
        <v/>
      </c>
      <c r="Q117" s="241" t="n">
        <v>3.55000000000002</v>
      </c>
      <c r="R117" s="241">
        <f>IFERROR(VLOOKUP(Q117,'CRUCE OPORTUNIDADES'!$C$10:$D$13,2,FALSE),"")</f>
        <v/>
      </c>
      <c r="S117" s="241" t="n">
        <v>4.55000000000003</v>
      </c>
      <c r="T117" s="241">
        <f>IFERROR(VLOOKUP(S117,'CRUCE OPORTUNIDADES'!$C$10:$D$13,2,FALSE),"")</f>
        <v/>
      </c>
      <c r="U117" s="241" t="n">
        <v>5.55000000000004</v>
      </c>
      <c r="V117" s="241">
        <f>IFERROR(VLOOKUP(U117,'CRUCE OPORTUNIDADES'!$C$10:$D$13,2,FALSE),"")</f>
        <v/>
      </c>
      <c r="W117" s="241" t="n">
        <v>6.55000000000005</v>
      </c>
      <c r="X117" s="241">
        <f>IFERROR(VLOOKUP(W117,'CRUCE OPORTUNIDADES'!$C$10:$D$13,2,FALSE),"")</f>
        <v/>
      </c>
      <c r="Y117" s="241" t="n">
        <v>7.55000000000006</v>
      </c>
      <c r="Z117" s="241">
        <f>IFERROR(VLOOKUP(Y117,'CRUCE OPORTUNIDADES'!$C$10:$D$13,2,FALSE),"")</f>
        <v/>
      </c>
      <c r="AA117" s="241" t="n">
        <v>8.55000000000007</v>
      </c>
      <c r="AB117" s="241">
        <f>IFERROR(VLOOKUP(AA117,'CRUCE OPORTUNIDADES'!$C$10:$D$13,2,FALSE),"")</f>
        <v/>
      </c>
      <c r="AC117" s="241" t="n">
        <v>9.550000000000081</v>
      </c>
      <c r="AD117" s="241">
        <f>IFERROR(VLOOKUP(AC117,'CRUCE OPORTUNIDADES'!$C$10:$D$13,2,FALSE),"")</f>
        <v/>
      </c>
      <c r="AE117" s="241" t="n">
        <v>10.5500000000001</v>
      </c>
      <c r="AF117" s="241">
        <f>IFERROR(VLOOKUP(AE117,'CRUCE OPORTUNIDADES'!$C$10:$D$13,2,FALSE),"")</f>
        <v/>
      </c>
      <c r="AG117" s="241" t="n">
        <v>11.5500000000001</v>
      </c>
      <c r="AH117" s="241">
        <f>IFERROR(VLOOKUP(AG117,'CRUCE OPORTUNIDADES'!$C$10:$D$13,2,FALSE),"")</f>
        <v/>
      </c>
      <c r="AI117" s="241" t="n">
        <v>12.5500000000001</v>
      </c>
      <c r="AJ117" s="241">
        <f>IFERROR(VLOOKUP(AI117,'CRUCE OPORTUNIDADES'!$C$10:$D$13,2,FALSE),"")</f>
        <v/>
      </c>
      <c r="AK117" s="241" t="n">
        <v>13.5500000000001</v>
      </c>
      <c r="AL117" s="241">
        <f>IFERROR(VLOOKUP(AK117,'CRUCE OPORTUNIDADES'!$C$10:$D$13,2,FALSE),"")</f>
        <v/>
      </c>
      <c r="AM117" s="241" t="n">
        <v>14.5500000000001</v>
      </c>
      <c r="AN117" s="241">
        <f>IFERROR(VLOOKUP(AM117,'CRUCE OPORTUNIDADES'!$C$10:$D$13,2,FALSE),"")</f>
        <v/>
      </c>
      <c r="AO117" s="241" t="n">
        <v>15.5500000000001</v>
      </c>
      <c r="AP117" s="241">
        <f>IFERROR(VLOOKUP(AO117,'CRUCE OPORTUNIDADES'!$C$10:$D$13,2,FALSE),"")</f>
        <v/>
      </c>
      <c r="AQ117" s="241" t="n">
        <v>16.5500000000001</v>
      </c>
      <c r="AR117" s="241">
        <f>IFERROR(VLOOKUP(AQ117,'CRUCE OPORTUNIDADES'!$C$10:$D$13,2,FALSE),"")</f>
        <v/>
      </c>
      <c r="AS117" s="241" t="n">
        <v>17.5500000000002</v>
      </c>
      <c r="AT117" s="241">
        <f>IFERROR(VLOOKUP(AS117,'CRUCE OPORTUNIDADES'!$C$10:$D$13,2,FALSE),"")</f>
        <v/>
      </c>
      <c r="AU117" s="241" t="n">
        <v>18.5500000000002</v>
      </c>
      <c r="AV117" s="241">
        <f>IFERROR(VLOOKUP(AU117,'CRUCE OPORTUNIDADES'!$C$10:$D$13,2,FALSE),"")</f>
        <v/>
      </c>
      <c r="AW117" s="241" t="n">
        <v>19.5500000000002</v>
      </c>
      <c r="AX117" s="241">
        <f>IFERROR(VLOOKUP(AW117,'CRUCE OPORTUNIDADES'!$C$10:$D$13,2,FALSE),"")</f>
        <v/>
      </c>
      <c r="AY117" s="241" t="n">
        <v>20.5500000000002</v>
      </c>
      <c r="AZ117" s="241">
        <f>IFERROR(VLOOKUP(AY117,'CRUCE OPORTUNIDADES'!$C$10:$D$13,2,FALSE),"")</f>
        <v/>
      </c>
      <c r="BA117" s="241" t="n">
        <v>21.5500000000002</v>
      </c>
      <c r="BB117" s="241">
        <f>IFERROR(VLOOKUP(BA117,'CRUCE OPORTUNIDADES'!$C$10:$D$13,2,FALSE),"")</f>
        <v/>
      </c>
      <c r="BC117" s="241" t="n">
        <v>22.5500000000002</v>
      </c>
      <c r="BD117" s="241">
        <f>IFERROR(VLOOKUP(BC117,'CRUCE OPORTUNIDADES'!$C$10:$D$13,2,FALSE),"")</f>
        <v/>
      </c>
      <c r="BE117" s="241" t="n">
        <v>23.5500000000002</v>
      </c>
      <c r="BF117" s="241">
        <f>IFERROR(VLOOKUP(BE117,'CRUCE OPORTUNIDADES'!$C$10:$D$13,2,FALSE),"")</f>
        <v/>
      </c>
      <c r="BG117" s="241" t="n">
        <v>24.5500000000002</v>
      </c>
      <c r="BH117" s="241">
        <f>IFERROR(VLOOKUP(BG117,'CRUCE OPORTUNIDADES'!$C$10:$D$13,2,FALSE),"")</f>
        <v/>
      </c>
      <c r="BI117" s="241" t="n">
        <v>25.5500000000002</v>
      </c>
      <c r="BJ117" s="241">
        <f>IFERROR(VLOOKUP(BI117,'CRUCE OPORTUNIDADES'!$C$10:$D$13,2,FALSE),"")</f>
        <v/>
      </c>
    </row>
    <row r="118">
      <c r="N118" s="241">
        <f>IF(N119&lt;&gt;""," -O","")</f>
        <v/>
      </c>
      <c r="P118" s="241">
        <f>IF(P119&lt;&gt;""," -O","")</f>
        <v/>
      </c>
      <c r="R118" s="241">
        <f>IF(R119&lt;&gt;""," -O","")</f>
        <v/>
      </c>
      <c r="T118" s="241">
        <f>IF(T119&lt;&gt;""," -O","")</f>
        <v/>
      </c>
      <c r="V118" s="241">
        <f>IF(V119&lt;&gt;""," -O","")</f>
        <v/>
      </c>
      <c r="X118" s="241">
        <f>IF(X119&lt;&gt;""," -O","")</f>
        <v/>
      </c>
      <c r="Z118" s="241">
        <f>IF(Z119&lt;&gt;""," -O","")</f>
        <v/>
      </c>
      <c r="AB118" s="241">
        <f>IF(AB119&lt;&gt;""," -O","")</f>
        <v/>
      </c>
      <c r="AD118" s="241">
        <f>IF(AD119&lt;&gt;""," -O","")</f>
        <v/>
      </c>
      <c r="AF118" s="241">
        <f>IF(AF119&lt;&gt;""," -O","")</f>
        <v/>
      </c>
      <c r="AH118" s="241">
        <f>IF(AH119&lt;&gt;""," -O","")</f>
        <v/>
      </c>
      <c r="AJ118" s="241">
        <f>IF(AJ119&lt;&gt;""," -O","")</f>
        <v/>
      </c>
      <c r="AL118" s="241">
        <f>IF(AL119&lt;&gt;""," -O","")</f>
        <v/>
      </c>
      <c r="AN118" s="241">
        <f>IF(AN119&lt;&gt;""," -O","")</f>
        <v/>
      </c>
      <c r="AP118" s="241">
        <f>IF(AP119&lt;&gt;""," -O","")</f>
        <v/>
      </c>
      <c r="AR118" s="241">
        <f>IF(AR119&lt;&gt;""," -O","")</f>
        <v/>
      </c>
      <c r="AT118" s="241">
        <f>IF(AT119&lt;&gt;""," -O","")</f>
        <v/>
      </c>
      <c r="AV118" s="241">
        <f>IF(AV119&lt;&gt;""," -O","")</f>
        <v/>
      </c>
      <c r="AX118" s="241">
        <f>IF(AX119&lt;&gt;""," -O","")</f>
        <v/>
      </c>
      <c r="AZ118" s="241">
        <f>IF(AZ119&lt;&gt;""," -O","")</f>
        <v/>
      </c>
      <c r="BB118" s="241">
        <f>IF(BB119&lt;&gt;""," -O","")</f>
        <v/>
      </c>
      <c r="BD118" s="241">
        <f>IF(BD119&lt;&gt;""," -O","")</f>
        <v/>
      </c>
      <c r="BF118" s="241">
        <f>IF(BF119&lt;&gt;""," -O","")</f>
        <v/>
      </c>
      <c r="BH118" s="241">
        <f>IF(BH119&lt;&gt;""," -O","")</f>
        <v/>
      </c>
      <c r="BJ118" s="241">
        <f>IF(BJ119&lt;&gt;""," -O","")</f>
        <v/>
      </c>
    </row>
    <row r="119">
      <c r="M119" s="241" t="n">
        <v>1.56</v>
      </c>
      <c r="N119" s="241">
        <f>IFERROR(VLOOKUP(M119,'CRUCE OPORTUNIDADES'!$C$10:$D$13,2,FALSE),"")</f>
        <v/>
      </c>
      <c r="O119" s="241" t="n">
        <v>2.56000000000001</v>
      </c>
      <c r="P119" s="241">
        <f>IFERROR(VLOOKUP(O119,'CRUCE OPORTUNIDADES'!$C$10:$D$13,2,FALSE),"")</f>
        <v/>
      </c>
      <c r="Q119" s="241" t="n">
        <v>3.56000000000002</v>
      </c>
      <c r="R119" s="241">
        <f>IFERROR(VLOOKUP(Q119,'CRUCE OPORTUNIDADES'!$C$10:$D$13,2,FALSE),"")</f>
        <v/>
      </c>
      <c r="S119" s="241" t="n">
        <v>4.56000000000003</v>
      </c>
      <c r="T119" s="241">
        <f>IFERROR(VLOOKUP(S119,'CRUCE OPORTUNIDADES'!$C$10:$D$13,2,FALSE),"")</f>
        <v/>
      </c>
      <c r="U119" s="241" t="n">
        <v>5.56000000000004</v>
      </c>
      <c r="V119" s="241">
        <f>IFERROR(VLOOKUP(U119,'CRUCE OPORTUNIDADES'!$C$10:$D$13,2,FALSE),"")</f>
        <v/>
      </c>
      <c r="W119" s="241" t="n">
        <v>6.56000000000005</v>
      </c>
      <c r="X119" s="241">
        <f>IFERROR(VLOOKUP(W119,'CRUCE OPORTUNIDADES'!$C$10:$D$13,2,FALSE),"")</f>
        <v/>
      </c>
      <c r="Y119" s="241" t="n">
        <v>7.56000000000006</v>
      </c>
      <c r="Z119" s="241">
        <f>IFERROR(VLOOKUP(Y119,'CRUCE OPORTUNIDADES'!$C$10:$D$13,2,FALSE),"")</f>
        <v/>
      </c>
      <c r="AA119" s="241" t="n">
        <v>8.56000000000007</v>
      </c>
      <c r="AB119" s="241">
        <f>IFERROR(VLOOKUP(AA119,'CRUCE OPORTUNIDADES'!$C$10:$D$13,2,FALSE),"")</f>
        <v/>
      </c>
      <c r="AC119" s="241" t="n">
        <v>9.56000000000008</v>
      </c>
      <c r="AD119" s="241">
        <f>IFERROR(VLOOKUP(AC119,'CRUCE OPORTUNIDADES'!$C$10:$D$13,2,FALSE),"")</f>
        <v/>
      </c>
      <c r="AE119" s="241" t="n">
        <v>10.5600000000001</v>
      </c>
      <c r="AF119" s="241">
        <f>IFERROR(VLOOKUP(AE119,'CRUCE OPORTUNIDADES'!$C$10:$D$13,2,FALSE),"")</f>
        <v/>
      </c>
      <c r="AG119" s="241" t="n">
        <v>11.5600000000001</v>
      </c>
      <c r="AH119" s="241">
        <f>IFERROR(VLOOKUP(AG119,'CRUCE OPORTUNIDADES'!$C$10:$D$13,2,FALSE),"")</f>
        <v/>
      </c>
      <c r="AI119" s="241" t="n">
        <v>12.5600000000001</v>
      </c>
      <c r="AJ119" s="241">
        <f>IFERROR(VLOOKUP(AI119,'CRUCE OPORTUNIDADES'!$C$10:$D$13,2,FALSE),"")</f>
        <v/>
      </c>
      <c r="AK119" s="241" t="n">
        <v>13.5600000000001</v>
      </c>
      <c r="AL119" s="241">
        <f>IFERROR(VLOOKUP(AK119,'CRUCE OPORTUNIDADES'!$C$10:$D$13,2,FALSE),"")</f>
        <v/>
      </c>
      <c r="AM119" s="241" t="n">
        <v>14.5600000000001</v>
      </c>
      <c r="AN119" s="241">
        <f>IFERROR(VLOOKUP(AM119,'CRUCE OPORTUNIDADES'!$C$10:$D$13,2,FALSE),"")</f>
        <v/>
      </c>
      <c r="AO119" s="241" t="n">
        <v>15.5600000000001</v>
      </c>
      <c r="AP119" s="241">
        <f>IFERROR(VLOOKUP(AO119,'CRUCE OPORTUNIDADES'!$C$10:$D$13,2,FALSE),"")</f>
        <v/>
      </c>
      <c r="AQ119" s="241" t="n">
        <v>16.5600000000001</v>
      </c>
      <c r="AR119" s="241">
        <f>IFERROR(VLOOKUP(AQ119,'CRUCE OPORTUNIDADES'!$C$10:$D$13,2,FALSE),"")</f>
        <v/>
      </c>
      <c r="AS119" s="241" t="n">
        <v>17.5600000000002</v>
      </c>
      <c r="AT119" s="241">
        <f>IFERROR(VLOOKUP(AS119,'CRUCE OPORTUNIDADES'!$C$10:$D$13,2,FALSE),"")</f>
        <v/>
      </c>
      <c r="AU119" s="241" t="n">
        <v>18.5600000000002</v>
      </c>
      <c r="AV119" s="241">
        <f>IFERROR(VLOOKUP(AU119,'CRUCE OPORTUNIDADES'!$C$10:$D$13,2,FALSE),"")</f>
        <v/>
      </c>
      <c r="AW119" s="241" t="n">
        <v>19.5600000000002</v>
      </c>
      <c r="AX119" s="241">
        <f>IFERROR(VLOOKUP(AW119,'CRUCE OPORTUNIDADES'!$C$10:$D$13,2,FALSE),"")</f>
        <v/>
      </c>
      <c r="AY119" s="241" t="n">
        <v>20.5600000000002</v>
      </c>
      <c r="AZ119" s="241">
        <f>IFERROR(VLOOKUP(AY119,'CRUCE OPORTUNIDADES'!$C$10:$D$13,2,FALSE),"")</f>
        <v/>
      </c>
      <c r="BA119" s="241" t="n">
        <v>21.5600000000002</v>
      </c>
      <c r="BB119" s="241">
        <f>IFERROR(VLOOKUP(BA119,'CRUCE OPORTUNIDADES'!$C$10:$D$13,2,FALSE),"")</f>
        <v/>
      </c>
      <c r="BC119" s="241" t="n">
        <v>22.5600000000002</v>
      </c>
      <c r="BD119" s="241">
        <f>IFERROR(VLOOKUP(BC119,'CRUCE OPORTUNIDADES'!$C$10:$D$13,2,FALSE),"")</f>
        <v/>
      </c>
      <c r="BE119" s="241" t="n">
        <v>23.5600000000002</v>
      </c>
      <c r="BF119" s="241">
        <f>IFERROR(VLOOKUP(BE119,'CRUCE OPORTUNIDADES'!$C$10:$D$13,2,FALSE),"")</f>
        <v/>
      </c>
      <c r="BG119" s="241" t="n">
        <v>24.5600000000002</v>
      </c>
      <c r="BH119" s="241">
        <f>IFERROR(VLOOKUP(BG119,'CRUCE OPORTUNIDADES'!$C$10:$D$13,2,FALSE),"")</f>
        <v/>
      </c>
      <c r="BI119" s="241" t="n">
        <v>25.5600000000002</v>
      </c>
      <c r="BJ119" s="241">
        <f>IFERROR(VLOOKUP(BI119,'CRUCE OPORTUNIDADES'!$C$10:$D$13,2,FALSE),"")</f>
        <v/>
      </c>
    </row>
    <row r="120">
      <c r="N120" s="241">
        <f>IF(N121&lt;&gt;""," -O","")</f>
        <v/>
      </c>
      <c r="P120" s="241">
        <f>IF(P121&lt;&gt;""," -O","")</f>
        <v/>
      </c>
      <c r="R120" s="241">
        <f>IF(R121&lt;&gt;""," -O","")</f>
        <v/>
      </c>
      <c r="T120" s="241">
        <f>IF(T121&lt;&gt;""," -O","")</f>
        <v/>
      </c>
      <c r="V120" s="241">
        <f>IF(V121&lt;&gt;""," -O","")</f>
        <v/>
      </c>
      <c r="X120" s="241">
        <f>IF(X121&lt;&gt;""," -O","")</f>
        <v/>
      </c>
      <c r="Z120" s="241">
        <f>IF(Z121&lt;&gt;""," -O","")</f>
        <v/>
      </c>
      <c r="AB120" s="241">
        <f>IF(AB121&lt;&gt;""," -O","")</f>
        <v/>
      </c>
      <c r="AD120" s="241">
        <f>IF(AD121&lt;&gt;""," -O","")</f>
        <v/>
      </c>
      <c r="AF120" s="241">
        <f>IF(AF121&lt;&gt;""," -O","")</f>
        <v/>
      </c>
      <c r="AH120" s="241">
        <f>IF(AH121&lt;&gt;""," -O","")</f>
        <v/>
      </c>
      <c r="AJ120" s="241">
        <f>IF(AJ121&lt;&gt;""," -O","")</f>
        <v/>
      </c>
      <c r="AL120" s="241">
        <f>IF(AL121&lt;&gt;""," -O","")</f>
        <v/>
      </c>
      <c r="AN120" s="241">
        <f>IF(AN121&lt;&gt;""," -O","")</f>
        <v/>
      </c>
      <c r="AP120" s="241">
        <f>IF(AP121&lt;&gt;""," -O","")</f>
        <v/>
      </c>
      <c r="AR120" s="241">
        <f>IF(AR121&lt;&gt;""," -O","")</f>
        <v/>
      </c>
      <c r="AT120" s="241">
        <f>IF(AT121&lt;&gt;""," -O","")</f>
        <v/>
      </c>
      <c r="AV120" s="241">
        <f>IF(AV121&lt;&gt;""," -O","")</f>
        <v/>
      </c>
      <c r="AX120" s="241">
        <f>IF(AX121&lt;&gt;""," -O","")</f>
        <v/>
      </c>
      <c r="AZ120" s="241">
        <f>IF(AZ121&lt;&gt;""," -O","")</f>
        <v/>
      </c>
      <c r="BB120" s="241">
        <f>IF(BB121&lt;&gt;""," -O","")</f>
        <v/>
      </c>
      <c r="BD120" s="241">
        <f>IF(BD121&lt;&gt;""," -O","")</f>
        <v/>
      </c>
      <c r="BF120" s="241">
        <f>IF(BF121&lt;&gt;""," -O","")</f>
        <v/>
      </c>
      <c r="BH120" s="241">
        <f>IF(BH121&lt;&gt;""," -O","")</f>
        <v/>
      </c>
      <c r="BJ120" s="241">
        <f>IF(BJ121&lt;&gt;""," -O","")</f>
        <v/>
      </c>
    </row>
    <row r="121">
      <c r="M121" s="241" t="n">
        <v>1.57</v>
      </c>
      <c r="N121" s="241">
        <f>IFERROR(VLOOKUP(M121,'CRUCE OPORTUNIDADES'!$C$10:$D$13,2,FALSE),"")</f>
        <v/>
      </c>
      <c r="O121" s="241" t="n">
        <v>2.57000000000001</v>
      </c>
      <c r="P121" s="241">
        <f>IFERROR(VLOOKUP(O121,'CRUCE OPORTUNIDADES'!$C$10:$D$13,2,FALSE),"")</f>
        <v/>
      </c>
      <c r="Q121" s="241" t="n">
        <v>3.57000000000002</v>
      </c>
      <c r="R121" s="241">
        <f>IFERROR(VLOOKUP(Q121,'CRUCE OPORTUNIDADES'!$C$10:$D$13,2,FALSE),"")</f>
        <v/>
      </c>
      <c r="S121" s="241" t="n">
        <v>4.57000000000003</v>
      </c>
      <c r="T121" s="241">
        <f>IFERROR(VLOOKUP(S121,'CRUCE OPORTUNIDADES'!$C$10:$D$13,2,FALSE),"")</f>
        <v/>
      </c>
      <c r="U121" s="241" t="n">
        <v>5.57000000000004</v>
      </c>
      <c r="V121" s="241">
        <f>IFERROR(VLOOKUP(U121,'CRUCE OPORTUNIDADES'!$C$10:$D$13,2,FALSE),"")</f>
        <v/>
      </c>
      <c r="W121" s="241" t="n">
        <v>6.57000000000005</v>
      </c>
      <c r="X121" s="241">
        <f>IFERROR(VLOOKUP(W121,'CRUCE OPORTUNIDADES'!$C$10:$D$13,2,FALSE),"")</f>
        <v/>
      </c>
      <c r="Y121" s="241" t="n">
        <v>7.57000000000006</v>
      </c>
      <c r="Z121" s="241">
        <f>IFERROR(VLOOKUP(Y121,'CRUCE OPORTUNIDADES'!$C$10:$D$13,2,FALSE),"")</f>
        <v/>
      </c>
      <c r="AA121" s="241" t="n">
        <v>8.57000000000007</v>
      </c>
      <c r="AB121" s="241">
        <f>IFERROR(VLOOKUP(AA121,'CRUCE OPORTUNIDADES'!$C$10:$D$13,2,FALSE),"")</f>
        <v/>
      </c>
      <c r="AC121" s="241" t="n">
        <v>9.57000000000008</v>
      </c>
      <c r="AD121" s="241">
        <f>IFERROR(VLOOKUP(AC121,'CRUCE OPORTUNIDADES'!$C$10:$D$13,2,FALSE),"")</f>
        <v/>
      </c>
      <c r="AE121" s="241" t="n">
        <v>10.5700000000001</v>
      </c>
      <c r="AF121" s="241">
        <f>IFERROR(VLOOKUP(AE121,'CRUCE OPORTUNIDADES'!$C$10:$D$13,2,FALSE),"")</f>
        <v/>
      </c>
      <c r="AG121" s="241" t="n">
        <v>11.5700000000001</v>
      </c>
      <c r="AH121" s="241">
        <f>IFERROR(VLOOKUP(AG121,'CRUCE OPORTUNIDADES'!$C$10:$D$13,2,FALSE),"")</f>
        <v/>
      </c>
      <c r="AI121" s="241" t="n">
        <v>12.5700000000001</v>
      </c>
      <c r="AJ121" s="241">
        <f>IFERROR(VLOOKUP(AI121,'CRUCE OPORTUNIDADES'!$C$10:$D$13,2,FALSE),"")</f>
        <v/>
      </c>
      <c r="AK121" s="241" t="n">
        <v>13.5700000000001</v>
      </c>
      <c r="AL121" s="241">
        <f>IFERROR(VLOOKUP(AK121,'CRUCE OPORTUNIDADES'!$C$10:$D$13,2,FALSE),"")</f>
        <v/>
      </c>
      <c r="AM121" s="241" t="n">
        <v>14.5700000000001</v>
      </c>
      <c r="AN121" s="241">
        <f>IFERROR(VLOOKUP(AM121,'CRUCE OPORTUNIDADES'!$C$10:$D$13,2,FALSE),"")</f>
        <v/>
      </c>
      <c r="AO121" s="241" t="n">
        <v>15.5700000000001</v>
      </c>
      <c r="AP121" s="241">
        <f>IFERROR(VLOOKUP(AO121,'CRUCE OPORTUNIDADES'!$C$10:$D$13,2,FALSE),"")</f>
        <v/>
      </c>
      <c r="AQ121" s="241" t="n">
        <v>16.5700000000001</v>
      </c>
      <c r="AR121" s="241">
        <f>IFERROR(VLOOKUP(AQ121,'CRUCE OPORTUNIDADES'!$C$10:$D$13,2,FALSE),"")</f>
        <v/>
      </c>
      <c r="AS121" s="241" t="n">
        <v>17.5700000000002</v>
      </c>
      <c r="AT121" s="241">
        <f>IFERROR(VLOOKUP(AS121,'CRUCE OPORTUNIDADES'!$C$10:$D$13,2,FALSE),"")</f>
        <v/>
      </c>
      <c r="AU121" s="241" t="n">
        <v>18.5700000000002</v>
      </c>
      <c r="AV121" s="241">
        <f>IFERROR(VLOOKUP(AU121,'CRUCE OPORTUNIDADES'!$C$10:$D$13,2,FALSE),"")</f>
        <v/>
      </c>
      <c r="AW121" s="241" t="n">
        <v>19.5700000000002</v>
      </c>
      <c r="AX121" s="241">
        <f>IFERROR(VLOOKUP(AW121,'CRUCE OPORTUNIDADES'!$C$10:$D$13,2,FALSE),"")</f>
        <v/>
      </c>
      <c r="AY121" s="241" t="n">
        <v>20.5700000000002</v>
      </c>
      <c r="AZ121" s="241">
        <f>IFERROR(VLOOKUP(AY121,'CRUCE OPORTUNIDADES'!$C$10:$D$13,2,FALSE),"")</f>
        <v/>
      </c>
      <c r="BA121" s="241" t="n">
        <v>21.5700000000002</v>
      </c>
      <c r="BB121" s="241">
        <f>IFERROR(VLOOKUP(BA121,'CRUCE OPORTUNIDADES'!$C$10:$D$13,2,FALSE),"")</f>
        <v/>
      </c>
      <c r="BC121" s="241" t="n">
        <v>22.5700000000002</v>
      </c>
      <c r="BD121" s="241">
        <f>IFERROR(VLOOKUP(BC121,'CRUCE OPORTUNIDADES'!$C$10:$D$13,2,FALSE),"")</f>
        <v/>
      </c>
      <c r="BE121" s="241" t="n">
        <v>23.5700000000002</v>
      </c>
      <c r="BF121" s="241">
        <f>IFERROR(VLOOKUP(BE121,'CRUCE OPORTUNIDADES'!$C$10:$D$13,2,FALSE),"")</f>
        <v/>
      </c>
      <c r="BG121" s="241" t="n">
        <v>24.5700000000002</v>
      </c>
      <c r="BH121" s="241">
        <f>IFERROR(VLOOKUP(BG121,'CRUCE OPORTUNIDADES'!$C$10:$D$13,2,FALSE),"")</f>
        <v/>
      </c>
      <c r="BI121" s="241" t="n">
        <v>25.5700000000002</v>
      </c>
      <c r="BJ121" s="241">
        <f>IFERROR(VLOOKUP(BI121,'CRUCE OPORTUNIDADES'!$C$10:$D$13,2,FALSE),"")</f>
        <v/>
      </c>
    </row>
    <row r="122">
      <c r="N122" s="241">
        <f>IF(N123&lt;&gt;""," -O","")</f>
        <v/>
      </c>
      <c r="P122" s="241">
        <f>IF(P123&lt;&gt;""," -O","")</f>
        <v/>
      </c>
      <c r="R122" s="241">
        <f>IF(R123&lt;&gt;""," -O","")</f>
        <v/>
      </c>
      <c r="T122" s="241">
        <f>IF(T123&lt;&gt;""," -O","")</f>
        <v/>
      </c>
      <c r="V122" s="241">
        <f>IF(V123&lt;&gt;""," -O","")</f>
        <v/>
      </c>
      <c r="X122" s="241">
        <f>IF(X123&lt;&gt;""," -O","")</f>
        <v/>
      </c>
      <c r="Z122" s="241">
        <f>IF(Z123&lt;&gt;""," -O","")</f>
        <v/>
      </c>
      <c r="AB122" s="241">
        <f>IF(AB123&lt;&gt;""," -O","")</f>
        <v/>
      </c>
      <c r="AD122" s="241">
        <f>IF(AD123&lt;&gt;""," -O","")</f>
        <v/>
      </c>
      <c r="AF122" s="241">
        <f>IF(AF123&lt;&gt;""," -O","")</f>
        <v/>
      </c>
      <c r="AH122" s="241">
        <f>IF(AH123&lt;&gt;""," -O","")</f>
        <v/>
      </c>
      <c r="AJ122" s="241">
        <f>IF(AJ123&lt;&gt;""," -O","")</f>
        <v/>
      </c>
      <c r="AL122" s="241">
        <f>IF(AL123&lt;&gt;""," -O","")</f>
        <v/>
      </c>
      <c r="AN122" s="241">
        <f>IF(AN123&lt;&gt;""," -O","")</f>
        <v/>
      </c>
      <c r="AP122" s="241">
        <f>IF(AP123&lt;&gt;""," -O","")</f>
        <v/>
      </c>
      <c r="AR122" s="241">
        <f>IF(AR123&lt;&gt;""," -O","")</f>
        <v/>
      </c>
      <c r="AT122" s="241">
        <f>IF(AT123&lt;&gt;""," -O","")</f>
        <v/>
      </c>
      <c r="AV122" s="241">
        <f>IF(AV123&lt;&gt;""," -O","")</f>
        <v/>
      </c>
      <c r="AX122" s="241">
        <f>IF(AX123&lt;&gt;""," -O","")</f>
        <v/>
      </c>
      <c r="AZ122" s="241">
        <f>IF(AZ123&lt;&gt;""," -O","")</f>
        <v/>
      </c>
      <c r="BB122" s="241">
        <f>IF(BB123&lt;&gt;""," -O","")</f>
        <v/>
      </c>
      <c r="BD122" s="241">
        <f>IF(BD123&lt;&gt;""," -O","")</f>
        <v/>
      </c>
      <c r="BF122" s="241">
        <f>IF(BF123&lt;&gt;""," -O","")</f>
        <v/>
      </c>
      <c r="BH122" s="241">
        <f>IF(BH123&lt;&gt;""," -O","")</f>
        <v/>
      </c>
      <c r="BJ122" s="241">
        <f>IF(BJ123&lt;&gt;""," -O","")</f>
        <v/>
      </c>
    </row>
    <row r="123">
      <c r="M123" s="241" t="n">
        <v>1.58</v>
      </c>
      <c r="N123" s="241">
        <f>IFERROR(VLOOKUP(M123,'CRUCE OPORTUNIDADES'!$C$10:$D$13,2,FALSE),"")</f>
        <v/>
      </c>
      <c r="O123" s="241" t="n">
        <v>2.58000000000001</v>
      </c>
      <c r="P123" s="241">
        <f>IFERROR(VLOOKUP(O123,'CRUCE OPORTUNIDADES'!$C$10:$D$13,2,FALSE),"")</f>
        <v/>
      </c>
      <c r="Q123" s="241" t="n">
        <v>3.58000000000002</v>
      </c>
      <c r="R123" s="241">
        <f>IFERROR(VLOOKUP(Q123,'CRUCE OPORTUNIDADES'!$C$10:$D$13,2,FALSE),"")</f>
        <v/>
      </c>
      <c r="S123" s="241" t="n">
        <v>4.58000000000003</v>
      </c>
      <c r="T123" s="241">
        <f>IFERROR(VLOOKUP(S123,'CRUCE OPORTUNIDADES'!$C$10:$D$13,2,FALSE),"")</f>
        <v/>
      </c>
      <c r="U123" s="241" t="n">
        <v>5.58000000000004</v>
      </c>
      <c r="V123" s="241">
        <f>IFERROR(VLOOKUP(U123,'CRUCE OPORTUNIDADES'!$C$10:$D$13,2,FALSE),"")</f>
        <v/>
      </c>
      <c r="W123" s="241" t="n">
        <v>6.58000000000005</v>
      </c>
      <c r="X123" s="241">
        <f>IFERROR(VLOOKUP(W123,'CRUCE OPORTUNIDADES'!$C$10:$D$13,2,FALSE),"")</f>
        <v/>
      </c>
      <c r="Y123" s="241" t="n">
        <v>7.58000000000006</v>
      </c>
      <c r="Z123" s="241">
        <f>IFERROR(VLOOKUP(Y123,'CRUCE OPORTUNIDADES'!$C$10:$D$13,2,FALSE),"")</f>
        <v/>
      </c>
      <c r="AA123" s="241" t="n">
        <v>8.580000000000069</v>
      </c>
      <c r="AB123" s="241">
        <f>IFERROR(VLOOKUP(AA123,'CRUCE OPORTUNIDADES'!$C$10:$D$13,2,FALSE),"")</f>
        <v/>
      </c>
      <c r="AC123" s="241" t="n">
        <v>9.58000000000008</v>
      </c>
      <c r="AD123" s="241">
        <f>IFERROR(VLOOKUP(AC123,'CRUCE OPORTUNIDADES'!$C$10:$D$13,2,FALSE),"")</f>
        <v/>
      </c>
      <c r="AE123" s="241" t="n">
        <v>10.5800000000001</v>
      </c>
      <c r="AF123" s="241">
        <f>IFERROR(VLOOKUP(AE123,'CRUCE OPORTUNIDADES'!$C$10:$D$13,2,FALSE),"")</f>
        <v/>
      </c>
      <c r="AG123" s="241" t="n">
        <v>11.5800000000001</v>
      </c>
      <c r="AH123" s="241">
        <f>IFERROR(VLOOKUP(AG123,'CRUCE OPORTUNIDADES'!$C$10:$D$13,2,FALSE),"")</f>
        <v/>
      </c>
      <c r="AI123" s="241" t="n">
        <v>12.5800000000001</v>
      </c>
      <c r="AJ123" s="241">
        <f>IFERROR(VLOOKUP(AI123,'CRUCE OPORTUNIDADES'!$C$10:$D$13,2,FALSE),"")</f>
        <v/>
      </c>
      <c r="AK123" s="241" t="n">
        <v>13.5800000000001</v>
      </c>
      <c r="AL123" s="241">
        <f>IFERROR(VLOOKUP(AK123,'CRUCE OPORTUNIDADES'!$C$10:$D$13,2,FALSE),"")</f>
        <v/>
      </c>
      <c r="AM123" s="241" t="n">
        <v>14.5800000000001</v>
      </c>
      <c r="AN123" s="241">
        <f>IFERROR(VLOOKUP(AM123,'CRUCE OPORTUNIDADES'!$C$10:$D$13,2,FALSE),"")</f>
        <v/>
      </c>
      <c r="AO123" s="241" t="n">
        <v>15.5800000000001</v>
      </c>
      <c r="AP123" s="241">
        <f>IFERROR(VLOOKUP(AO123,'CRUCE OPORTUNIDADES'!$C$10:$D$13,2,FALSE),"")</f>
        <v/>
      </c>
      <c r="AQ123" s="241" t="n">
        <v>16.5800000000001</v>
      </c>
      <c r="AR123" s="241">
        <f>IFERROR(VLOOKUP(AQ123,'CRUCE OPORTUNIDADES'!$C$10:$D$13,2,FALSE),"")</f>
        <v/>
      </c>
      <c r="AS123" s="241" t="n">
        <v>17.5800000000002</v>
      </c>
      <c r="AT123" s="241">
        <f>IFERROR(VLOOKUP(AS123,'CRUCE OPORTUNIDADES'!$C$10:$D$13,2,FALSE),"")</f>
        <v/>
      </c>
      <c r="AU123" s="241" t="n">
        <v>18.5800000000002</v>
      </c>
      <c r="AV123" s="241">
        <f>IFERROR(VLOOKUP(AU123,'CRUCE OPORTUNIDADES'!$C$10:$D$13,2,FALSE),"")</f>
        <v/>
      </c>
      <c r="AW123" s="241" t="n">
        <v>19.5800000000002</v>
      </c>
      <c r="AX123" s="241">
        <f>IFERROR(VLOOKUP(AW123,'CRUCE OPORTUNIDADES'!$C$10:$D$13,2,FALSE),"")</f>
        <v/>
      </c>
      <c r="AY123" s="241" t="n">
        <v>20.5800000000002</v>
      </c>
      <c r="AZ123" s="241">
        <f>IFERROR(VLOOKUP(AY123,'CRUCE OPORTUNIDADES'!$C$10:$D$13,2,FALSE),"")</f>
        <v/>
      </c>
      <c r="BA123" s="241" t="n">
        <v>21.5800000000002</v>
      </c>
      <c r="BB123" s="241">
        <f>IFERROR(VLOOKUP(BA123,'CRUCE OPORTUNIDADES'!$C$10:$D$13,2,FALSE),"")</f>
        <v/>
      </c>
      <c r="BC123" s="241" t="n">
        <v>22.5800000000002</v>
      </c>
      <c r="BD123" s="241">
        <f>IFERROR(VLOOKUP(BC123,'CRUCE OPORTUNIDADES'!$C$10:$D$13,2,FALSE),"")</f>
        <v/>
      </c>
      <c r="BE123" s="241" t="n">
        <v>23.5800000000002</v>
      </c>
      <c r="BF123" s="241">
        <f>IFERROR(VLOOKUP(BE123,'CRUCE OPORTUNIDADES'!$C$10:$D$13,2,FALSE),"")</f>
        <v/>
      </c>
      <c r="BG123" s="241" t="n">
        <v>24.5800000000002</v>
      </c>
      <c r="BH123" s="241">
        <f>IFERROR(VLOOKUP(BG123,'CRUCE OPORTUNIDADES'!$C$10:$D$13,2,FALSE),"")</f>
        <v/>
      </c>
      <c r="BI123" s="241" t="n">
        <v>25.5800000000002</v>
      </c>
      <c r="BJ123" s="241">
        <f>IFERROR(VLOOKUP(BI123,'CRUCE OPORTUNIDADES'!$C$10:$D$13,2,FALSE),"")</f>
        <v/>
      </c>
    </row>
    <row r="124">
      <c r="N124" s="241">
        <f>IF(N125&lt;&gt;""," -O","")</f>
        <v/>
      </c>
      <c r="P124" s="241">
        <f>IF(P125&lt;&gt;""," -O","")</f>
        <v/>
      </c>
      <c r="R124" s="241">
        <f>IF(R125&lt;&gt;""," -O","")</f>
        <v/>
      </c>
      <c r="T124" s="241">
        <f>IF(T125&lt;&gt;""," -O","")</f>
        <v/>
      </c>
      <c r="V124" s="241">
        <f>IF(V125&lt;&gt;""," -O","")</f>
        <v/>
      </c>
      <c r="X124" s="241">
        <f>IF(X125&lt;&gt;""," -O","")</f>
        <v/>
      </c>
      <c r="Z124" s="241">
        <f>IF(Z125&lt;&gt;""," -O","")</f>
        <v/>
      </c>
      <c r="AB124" s="241">
        <f>IF(AB125&lt;&gt;""," -O","")</f>
        <v/>
      </c>
      <c r="AD124" s="241">
        <f>IF(AD125&lt;&gt;""," -O","")</f>
        <v/>
      </c>
      <c r="AF124" s="241">
        <f>IF(AF125&lt;&gt;""," -O","")</f>
        <v/>
      </c>
      <c r="AH124" s="241">
        <f>IF(AH125&lt;&gt;""," -O","")</f>
        <v/>
      </c>
      <c r="AJ124" s="241">
        <f>IF(AJ125&lt;&gt;""," -O","")</f>
        <v/>
      </c>
      <c r="AL124" s="241">
        <f>IF(AL125&lt;&gt;""," -O","")</f>
        <v/>
      </c>
      <c r="AN124" s="241">
        <f>IF(AN125&lt;&gt;""," -O","")</f>
        <v/>
      </c>
      <c r="AP124" s="241">
        <f>IF(AP125&lt;&gt;""," -O","")</f>
        <v/>
      </c>
      <c r="AR124" s="241">
        <f>IF(AR125&lt;&gt;""," -O","")</f>
        <v/>
      </c>
      <c r="AT124" s="241">
        <f>IF(AT125&lt;&gt;""," -O","")</f>
        <v/>
      </c>
      <c r="AV124" s="241">
        <f>IF(AV125&lt;&gt;""," -O","")</f>
        <v/>
      </c>
      <c r="AX124" s="241">
        <f>IF(AX125&lt;&gt;""," -O","")</f>
        <v/>
      </c>
      <c r="AZ124" s="241">
        <f>IF(AZ125&lt;&gt;""," -O","")</f>
        <v/>
      </c>
      <c r="BB124" s="241">
        <f>IF(BB125&lt;&gt;""," -O","")</f>
        <v/>
      </c>
      <c r="BD124" s="241">
        <f>IF(BD125&lt;&gt;""," -O","")</f>
        <v/>
      </c>
      <c r="BF124" s="241">
        <f>IF(BF125&lt;&gt;""," -O","")</f>
        <v/>
      </c>
      <c r="BH124" s="241">
        <f>IF(BH125&lt;&gt;""," -O","")</f>
        <v/>
      </c>
      <c r="BJ124" s="241">
        <f>IF(BJ125&lt;&gt;""," -O","")</f>
        <v/>
      </c>
    </row>
    <row r="125">
      <c r="M125" s="241" t="n">
        <v>1.59</v>
      </c>
      <c r="N125" s="241">
        <f>IFERROR(VLOOKUP(M125,'CRUCE OPORTUNIDADES'!$C$10:$D$13,2,FALSE),"")</f>
        <v/>
      </c>
      <c r="O125" s="241" t="n">
        <v>2.59000000000001</v>
      </c>
      <c r="P125" s="241">
        <f>IFERROR(VLOOKUP(O125,'CRUCE OPORTUNIDADES'!$C$10:$D$13,2,FALSE),"")</f>
        <v/>
      </c>
      <c r="Q125" s="241" t="n">
        <v>3.59000000000002</v>
      </c>
      <c r="R125" s="241">
        <f>IFERROR(VLOOKUP(Q125,'CRUCE OPORTUNIDADES'!$C$10:$D$13,2,FALSE),"")</f>
        <v/>
      </c>
      <c r="S125" s="241" t="n">
        <v>4.59000000000003</v>
      </c>
      <c r="T125" s="241">
        <f>IFERROR(VLOOKUP(S125,'CRUCE OPORTUNIDADES'!$C$10:$D$13,2,FALSE),"")</f>
        <v/>
      </c>
      <c r="U125" s="241" t="n">
        <v>5.59000000000004</v>
      </c>
      <c r="V125" s="241">
        <f>IFERROR(VLOOKUP(U125,'CRUCE OPORTUNIDADES'!$C$10:$D$13,2,FALSE),"")</f>
        <v/>
      </c>
      <c r="W125" s="241" t="n">
        <v>6.59000000000005</v>
      </c>
      <c r="X125" s="241">
        <f>IFERROR(VLOOKUP(W125,'CRUCE OPORTUNIDADES'!$C$10:$D$13,2,FALSE),"")</f>
        <v/>
      </c>
      <c r="Y125" s="241" t="n">
        <v>7.59000000000006</v>
      </c>
      <c r="Z125" s="241">
        <f>IFERROR(VLOOKUP(Y125,'CRUCE OPORTUNIDADES'!$C$10:$D$13,2,FALSE),"")</f>
        <v/>
      </c>
      <c r="AA125" s="241" t="n">
        <v>8.590000000000069</v>
      </c>
      <c r="AB125" s="241">
        <f>IFERROR(VLOOKUP(AA125,'CRUCE OPORTUNIDADES'!$C$10:$D$13,2,FALSE),"")</f>
        <v/>
      </c>
      <c r="AC125" s="241" t="n">
        <v>9.59000000000008</v>
      </c>
      <c r="AD125" s="241">
        <f>IFERROR(VLOOKUP(AC125,'CRUCE OPORTUNIDADES'!$C$10:$D$13,2,FALSE),"")</f>
        <v/>
      </c>
      <c r="AE125" s="241" t="n">
        <v>10.5900000000001</v>
      </c>
      <c r="AF125" s="241">
        <f>IFERROR(VLOOKUP(AE125,'CRUCE OPORTUNIDADES'!$C$10:$D$13,2,FALSE),"")</f>
        <v/>
      </c>
      <c r="AG125" s="241" t="n">
        <v>11.5900000000001</v>
      </c>
      <c r="AH125" s="241">
        <f>IFERROR(VLOOKUP(AG125,'CRUCE OPORTUNIDADES'!$C$10:$D$13,2,FALSE),"")</f>
        <v/>
      </c>
      <c r="AI125" s="241" t="n">
        <v>12.5900000000001</v>
      </c>
      <c r="AJ125" s="241">
        <f>IFERROR(VLOOKUP(AI125,'CRUCE OPORTUNIDADES'!$C$10:$D$13,2,FALSE),"")</f>
        <v/>
      </c>
      <c r="AK125" s="241" t="n">
        <v>13.5900000000001</v>
      </c>
      <c r="AL125" s="241">
        <f>IFERROR(VLOOKUP(AK125,'CRUCE OPORTUNIDADES'!$C$10:$D$13,2,FALSE),"")</f>
        <v/>
      </c>
      <c r="AM125" s="241" t="n">
        <v>14.5900000000001</v>
      </c>
      <c r="AN125" s="241">
        <f>IFERROR(VLOOKUP(AM125,'CRUCE OPORTUNIDADES'!$C$10:$D$13,2,FALSE),"")</f>
        <v/>
      </c>
      <c r="AO125" s="241" t="n">
        <v>15.5900000000001</v>
      </c>
      <c r="AP125" s="241">
        <f>IFERROR(VLOOKUP(AO125,'CRUCE OPORTUNIDADES'!$C$10:$D$13,2,FALSE),"")</f>
        <v/>
      </c>
      <c r="AQ125" s="241" t="n">
        <v>16.5900000000001</v>
      </c>
      <c r="AR125" s="241">
        <f>IFERROR(VLOOKUP(AQ125,'CRUCE OPORTUNIDADES'!$C$10:$D$13,2,FALSE),"")</f>
        <v/>
      </c>
      <c r="AS125" s="241" t="n">
        <v>17.5900000000002</v>
      </c>
      <c r="AT125" s="241">
        <f>IFERROR(VLOOKUP(AS125,'CRUCE OPORTUNIDADES'!$C$10:$D$13,2,FALSE),"")</f>
        <v/>
      </c>
      <c r="AU125" s="241" t="n">
        <v>18.5900000000002</v>
      </c>
      <c r="AV125" s="241">
        <f>IFERROR(VLOOKUP(AU125,'CRUCE OPORTUNIDADES'!$C$10:$D$13,2,FALSE),"")</f>
        <v/>
      </c>
      <c r="AW125" s="241" t="n">
        <v>19.5900000000002</v>
      </c>
      <c r="AX125" s="241">
        <f>IFERROR(VLOOKUP(AW125,'CRUCE OPORTUNIDADES'!$C$10:$D$13,2,FALSE),"")</f>
        <v/>
      </c>
      <c r="AY125" s="241" t="n">
        <v>20.5900000000002</v>
      </c>
      <c r="AZ125" s="241">
        <f>IFERROR(VLOOKUP(AY125,'CRUCE OPORTUNIDADES'!$C$10:$D$13,2,FALSE),"")</f>
        <v/>
      </c>
      <c r="BA125" s="241" t="n">
        <v>21.5900000000002</v>
      </c>
      <c r="BB125" s="241">
        <f>IFERROR(VLOOKUP(BA125,'CRUCE OPORTUNIDADES'!$C$10:$D$13,2,FALSE),"")</f>
        <v/>
      </c>
      <c r="BC125" s="241" t="n">
        <v>22.5900000000002</v>
      </c>
      <c r="BD125" s="241">
        <f>IFERROR(VLOOKUP(BC125,'CRUCE OPORTUNIDADES'!$C$10:$D$13,2,FALSE),"")</f>
        <v/>
      </c>
      <c r="BE125" s="241" t="n">
        <v>23.5900000000002</v>
      </c>
      <c r="BF125" s="241">
        <f>IFERROR(VLOOKUP(BE125,'CRUCE OPORTUNIDADES'!$C$10:$D$13,2,FALSE),"")</f>
        <v/>
      </c>
      <c r="BG125" s="241" t="n">
        <v>24.5900000000002</v>
      </c>
      <c r="BH125" s="241">
        <f>IFERROR(VLOOKUP(BG125,'CRUCE OPORTUNIDADES'!$C$10:$D$13,2,FALSE),"")</f>
        <v/>
      </c>
      <c r="BI125" s="241" t="n">
        <v>25.5900000000002</v>
      </c>
      <c r="BJ125" s="241">
        <f>IFERROR(VLOOKUP(BI125,'CRUCE OPORTUNIDADES'!$C$10:$D$13,2,FALSE),"")</f>
        <v/>
      </c>
    </row>
    <row r="126">
      <c r="N126" s="241">
        <f>IF(N127&lt;&gt;""," -O","")</f>
        <v/>
      </c>
      <c r="P126" s="241">
        <f>IF(P127&lt;&gt;""," -O","")</f>
        <v/>
      </c>
      <c r="R126" s="241">
        <f>IF(R127&lt;&gt;""," -O","")</f>
        <v/>
      </c>
      <c r="T126" s="241">
        <f>IF(T127&lt;&gt;""," -O","")</f>
        <v/>
      </c>
      <c r="V126" s="241">
        <f>IF(V127&lt;&gt;""," -O","")</f>
        <v/>
      </c>
      <c r="X126" s="241">
        <f>IF(X127&lt;&gt;""," -O","")</f>
        <v/>
      </c>
      <c r="Z126" s="241">
        <f>IF(Z127&lt;&gt;""," -O","")</f>
        <v/>
      </c>
      <c r="AB126" s="241">
        <f>IF(AB127&lt;&gt;""," -O","")</f>
        <v/>
      </c>
      <c r="AD126" s="241">
        <f>IF(AD127&lt;&gt;""," -O","")</f>
        <v/>
      </c>
      <c r="AF126" s="241">
        <f>IF(AF127&lt;&gt;""," -O","")</f>
        <v/>
      </c>
      <c r="AH126" s="241">
        <f>IF(AH127&lt;&gt;""," -O","")</f>
        <v/>
      </c>
      <c r="AJ126" s="241">
        <f>IF(AJ127&lt;&gt;""," -O","")</f>
        <v/>
      </c>
      <c r="AL126" s="241">
        <f>IF(AL127&lt;&gt;""," -O","")</f>
        <v/>
      </c>
      <c r="AN126" s="241">
        <f>IF(AN127&lt;&gt;""," -O","")</f>
        <v/>
      </c>
      <c r="AP126" s="241">
        <f>IF(AP127&lt;&gt;""," -O","")</f>
        <v/>
      </c>
      <c r="AR126" s="241">
        <f>IF(AR127&lt;&gt;""," -O","")</f>
        <v/>
      </c>
      <c r="AT126" s="241">
        <f>IF(AT127&lt;&gt;""," -O","")</f>
        <v/>
      </c>
      <c r="AV126" s="241">
        <f>IF(AV127&lt;&gt;""," -O","")</f>
        <v/>
      </c>
      <c r="AX126" s="241">
        <f>IF(AX127&lt;&gt;""," -O","")</f>
        <v/>
      </c>
      <c r="AZ126" s="241">
        <f>IF(AZ127&lt;&gt;""," -O","")</f>
        <v/>
      </c>
      <c r="BB126" s="241">
        <f>IF(BB127&lt;&gt;""," -O","")</f>
        <v/>
      </c>
      <c r="BD126" s="241">
        <f>IF(BD127&lt;&gt;""," -O","")</f>
        <v/>
      </c>
      <c r="BF126" s="241">
        <f>IF(BF127&lt;&gt;""," -O","")</f>
        <v/>
      </c>
      <c r="BH126" s="241">
        <f>IF(BH127&lt;&gt;""," -O","")</f>
        <v/>
      </c>
      <c r="BJ126" s="241">
        <f>IF(BJ127&lt;&gt;""," -O","")</f>
        <v/>
      </c>
    </row>
    <row r="127">
      <c r="M127" s="241" t="n">
        <v>1.6</v>
      </c>
      <c r="N127" s="241">
        <f>IFERROR(VLOOKUP(M127,'CRUCE OPORTUNIDADES'!$C$10:$D$13,2,FALSE),"")</f>
        <v/>
      </c>
      <c r="O127" s="241" t="n">
        <v>2.60000000000001</v>
      </c>
      <c r="P127" s="241">
        <f>IFERROR(VLOOKUP(O127,'CRUCE OPORTUNIDADES'!$C$10:$D$13,2,FALSE),"")</f>
        <v/>
      </c>
      <c r="Q127" s="241" t="n">
        <v>3.60000000000002</v>
      </c>
      <c r="R127" s="241">
        <f>IFERROR(VLOOKUP(Q127,'CRUCE OPORTUNIDADES'!$C$10:$D$13,2,FALSE),"")</f>
        <v/>
      </c>
      <c r="S127" s="241" t="n">
        <v>4.60000000000003</v>
      </c>
      <c r="T127" s="241">
        <f>IFERROR(VLOOKUP(S127,'CRUCE OPORTUNIDADES'!$C$10:$D$13,2,FALSE),"")</f>
        <v/>
      </c>
      <c r="U127" s="241" t="n">
        <v>5.60000000000004</v>
      </c>
      <c r="V127" s="241">
        <f>IFERROR(VLOOKUP(U127,'CRUCE OPORTUNIDADES'!$C$10:$D$13,2,FALSE),"")</f>
        <v/>
      </c>
      <c r="W127" s="241" t="n">
        <v>6.60000000000005</v>
      </c>
      <c r="X127" s="241">
        <f>IFERROR(VLOOKUP(W127,'CRUCE OPORTUNIDADES'!$C$10:$D$13,2,FALSE),"")</f>
        <v/>
      </c>
      <c r="Y127" s="241" t="n">
        <v>7.60000000000006</v>
      </c>
      <c r="Z127" s="241">
        <f>IFERROR(VLOOKUP(Y127,'CRUCE OPORTUNIDADES'!$C$10:$D$13,2,FALSE),"")</f>
        <v/>
      </c>
      <c r="AA127" s="241" t="n">
        <v>8.600000000000071</v>
      </c>
      <c r="AB127" s="241">
        <f>IFERROR(VLOOKUP(AA127,'CRUCE OPORTUNIDADES'!$C$10:$D$13,2,FALSE),"")</f>
        <v/>
      </c>
      <c r="AC127" s="241" t="n">
        <v>9.60000000000008</v>
      </c>
      <c r="AD127" s="241">
        <f>IFERROR(VLOOKUP(AC127,'CRUCE OPORTUNIDADES'!$C$10:$D$13,2,FALSE),"")</f>
        <v/>
      </c>
      <c r="AE127" s="241" t="n">
        <v>10.6000000000001</v>
      </c>
      <c r="AF127" s="241">
        <f>IFERROR(VLOOKUP(AE127,'CRUCE OPORTUNIDADES'!$C$10:$D$13,2,FALSE),"")</f>
        <v/>
      </c>
      <c r="AG127" s="241" t="n">
        <v>11.6000000000001</v>
      </c>
      <c r="AH127" s="241">
        <f>IFERROR(VLOOKUP(AG127,'CRUCE OPORTUNIDADES'!$C$10:$D$13,2,FALSE),"")</f>
        <v/>
      </c>
      <c r="AI127" s="241" t="n">
        <v>12.6000000000001</v>
      </c>
      <c r="AJ127" s="241">
        <f>IFERROR(VLOOKUP(AI127,'CRUCE OPORTUNIDADES'!$C$10:$D$13,2,FALSE),"")</f>
        <v/>
      </c>
      <c r="AK127" s="241" t="n">
        <v>13.6000000000001</v>
      </c>
      <c r="AL127" s="241">
        <f>IFERROR(VLOOKUP(AK127,'CRUCE OPORTUNIDADES'!$C$10:$D$13,2,FALSE),"")</f>
        <v/>
      </c>
      <c r="AM127" s="241" t="n">
        <v>14.6000000000001</v>
      </c>
      <c r="AN127" s="241">
        <f>IFERROR(VLOOKUP(AM127,'CRUCE OPORTUNIDADES'!$C$10:$D$13,2,FALSE),"")</f>
        <v/>
      </c>
      <c r="AO127" s="241" t="n">
        <v>15.6000000000001</v>
      </c>
      <c r="AP127" s="241">
        <f>IFERROR(VLOOKUP(AO127,'CRUCE OPORTUNIDADES'!$C$10:$D$13,2,FALSE),"")</f>
        <v/>
      </c>
      <c r="AQ127" s="241" t="n">
        <v>16.6000000000001</v>
      </c>
      <c r="AR127" s="241">
        <f>IFERROR(VLOOKUP(AQ127,'CRUCE OPORTUNIDADES'!$C$10:$D$13,2,FALSE),"")</f>
        <v/>
      </c>
      <c r="AS127" s="241" t="n">
        <v>17.6000000000002</v>
      </c>
      <c r="AT127" s="241">
        <f>IFERROR(VLOOKUP(AS127,'CRUCE OPORTUNIDADES'!$C$10:$D$13,2,FALSE),"")</f>
        <v/>
      </c>
      <c r="AU127" s="241" t="n">
        <v>18.6000000000002</v>
      </c>
      <c r="AV127" s="241">
        <f>IFERROR(VLOOKUP(AU127,'CRUCE OPORTUNIDADES'!$C$10:$D$13,2,FALSE),"")</f>
        <v/>
      </c>
      <c r="AW127" s="241" t="n">
        <v>19.6000000000002</v>
      </c>
      <c r="AX127" s="241">
        <f>IFERROR(VLOOKUP(AW127,'CRUCE OPORTUNIDADES'!$C$10:$D$13,2,FALSE),"")</f>
        <v/>
      </c>
      <c r="AY127" s="241" t="n">
        <v>20.6000000000002</v>
      </c>
      <c r="AZ127" s="241">
        <f>IFERROR(VLOOKUP(AY127,'CRUCE OPORTUNIDADES'!$C$10:$D$13,2,FALSE),"")</f>
        <v/>
      </c>
      <c r="BA127" s="241" t="n">
        <v>21.6000000000002</v>
      </c>
      <c r="BB127" s="241">
        <f>IFERROR(VLOOKUP(BA127,'CRUCE OPORTUNIDADES'!$C$10:$D$13,2,FALSE),"")</f>
        <v/>
      </c>
      <c r="BC127" s="241" t="n">
        <v>22.6000000000002</v>
      </c>
      <c r="BD127" s="241">
        <f>IFERROR(VLOOKUP(BC127,'CRUCE OPORTUNIDADES'!$C$10:$D$13,2,FALSE),"")</f>
        <v/>
      </c>
      <c r="BE127" s="241" t="n">
        <v>23.6000000000002</v>
      </c>
      <c r="BF127" s="241">
        <f>IFERROR(VLOOKUP(BE127,'CRUCE OPORTUNIDADES'!$C$10:$D$13,2,FALSE),"")</f>
        <v/>
      </c>
      <c r="BG127" s="241" t="n">
        <v>24.6000000000002</v>
      </c>
      <c r="BH127" s="241">
        <f>IFERROR(VLOOKUP(BG127,'CRUCE OPORTUNIDADES'!$C$10:$D$13,2,FALSE),"")</f>
        <v/>
      </c>
      <c r="BI127" s="241" t="n">
        <v>25.6000000000002</v>
      </c>
      <c r="BJ127" s="241">
        <f>IFERROR(VLOOKUP(BI127,'CRUCE OPORTUNIDADES'!$C$10:$D$13,2,FALSE),"")</f>
        <v/>
      </c>
    </row>
    <row r="128">
      <c r="N128" s="241">
        <f>IF(N129&lt;&gt;""," -O","")</f>
        <v/>
      </c>
      <c r="P128" s="241">
        <f>IF(P129&lt;&gt;""," -O","")</f>
        <v/>
      </c>
      <c r="R128" s="241">
        <f>IF(R129&lt;&gt;""," -O","")</f>
        <v/>
      </c>
      <c r="T128" s="241">
        <f>IF(T129&lt;&gt;""," -O","")</f>
        <v/>
      </c>
      <c r="V128" s="241">
        <f>IF(V129&lt;&gt;""," -O","")</f>
        <v/>
      </c>
      <c r="X128" s="241">
        <f>IF(X129&lt;&gt;""," -O","")</f>
        <v/>
      </c>
      <c r="Z128" s="241">
        <f>IF(Z129&lt;&gt;""," -O","")</f>
        <v/>
      </c>
      <c r="AB128" s="241">
        <f>IF(AB129&lt;&gt;""," -O","")</f>
        <v/>
      </c>
      <c r="AD128" s="241">
        <f>IF(AD129&lt;&gt;""," -O","")</f>
        <v/>
      </c>
      <c r="AF128" s="241">
        <f>IF(AF129&lt;&gt;""," -O","")</f>
        <v/>
      </c>
      <c r="AH128" s="241">
        <f>IF(AH129&lt;&gt;""," -O","")</f>
        <v/>
      </c>
      <c r="AJ128" s="241">
        <f>IF(AJ129&lt;&gt;""," -O","")</f>
        <v/>
      </c>
      <c r="AL128" s="241">
        <f>IF(AL129&lt;&gt;""," -O","")</f>
        <v/>
      </c>
      <c r="AN128" s="241">
        <f>IF(AN129&lt;&gt;""," -O","")</f>
        <v/>
      </c>
      <c r="AP128" s="241">
        <f>IF(AP129&lt;&gt;""," -O","")</f>
        <v/>
      </c>
      <c r="AR128" s="241">
        <f>IF(AR129&lt;&gt;""," -O","")</f>
        <v/>
      </c>
      <c r="AT128" s="241">
        <f>IF(AT129&lt;&gt;""," -O","")</f>
        <v/>
      </c>
      <c r="AV128" s="241">
        <f>IF(AV129&lt;&gt;""," -O","")</f>
        <v/>
      </c>
      <c r="AX128" s="241">
        <f>IF(AX129&lt;&gt;""," -O","")</f>
        <v/>
      </c>
      <c r="AZ128" s="241">
        <f>IF(AZ129&lt;&gt;""," -O","")</f>
        <v/>
      </c>
      <c r="BB128" s="241">
        <f>IF(BB129&lt;&gt;""," -O","")</f>
        <v/>
      </c>
      <c r="BD128" s="241">
        <f>IF(BD129&lt;&gt;""," -O","")</f>
        <v/>
      </c>
      <c r="BF128" s="241">
        <f>IF(BF129&lt;&gt;""," -O","")</f>
        <v/>
      </c>
      <c r="BH128" s="241">
        <f>IF(BH129&lt;&gt;""," -O","")</f>
        <v/>
      </c>
      <c r="BJ128" s="241">
        <f>IF(BJ129&lt;&gt;""," -O","")</f>
        <v/>
      </c>
    </row>
    <row r="129">
      <c r="M129" s="241" t="n">
        <v>1.61</v>
      </c>
      <c r="N129" s="241">
        <f>IFERROR(VLOOKUP(M129,'CRUCE OPORTUNIDADES'!$C$10:$D$13,2,FALSE),"")</f>
        <v/>
      </c>
      <c r="O129" s="241" t="n">
        <v>2.61000000000001</v>
      </c>
      <c r="P129" s="241">
        <f>IFERROR(VLOOKUP(O129,'CRUCE OPORTUNIDADES'!$C$10:$D$13,2,FALSE),"")</f>
        <v/>
      </c>
      <c r="Q129" s="241" t="n">
        <v>3.61000000000002</v>
      </c>
      <c r="R129" s="241">
        <f>IFERROR(VLOOKUP(Q129,'CRUCE OPORTUNIDADES'!$C$10:$D$13,2,FALSE),"")</f>
        <v/>
      </c>
      <c r="S129" s="241" t="n">
        <v>4.61000000000003</v>
      </c>
      <c r="T129" s="241">
        <f>IFERROR(VLOOKUP(S129,'CRUCE OPORTUNIDADES'!$C$10:$D$13,2,FALSE),"")</f>
        <v/>
      </c>
      <c r="U129" s="241" t="n">
        <v>5.61000000000004</v>
      </c>
      <c r="V129" s="241">
        <f>IFERROR(VLOOKUP(U129,'CRUCE OPORTUNIDADES'!$C$10:$D$13,2,FALSE),"")</f>
        <v/>
      </c>
      <c r="W129" s="241" t="n">
        <v>6.61000000000005</v>
      </c>
      <c r="X129" s="241">
        <f>IFERROR(VLOOKUP(W129,'CRUCE OPORTUNIDADES'!$C$10:$D$13,2,FALSE),"")</f>
        <v/>
      </c>
      <c r="Y129" s="241" t="n">
        <v>7.61000000000006</v>
      </c>
      <c r="Z129" s="241">
        <f>IFERROR(VLOOKUP(Y129,'CRUCE OPORTUNIDADES'!$C$10:$D$13,2,FALSE),"")</f>
        <v/>
      </c>
      <c r="AA129" s="241" t="n">
        <v>8.61000000000007</v>
      </c>
      <c r="AB129" s="241">
        <f>IFERROR(VLOOKUP(AA129,'CRUCE OPORTUNIDADES'!$C$10:$D$13,2,FALSE),"")</f>
        <v/>
      </c>
      <c r="AC129" s="241" t="n">
        <v>9.610000000000079</v>
      </c>
      <c r="AD129" s="241">
        <f>IFERROR(VLOOKUP(AC129,'CRUCE OPORTUNIDADES'!$C$10:$D$13,2,FALSE),"")</f>
        <v/>
      </c>
      <c r="AE129" s="241" t="n">
        <v>10.6100000000001</v>
      </c>
      <c r="AF129" s="241">
        <f>IFERROR(VLOOKUP(AE129,'CRUCE OPORTUNIDADES'!$C$10:$D$13,2,FALSE),"")</f>
        <v/>
      </c>
      <c r="AG129" s="241" t="n">
        <v>11.6100000000001</v>
      </c>
      <c r="AH129" s="241">
        <f>IFERROR(VLOOKUP(AG129,'CRUCE OPORTUNIDADES'!$C$10:$D$13,2,FALSE),"")</f>
        <v/>
      </c>
      <c r="AI129" s="241" t="n">
        <v>12.6100000000001</v>
      </c>
      <c r="AJ129" s="241">
        <f>IFERROR(VLOOKUP(AI129,'CRUCE OPORTUNIDADES'!$C$10:$D$13,2,FALSE),"")</f>
        <v/>
      </c>
      <c r="AK129" s="241" t="n">
        <v>13.6100000000001</v>
      </c>
      <c r="AL129" s="241">
        <f>IFERROR(VLOOKUP(AK129,'CRUCE OPORTUNIDADES'!$C$10:$D$13,2,FALSE),"")</f>
        <v/>
      </c>
      <c r="AM129" s="241" t="n">
        <v>14.6100000000001</v>
      </c>
      <c r="AN129" s="241">
        <f>IFERROR(VLOOKUP(AM129,'CRUCE OPORTUNIDADES'!$C$10:$D$13,2,FALSE),"")</f>
        <v/>
      </c>
      <c r="AO129" s="241" t="n">
        <v>15.6100000000001</v>
      </c>
      <c r="AP129" s="241">
        <f>IFERROR(VLOOKUP(AO129,'CRUCE OPORTUNIDADES'!$C$10:$D$13,2,FALSE),"")</f>
        <v/>
      </c>
      <c r="AQ129" s="241" t="n">
        <v>16.6100000000001</v>
      </c>
      <c r="AR129" s="241">
        <f>IFERROR(VLOOKUP(AQ129,'CRUCE OPORTUNIDADES'!$C$10:$D$13,2,FALSE),"")</f>
        <v/>
      </c>
      <c r="AS129" s="241" t="n">
        <v>17.6100000000002</v>
      </c>
      <c r="AT129" s="241">
        <f>IFERROR(VLOOKUP(AS129,'CRUCE OPORTUNIDADES'!$C$10:$D$13,2,FALSE),"")</f>
        <v/>
      </c>
      <c r="AU129" s="241" t="n">
        <v>18.6100000000002</v>
      </c>
      <c r="AV129" s="241">
        <f>IFERROR(VLOOKUP(AU129,'CRUCE OPORTUNIDADES'!$C$10:$D$13,2,FALSE),"")</f>
        <v/>
      </c>
      <c r="AW129" s="241" t="n">
        <v>19.6100000000002</v>
      </c>
      <c r="AX129" s="241">
        <f>IFERROR(VLOOKUP(AW129,'CRUCE OPORTUNIDADES'!$C$10:$D$13,2,FALSE),"")</f>
        <v/>
      </c>
      <c r="AY129" s="241" t="n">
        <v>20.6100000000002</v>
      </c>
      <c r="AZ129" s="241">
        <f>IFERROR(VLOOKUP(AY129,'CRUCE OPORTUNIDADES'!$C$10:$D$13,2,FALSE),"")</f>
        <v/>
      </c>
      <c r="BA129" s="241" t="n">
        <v>21.6100000000002</v>
      </c>
      <c r="BB129" s="241">
        <f>IFERROR(VLOOKUP(BA129,'CRUCE OPORTUNIDADES'!$C$10:$D$13,2,FALSE),"")</f>
        <v/>
      </c>
      <c r="BC129" s="241" t="n">
        <v>22.6100000000002</v>
      </c>
      <c r="BD129" s="241">
        <f>IFERROR(VLOOKUP(BC129,'CRUCE OPORTUNIDADES'!$C$10:$D$13,2,FALSE),"")</f>
        <v/>
      </c>
      <c r="BE129" s="241" t="n">
        <v>23.6100000000002</v>
      </c>
      <c r="BF129" s="241">
        <f>IFERROR(VLOOKUP(BE129,'CRUCE OPORTUNIDADES'!$C$10:$D$13,2,FALSE),"")</f>
        <v/>
      </c>
      <c r="BG129" s="241" t="n">
        <v>24.6100000000002</v>
      </c>
      <c r="BH129" s="241">
        <f>IFERROR(VLOOKUP(BG129,'CRUCE OPORTUNIDADES'!$C$10:$D$13,2,FALSE),"")</f>
        <v/>
      </c>
      <c r="BI129" s="241" t="n">
        <v>25.6100000000002</v>
      </c>
      <c r="BJ129" s="241">
        <f>IFERROR(VLOOKUP(BI129,'CRUCE OPORTUNIDADES'!$C$10:$D$13,2,FALSE),"")</f>
        <v/>
      </c>
    </row>
    <row r="130">
      <c r="N130" s="241">
        <f>IF(N131&lt;&gt;""," -O","")</f>
        <v/>
      </c>
      <c r="P130" s="241">
        <f>IF(P131&lt;&gt;""," -O","")</f>
        <v/>
      </c>
      <c r="R130" s="241">
        <f>IF(R131&lt;&gt;""," -O","")</f>
        <v/>
      </c>
      <c r="T130" s="241">
        <f>IF(T131&lt;&gt;""," -O","")</f>
        <v/>
      </c>
      <c r="V130" s="241">
        <f>IF(V131&lt;&gt;""," -O","")</f>
        <v/>
      </c>
      <c r="X130" s="241">
        <f>IF(X131&lt;&gt;""," -O","")</f>
        <v/>
      </c>
      <c r="Z130" s="241">
        <f>IF(Z131&lt;&gt;""," -O","")</f>
        <v/>
      </c>
      <c r="AB130" s="241">
        <f>IF(AB131&lt;&gt;""," -O","")</f>
        <v/>
      </c>
      <c r="AD130" s="241">
        <f>IF(AD131&lt;&gt;""," -O","")</f>
        <v/>
      </c>
      <c r="AF130" s="241">
        <f>IF(AF131&lt;&gt;""," -O","")</f>
        <v/>
      </c>
      <c r="AH130" s="241">
        <f>IF(AH131&lt;&gt;""," -O","")</f>
        <v/>
      </c>
      <c r="AJ130" s="241">
        <f>IF(AJ131&lt;&gt;""," -O","")</f>
        <v/>
      </c>
      <c r="AL130" s="241">
        <f>IF(AL131&lt;&gt;""," -O","")</f>
        <v/>
      </c>
      <c r="AN130" s="241">
        <f>IF(AN131&lt;&gt;""," -O","")</f>
        <v/>
      </c>
      <c r="AP130" s="241">
        <f>IF(AP131&lt;&gt;""," -O","")</f>
        <v/>
      </c>
      <c r="AR130" s="241">
        <f>IF(AR131&lt;&gt;""," -O","")</f>
        <v/>
      </c>
      <c r="AT130" s="241">
        <f>IF(AT131&lt;&gt;""," -O","")</f>
        <v/>
      </c>
      <c r="AV130" s="241">
        <f>IF(AV131&lt;&gt;""," -O","")</f>
        <v/>
      </c>
      <c r="AX130" s="241">
        <f>IF(AX131&lt;&gt;""," -O","")</f>
        <v/>
      </c>
      <c r="AZ130" s="241">
        <f>IF(AZ131&lt;&gt;""," -O","")</f>
        <v/>
      </c>
      <c r="BB130" s="241">
        <f>IF(BB131&lt;&gt;""," -O","")</f>
        <v/>
      </c>
      <c r="BD130" s="241">
        <f>IF(BD131&lt;&gt;""," -O","")</f>
        <v/>
      </c>
      <c r="BF130" s="241">
        <f>IF(BF131&lt;&gt;""," -O","")</f>
        <v/>
      </c>
      <c r="BH130" s="241">
        <f>IF(BH131&lt;&gt;""," -O","")</f>
        <v/>
      </c>
      <c r="BJ130" s="241">
        <f>IF(BJ131&lt;&gt;""," -O","")</f>
        <v/>
      </c>
    </row>
    <row r="131">
      <c r="M131" s="241" t="n">
        <v>1.62</v>
      </c>
      <c r="N131" s="241">
        <f>IFERROR(VLOOKUP(M131,'CRUCE OPORTUNIDADES'!$C$10:$D$13,2,FALSE),"")</f>
        <v/>
      </c>
      <c r="O131" s="241" t="n">
        <v>2.62000000000001</v>
      </c>
      <c r="P131" s="241">
        <f>IFERROR(VLOOKUP(O131,'CRUCE OPORTUNIDADES'!$C$10:$D$13,2,FALSE),"")</f>
        <v/>
      </c>
      <c r="Q131" s="241" t="n">
        <v>3.62000000000002</v>
      </c>
      <c r="R131" s="241">
        <f>IFERROR(VLOOKUP(Q131,'CRUCE OPORTUNIDADES'!$C$10:$D$13,2,FALSE),"")</f>
        <v/>
      </c>
      <c r="S131" s="241" t="n">
        <v>4.62000000000003</v>
      </c>
      <c r="T131" s="241">
        <f>IFERROR(VLOOKUP(S131,'CRUCE OPORTUNIDADES'!$C$10:$D$13,2,FALSE),"")</f>
        <v/>
      </c>
      <c r="U131" s="241" t="n">
        <v>5.62000000000004</v>
      </c>
      <c r="V131" s="241">
        <f>IFERROR(VLOOKUP(U131,'CRUCE OPORTUNIDADES'!$C$10:$D$13,2,FALSE),"")</f>
        <v/>
      </c>
      <c r="W131" s="241" t="n">
        <v>6.62000000000005</v>
      </c>
      <c r="X131" s="241">
        <f>IFERROR(VLOOKUP(W131,'CRUCE OPORTUNIDADES'!$C$10:$D$13,2,FALSE),"")</f>
        <v/>
      </c>
      <c r="Y131" s="241" t="n">
        <v>7.62000000000006</v>
      </c>
      <c r="Z131" s="241">
        <f>IFERROR(VLOOKUP(Y131,'CRUCE OPORTUNIDADES'!$C$10:$D$13,2,FALSE),"")</f>
        <v/>
      </c>
      <c r="AA131" s="241" t="n">
        <v>8.62000000000007</v>
      </c>
      <c r="AB131" s="241">
        <f>IFERROR(VLOOKUP(AA131,'CRUCE OPORTUNIDADES'!$C$10:$D$13,2,FALSE),"")</f>
        <v/>
      </c>
      <c r="AC131" s="241" t="n">
        <v>9.620000000000079</v>
      </c>
      <c r="AD131" s="241">
        <f>IFERROR(VLOOKUP(AC131,'CRUCE OPORTUNIDADES'!$C$10:$D$13,2,FALSE),"")</f>
        <v/>
      </c>
      <c r="AE131" s="241" t="n">
        <v>10.6200000000001</v>
      </c>
      <c r="AF131" s="241">
        <f>IFERROR(VLOOKUP(AE131,'CRUCE OPORTUNIDADES'!$C$10:$D$13,2,FALSE),"")</f>
        <v/>
      </c>
      <c r="AG131" s="241" t="n">
        <v>11.6200000000001</v>
      </c>
      <c r="AH131" s="241">
        <f>IFERROR(VLOOKUP(AG131,'CRUCE OPORTUNIDADES'!$C$10:$D$13,2,FALSE),"")</f>
        <v/>
      </c>
      <c r="AI131" s="241" t="n">
        <v>12.6200000000001</v>
      </c>
      <c r="AJ131" s="241">
        <f>IFERROR(VLOOKUP(AI131,'CRUCE OPORTUNIDADES'!$C$10:$D$13,2,FALSE),"")</f>
        <v/>
      </c>
      <c r="AK131" s="241" t="n">
        <v>13.6200000000001</v>
      </c>
      <c r="AL131" s="241">
        <f>IFERROR(VLOOKUP(AK131,'CRUCE OPORTUNIDADES'!$C$10:$D$13,2,FALSE),"")</f>
        <v/>
      </c>
      <c r="AM131" s="241" t="n">
        <v>14.6200000000001</v>
      </c>
      <c r="AN131" s="241">
        <f>IFERROR(VLOOKUP(AM131,'CRUCE OPORTUNIDADES'!$C$10:$D$13,2,FALSE),"")</f>
        <v/>
      </c>
      <c r="AO131" s="241" t="n">
        <v>15.6200000000001</v>
      </c>
      <c r="AP131" s="241">
        <f>IFERROR(VLOOKUP(AO131,'CRUCE OPORTUNIDADES'!$C$10:$D$13,2,FALSE),"")</f>
        <v/>
      </c>
      <c r="AQ131" s="241" t="n">
        <v>16.6200000000001</v>
      </c>
      <c r="AR131" s="241">
        <f>IFERROR(VLOOKUP(AQ131,'CRUCE OPORTUNIDADES'!$C$10:$D$13,2,FALSE),"")</f>
        <v/>
      </c>
      <c r="AS131" s="241" t="n">
        <v>17.6200000000002</v>
      </c>
      <c r="AT131" s="241">
        <f>IFERROR(VLOOKUP(AS131,'CRUCE OPORTUNIDADES'!$C$10:$D$13,2,FALSE),"")</f>
        <v/>
      </c>
      <c r="AU131" s="241" t="n">
        <v>18.6200000000002</v>
      </c>
      <c r="AV131" s="241">
        <f>IFERROR(VLOOKUP(AU131,'CRUCE OPORTUNIDADES'!$C$10:$D$13,2,FALSE),"")</f>
        <v/>
      </c>
      <c r="AW131" s="241" t="n">
        <v>19.6200000000002</v>
      </c>
      <c r="AX131" s="241">
        <f>IFERROR(VLOOKUP(AW131,'CRUCE OPORTUNIDADES'!$C$10:$D$13,2,FALSE),"")</f>
        <v/>
      </c>
      <c r="AY131" s="241" t="n">
        <v>20.6200000000002</v>
      </c>
      <c r="AZ131" s="241">
        <f>IFERROR(VLOOKUP(AY131,'CRUCE OPORTUNIDADES'!$C$10:$D$13,2,FALSE),"")</f>
        <v/>
      </c>
      <c r="BA131" s="241" t="n">
        <v>21.6200000000002</v>
      </c>
      <c r="BB131" s="241">
        <f>IFERROR(VLOOKUP(BA131,'CRUCE OPORTUNIDADES'!$C$10:$D$13,2,FALSE),"")</f>
        <v/>
      </c>
      <c r="BC131" s="241" t="n">
        <v>22.6200000000002</v>
      </c>
      <c r="BD131" s="241">
        <f>IFERROR(VLOOKUP(BC131,'CRUCE OPORTUNIDADES'!$C$10:$D$13,2,FALSE),"")</f>
        <v/>
      </c>
      <c r="BE131" s="241" t="n">
        <v>23.6200000000002</v>
      </c>
      <c r="BF131" s="241">
        <f>IFERROR(VLOOKUP(BE131,'CRUCE OPORTUNIDADES'!$C$10:$D$13,2,FALSE),"")</f>
        <v/>
      </c>
      <c r="BG131" s="241" t="n">
        <v>24.6200000000002</v>
      </c>
      <c r="BH131" s="241">
        <f>IFERROR(VLOOKUP(BG131,'CRUCE OPORTUNIDADES'!$C$10:$D$13,2,FALSE),"")</f>
        <v/>
      </c>
      <c r="BI131" s="241" t="n">
        <v>25.6200000000002</v>
      </c>
      <c r="BJ131" s="241">
        <f>IFERROR(VLOOKUP(BI131,'CRUCE OPORTUNIDADES'!$C$10:$D$13,2,FALSE),"")</f>
        <v/>
      </c>
    </row>
    <row r="132">
      <c r="N132" s="241">
        <f>IF(N133&lt;&gt;""," -O","")</f>
        <v/>
      </c>
      <c r="P132" s="241">
        <f>IF(P133&lt;&gt;""," -O","")</f>
        <v/>
      </c>
      <c r="R132" s="241">
        <f>IF(R133&lt;&gt;""," -O","")</f>
        <v/>
      </c>
      <c r="T132" s="241">
        <f>IF(T133&lt;&gt;""," -O","")</f>
        <v/>
      </c>
      <c r="V132" s="241">
        <f>IF(V133&lt;&gt;""," -O","")</f>
        <v/>
      </c>
      <c r="X132" s="241">
        <f>IF(X133&lt;&gt;""," -O","")</f>
        <v/>
      </c>
      <c r="Z132" s="241">
        <f>IF(Z133&lt;&gt;""," -O","")</f>
        <v/>
      </c>
      <c r="AB132" s="241">
        <f>IF(AB133&lt;&gt;""," -O","")</f>
        <v/>
      </c>
      <c r="AD132" s="241">
        <f>IF(AD133&lt;&gt;""," -O","")</f>
        <v/>
      </c>
      <c r="AF132" s="241">
        <f>IF(AF133&lt;&gt;""," -O","")</f>
        <v/>
      </c>
      <c r="AH132" s="241">
        <f>IF(AH133&lt;&gt;""," -O","")</f>
        <v/>
      </c>
      <c r="AJ132" s="241">
        <f>IF(AJ133&lt;&gt;""," -O","")</f>
        <v/>
      </c>
      <c r="AL132" s="241">
        <f>IF(AL133&lt;&gt;""," -O","")</f>
        <v/>
      </c>
      <c r="AN132" s="241">
        <f>IF(AN133&lt;&gt;""," -O","")</f>
        <v/>
      </c>
      <c r="AP132" s="241">
        <f>IF(AP133&lt;&gt;""," -O","")</f>
        <v/>
      </c>
      <c r="AR132" s="241">
        <f>IF(AR133&lt;&gt;""," -O","")</f>
        <v/>
      </c>
      <c r="AT132" s="241">
        <f>IF(AT133&lt;&gt;""," -O","")</f>
        <v/>
      </c>
      <c r="AV132" s="241">
        <f>IF(AV133&lt;&gt;""," -O","")</f>
        <v/>
      </c>
      <c r="AX132" s="241">
        <f>IF(AX133&lt;&gt;""," -O","")</f>
        <v/>
      </c>
      <c r="AZ132" s="241">
        <f>IF(AZ133&lt;&gt;""," -O","")</f>
        <v/>
      </c>
      <c r="BB132" s="241">
        <f>IF(BB133&lt;&gt;""," -O","")</f>
        <v/>
      </c>
      <c r="BD132" s="241">
        <f>IF(BD133&lt;&gt;""," -O","")</f>
        <v/>
      </c>
      <c r="BF132" s="241">
        <f>IF(BF133&lt;&gt;""," -O","")</f>
        <v/>
      </c>
      <c r="BH132" s="241">
        <f>IF(BH133&lt;&gt;""," -O","")</f>
        <v/>
      </c>
      <c r="BJ132" s="241">
        <f>IF(BJ133&lt;&gt;""," -O","")</f>
        <v/>
      </c>
    </row>
    <row r="133">
      <c r="M133" s="241" t="n">
        <v>1.63</v>
      </c>
      <c r="N133" s="241">
        <f>IFERROR(VLOOKUP(M133,'CRUCE OPORTUNIDADES'!$C$10:$D$13,2,FALSE),"")</f>
        <v/>
      </c>
      <c r="O133" s="241" t="n">
        <v>2.63000000000001</v>
      </c>
      <c r="P133" s="241">
        <f>IFERROR(VLOOKUP(O133,'CRUCE OPORTUNIDADES'!$C$10:$D$13,2,FALSE),"")</f>
        <v/>
      </c>
      <c r="Q133" s="241" t="n">
        <v>3.63000000000002</v>
      </c>
      <c r="R133" s="241">
        <f>IFERROR(VLOOKUP(Q133,'CRUCE OPORTUNIDADES'!$C$10:$D$13,2,FALSE),"")</f>
        <v/>
      </c>
      <c r="S133" s="241" t="n">
        <v>4.63000000000003</v>
      </c>
      <c r="T133" s="241">
        <f>IFERROR(VLOOKUP(S133,'CRUCE OPORTUNIDADES'!$C$10:$D$13,2,FALSE),"")</f>
        <v/>
      </c>
      <c r="U133" s="241" t="n">
        <v>5.63000000000004</v>
      </c>
      <c r="V133" s="241">
        <f>IFERROR(VLOOKUP(U133,'CRUCE OPORTUNIDADES'!$C$10:$D$13,2,FALSE),"")</f>
        <v/>
      </c>
      <c r="W133" s="241" t="n">
        <v>6.63000000000005</v>
      </c>
      <c r="X133" s="241">
        <f>IFERROR(VLOOKUP(W133,'CRUCE OPORTUNIDADES'!$C$10:$D$13,2,FALSE),"")</f>
        <v/>
      </c>
      <c r="Y133" s="241" t="n">
        <v>7.63000000000006</v>
      </c>
      <c r="Z133" s="241">
        <f>IFERROR(VLOOKUP(Y133,'CRUCE OPORTUNIDADES'!$C$10:$D$13,2,FALSE),"")</f>
        <v/>
      </c>
      <c r="AA133" s="241" t="n">
        <v>8.63000000000007</v>
      </c>
      <c r="AB133" s="241">
        <f>IFERROR(VLOOKUP(AA133,'CRUCE OPORTUNIDADES'!$C$10:$D$13,2,FALSE),"")</f>
        <v/>
      </c>
      <c r="AC133" s="241" t="n">
        <v>9.630000000000081</v>
      </c>
      <c r="AD133" s="241">
        <f>IFERROR(VLOOKUP(AC133,'CRUCE OPORTUNIDADES'!$C$10:$D$13,2,FALSE),"")</f>
        <v/>
      </c>
      <c r="AE133" s="241" t="n">
        <v>10.6300000000001</v>
      </c>
      <c r="AF133" s="241">
        <f>IFERROR(VLOOKUP(AE133,'CRUCE OPORTUNIDADES'!$C$10:$D$13,2,FALSE),"")</f>
        <v/>
      </c>
      <c r="AG133" s="241" t="n">
        <v>11.6300000000001</v>
      </c>
      <c r="AH133" s="241">
        <f>IFERROR(VLOOKUP(AG133,'CRUCE OPORTUNIDADES'!$C$10:$D$13,2,FALSE),"")</f>
        <v/>
      </c>
      <c r="AI133" s="241" t="n">
        <v>12.6300000000001</v>
      </c>
      <c r="AJ133" s="241">
        <f>IFERROR(VLOOKUP(AI133,'CRUCE OPORTUNIDADES'!$C$10:$D$13,2,FALSE),"")</f>
        <v/>
      </c>
      <c r="AK133" s="241" t="n">
        <v>13.6300000000001</v>
      </c>
      <c r="AL133" s="241">
        <f>IFERROR(VLOOKUP(AK133,'CRUCE OPORTUNIDADES'!$C$10:$D$13,2,FALSE),"")</f>
        <v/>
      </c>
      <c r="AM133" s="241" t="n">
        <v>14.6300000000001</v>
      </c>
      <c r="AN133" s="241">
        <f>IFERROR(VLOOKUP(AM133,'CRUCE OPORTUNIDADES'!$C$10:$D$13,2,FALSE),"")</f>
        <v/>
      </c>
      <c r="AO133" s="241" t="n">
        <v>15.6300000000001</v>
      </c>
      <c r="AP133" s="241">
        <f>IFERROR(VLOOKUP(AO133,'CRUCE OPORTUNIDADES'!$C$10:$D$13,2,FALSE),"")</f>
        <v/>
      </c>
      <c r="AQ133" s="241" t="n">
        <v>16.6300000000002</v>
      </c>
      <c r="AR133" s="241">
        <f>IFERROR(VLOOKUP(AQ133,'CRUCE OPORTUNIDADES'!$C$10:$D$13,2,FALSE),"")</f>
        <v/>
      </c>
      <c r="AS133" s="241" t="n">
        <v>17.6300000000002</v>
      </c>
      <c r="AT133" s="241">
        <f>IFERROR(VLOOKUP(AS133,'CRUCE OPORTUNIDADES'!$C$10:$D$13,2,FALSE),"")</f>
        <v/>
      </c>
      <c r="AU133" s="241" t="n">
        <v>18.6300000000002</v>
      </c>
      <c r="AV133" s="241">
        <f>IFERROR(VLOOKUP(AU133,'CRUCE OPORTUNIDADES'!$C$10:$D$13,2,FALSE),"")</f>
        <v/>
      </c>
      <c r="AW133" s="241" t="n">
        <v>19.6300000000002</v>
      </c>
      <c r="AX133" s="241">
        <f>IFERROR(VLOOKUP(AW133,'CRUCE OPORTUNIDADES'!$C$10:$D$13,2,FALSE),"")</f>
        <v/>
      </c>
      <c r="AY133" s="241" t="n">
        <v>20.6300000000002</v>
      </c>
      <c r="AZ133" s="241">
        <f>IFERROR(VLOOKUP(AY133,'CRUCE OPORTUNIDADES'!$C$10:$D$13,2,FALSE),"")</f>
        <v/>
      </c>
      <c r="BA133" s="241" t="n">
        <v>21.6300000000002</v>
      </c>
      <c r="BB133" s="241">
        <f>IFERROR(VLOOKUP(BA133,'CRUCE OPORTUNIDADES'!$C$10:$D$13,2,FALSE),"")</f>
        <v/>
      </c>
      <c r="BC133" s="241" t="n">
        <v>22.6300000000002</v>
      </c>
      <c r="BD133" s="241">
        <f>IFERROR(VLOOKUP(BC133,'CRUCE OPORTUNIDADES'!$C$10:$D$13,2,FALSE),"")</f>
        <v/>
      </c>
      <c r="BE133" s="241" t="n">
        <v>23.6300000000002</v>
      </c>
      <c r="BF133" s="241">
        <f>IFERROR(VLOOKUP(BE133,'CRUCE OPORTUNIDADES'!$C$10:$D$13,2,FALSE),"")</f>
        <v/>
      </c>
      <c r="BG133" s="241" t="n">
        <v>24.6300000000002</v>
      </c>
      <c r="BH133" s="241">
        <f>IFERROR(VLOOKUP(BG133,'CRUCE OPORTUNIDADES'!$C$10:$D$13,2,FALSE),"")</f>
        <v/>
      </c>
      <c r="BI133" s="241" t="n">
        <v>25.6300000000002</v>
      </c>
      <c r="BJ133" s="241">
        <f>IFERROR(VLOOKUP(BI133,'CRUCE OPORTUNIDADES'!$C$10:$D$13,2,FALSE),"")</f>
        <v/>
      </c>
    </row>
    <row r="134">
      <c r="N134" s="241">
        <f>IF(N135&lt;&gt;""," -O","")</f>
        <v/>
      </c>
      <c r="P134" s="241">
        <f>IF(P135&lt;&gt;""," -O","")</f>
        <v/>
      </c>
      <c r="R134" s="241">
        <f>IF(R135&lt;&gt;""," -O","")</f>
        <v/>
      </c>
      <c r="T134" s="241">
        <f>IF(T135&lt;&gt;""," -O","")</f>
        <v/>
      </c>
      <c r="V134" s="241">
        <f>IF(V135&lt;&gt;""," -O","")</f>
        <v/>
      </c>
      <c r="X134" s="241">
        <f>IF(X135&lt;&gt;""," -O","")</f>
        <v/>
      </c>
      <c r="Z134" s="241">
        <f>IF(Z135&lt;&gt;""," -O","")</f>
        <v/>
      </c>
      <c r="AB134" s="241">
        <f>IF(AB135&lt;&gt;""," -O","")</f>
        <v/>
      </c>
      <c r="AD134" s="241">
        <f>IF(AD135&lt;&gt;""," -O","")</f>
        <v/>
      </c>
      <c r="AF134" s="241">
        <f>IF(AF135&lt;&gt;""," -O","")</f>
        <v/>
      </c>
      <c r="AH134" s="241">
        <f>IF(AH135&lt;&gt;""," -O","")</f>
        <v/>
      </c>
      <c r="AJ134" s="241">
        <f>IF(AJ135&lt;&gt;""," -O","")</f>
        <v/>
      </c>
      <c r="AL134" s="241">
        <f>IF(AL135&lt;&gt;""," -O","")</f>
        <v/>
      </c>
      <c r="AN134" s="241">
        <f>IF(AN135&lt;&gt;""," -O","")</f>
        <v/>
      </c>
      <c r="AP134" s="241">
        <f>IF(AP135&lt;&gt;""," -O","")</f>
        <v/>
      </c>
      <c r="AR134" s="241">
        <f>IF(AR135&lt;&gt;""," -O","")</f>
        <v/>
      </c>
      <c r="AT134" s="241">
        <f>IF(AT135&lt;&gt;""," -O","")</f>
        <v/>
      </c>
      <c r="AV134" s="241">
        <f>IF(AV135&lt;&gt;""," -O","")</f>
        <v/>
      </c>
      <c r="AX134" s="241">
        <f>IF(AX135&lt;&gt;""," -O","")</f>
        <v/>
      </c>
      <c r="AZ134" s="241">
        <f>IF(AZ135&lt;&gt;""," -O","")</f>
        <v/>
      </c>
      <c r="BB134" s="241">
        <f>IF(BB135&lt;&gt;""," -O","")</f>
        <v/>
      </c>
      <c r="BD134" s="241">
        <f>IF(BD135&lt;&gt;""," -O","")</f>
        <v/>
      </c>
      <c r="BF134" s="241">
        <f>IF(BF135&lt;&gt;""," -O","")</f>
        <v/>
      </c>
      <c r="BH134" s="241">
        <f>IF(BH135&lt;&gt;""," -O","")</f>
        <v/>
      </c>
      <c r="BJ134" s="241">
        <f>IF(BJ135&lt;&gt;""," -O","")</f>
        <v/>
      </c>
    </row>
    <row r="135">
      <c r="M135" s="241" t="n">
        <v>1.64</v>
      </c>
      <c r="N135" s="241">
        <f>IFERROR(VLOOKUP(M135,'CRUCE OPORTUNIDADES'!$C$10:$D$13,2,FALSE),"")</f>
        <v/>
      </c>
      <c r="O135" s="241" t="n">
        <v>2.64000000000001</v>
      </c>
      <c r="P135" s="241">
        <f>IFERROR(VLOOKUP(O135,'CRUCE OPORTUNIDADES'!$C$10:$D$13,2,FALSE),"")</f>
        <v/>
      </c>
      <c r="Q135" s="241" t="n">
        <v>3.64000000000002</v>
      </c>
      <c r="R135" s="241">
        <f>IFERROR(VLOOKUP(Q135,'CRUCE OPORTUNIDADES'!$C$10:$D$13,2,FALSE),"")</f>
        <v/>
      </c>
      <c r="S135" s="241" t="n">
        <v>4.64000000000003</v>
      </c>
      <c r="T135" s="241">
        <f>IFERROR(VLOOKUP(S135,'CRUCE OPORTUNIDADES'!$C$10:$D$13,2,FALSE),"")</f>
        <v/>
      </c>
      <c r="U135" s="241" t="n">
        <v>5.64000000000004</v>
      </c>
      <c r="V135" s="241">
        <f>IFERROR(VLOOKUP(U135,'CRUCE OPORTUNIDADES'!$C$10:$D$13,2,FALSE),"")</f>
        <v/>
      </c>
      <c r="W135" s="241" t="n">
        <v>6.64000000000005</v>
      </c>
      <c r="X135" s="241">
        <f>IFERROR(VLOOKUP(W135,'CRUCE OPORTUNIDADES'!$C$10:$D$13,2,FALSE),"")</f>
        <v/>
      </c>
      <c r="Y135" s="241" t="n">
        <v>7.64000000000006</v>
      </c>
      <c r="Z135" s="241">
        <f>IFERROR(VLOOKUP(Y135,'CRUCE OPORTUNIDADES'!$C$10:$D$13,2,FALSE),"")</f>
        <v/>
      </c>
      <c r="AA135" s="241" t="n">
        <v>8.64000000000007</v>
      </c>
      <c r="AB135" s="241">
        <f>IFERROR(VLOOKUP(AA135,'CRUCE OPORTUNIDADES'!$C$10:$D$13,2,FALSE),"")</f>
        <v/>
      </c>
      <c r="AC135" s="241" t="n">
        <v>9.640000000000081</v>
      </c>
      <c r="AD135" s="241">
        <f>IFERROR(VLOOKUP(AC135,'CRUCE OPORTUNIDADES'!$C$10:$D$13,2,FALSE),"")</f>
        <v/>
      </c>
      <c r="AE135" s="241" t="n">
        <v>10.6400000000001</v>
      </c>
      <c r="AF135" s="241">
        <f>IFERROR(VLOOKUP(AE135,'CRUCE OPORTUNIDADES'!$C$10:$D$13,2,FALSE),"")</f>
        <v/>
      </c>
      <c r="AG135" s="241" t="n">
        <v>11.6400000000001</v>
      </c>
      <c r="AH135" s="241">
        <f>IFERROR(VLOOKUP(AG135,'CRUCE OPORTUNIDADES'!$C$10:$D$13,2,FALSE),"")</f>
        <v/>
      </c>
      <c r="AI135" s="241" t="n">
        <v>12.6400000000001</v>
      </c>
      <c r="AJ135" s="241">
        <f>IFERROR(VLOOKUP(AI135,'CRUCE OPORTUNIDADES'!$C$10:$D$13,2,FALSE),"")</f>
        <v/>
      </c>
      <c r="AK135" s="241" t="n">
        <v>13.6400000000001</v>
      </c>
      <c r="AL135" s="241">
        <f>IFERROR(VLOOKUP(AK135,'CRUCE OPORTUNIDADES'!$C$10:$D$13,2,FALSE),"")</f>
        <v/>
      </c>
      <c r="AM135" s="241" t="n">
        <v>14.6400000000001</v>
      </c>
      <c r="AN135" s="241">
        <f>IFERROR(VLOOKUP(AM135,'CRUCE OPORTUNIDADES'!$C$10:$D$13,2,FALSE),"")</f>
        <v/>
      </c>
      <c r="AO135" s="241" t="n">
        <v>15.6400000000001</v>
      </c>
      <c r="AP135" s="241">
        <f>IFERROR(VLOOKUP(AO135,'CRUCE OPORTUNIDADES'!$C$10:$D$13,2,FALSE),"")</f>
        <v/>
      </c>
      <c r="AQ135" s="241" t="n">
        <v>16.6400000000001</v>
      </c>
      <c r="AR135" s="241">
        <f>IFERROR(VLOOKUP(AQ135,'CRUCE OPORTUNIDADES'!$C$10:$D$13,2,FALSE),"")</f>
        <v/>
      </c>
      <c r="AS135" s="241" t="n">
        <v>17.6400000000002</v>
      </c>
      <c r="AT135" s="241">
        <f>IFERROR(VLOOKUP(AS135,'CRUCE OPORTUNIDADES'!$C$10:$D$13,2,FALSE),"")</f>
        <v/>
      </c>
      <c r="AU135" s="241" t="n">
        <v>18.6400000000002</v>
      </c>
      <c r="AV135" s="241">
        <f>IFERROR(VLOOKUP(AU135,'CRUCE OPORTUNIDADES'!$C$10:$D$13,2,FALSE),"")</f>
        <v/>
      </c>
      <c r="AW135" s="241" t="n">
        <v>19.6400000000002</v>
      </c>
      <c r="AX135" s="241">
        <f>IFERROR(VLOOKUP(AW135,'CRUCE OPORTUNIDADES'!$C$10:$D$13,2,FALSE),"")</f>
        <v/>
      </c>
      <c r="AY135" s="241" t="n">
        <v>20.6400000000002</v>
      </c>
      <c r="AZ135" s="241">
        <f>IFERROR(VLOOKUP(AY135,'CRUCE OPORTUNIDADES'!$C$10:$D$13,2,FALSE),"")</f>
        <v/>
      </c>
      <c r="BA135" s="241" t="n">
        <v>21.6400000000002</v>
      </c>
      <c r="BB135" s="241">
        <f>IFERROR(VLOOKUP(BA135,'CRUCE OPORTUNIDADES'!$C$10:$D$13,2,FALSE),"")</f>
        <v/>
      </c>
      <c r="BC135" s="241" t="n">
        <v>22.6400000000002</v>
      </c>
      <c r="BD135" s="241">
        <f>IFERROR(VLOOKUP(BC135,'CRUCE OPORTUNIDADES'!$C$10:$D$13,2,FALSE),"")</f>
        <v/>
      </c>
      <c r="BE135" s="241" t="n">
        <v>23.6400000000002</v>
      </c>
      <c r="BF135" s="241">
        <f>IFERROR(VLOOKUP(BE135,'CRUCE OPORTUNIDADES'!$C$10:$D$13,2,FALSE),"")</f>
        <v/>
      </c>
      <c r="BG135" s="241" t="n">
        <v>24.6400000000002</v>
      </c>
      <c r="BH135" s="241">
        <f>IFERROR(VLOOKUP(BG135,'CRUCE OPORTUNIDADES'!$C$10:$D$13,2,FALSE),"")</f>
        <v/>
      </c>
      <c r="BI135" s="241" t="n">
        <v>25.6400000000002</v>
      </c>
      <c r="BJ135" s="241">
        <f>IFERROR(VLOOKUP(BI135,'CRUCE OPORTUNIDADES'!$C$10:$D$13,2,FALSE),"")</f>
        <v/>
      </c>
    </row>
    <row r="136">
      <c r="N136" s="241">
        <f>IF(N137&lt;&gt;""," -O","")</f>
        <v/>
      </c>
      <c r="P136" s="241">
        <f>IF(P137&lt;&gt;""," -O","")</f>
        <v/>
      </c>
      <c r="R136" s="241">
        <f>IF(R137&lt;&gt;""," -O","")</f>
        <v/>
      </c>
      <c r="T136" s="241">
        <f>IF(T137&lt;&gt;""," -O","")</f>
        <v/>
      </c>
      <c r="V136" s="241">
        <f>IF(V137&lt;&gt;""," -O","")</f>
        <v/>
      </c>
      <c r="X136" s="241">
        <f>IF(X137&lt;&gt;""," -O","")</f>
        <v/>
      </c>
      <c r="Z136" s="241">
        <f>IF(Z137&lt;&gt;""," -O","")</f>
        <v/>
      </c>
      <c r="AB136" s="241">
        <f>IF(AB137&lt;&gt;""," -O","")</f>
        <v/>
      </c>
      <c r="AD136" s="241">
        <f>IF(AD137&lt;&gt;""," -O","")</f>
        <v/>
      </c>
      <c r="AF136" s="241">
        <f>IF(AF137&lt;&gt;""," -O","")</f>
        <v/>
      </c>
      <c r="AH136" s="241">
        <f>IF(AH137&lt;&gt;""," -O","")</f>
        <v/>
      </c>
      <c r="AJ136" s="241">
        <f>IF(AJ137&lt;&gt;""," -O","")</f>
        <v/>
      </c>
      <c r="AL136" s="241">
        <f>IF(AL137&lt;&gt;""," -O","")</f>
        <v/>
      </c>
      <c r="AN136" s="241">
        <f>IF(AN137&lt;&gt;""," -O","")</f>
        <v/>
      </c>
      <c r="AP136" s="241">
        <f>IF(AP137&lt;&gt;""," -O","")</f>
        <v/>
      </c>
      <c r="AR136" s="241">
        <f>IF(AR137&lt;&gt;""," -O","")</f>
        <v/>
      </c>
      <c r="AT136" s="241">
        <f>IF(AT137&lt;&gt;""," -O","")</f>
        <v/>
      </c>
      <c r="AV136" s="241">
        <f>IF(AV137&lt;&gt;""," -O","")</f>
        <v/>
      </c>
      <c r="AX136" s="241">
        <f>IF(AX137&lt;&gt;""," -O","")</f>
        <v/>
      </c>
      <c r="AZ136" s="241">
        <f>IF(AZ137&lt;&gt;""," -O","")</f>
        <v/>
      </c>
      <c r="BB136" s="241">
        <f>IF(BB137&lt;&gt;""," -O","")</f>
        <v/>
      </c>
      <c r="BD136" s="241">
        <f>IF(BD137&lt;&gt;""," -O","")</f>
        <v/>
      </c>
      <c r="BF136" s="241">
        <f>IF(BF137&lt;&gt;""," -O","")</f>
        <v/>
      </c>
      <c r="BH136" s="241">
        <f>IF(BH137&lt;&gt;""," -O","")</f>
        <v/>
      </c>
      <c r="BJ136" s="241">
        <f>IF(BJ137&lt;&gt;""," -O","")</f>
        <v/>
      </c>
    </row>
    <row r="137">
      <c r="M137" s="241" t="n">
        <v>1.65</v>
      </c>
      <c r="N137" s="241">
        <f>IFERROR(VLOOKUP(M137,'CRUCE OPORTUNIDADES'!$C$10:$D$13,2,FALSE),"")</f>
        <v/>
      </c>
      <c r="O137" s="241" t="n">
        <v>2.65000000000001</v>
      </c>
      <c r="P137" s="241">
        <f>IFERROR(VLOOKUP(O137,'CRUCE OPORTUNIDADES'!$C$10:$D$13,2,FALSE),"")</f>
        <v/>
      </c>
      <c r="Q137" s="241" t="n">
        <v>3.65000000000002</v>
      </c>
      <c r="R137" s="241">
        <f>IFERROR(VLOOKUP(Q137,'CRUCE OPORTUNIDADES'!$C$10:$D$13,2,FALSE),"")</f>
        <v/>
      </c>
      <c r="S137" s="241" t="n">
        <v>4.65000000000003</v>
      </c>
      <c r="T137" s="241">
        <f>IFERROR(VLOOKUP(S137,'CRUCE OPORTUNIDADES'!$C$10:$D$13,2,FALSE),"")</f>
        <v/>
      </c>
      <c r="U137" s="241" t="n">
        <v>5.65000000000004</v>
      </c>
      <c r="V137" s="241">
        <f>IFERROR(VLOOKUP(U137,'CRUCE OPORTUNIDADES'!$C$10:$D$13,2,FALSE),"")</f>
        <v/>
      </c>
      <c r="W137" s="241" t="n">
        <v>6.65000000000005</v>
      </c>
      <c r="X137" s="241">
        <f>IFERROR(VLOOKUP(W137,'CRUCE OPORTUNIDADES'!$C$10:$D$13,2,FALSE),"")</f>
        <v/>
      </c>
      <c r="Y137" s="241" t="n">
        <v>7.65000000000006</v>
      </c>
      <c r="Z137" s="241">
        <f>IFERROR(VLOOKUP(Y137,'CRUCE OPORTUNIDADES'!$C$10:$D$13,2,FALSE),"")</f>
        <v/>
      </c>
      <c r="AA137" s="241" t="n">
        <v>8.65000000000007</v>
      </c>
      <c r="AB137" s="241">
        <f>IFERROR(VLOOKUP(AA137,'CRUCE OPORTUNIDADES'!$C$10:$D$13,2,FALSE),"")</f>
        <v/>
      </c>
      <c r="AC137" s="241" t="n">
        <v>9.65000000000008</v>
      </c>
      <c r="AD137" s="241">
        <f>IFERROR(VLOOKUP(AC137,'CRUCE OPORTUNIDADES'!$C$10:$D$13,2,FALSE),"")</f>
        <v/>
      </c>
      <c r="AE137" s="241" t="n">
        <v>10.6500000000001</v>
      </c>
      <c r="AF137" s="241">
        <f>IFERROR(VLOOKUP(AE137,'CRUCE OPORTUNIDADES'!$C$10:$D$13,2,FALSE),"")</f>
        <v/>
      </c>
      <c r="AG137" s="241" t="n">
        <v>11.6500000000001</v>
      </c>
      <c r="AH137" s="241">
        <f>IFERROR(VLOOKUP(AG137,'CRUCE OPORTUNIDADES'!$C$10:$D$13,2,FALSE),"")</f>
        <v/>
      </c>
      <c r="AI137" s="241" t="n">
        <v>12.6500000000001</v>
      </c>
      <c r="AJ137" s="241">
        <f>IFERROR(VLOOKUP(AI137,'CRUCE OPORTUNIDADES'!$C$10:$D$13,2,FALSE),"")</f>
        <v/>
      </c>
      <c r="AK137" s="241" t="n">
        <v>13.6500000000001</v>
      </c>
      <c r="AL137" s="241">
        <f>IFERROR(VLOOKUP(AK137,'CRUCE OPORTUNIDADES'!$C$10:$D$13,2,FALSE),"")</f>
        <v/>
      </c>
      <c r="AM137" s="241" t="n">
        <v>14.6500000000001</v>
      </c>
      <c r="AN137" s="241">
        <f>IFERROR(VLOOKUP(AM137,'CRUCE OPORTUNIDADES'!$C$10:$D$13,2,FALSE),"")</f>
        <v/>
      </c>
      <c r="AO137" s="241" t="n">
        <v>15.6500000000001</v>
      </c>
      <c r="AP137" s="241">
        <f>IFERROR(VLOOKUP(AO137,'CRUCE OPORTUNIDADES'!$C$10:$D$13,2,FALSE),"")</f>
        <v/>
      </c>
      <c r="AQ137" s="241" t="n">
        <v>16.6500000000002</v>
      </c>
      <c r="AR137" s="241">
        <f>IFERROR(VLOOKUP(AQ137,'CRUCE OPORTUNIDADES'!$C$10:$D$13,2,FALSE),"")</f>
        <v/>
      </c>
      <c r="AS137" s="241" t="n">
        <v>17.6500000000002</v>
      </c>
      <c r="AT137" s="241">
        <f>IFERROR(VLOOKUP(AS137,'CRUCE OPORTUNIDADES'!$C$10:$D$13,2,FALSE),"")</f>
        <v/>
      </c>
      <c r="AU137" s="241" t="n">
        <v>18.6500000000002</v>
      </c>
      <c r="AV137" s="241">
        <f>IFERROR(VLOOKUP(AU137,'CRUCE OPORTUNIDADES'!$C$10:$D$13,2,FALSE),"")</f>
        <v/>
      </c>
      <c r="AW137" s="241" t="n">
        <v>19.6500000000002</v>
      </c>
      <c r="AX137" s="241">
        <f>IFERROR(VLOOKUP(AW137,'CRUCE OPORTUNIDADES'!$C$10:$D$13,2,FALSE),"")</f>
        <v/>
      </c>
      <c r="AY137" s="241" t="n">
        <v>20.6500000000002</v>
      </c>
      <c r="AZ137" s="241">
        <f>IFERROR(VLOOKUP(AY137,'CRUCE OPORTUNIDADES'!$C$10:$D$13,2,FALSE),"")</f>
        <v/>
      </c>
      <c r="BA137" s="241" t="n">
        <v>21.6500000000002</v>
      </c>
      <c r="BB137" s="241">
        <f>IFERROR(VLOOKUP(BA137,'CRUCE OPORTUNIDADES'!$C$10:$D$13,2,FALSE),"")</f>
        <v/>
      </c>
      <c r="BC137" s="241" t="n">
        <v>22.6500000000002</v>
      </c>
      <c r="BD137" s="241">
        <f>IFERROR(VLOOKUP(BC137,'CRUCE OPORTUNIDADES'!$C$10:$D$13,2,FALSE),"")</f>
        <v/>
      </c>
      <c r="BE137" s="241" t="n">
        <v>23.6500000000002</v>
      </c>
      <c r="BF137" s="241">
        <f>IFERROR(VLOOKUP(BE137,'CRUCE OPORTUNIDADES'!$C$10:$D$13,2,FALSE),"")</f>
        <v/>
      </c>
      <c r="BG137" s="241" t="n">
        <v>24.6500000000002</v>
      </c>
      <c r="BH137" s="241">
        <f>IFERROR(VLOOKUP(BG137,'CRUCE OPORTUNIDADES'!$C$10:$D$13,2,FALSE),"")</f>
        <v/>
      </c>
      <c r="BI137" s="241" t="n">
        <v>25.6500000000002</v>
      </c>
      <c r="BJ137" s="241">
        <f>IFERROR(VLOOKUP(BI137,'CRUCE OPORTUNIDADES'!$C$10:$D$13,2,FALSE),"")</f>
        <v/>
      </c>
    </row>
    <row r="138">
      <c r="N138" s="241">
        <f>IF(N139&lt;&gt;""," -O","")</f>
        <v/>
      </c>
      <c r="P138" s="241">
        <f>IF(P139&lt;&gt;""," -O","")</f>
        <v/>
      </c>
      <c r="R138" s="241">
        <f>IF(R139&lt;&gt;""," -O","")</f>
        <v/>
      </c>
      <c r="T138" s="241">
        <f>IF(T139&lt;&gt;""," -O","")</f>
        <v/>
      </c>
      <c r="V138" s="241">
        <f>IF(V139&lt;&gt;""," -O","")</f>
        <v/>
      </c>
      <c r="X138" s="241">
        <f>IF(X139&lt;&gt;""," -O","")</f>
        <v/>
      </c>
      <c r="Z138" s="241">
        <f>IF(Z139&lt;&gt;""," -O","")</f>
        <v/>
      </c>
      <c r="AB138" s="241">
        <f>IF(AB139&lt;&gt;""," -O","")</f>
        <v/>
      </c>
      <c r="AD138" s="241">
        <f>IF(AD139&lt;&gt;""," -O","")</f>
        <v/>
      </c>
      <c r="AF138" s="241">
        <f>IF(AF139&lt;&gt;""," -O","")</f>
        <v/>
      </c>
      <c r="AH138" s="241">
        <f>IF(AH139&lt;&gt;""," -O","")</f>
        <v/>
      </c>
      <c r="AJ138" s="241">
        <f>IF(AJ139&lt;&gt;""," -O","")</f>
        <v/>
      </c>
      <c r="AL138" s="241">
        <f>IF(AL139&lt;&gt;""," -O","")</f>
        <v/>
      </c>
      <c r="AN138" s="241">
        <f>IF(AN139&lt;&gt;""," -O","")</f>
        <v/>
      </c>
      <c r="AP138" s="241">
        <f>IF(AP139&lt;&gt;""," -O","")</f>
        <v/>
      </c>
      <c r="AR138" s="241">
        <f>IF(AR139&lt;&gt;""," -O","")</f>
        <v/>
      </c>
      <c r="AT138" s="241">
        <f>IF(AT139&lt;&gt;""," -O","")</f>
        <v/>
      </c>
      <c r="AV138" s="241">
        <f>IF(AV139&lt;&gt;""," -O","")</f>
        <v/>
      </c>
      <c r="AX138" s="241">
        <f>IF(AX139&lt;&gt;""," -O","")</f>
        <v/>
      </c>
      <c r="AZ138" s="241">
        <f>IF(AZ139&lt;&gt;""," -O","")</f>
        <v/>
      </c>
      <c r="BB138" s="241">
        <f>IF(BB139&lt;&gt;""," -O","")</f>
        <v/>
      </c>
      <c r="BD138" s="241">
        <f>IF(BD139&lt;&gt;""," -O","")</f>
        <v/>
      </c>
      <c r="BF138" s="241">
        <f>IF(BF139&lt;&gt;""," -O","")</f>
        <v/>
      </c>
      <c r="BH138" s="241">
        <f>IF(BH139&lt;&gt;""," -O","")</f>
        <v/>
      </c>
      <c r="BJ138" s="241">
        <f>IF(BJ139&lt;&gt;""," -O","")</f>
        <v/>
      </c>
    </row>
    <row r="139">
      <c r="M139" s="241" t="n">
        <v>1.66</v>
      </c>
      <c r="N139" s="241">
        <f>IFERROR(VLOOKUP(M139,'CRUCE OPORTUNIDADES'!$C$10:$D$13,2,FALSE),"")</f>
        <v/>
      </c>
      <c r="O139" s="241" t="n">
        <v>2.66000000000001</v>
      </c>
      <c r="P139" s="241">
        <f>IFERROR(VLOOKUP(O139,'CRUCE OPORTUNIDADES'!$C$10:$D$13,2,FALSE),"")</f>
        <v/>
      </c>
      <c r="Q139" s="241" t="n">
        <v>3.66000000000002</v>
      </c>
      <c r="R139" s="241">
        <f>IFERROR(VLOOKUP(Q139,'CRUCE OPORTUNIDADES'!$C$10:$D$13,2,FALSE),"")</f>
        <v/>
      </c>
      <c r="S139" s="241" t="n">
        <v>4.66000000000003</v>
      </c>
      <c r="T139" s="241">
        <f>IFERROR(VLOOKUP(S139,'CRUCE OPORTUNIDADES'!$C$10:$D$13,2,FALSE),"")</f>
        <v/>
      </c>
      <c r="U139" s="241" t="n">
        <v>5.66000000000004</v>
      </c>
      <c r="V139" s="241">
        <f>IFERROR(VLOOKUP(U139,'CRUCE OPORTUNIDADES'!$C$10:$D$13,2,FALSE),"")</f>
        <v/>
      </c>
      <c r="W139" s="241" t="n">
        <v>6.66000000000005</v>
      </c>
      <c r="X139" s="241">
        <f>IFERROR(VLOOKUP(W139,'CRUCE OPORTUNIDADES'!$C$10:$D$13,2,FALSE),"")</f>
        <v/>
      </c>
      <c r="Y139" s="241" t="n">
        <v>7.66000000000006</v>
      </c>
      <c r="Z139" s="241">
        <f>IFERROR(VLOOKUP(Y139,'CRUCE OPORTUNIDADES'!$C$10:$D$13,2,FALSE),"")</f>
        <v/>
      </c>
      <c r="AA139" s="241" t="n">
        <v>8.660000000000069</v>
      </c>
      <c r="AB139" s="241">
        <f>IFERROR(VLOOKUP(AA139,'CRUCE OPORTUNIDADES'!$C$10:$D$13,2,FALSE),"")</f>
        <v/>
      </c>
      <c r="AC139" s="241" t="n">
        <v>9.66000000000008</v>
      </c>
      <c r="AD139" s="241">
        <f>IFERROR(VLOOKUP(AC139,'CRUCE OPORTUNIDADES'!$C$10:$D$13,2,FALSE),"")</f>
        <v/>
      </c>
      <c r="AE139" s="241" t="n">
        <v>10.6600000000001</v>
      </c>
      <c r="AF139" s="241">
        <f>IFERROR(VLOOKUP(AE139,'CRUCE OPORTUNIDADES'!$C$10:$D$13,2,FALSE),"")</f>
        <v/>
      </c>
      <c r="AG139" s="241" t="n">
        <v>11.6600000000001</v>
      </c>
      <c r="AH139" s="241">
        <f>IFERROR(VLOOKUP(AG139,'CRUCE OPORTUNIDADES'!$C$10:$D$13,2,FALSE),"")</f>
        <v/>
      </c>
      <c r="AI139" s="241" t="n">
        <v>12.6600000000001</v>
      </c>
      <c r="AJ139" s="241">
        <f>IFERROR(VLOOKUP(AI139,'CRUCE OPORTUNIDADES'!$C$10:$D$13,2,FALSE),"")</f>
        <v/>
      </c>
      <c r="AK139" s="241" t="n">
        <v>13.6600000000001</v>
      </c>
      <c r="AL139" s="241">
        <f>IFERROR(VLOOKUP(AK139,'CRUCE OPORTUNIDADES'!$C$10:$D$13,2,FALSE),"")</f>
        <v/>
      </c>
      <c r="AM139" s="241" t="n">
        <v>14.6600000000001</v>
      </c>
      <c r="AN139" s="241">
        <f>IFERROR(VLOOKUP(AM139,'CRUCE OPORTUNIDADES'!$C$10:$D$13,2,FALSE),"")</f>
        <v/>
      </c>
      <c r="AO139" s="241" t="n">
        <v>15.6600000000001</v>
      </c>
      <c r="AP139" s="241">
        <f>IFERROR(VLOOKUP(AO139,'CRUCE OPORTUNIDADES'!$C$10:$D$13,2,FALSE),"")</f>
        <v/>
      </c>
      <c r="AQ139" s="241" t="n">
        <v>16.6600000000001</v>
      </c>
      <c r="AR139" s="241">
        <f>IFERROR(VLOOKUP(AQ139,'CRUCE OPORTUNIDADES'!$C$10:$D$13,2,FALSE),"")</f>
        <v/>
      </c>
      <c r="AS139" s="241" t="n">
        <v>17.6600000000002</v>
      </c>
      <c r="AT139" s="241">
        <f>IFERROR(VLOOKUP(AS139,'CRUCE OPORTUNIDADES'!$C$10:$D$13,2,FALSE),"")</f>
        <v/>
      </c>
      <c r="AU139" s="241" t="n">
        <v>18.6600000000002</v>
      </c>
      <c r="AV139" s="241">
        <f>IFERROR(VLOOKUP(AU139,'CRUCE OPORTUNIDADES'!$C$10:$D$13,2,FALSE),"")</f>
        <v/>
      </c>
      <c r="AW139" s="241" t="n">
        <v>19.6600000000002</v>
      </c>
      <c r="AX139" s="241">
        <f>IFERROR(VLOOKUP(AW139,'CRUCE OPORTUNIDADES'!$C$10:$D$13,2,FALSE),"")</f>
        <v/>
      </c>
      <c r="AY139" s="241" t="n">
        <v>20.6600000000002</v>
      </c>
      <c r="AZ139" s="241">
        <f>IFERROR(VLOOKUP(AY139,'CRUCE OPORTUNIDADES'!$C$10:$D$13,2,FALSE),"")</f>
        <v/>
      </c>
      <c r="BA139" s="241" t="n">
        <v>21.6600000000002</v>
      </c>
      <c r="BB139" s="241">
        <f>IFERROR(VLOOKUP(BA139,'CRUCE OPORTUNIDADES'!$C$10:$D$13,2,FALSE),"")</f>
        <v/>
      </c>
      <c r="BC139" s="241" t="n">
        <v>22.6600000000002</v>
      </c>
      <c r="BD139" s="241">
        <f>IFERROR(VLOOKUP(BC139,'CRUCE OPORTUNIDADES'!$C$10:$D$13,2,FALSE),"")</f>
        <v/>
      </c>
      <c r="BE139" s="241" t="n">
        <v>23.6600000000002</v>
      </c>
      <c r="BF139" s="241">
        <f>IFERROR(VLOOKUP(BE139,'CRUCE OPORTUNIDADES'!$C$10:$D$13,2,FALSE),"")</f>
        <v/>
      </c>
      <c r="BG139" s="241" t="n">
        <v>24.6600000000002</v>
      </c>
      <c r="BH139" s="241">
        <f>IFERROR(VLOOKUP(BG139,'CRUCE OPORTUNIDADES'!$C$10:$D$13,2,FALSE),"")</f>
        <v/>
      </c>
      <c r="BI139" s="241" t="n">
        <v>25.6600000000002</v>
      </c>
      <c r="BJ139" s="241">
        <f>IFERROR(VLOOKUP(BI139,'CRUCE OPORTUNIDADES'!$C$10:$D$13,2,FALSE),"")</f>
        <v/>
      </c>
    </row>
    <row r="140">
      <c r="N140" s="241">
        <f>IF(N141&lt;&gt;""," -O","")</f>
        <v/>
      </c>
      <c r="P140" s="241">
        <f>IF(P141&lt;&gt;""," -O","")</f>
        <v/>
      </c>
      <c r="R140" s="241">
        <f>IF(R141&lt;&gt;""," -O","")</f>
        <v/>
      </c>
      <c r="T140" s="241">
        <f>IF(T141&lt;&gt;""," -O","")</f>
        <v/>
      </c>
      <c r="V140" s="241">
        <f>IF(V141&lt;&gt;""," -O","")</f>
        <v/>
      </c>
      <c r="X140" s="241">
        <f>IF(X141&lt;&gt;""," -O","")</f>
        <v/>
      </c>
      <c r="Z140" s="241">
        <f>IF(Z141&lt;&gt;""," -O","")</f>
        <v/>
      </c>
      <c r="AB140" s="241">
        <f>IF(AB141&lt;&gt;""," -O","")</f>
        <v/>
      </c>
      <c r="AD140" s="241">
        <f>IF(AD141&lt;&gt;""," -O","")</f>
        <v/>
      </c>
      <c r="AF140" s="241">
        <f>IF(AF141&lt;&gt;""," -O","")</f>
        <v/>
      </c>
      <c r="AH140" s="241">
        <f>IF(AH141&lt;&gt;""," -O","")</f>
        <v/>
      </c>
      <c r="AJ140" s="241">
        <f>IF(AJ141&lt;&gt;""," -O","")</f>
        <v/>
      </c>
      <c r="AL140" s="241">
        <f>IF(AL141&lt;&gt;""," -O","")</f>
        <v/>
      </c>
      <c r="AN140" s="241">
        <f>IF(AN141&lt;&gt;""," -O","")</f>
        <v/>
      </c>
      <c r="AP140" s="241">
        <f>IF(AP141&lt;&gt;""," -O","")</f>
        <v/>
      </c>
      <c r="AR140" s="241">
        <f>IF(AR141&lt;&gt;""," -O","")</f>
        <v/>
      </c>
      <c r="AT140" s="241">
        <f>IF(AT141&lt;&gt;""," -O","")</f>
        <v/>
      </c>
      <c r="AV140" s="241">
        <f>IF(AV141&lt;&gt;""," -O","")</f>
        <v/>
      </c>
      <c r="AX140" s="241">
        <f>IF(AX141&lt;&gt;""," -O","")</f>
        <v/>
      </c>
      <c r="AZ140" s="241">
        <f>IF(AZ141&lt;&gt;""," -O","")</f>
        <v/>
      </c>
      <c r="BB140" s="241">
        <f>IF(BB141&lt;&gt;""," -O","")</f>
        <v/>
      </c>
      <c r="BD140" s="241">
        <f>IF(BD141&lt;&gt;""," -O","")</f>
        <v/>
      </c>
      <c r="BF140" s="241">
        <f>IF(BF141&lt;&gt;""," -O","")</f>
        <v/>
      </c>
      <c r="BH140" s="241">
        <f>IF(BH141&lt;&gt;""," -O","")</f>
        <v/>
      </c>
      <c r="BJ140" s="241">
        <f>IF(BJ141&lt;&gt;""," -O","")</f>
        <v/>
      </c>
    </row>
    <row r="141">
      <c r="M141" s="241" t="n">
        <v>1.67</v>
      </c>
      <c r="N141" s="241">
        <f>IFERROR(VLOOKUP(M141,'CRUCE OPORTUNIDADES'!$C$10:$D$13,2,FALSE),"")</f>
        <v/>
      </c>
      <c r="O141" s="241" t="n">
        <v>2.67000000000002</v>
      </c>
      <c r="P141" s="241">
        <f>IFERROR(VLOOKUP(O141,'CRUCE OPORTUNIDADES'!$C$10:$D$13,2,FALSE),"")</f>
        <v/>
      </c>
      <c r="Q141" s="241" t="n">
        <v>3.67000000000004</v>
      </c>
      <c r="R141" s="241">
        <f>IFERROR(VLOOKUP(Q141,'CRUCE OPORTUNIDADES'!$C$10:$D$13,2,FALSE),"")</f>
        <v/>
      </c>
      <c r="S141" s="241" t="n">
        <v>4.67000000000006</v>
      </c>
      <c r="T141" s="241">
        <f>IFERROR(VLOOKUP(S141,'CRUCE OPORTUNIDADES'!$C$10:$D$13,2,FALSE),"")</f>
        <v/>
      </c>
      <c r="U141" s="241" t="n">
        <v>5.67000000000008</v>
      </c>
      <c r="V141" s="241">
        <f>IFERROR(VLOOKUP(U141,'CRUCE OPORTUNIDADES'!$C$10:$D$13,2,FALSE),"")</f>
        <v/>
      </c>
      <c r="W141" s="241" t="n">
        <v>6.6700000000001</v>
      </c>
      <c r="X141" s="241">
        <f>IFERROR(VLOOKUP(W141,'CRUCE OPORTUNIDADES'!$C$10:$D$13,2,FALSE),"")</f>
        <v/>
      </c>
      <c r="Y141" s="241" t="n">
        <v>7.67000000000012</v>
      </c>
      <c r="Z141" s="241">
        <f>IFERROR(VLOOKUP(Y141,'CRUCE OPORTUNIDADES'!$C$10:$D$13,2,FALSE),"")</f>
        <v/>
      </c>
      <c r="AA141" s="241" t="n">
        <v>8.67000000000014</v>
      </c>
      <c r="AB141" s="241">
        <f>IFERROR(VLOOKUP(AA141,'CRUCE OPORTUNIDADES'!$C$10:$D$13,2,FALSE),"")</f>
        <v/>
      </c>
      <c r="AC141" s="241" t="n">
        <v>9.67000000000016</v>
      </c>
      <c r="AD141" s="241">
        <f>IFERROR(VLOOKUP(AC141,'CRUCE OPORTUNIDADES'!$C$10:$D$13,2,FALSE),"")</f>
        <v/>
      </c>
      <c r="AE141" s="241" t="n">
        <v>10.6700000000002</v>
      </c>
      <c r="AF141" s="241">
        <f>IFERROR(VLOOKUP(AE141,'CRUCE OPORTUNIDADES'!$C$10:$D$13,2,FALSE),"")</f>
        <v/>
      </c>
      <c r="AG141" s="241" t="n">
        <v>11.6700000000002</v>
      </c>
      <c r="AH141" s="241">
        <f>IFERROR(VLOOKUP(AG141,'CRUCE OPORTUNIDADES'!$C$10:$D$13,2,FALSE),"")</f>
        <v/>
      </c>
      <c r="AI141" s="241" t="n">
        <v>12.6700000000002</v>
      </c>
      <c r="AJ141" s="241">
        <f>IFERROR(VLOOKUP(AI141,'CRUCE OPORTUNIDADES'!$C$10:$D$13,2,FALSE),"")</f>
        <v/>
      </c>
      <c r="AK141" s="241" t="n">
        <v>13.6700000000002</v>
      </c>
      <c r="AL141" s="241">
        <f>IFERROR(VLOOKUP(AK141,'CRUCE OPORTUNIDADES'!$C$10:$D$13,2,FALSE),"")</f>
        <v/>
      </c>
      <c r="AM141" s="241" t="n">
        <v>14.6700000000003</v>
      </c>
      <c r="AN141" s="241">
        <f>IFERROR(VLOOKUP(AM141,'CRUCE OPORTUNIDADES'!$C$10:$D$13,2,FALSE),"")</f>
        <v/>
      </c>
      <c r="AO141" s="241" t="n">
        <v>15.6700000000003</v>
      </c>
      <c r="AP141" s="241">
        <f>IFERROR(VLOOKUP(AO141,'CRUCE OPORTUNIDADES'!$C$10:$D$13,2,FALSE),"")</f>
        <v/>
      </c>
      <c r="AQ141" s="241" t="n">
        <v>16.6700000000003</v>
      </c>
      <c r="AR141" s="241">
        <f>IFERROR(VLOOKUP(AQ141,'CRUCE OPORTUNIDADES'!$C$10:$D$13,2,FALSE),"")</f>
        <v/>
      </c>
      <c r="AS141" s="241" t="n">
        <v>17.6700000000003</v>
      </c>
      <c r="AT141" s="241">
        <f>IFERROR(VLOOKUP(AS141,'CRUCE OPORTUNIDADES'!$C$10:$D$13,2,FALSE),"")</f>
        <v/>
      </c>
      <c r="AU141" s="241" t="n">
        <v>18.6700000000003</v>
      </c>
      <c r="AV141" s="241">
        <f>IFERROR(VLOOKUP(AU141,'CRUCE OPORTUNIDADES'!$C$10:$D$13,2,FALSE),"")</f>
        <v/>
      </c>
      <c r="AW141" s="241" t="n">
        <v>19.6700000000004</v>
      </c>
      <c r="AX141" s="241">
        <f>IFERROR(VLOOKUP(AW141,'CRUCE OPORTUNIDADES'!$C$10:$D$13,2,FALSE),"")</f>
        <v/>
      </c>
      <c r="AY141" s="241" t="n">
        <v>20.6700000000004</v>
      </c>
      <c r="AZ141" s="241">
        <f>IFERROR(VLOOKUP(AY141,'CRUCE OPORTUNIDADES'!$C$10:$D$13,2,FALSE),"")</f>
        <v/>
      </c>
      <c r="BA141" s="241" t="n">
        <v>21.6700000000004</v>
      </c>
      <c r="BB141" s="241">
        <f>IFERROR(VLOOKUP(BA141,'CRUCE OPORTUNIDADES'!$C$10:$D$13,2,FALSE),"")</f>
        <v/>
      </c>
      <c r="BC141" s="241" t="n">
        <v>22.6700000000004</v>
      </c>
      <c r="BD141" s="241">
        <f>IFERROR(VLOOKUP(BC141,'CRUCE OPORTUNIDADES'!$C$10:$D$13,2,FALSE),"")</f>
        <v/>
      </c>
      <c r="BE141" s="241" t="n">
        <v>23.6700000000004</v>
      </c>
      <c r="BF141" s="241">
        <f>IFERROR(VLOOKUP(BE141,'CRUCE OPORTUNIDADES'!$C$10:$D$13,2,FALSE),"")</f>
        <v/>
      </c>
      <c r="BG141" s="241" t="n">
        <v>24.6700000000005</v>
      </c>
      <c r="BH141" s="241">
        <f>IFERROR(VLOOKUP(BG141,'CRUCE OPORTUNIDADES'!$C$10:$D$13,2,FALSE),"")</f>
        <v/>
      </c>
      <c r="BI141" s="241" t="n">
        <v>25.6700000000005</v>
      </c>
      <c r="BJ141" s="241">
        <f>IFERROR(VLOOKUP(BI141,'CRUCE OPORTUNIDADES'!$C$10:$D$13,2,FALSE),"")</f>
        <v/>
      </c>
    </row>
    <row r="142">
      <c r="N142" s="241">
        <f>IF(N143&lt;&gt;""," -O","")</f>
        <v/>
      </c>
      <c r="P142" s="241">
        <f>IF(P143&lt;&gt;""," -O","")</f>
        <v/>
      </c>
      <c r="R142" s="241">
        <f>IF(R143&lt;&gt;""," -O","")</f>
        <v/>
      </c>
      <c r="T142" s="241">
        <f>IF(T143&lt;&gt;""," -O","")</f>
        <v/>
      </c>
      <c r="V142" s="241">
        <f>IF(V143&lt;&gt;""," -O","")</f>
        <v/>
      </c>
      <c r="X142" s="241">
        <f>IF(X143&lt;&gt;""," -O","")</f>
        <v/>
      </c>
      <c r="Z142" s="241">
        <f>IF(Z143&lt;&gt;""," -O","")</f>
        <v/>
      </c>
      <c r="AB142" s="241">
        <f>IF(AB143&lt;&gt;""," -O","")</f>
        <v/>
      </c>
      <c r="AD142" s="241">
        <f>IF(AD143&lt;&gt;""," -O","")</f>
        <v/>
      </c>
      <c r="AF142" s="241">
        <f>IF(AF143&lt;&gt;""," -O","")</f>
        <v/>
      </c>
      <c r="AH142" s="241">
        <f>IF(AH143&lt;&gt;""," -O","")</f>
        <v/>
      </c>
      <c r="AJ142" s="241">
        <f>IF(AJ143&lt;&gt;""," -O","")</f>
        <v/>
      </c>
      <c r="AL142" s="241">
        <f>IF(AL143&lt;&gt;""," -O","")</f>
        <v/>
      </c>
      <c r="AN142" s="241">
        <f>IF(AN143&lt;&gt;""," -O","")</f>
        <v/>
      </c>
      <c r="AP142" s="241">
        <f>IF(AP143&lt;&gt;""," -O","")</f>
        <v/>
      </c>
      <c r="AR142" s="241">
        <f>IF(AR143&lt;&gt;""," -O","")</f>
        <v/>
      </c>
      <c r="AT142" s="241">
        <f>IF(AT143&lt;&gt;""," -O","")</f>
        <v/>
      </c>
      <c r="AV142" s="241">
        <f>IF(AV143&lt;&gt;""," -O","")</f>
        <v/>
      </c>
      <c r="AX142" s="241">
        <f>IF(AX143&lt;&gt;""," -O","")</f>
        <v/>
      </c>
      <c r="AZ142" s="241">
        <f>IF(AZ143&lt;&gt;""," -O","")</f>
        <v/>
      </c>
      <c r="BB142" s="241">
        <f>IF(BB143&lt;&gt;""," -O","")</f>
        <v/>
      </c>
      <c r="BD142" s="241">
        <f>IF(BD143&lt;&gt;""," -O","")</f>
        <v/>
      </c>
      <c r="BF142" s="241">
        <f>IF(BF143&lt;&gt;""," -O","")</f>
        <v/>
      </c>
      <c r="BH142" s="241">
        <f>IF(BH143&lt;&gt;""," -O","")</f>
        <v/>
      </c>
      <c r="BJ142" s="241">
        <f>IF(BJ143&lt;&gt;""," -O","")</f>
        <v/>
      </c>
    </row>
    <row r="143">
      <c r="M143" s="241" t="n">
        <v>1.68</v>
      </c>
      <c r="N143" s="241">
        <f>IFERROR(VLOOKUP(M143,'CRUCE OPORTUNIDADES'!$C$10:$D$13,2,FALSE),"")</f>
        <v/>
      </c>
      <c r="O143" s="241" t="n">
        <v>2.68000000000001</v>
      </c>
      <c r="P143" s="241">
        <f>IFERROR(VLOOKUP(O143,'CRUCE OPORTUNIDADES'!$C$10:$D$13,2,FALSE),"")</f>
        <v/>
      </c>
      <c r="Q143" s="241" t="n">
        <v>3.68000000000002</v>
      </c>
      <c r="R143" s="241">
        <f>IFERROR(VLOOKUP(Q143,'CRUCE OPORTUNIDADES'!$C$10:$D$13,2,FALSE),"")</f>
        <v/>
      </c>
      <c r="S143" s="241" t="n">
        <v>4.68000000000003</v>
      </c>
      <c r="T143" s="241">
        <f>IFERROR(VLOOKUP(S143,'CRUCE OPORTUNIDADES'!$C$10:$D$13,2,FALSE),"")</f>
        <v/>
      </c>
      <c r="U143" s="241" t="n">
        <v>5.68000000000004</v>
      </c>
      <c r="V143" s="241">
        <f>IFERROR(VLOOKUP(U143,'CRUCE OPORTUNIDADES'!$C$10:$D$13,2,FALSE),"")</f>
        <v/>
      </c>
      <c r="W143" s="241" t="n">
        <v>6.68000000000005</v>
      </c>
      <c r="X143" s="241">
        <f>IFERROR(VLOOKUP(W143,'CRUCE OPORTUNIDADES'!$C$10:$D$13,2,FALSE),"")</f>
        <v/>
      </c>
      <c r="Y143" s="241" t="n">
        <v>7.68000000000006</v>
      </c>
      <c r="Z143" s="241">
        <f>IFERROR(VLOOKUP(Y143,'CRUCE OPORTUNIDADES'!$C$10:$D$13,2,FALSE),"")</f>
        <v/>
      </c>
      <c r="AA143" s="241" t="n">
        <v>8.680000000000071</v>
      </c>
      <c r="AB143" s="241">
        <f>IFERROR(VLOOKUP(AA143,'CRUCE OPORTUNIDADES'!$C$10:$D$13,2,FALSE),"")</f>
        <v/>
      </c>
      <c r="AC143" s="241" t="n">
        <v>9.68000000000008</v>
      </c>
      <c r="AD143" s="241">
        <f>IFERROR(VLOOKUP(AC143,'CRUCE OPORTUNIDADES'!$C$10:$D$13,2,FALSE),"")</f>
        <v/>
      </c>
      <c r="AE143" s="241" t="n">
        <v>10.6800000000001</v>
      </c>
      <c r="AF143" s="241">
        <f>IFERROR(VLOOKUP(AE143,'CRUCE OPORTUNIDADES'!$C$10:$D$13,2,FALSE),"")</f>
        <v/>
      </c>
      <c r="AG143" s="241" t="n">
        <v>11.6800000000001</v>
      </c>
      <c r="AH143" s="241">
        <f>IFERROR(VLOOKUP(AG143,'CRUCE OPORTUNIDADES'!$C$10:$D$13,2,FALSE),"")</f>
        <v/>
      </c>
      <c r="AI143" s="241" t="n">
        <v>12.6800000000001</v>
      </c>
      <c r="AJ143" s="241">
        <f>IFERROR(VLOOKUP(AI143,'CRUCE OPORTUNIDADES'!$C$10:$D$13,2,FALSE),"")</f>
        <v/>
      </c>
      <c r="AK143" s="241" t="n">
        <v>13.6800000000001</v>
      </c>
      <c r="AL143" s="241">
        <f>IFERROR(VLOOKUP(AK143,'CRUCE OPORTUNIDADES'!$C$10:$D$13,2,FALSE),"")</f>
        <v/>
      </c>
      <c r="AM143" s="241" t="n">
        <v>14.6800000000001</v>
      </c>
      <c r="AN143" s="241">
        <f>IFERROR(VLOOKUP(AM143,'CRUCE OPORTUNIDADES'!$C$10:$D$13,2,FALSE),"")</f>
        <v/>
      </c>
      <c r="AO143" s="241" t="n">
        <v>15.6800000000001</v>
      </c>
      <c r="AP143" s="241">
        <f>IFERROR(VLOOKUP(AO143,'CRUCE OPORTUNIDADES'!$C$10:$D$13,2,FALSE),"")</f>
        <v/>
      </c>
      <c r="AQ143" s="241" t="n">
        <v>16.6800000000001</v>
      </c>
      <c r="AR143" s="241">
        <f>IFERROR(VLOOKUP(AQ143,'CRUCE OPORTUNIDADES'!$C$10:$D$13,2,FALSE),"")</f>
        <v/>
      </c>
      <c r="AS143" s="241" t="n">
        <v>17.6800000000002</v>
      </c>
      <c r="AT143" s="241">
        <f>IFERROR(VLOOKUP(AS143,'CRUCE OPORTUNIDADES'!$C$10:$D$13,2,FALSE),"")</f>
        <v/>
      </c>
      <c r="AU143" s="241" t="n">
        <v>18.6800000000002</v>
      </c>
      <c r="AV143" s="241">
        <f>IFERROR(VLOOKUP(AU143,'CRUCE OPORTUNIDADES'!$C$10:$D$13,2,FALSE),"")</f>
        <v/>
      </c>
      <c r="AW143" s="241" t="n">
        <v>19.6800000000002</v>
      </c>
      <c r="AX143" s="241">
        <f>IFERROR(VLOOKUP(AW143,'CRUCE OPORTUNIDADES'!$C$10:$D$13,2,FALSE),"")</f>
        <v/>
      </c>
      <c r="AY143" s="241" t="n">
        <v>20.6800000000002</v>
      </c>
      <c r="AZ143" s="241">
        <f>IFERROR(VLOOKUP(AY143,'CRUCE OPORTUNIDADES'!$C$10:$D$13,2,FALSE),"")</f>
        <v/>
      </c>
      <c r="BA143" s="241" t="n">
        <v>21.6800000000002</v>
      </c>
      <c r="BB143" s="241">
        <f>IFERROR(VLOOKUP(BA143,'CRUCE OPORTUNIDADES'!$C$10:$D$13,2,FALSE),"")</f>
        <v/>
      </c>
      <c r="BC143" s="241" t="n">
        <v>22.6800000000002</v>
      </c>
      <c r="BD143" s="241">
        <f>IFERROR(VLOOKUP(BC143,'CRUCE OPORTUNIDADES'!$C$10:$D$13,2,FALSE),"")</f>
        <v/>
      </c>
      <c r="BE143" s="241" t="n">
        <v>23.6800000000002</v>
      </c>
      <c r="BF143" s="241">
        <f>IFERROR(VLOOKUP(BE143,'CRUCE OPORTUNIDADES'!$C$10:$D$13,2,FALSE),"")</f>
        <v/>
      </c>
      <c r="BG143" s="241" t="n">
        <v>24.6800000000002</v>
      </c>
      <c r="BH143" s="241">
        <f>IFERROR(VLOOKUP(BG143,'CRUCE OPORTUNIDADES'!$C$10:$D$13,2,FALSE),"")</f>
        <v/>
      </c>
      <c r="BI143" s="241" t="n">
        <v>25.6800000000002</v>
      </c>
      <c r="BJ143" s="241">
        <f>IFERROR(VLOOKUP(BI143,'CRUCE OPORTUNIDADES'!$C$10:$D$13,2,FALSE),"")</f>
        <v/>
      </c>
    </row>
    <row r="144">
      <c r="N144" s="241">
        <f>IF(N145&lt;&gt;""," -O","")</f>
        <v/>
      </c>
      <c r="P144" s="241">
        <f>IF(P145&lt;&gt;""," -O","")</f>
        <v/>
      </c>
      <c r="R144" s="241">
        <f>IF(R145&lt;&gt;""," -O","")</f>
        <v/>
      </c>
      <c r="T144" s="241">
        <f>IF(T145&lt;&gt;""," -O","")</f>
        <v/>
      </c>
      <c r="V144" s="241">
        <f>IF(V145&lt;&gt;""," -O","")</f>
        <v/>
      </c>
      <c r="X144" s="241">
        <f>IF(X145&lt;&gt;""," -O","")</f>
        <v/>
      </c>
      <c r="Z144" s="241">
        <f>IF(Z145&lt;&gt;""," -O","")</f>
        <v/>
      </c>
      <c r="AB144" s="241">
        <f>IF(AB145&lt;&gt;""," -O","")</f>
        <v/>
      </c>
      <c r="AD144" s="241">
        <f>IF(AD145&lt;&gt;""," -O","")</f>
        <v/>
      </c>
      <c r="AF144" s="241">
        <f>IF(AF145&lt;&gt;""," -O","")</f>
        <v/>
      </c>
      <c r="AH144" s="241">
        <f>IF(AH145&lt;&gt;""," -O","")</f>
        <v/>
      </c>
      <c r="AJ144" s="241">
        <f>IF(AJ145&lt;&gt;""," -O","")</f>
        <v/>
      </c>
      <c r="AL144" s="241">
        <f>IF(AL145&lt;&gt;""," -O","")</f>
        <v/>
      </c>
      <c r="AN144" s="241">
        <f>IF(AN145&lt;&gt;""," -O","")</f>
        <v/>
      </c>
      <c r="AP144" s="241">
        <f>IF(AP145&lt;&gt;""," -O","")</f>
        <v/>
      </c>
      <c r="AR144" s="241">
        <f>IF(AR145&lt;&gt;""," -O","")</f>
        <v/>
      </c>
      <c r="AT144" s="241">
        <f>IF(AT145&lt;&gt;""," -O","")</f>
        <v/>
      </c>
      <c r="AV144" s="241">
        <f>IF(AV145&lt;&gt;""," -O","")</f>
        <v/>
      </c>
      <c r="AX144" s="241">
        <f>IF(AX145&lt;&gt;""," -O","")</f>
        <v/>
      </c>
      <c r="AZ144" s="241">
        <f>IF(AZ145&lt;&gt;""," -O","")</f>
        <v/>
      </c>
      <c r="BB144" s="241">
        <f>IF(BB145&lt;&gt;""," -O","")</f>
        <v/>
      </c>
      <c r="BD144" s="241">
        <f>IF(BD145&lt;&gt;""," -O","")</f>
        <v/>
      </c>
      <c r="BF144" s="241">
        <f>IF(BF145&lt;&gt;""," -O","")</f>
        <v/>
      </c>
      <c r="BH144" s="241">
        <f>IF(BH145&lt;&gt;""," -O","")</f>
        <v/>
      </c>
      <c r="BJ144" s="241">
        <f>IF(BJ145&lt;&gt;""," -O","")</f>
        <v/>
      </c>
    </row>
    <row r="145">
      <c r="M145" s="241" t="n">
        <v>1.69</v>
      </c>
      <c r="N145" s="241">
        <f>IFERROR(VLOOKUP(M145,'CRUCE OPORTUNIDADES'!$C$10:$D$13,2,FALSE),"")</f>
        <v/>
      </c>
      <c r="O145" s="241" t="n">
        <v>2.69000000000001</v>
      </c>
      <c r="P145" s="241">
        <f>IFERROR(VLOOKUP(O145,'CRUCE OPORTUNIDADES'!$C$10:$D$13,2,FALSE),"")</f>
        <v/>
      </c>
      <c r="Q145" s="241" t="n">
        <v>3.69000000000002</v>
      </c>
      <c r="R145" s="241">
        <f>IFERROR(VLOOKUP(Q145,'CRUCE OPORTUNIDADES'!$C$10:$D$13,2,FALSE),"")</f>
        <v/>
      </c>
      <c r="S145" s="241" t="n">
        <v>4.69000000000003</v>
      </c>
      <c r="T145" s="241">
        <f>IFERROR(VLOOKUP(S145,'CRUCE OPORTUNIDADES'!$C$10:$D$13,2,FALSE),"")</f>
        <v/>
      </c>
      <c r="U145" s="241" t="n">
        <v>5.69000000000004</v>
      </c>
      <c r="V145" s="241">
        <f>IFERROR(VLOOKUP(U145,'CRUCE OPORTUNIDADES'!$C$10:$D$13,2,FALSE),"")</f>
        <v/>
      </c>
      <c r="W145" s="241" t="n">
        <v>6.69000000000005</v>
      </c>
      <c r="X145" s="241">
        <f>IFERROR(VLOOKUP(W145,'CRUCE OPORTUNIDADES'!$C$10:$D$13,2,FALSE),"")</f>
        <v/>
      </c>
      <c r="Y145" s="241" t="n">
        <v>7.69000000000006</v>
      </c>
      <c r="Z145" s="241">
        <f>IFERROR(VLOOKUP(Y145,'CRUCE OPORTUNIDADES'!$C$10:$D$13,2,FALSE),"")</f>
        <v/>
      </c>
      <c r="AA145" s="241" t="n">
        <v>8.690000000000071</v>
      </c>
      <c r="AB145" s="241">
        <f>IFERROR(VLOOKUP(AA145,'CRUCE OPORTUNIDADES'!$C$10:$D$13,2,FALSE),"")</f>
        <v/>
      </c>
      <c r="AC145" s="241" t="n">
        <v>9.690000000000079</v>
      </c>
      <c r="AD145" s="241">
        <f>IFERROR(VLOOKUP(AC145,'CRUCE OPORTUNIDADES'!$C$10:$D$13,2,FALSE),"")</f>
        <v/>
      </c>
      <c r="AE145" s="241" t="n">
        <v>10.6900000000001</v>
      </c>
      <c r="AF145" s="241">
        <f>IFERROR(VLOOKUP(AE145,'CRUCE OPORTUNIDADES'!$C$10:$D$13,2,FALSE),"")</f>
        <v/>
      </c>
      <c r="AG145" s="241" t="n">
        <v>11.6900000000001</v>
      </c>
      <c r="AH145" s="241">
        <f>IFERROR(VLOOKUP(AG145,'CRUCE OPORTUNIDADES'!$C$10:$D$13,2,FALSE),"")</f>
        <v/>
      </c>
      <c r="AI145" s="241" t="n">
        <v>12.6900000000001</v>
      </c>
      <c r="AJ145" s="241">
        <f>IFERROR(VLOOKUP(AI145,'CRUCE OPORTUNIDADES'!$C$10:$D$13,2,FALSE),"")</f>
        <v/>
      </c>
      <c r="AK145" s="241" t="n">
        <v>13.6900000000001</v>
      </c>
      <c r="AL145" s="241">
        <f>IFERROR(VLOOKUP(AK145,'CRUCE OPORTUNIDADES'!$C$10:$D$13,2,FALSE),"")</f>
        <v/>
      </c>
      <c r="AM145" s="241" t="n">
        <v>14.6900000000001</v>
      </c>
      <c r="AN145" s="241">
        <f>IFERROR(VLOOKUP(AM145,'CRUCE OPORTUNIDADES'!$C$10:$D$13,2,FALSE),"")</f>
        <v/>
      </c>
      <c r="AO145" s="241" t="n">
        <v>15.6900000000001</v>
      </c>
      <c r="AP145" s="241">
        <f>IFERROR(VLOOKUP(AO145,'CRUCE OPORTUNIDADES'!$C$10:$D$13,2,FALSE),"")</f>
        <v/>
      </c>
      <c r="AQ145" s="241" t="n">
        <v>16.6900000000002</v>
      </c>
      <c r="AR145" s="241">
        <f>IFERROR(VLOOKUP(AQ145,'CRUCE OPORTUNIDADES'!$C$10:$D$13,2,FALSE),"")</f>
        <v/>
      </c>
      <c r="AS145" s="241" t="n">
        <v>17.6900000000002</v>
      </c>
      <c r="AT145" s="241">
        <f>IFERROR(VLOOKUP(AS145,'CRUCE OPORTUNIDADES'!$C$10:$D$13,2,FALSE),"")</f>
        <v/>
      </c>
      <c r="AU145" s="241" t="n">
        <v>18.6900000000002</v>
      </c>
      <c r="AV145" s="241">
        <f>IFERROR(VLOOKUP(AU145,'CRUCE OPORTUNIDADES'!$C$10:$D$13,2,FALSE),"")</f>
        <v/>
      </c>
      <c r="AW145" s="241" t="n">
        <v>19.6900000000002</v>
      </c>
      <c r="AX145" s="241">
        <f>IFERROR(VLOOKUP(AW145,'CRUCE OPORTUNIDADES'!$C$10:$D$13,2,FALSE),"")</f>
        <v/>
      </c>
      <c r="AY145" s="241" t="n">
        <v>20.6900000000002</v>
      </c>
      <c r="AZ145" s="241">
        <f>IFERROR(VLOOKUP(AY145,'CRUCE OPORTUNIDADES'!$C$10:$D$13,2,FALSE),"")</f>
        <v/>
      </c>
      <c r="BA145" s="241" t="n">
        <v>21.6900000000002</v>
      </c>
      <c r="BB145" s="241">
        <f>IFERROR(VLOOKUP(BA145,'CRUCE OPORTUNIDADES'!$C$10:$D$13,2,FALSE),"")</f>
        <v/>
      </c>
      <c r="BC145" s="241" t="n">
        <v>22.6900000000002</v>
      </c>
      <c r="BD145" s="241">
        <f>IFERROR(VLOOKUP(BC145,'CRUCE OPORTUNIDADES'!$C$10:$D$13,2,FALSE),"")</f>
        <v/>
      </c>
      <c r="BE145" s="241" t="n">
        <v>23.6900000000002</v>
      </c>
      <c r="BF145" s="241">
        <f>IFERROR(VLOOKUP(BE145,'CRUCE OPORTUNIDADES'!$C$10:$D$13,2,FALSE),"")</f>
        <v/>
      </c>
      <c r="BG145" s="241" t="n">
        <v>24.6900000000002</v>
      </c>
      <c r="BH145" s="241">
        <f>IFERROR(VLOOKUP(BG145,'CRUCE OPORTUNIDADES'!$C$10:$D$13,2,FALSE),"")</f>
        <v/>
      </c>
      <c r="BI145" s="241" t="n">
        <v>25.6900000000002</v>
      </c>
      <c r="BJ145" s="241">
        <f>IFERROR(VLOOKUP(BI145,'CRUCE OPORTUNIDADES'!$C$10:$D$13,2,FALSE),"")</f>
        <v/>
      </c>
    </row>
    <row r="146">
      <c r="N146" s="241">
        <f>IF(N147&lt;&gt;""," -O","")</f>
        <v/>
      </c>
      <c r="P146" s="241">
        <f>IF(P147&lt;&gt;""," -O","")</f>
        <v/>
      </c>
      <c r="R146" s="241">
        <f>IF(R147&lt;&gt;""," -O","")</f>
        <v/>
      </c>
      <c r="T146" s="241">
        <f>IF(T147&lt;&gt;""," -O","")</f>
        <v/>
      </c>
      <c r="V146" s="241">
        <f>IF(V147&lt;&gt;""," -O","")</f>
        <v/>
      </c>
      <c r="X146" s="241">
        <f>IF(X147&lt;&gt;""," -O","")</f>
        <v/>
      </c>
      <c r="Z146" s="241">
        <f>IF(Z147&lt;&gt;""," -O","")</f>
        <v/>
      </c>
      <c r="AB146" s="241">
        <f>IF(AB147&lt;&gt;""," -O","")</f>
        <v/>
      </c>
      <c r="AD146" s="241">
        <f>IF(AD147&lt;&gt;""," -O","")</f>
        <v/>
      </c>
      <c r="AF146" s="241">
        <f>IF(AF147&lt;&gt;""," -O","")</f>
        <v/>
      </c>
      <c r="AH146" s="241">
        <f>IF(AH147&lt;&gt;""," -O","")</f>
        <v/>
      </c>
      <c r="AJ146" s="241">
        <f>IF(AJ147&lt;&gt;""," -O","")</f>
        <v/>
      </c>
      <c r="AL146" s="241">
        <f>IF(AL147&lt;&gt;""," -O","")</f>
        <v/>
      </c>
      <c r="AN146" s="241">
        <f>IF(AN147&lt;&gt;""," -O","")</f>
        <v/>
      </c>
      <c r="AP146" s="241">
        <f>IF(AP147&lt;&gt;""," -O","")</f>
        <v/>
      </c>
      <c r="AR146" s="241">
        <f>IF(AR147&lt;&gt;""," -O","")</f>
        <v/>
      </c>
      <c r="AT146" s="241">
        <f>IF(AT147&lt;&gt;""," -O","")</f>
        <v/>
      </c>
      <c r="AV146" s="241">
        <f>IF(AV147&lt;&gt;""," -O","")</f>
        <v/>
      </c>
      <c r="AX146" s="241">
        <f>IF(AX147&lt;&gt;""," -O","")</f>
        <v/>
      </c>
      <c r="AZ146" s="241">
        <f>IF(AZ147&lt;&gt;""," -O","")</f>
        <v/>
      </c>
      <c r="BB146" s="241">
        <f>IF(BB147&lt;&gt;""," -O","")</f>
        <v/>
      </c>
      <c r="BD146" s="241">
        <f>IF(BD147&lt;&gt;""," -O","")</f>
        <v/>
      </c>
      <c r="BF146" s="241">
        <f>IF(BF147&lt;&gt;""," -O","")</f>
        <v/>
      </c>
      <c r="BH146" s="241">
        <f>IF(BH147&lt;&gt;""," -O","")</f>
        <v/>
      </c>
      <c r="BJ146" s="241">
        <f>IF(BJ147&lt;&gt;""," -O","")</f>
        <v/>
      </c>
    </row>
    <row r="147">
      <c r="M147" s="241" t="n">
        <v>1.7</v>
      </c>
      <c r="N147" s="241">
        <f>IFERROR(VLOOKUP(M147,'CRUCE OPORTUNIDADES'!$C$10:$D$13,2,FALSE),"")</f>
        <v/>
      </c>
      <c r="O147" s="241" t="n">
        <v>2.70000000000001</v>
      </c>
      <c r="P147" s="241">
        <f>IFERROR(VLOOKUP(O147,'CRUCE OPORTUNIDADES'!$C$10:$D$13,2,FALSE),"")</f>
        <v/>
      </c>
      <c r="Q147" s="241" t="n">
        <v>3.70000000000002</v>
      </c>
      <c r="R147" s="241">
        <f>IFERROR(VLOOKUP(Q147,'CRUCE OPORTUNIDADES'!$C$10:$D$13,2,FALSE),"")</f>
        <v/>
      </c>
      <c r="S147" s="241" t="n">
        <v>4.70000000000003</v>
      </c>
      <c r="T147" s="241">
        <f>IFERROR(VLOOKUP(S147,'CRUCE OPORTUNIDADES'!$C$10:$D$13,2,FALSE),"")</f>
        <v/>
      </c>
      <c r="U147" s="241" t="n">
        <v>5.70000000000004</v>
      </c>
      <c r="V147" s="241">
        <f>IFERROR(VLOOKUP(U147,'CRUCE OPORTUNIDADES'!$C$10:$D$13,2,FALSE),"")</f>
        <v/>
      </c>
      <c r="W147" s="241" t="n">
        <v>6.70000000000005</v>
      </c>
      <c r="X147" s="241">
        <f>IFERROR(VLOOKUP(W147,'CRUCE OPORTUNIDADES'!$C$10:$D$13,2,FALSE),"")</f>
        <v/>
      </c>
      <c r="Y147" s="241" t="n">
        <v>7.70000000000006</v>
      </c>
      <c r="Z147" s="241">
        <f>IFERROR(VLOOKUP(Y147,'CRUCE OPORTUNIDADES'!$C$10:$D$13,2,FALSE),"")</f>
        <v/>
      </c>
      <c r="AA147" s="241" t="n">
        <v>8.70000000000007</v>
      </c>
      <c r="AB147" s="241">
        <f>IFERROR(VLOOKUP(AA147,'CRUCE OPORTUNIDADES'!$C$10:$D$13,2,FALSE),"")</f>
        <v/>
      </c>
      <c r="AC147" s="241" t="n">
        <v>9.700000000000079</v>
      </c>
      <c r="AD147" s="241">
        <f>IFERROR(VLOOKUP(AC147,'CRUCE OPORTUNIDADES'!$C$10:$D$13,2,FALSE),"")</f>
        <v/>
      </c>
      <c r="AE147" s="241" t="n">
        <v>10.7000000000001</v>
      </c>
      <c r="AF147" s="241">
        <f>IFERROR(VLOOKUP(AE147,'CRUCE OPORTUNIDADES'!$C$10:$D$13,2,FALSE),"")</f>
        <v/>
      </c>
      <c r="AG147" s="241" t="n">
        <v>11.7000000000001</v>
      </c>
      <c r="AH147" s="241">
        <f>IFERROR(VLOOKUP(AG147,'CRUCE OPORTUNIDADES'!$C$10:$D$13,2,FALSE),"")</f>
        <v/>
      </c>
      <c r="AI147" s="241" t="n">
        <v>12.7000000000001</v>
      </c>
      <c r="AJ147" s="241">
        <f>IFERROR(VLOOKUP(AI147,'CRUCE OPORTUNIDADES'!$C$10:$D$13,2,FALSE),"")</f>
        <v/>
      </c>
      <c r="AK147" s="241" t="n">
        <v>13.7000000000001</v>
      </c>
      <c r="AL147" s="241">
        <f>IFERROR(VLOOKUP(AK147,'CRUCE OPORTUNIDADES'!$C$10:$D$13,2,FALSE),"")</f>
        <v/>
      </c>
      <c r="AM147" s="241" t="n">
        <v>14.7000000000001</v>
      </c>
      <c r="AN147" s="241">
        <f>IFERROR(VLOOKUP(AM147,'CRUCE OPORTUNIDADES'!$C$10:$D$13,2,FALSE),"")</f>
        <v/>
      </c>
      <c r="AO147" s="241" t="n">
        <v>15.7000000000001</v>
      </c>
      <c r="AP147" s="241">
        <f>IFERROR(VLOOKUP(AO147,'CRUCE OPORTUNIDADES'!$C$10:$D$13,2,FALSE),"")</f>
        <v/>
      </c>
      <c r="AQ147" s="241" t="n">
        <v>16.7000000000001</v>
      </c>
      <c r="AR147" s="241">
        <f>IFERROR(VLOOKUP(AQ147,'CRUCE OPORTUNIDADES'!$C$10:$D$13,2,FALSE),"")</f>
        <v/>
      </c>
      <c r="AS147" s="241" t="n">
        <v>17.7000000000002</v>
      </c>
      <c r="AT147" s="241">
        <f>IFERROR(VLOOKUP(AS147,'CRUCE OPORTUNIDADES'!$C$10:$D$13,2,FALSE),"")</f>
        <v/>
      </c>
      <c r="AU147" s="241" t="n">
        <v>18.7000000000002</v>
      </c>
      <c r="AV147" s="241">
        <f>IFERROR(VLOOKUP(AU147,'CRUCE OPORTUNIDADES'!$C$10:$D$13,2,FALSE),"")</f>
        <v/>
      </c>
      <c r="AW147" s="241" t="n">
        <v>19.7000000000002</v>
      </c>
      <c r="AX147" s="241">
        <f>IFERROR(VLOOKUP(AW147,'CRUCE OPORTUNIDADES'!$C$10:$D$13,2,FALSE),"")</f>
        <v/>
      </c>
      <c r="AY147" s="241" t="n">
        <v>20.7000000000002</v>
      </c>
      <c r="AZ147" s="241">
        <f>IFERROR(VLOOKUP(AY147,'CRUCE OPORTUNIDADES'!$C$10:$D$13,2,FALSE),"")</f>
        <v/>
      </c>
      <c r="BA147" s="241" t="n">
        <v>21.7000000000002</v>
      </c>
      <c r="BB147" s="241">
        <f>IFERROR(VLOOKUP(BA147,'CRUCE OPORTUNIDADES'!$C$10:$D$13,2,FALSE),"")</f>
        <v/>
      </c>
      <c r="BC147" s="241" t="n">
        <v>22.7000000000002</v>
      </c>
      <c r="BD147" s="241">
        <f>IFERROR(VLOOKUP(BC147,'CRUCE OPORTUNIDADES'!$C$10:$D$13,2,FALSE),"")</f>
        <v/>
      </c>
      <c r="BE147" s="241" t="n">
        <v>23.7000000000002</v>
      </c>
      <c r="BF147" s="241">
        <f>IFERROR(VLOOKUP(BE147,'CRUCE OPORTUNIDADES'!$C$10:$D$13,2,FALSE),"")</f>
        <v/>
      </c>
      <c r="BG147" s="241" t="n">
        <v>24.7000000000002</v>
      </c>
      <c r="BH147" s="241">
        <f>IFERROR(VLOOKUP(BG147,'CRUCE OPORTUNIDADES'!$C$10:$D$13,2,FALSE),"")</f>
        <v/>
      </c>
      <c r="BI147" s="241" t="n">
        <v>25.7000000000002</v>
      </c>
      <c r="BJ147" s="241">
        <f>IFERROR(VLOOKUP(BI147,'CRUCE OPORTUNIDADES'!$C$10:$D$13,2,FALSE),"")</f>
        <v/>
      </c>
    </row>
    <row r="148">
      <c r="N148" s="241">
        <f>IF(N149&lt;&gt;""," -O","")</f>
        <v/>
      </c>
      <c r="P148" s="241">
        <f>IF(P149&lt;&gt;""," -O","")</f>
        <v/>
      </c>
      <c r="R148" s="241">
        <f>IF(R149&lt;&gt;""," -O","")</f>
        <v/>
      </c>
      <c r="T148" s="241">
        <f>IF(T149&lt;&gt;""," -O","")</f>
        <v/>
      </c>
      <c r="V148" s="241">
        <f>IF(V149&lt;&gt;""," -O","")</f>
        <v/>
      </c>
      <c r="X148" s="241">
        <f>IF(X149&lt;&gt;""," -O","")</f>
        <v/>
      </c>
      <c r="Z148" s="241">
        <f>IF(Z149&lt;&gt;""," -O","")</f>
        <v/>
      </c>
      <c r="AB148" s="241">
        <f>IF(AB149&lt;&gt;""," -O","")</f>
        <v/>
      </c>
      <c r="AD148" s="241">
        <f>IF(AD149&lt;&gt;""," -O","")</f>
        <v/>
      </c>
      <c r="AF148" s="241">
        <f>IF(AF149&lt;&gt;""," -O","")</f>
        <v/>
      </c>
      <c r="AH148" s="241">
        <f>IF(AH149&lt;&gt;""," -O","")</f>
        <v/>
      </c>
      <c r="AJ148" s="241">
        <f>IF(AJ149&lt;&gt;""," -O","")</f>
        <v/>
      </c>
      <c r="AL148" s="241">
        <f>IF(AL149&lt;&gt;""," -O","")</f>
        <v/>
      </c>
      <c r="AN148" s="241">
        <f>IF(AN149&lt;&gt;""," -O","")</f>
        <v/>
      </c>
      <c r="AP148" s="241">
        <f>IF(AP149&lt;&gt;""," -O","")</f>
        <v/>
      </c>
      <c r="AR148" s="241">
        <f>IF(AR149&lt;&gt;""," -O","")</f>
        <v/>
      </c>
      <c r="AT148" s="241">
        <f>IF(AT149&lt;&gt;""," -O","")</f>
        <v/>
      </c>
      <c r="AV148" s="241">
        <f>IF(AV149&lt;&gt;""," -O","")</f>
        <v/>
      </c>
      <c r="AX148" s="241">
        <f>IF(AX149&lt;&gt;""," -O","")</f>
        <v/>
      </c>
      <c r="AZ148" s="241">
        <f>IF(AZ149&lt;&gt;""," -O","")</f>
        <v/>
      </c>
      <c r="BB148" s="241">
        <f>IF(BB149&lt;&gt;""," -O","")</f>
        <v/>
      </c>
      <c r="BD148" s="241">
        <f>IF(BD149&lt;&gt;""," -O","")</f>
        <v/>
      </c>
      <c r="BF148" s="241">
        <f>IF(BF149&lt;&gt;""," -O","")</f>
        <v/>
      </c>
      <c r="BH148" s="241">
        <f>IF(BH149&lt;&gt;""," -O","")</f>
        <v/>
      </c>
      <c r="BJ148" s="241">
        <f>IF(BJ149&lt;&gt;""," -O","")</f>
        <v/>
      </c>
    </row>
    <row r="149">
      <c r="M149" s="241" t="n">
        <v>1.71</v>
      </c>
      <c r="N149" s="241">
        <f>IFERROR(VLOOKUP(M149,'CRUCE OPORTUNIDADES'!$C$10:$D$13,2,FALSE),"")</f>
        <v/>
      </c>
      <c r="O149" s="241" t="n">
        <v>2.71000000000002</v>
      </c>
      <c r="P149" s="241">
        <f>IFERROR(VLOOKUP(O149,'CRUCE OPORTUNIDADES'!$C$10:$D$13,2,FALSE),"")</f>
        <v/>
      </c>
      <c r="Q149" s="241" t="n">
        <v>3.71000000000004</v>
      </c>
      <c r="R149" s="241">
        <f>IFERROR(VLOOKUP(Q149,'CRUCE OPORTUNIDADES'!$C$10:$D$13,2,FALSE),"")</f>
        <v/>
      </c>
      <c r="S149" s="241" t="n">
        <v>4.71000000000006</v>
      </c>
      <c r="T149" s="241">
        <f>IFERROR(VLOOKUP(S149,'CRUCE OPORTUNIDADES'!$C$10:$D$13,2,FALSE),"")</f>
        <v/>
      </c>
      <c r="U149" s="241" t="n">
        <v>5.71000000000008</v>
      </c>
      <c r="V149" s="241">
        <f>IFERROR(VLOOKUP(U149,'CRUCE OPORTUNIDADES'!$C$10:$D$13,2,FALSE),"")</f>
        <v/>
      </c>
      <c r="W149" s="241" t="n">
        <v>6.7100000000001</v>
      </c>
      <c r="X149" s="241">
        <f>IFERROR(VLOOKUP(W149,'CRUCE OPORTUNIDADES'!$C$10:$D$13,2,FALSE),"")</f>
        <v/>
      </c>
      <c r="Y149" s="241" t="n">
        <v>7.71000000000012</v>
      </c>
      <c r="Z149" s="241">
        <f>IFERROR(VLOOKUP(Y149,'CRUCE OPORTUNIDADES'!$C$10:$D$13,2,FALSE),"")</f>
        <v/>
      </c>
      <c r="AA149" s="241" t="n">
        <v>8.710000000000139</v>
      </c>
      <c r="AB149" s="241">
        <f>IFERROR(VLOOKUP(AA149,'CRUCE OPORTUNIDADES'!$C$10:$D$13,2,FALSE),"")</f>
        <v/>
      </c>
      <c r="AC149" s="241" t="n">
        <v>9.710000000000161</v>
      </c>
      <c r="AD149" s="241">
        <f>IFERROR(VLOOKUP(AC149,'CRUCE OPORTUNIDADES'!$C$10:$D$13,2,FALSE),"")</f>
        <v/>
      </c>
      <c r="AE149" s="241" t="n">
        <v>10.7100000000002</v>
      </c>
      <c r="AF149" s="241">
        <f>IFERROR(VLOOKUP(AE149,'CRUCE OPORTUNIDADES'!$C$10:$D$13,2,FALSE),"")</f>
        <v/>
      </c>
      <c r="AG149" s="241" t="n">
        <v>11.7100000000002</v>
      </c>
      <c r="AH149" s="241">
        <f>IFERROR(VLOOKUP(AG149,'CRUCE OPORTUNIDADES'!$C$10:$D$13,2,FALSE),"")</f>
        <v/>
      </c>
      <c r="AI149" s="241" t="n">
        <v>12.7100000000002</v>
      </c>
      <c r="AJ149" s="241">
        <f>IFERROR(VLOOKUP(AI149,'CRUCE OPORTUNIDADES'!$C$10:$D$13,2,FALSE),"")</f>
        <v/>
      </c>
      <c r="AK149" s="241" t="n">
        <v>13.7100000000002</v>
      </c>
      <c r="AL149" s="241">
        <f>IFERROR(VLOOKUP(AK149,'CRUCE OPORTUNIDADES'!$C$10:$D$13,2,FALSE),"")</f>
        <v/>
      </c>
      <c r="AM149" s="241" t="n">
        <v>14.7100000000003</v>
      </c>
      <c r="AN149" s="241">
        <f>IFERROR(VLOOKUP(AM149,'CRUCE OPORTUNIDADES'!$C$10:$D$13,2,FALSE),"")</f>
        <v/>
      </c>
      <c r="AO149" s="241" t="n">
        <v>15.7100000000003</v>
      </c>
      <c r="AP149" s="241">
        <f>IFERROR(VLOOKUP(AO149,'CRUCE OPORTUNIDADES'!$C$10:$D$13,2,FALSE),"")</f>
        <v/>
      </c>
      <c r="AQ149" s="241" t="n">
        <v>16.7100000000003</v>
      </c>
      <c r="AR149" s="241">
        <f>IFERROR(VLOOKUP(AQ149,'CRUCE OPORTUNIDADES'!$C$10:$D$13,2,FALSE),"")</f>
        <v/>
      </c>
      <c r="AS149" s="241" t="n">
        <v>17.7100000000003</v>
      </c>
      <c r="AT149" s="241">
        <f>IFERROR(VLOOKUP(AS149,'CRUCE OPORTUNIDADES'!$C$10:$D$13,2,FALSE),"")</f>
        <v/>
      </c>
      <c r="AU149" s="241" t="n">
        <v>18.7100000000003</v>
      </c>
      <c r="AV149" s="241">
        <f>IFERROR(VLOOKUP(AU149,'CRUCE OPORTUNIDADES'!$C$10:$D$13,2,FALSE),"")</f>
        <v/>
      </c>
      <c r="AW149" s="241" t="n">
        <v>19.7100000000004</v>
      </c>
      <c r="AX149" s="241">
        <f>IFERROR(VLOOKUP(AW149,'CRUCE OPORTUNIDADES'!$C$10:$D$13,2,FALSE),"")</f>
        <v/>
      </c>
      <c r="AY149" s="241" t="n">
        <v>20.7100000000004</v>
      </c>
      <c r="AZ149" s="241">
        <f>IFERROR(VLOOKUP(AY149,'CRUCE OPORTUNIDADES'!$C$10:$D$13,2,FALSE),"")</f>
        <v/>
      </c>
      <c r="BA149" s="241" t="n">
        <v>21.7100000000004</v>
      </c>
      <c r="BB149" s="241">
        <f>IFERROR(VLOOKUP(BA149,'CRUCE OPORTUNIDADES'!$C$10:$D$13,2,FALSE),"")</f>
        <v/>
      </c>
      <c r="BC149" s="241" t="n">
        <v>22.7100000000004</v>
      </c>
      <c r="BD149" s="241">
        <f>IFERROR(VLOOKUP(BC149,'CRUCE OPORTUNIDADES'!$C$10:$D$13,2,FALSE),"")</f>
        <v/>
      </c>
      <c r="BE149" s="241" t="n">
        <v>23.7100000000004</v>
      </c>
      <c r="BF149" s="241">
        <f>IFERROR(VLOOKUP(BE149,'CRUCE OPORTUNIDADES'!$C$10:$D$13,2,FALSE),"")</f>
        <v/>
      </c>
      <c r="BG149" s="241" t="n">
        <v>24.7100000000005</v>
      </c>
      <c r="BH149" s="241">
        <f>IFERROR(VLOOKUP(BG149,'CRUCE OPORTUNIDADES'!$C$10:$D$13,2,FALSE),"")</f>
        <v/>
      </c>
      <c r="BI149" s="241" t="n">
        <v>25.7100000000005</v>
      </c>
      <c r="BJ149" s="241">
        <f>IFERROR(VLOOKUP(BI149,'CRUCE OPORTUNIDADES'!$C$10:$D$13,2,FALSE),"")</f>
        <v/>
      </c>
    </row>
    <row r="150">
      <c r="N150" s="241">
        <f>IF(N151&lt;&gt;""," -O","")</f>
        <v/>
      </c>
      <c r="P150" s="241">
        <f>IF(P151&lt;&gt;""," -O","")</f>
        <v/>
      </c>
      <c r="R150" s="241">
        <f>IF(R151&lt;&gt;""," -O","")</f>
        <v/>
      </c>
      <c r="T150" s="241">
        <f>IF(T151&lt;&gt;""," -O","")</f>
        <v/>
      </c>
      <c r="V150" s="241">
        <f>IF(V151&lt;&gt;""," -O","")</f>
        <v/>
      </c>
      <c r="X150" s="241">
        <f>IF(X151&lt;&gt;""," -O","")</f>
        <v/>
      </c>
      <c r="Z150" s="241">
        <f>IF(Z151&lt;&gt;""," -O","")</f>
        <v/>
      </c>
      <c r="AB150" s="241">
        <f>IF(AB151&lt;&gt;""," -O","")</f>
        <v/>
      </c>
      <c r="AD150" s="241">
        <f>IF(AD151&lt;&gt;""," -O","")</f>
        <v/>
      </c>
      <c r="AF150" s="241">
        <f>IF(AF151&lt;&gt;""," -O","")</f>
        <v/>
      </c>
      <c r="AH150" s="241">
        <f>IF(AH151&lt;&gt;""," -O","")</f>
        <v/>
      </c>
      <c r="AJ150" s="241">
        <f>IF(AJ151&lt;&gt;""," -O","")</f>
        <v/>
      </c>
      <c r="AL150" s="241">
        <f>IF(AL151&lt;&gt;""," -O","")</f>
        <v/>
      </c>
      <c r="AN150" s="241">
        <f>IF(AN151&lt;&gt;""," -O","")</f>
        <v/>
      </c>
      <c r="AP150" s="241">
        <f>IF(AP151&lt;&gt;""," -O","")</f>
        <v/>
      </c>
      <c r="AR150" s="241">
        <f>IF(AR151&lt;&gt;""," -O","")</f>
        <v/>
      </c>
      <c r="AT150" s="241">
        <f>IF(AT151&lt;&gt;""," -O","")</f>
        <v/>
      </c>
      <c r="AV150" s="241">
        <f>IF(AV151&lt;&gt;""," -O","")</f>
        <v/>
      </c>
      <c r="AX150" s="241">
        <f>IF(AX151&lt;&gt;""," -O","")</f>
        <v/>
      </c>
      <c r="AZ150" s="241">
        <f>IF(AZ151&lt;&gt;""," -O","")</f>
        <v/>
      </c>
      <c r="BB150" s="241">
        <f>IF(BB151&lt;&gt;""," -O","")</f>
        <v/>
      </c>
      <c r="BD150" s="241">
        <f>IF(BD151&lt;&gt;""," -O","")</f>
        <v/>
      </c>
      <c r="BF150" s="241">
        <f>IF(BF151&lt;&gt;""," -O","")</f>
        <v/>
      </c>
      <c r="BH150" s="241">
        <f>IF(BH151&lt;&gt;""," -O","")</f>
        <v/>
      </c>
      <c r="BJ150" s="241">
        <f>IF(BJ151&lt;&gt;""," -O","")</f>
        <v/>
      </c>
    </row>
    <row r="151">
      <c r="M151" s="241" t="n">
        <v>1.72</v>
      </c>
      <c r="N151" s="241">
        <f>IFERROR(VLOOKUP(M151,'CRUCE OPORTUNIDADES'!$C$10:$D$13,2,FALSE),"")</f>
        <v/>
      </c>
      <c r="O151" s="241" t="n">
        <v>2.72000000000002</v>
      </c>
      <c r="P151" s="241">
        <f>IFERROR(VLOOKUP(O151,'CRUCE OPORTUNIDADES'!$C$10:$D$13,2,FALSE),"")</f>
        <v/>
      </c>
      <c r="Q151" s="241" t="n">
        <v>3.72000000000004</v>
      </c>
      <c r="R151" s="241">
        <f>IFERROR(VLOOKUP(Q151,'CRUCE OPORTUNIDADES'!$C$10:$D$13,2,FALSE),"")</f>
        <v/>
      </c>
      <c r="S151" s="241" t="n">
        <v>4.72000000000006</v>
      </c>
      <c r="T151" s="241">
        <f>IFERROR(VLOOKUP(S151,'CRUCE OPORTUNIDADES'!$C$10:$D$13,2,FALSE),"")</f>
        <v/>
      </c>
      <c r="U151" s="241" t="n">
        <v>5.72000000000008</v>
      </c>
      <c r="V151" s="241">
        <f>IFERROR(VLOOKUP(U151,'CRUCE OPORTUNIDADES'!$C$10:$D$13,2,FALSE),"")</f>
        <v/>
      </c>
      <c r="W151" s="241" t="n">
        <v>6.7200000000001</v>
      </c>
      <c r="X151" s="241">
        <f>IFERROR(VLOOKUP(W151,'CRUCE OPORTUNIDADES'!$C$10:$D$13,2,FALSE),"")</f>
        <v/>
      </c>
      <c r="Y151" s="241" t="n">
        <v>7.72000000000012</v>
      </c>
      <c r="Z151" s="241">
        <f>IFERROR(VLOOKUP(Y151,'CRUCE OPORTUNIDADES'!$C$10:$D$13,2,FALSE),"")</f>
        <v/>
      </c>
      <c r="AA151" s="241" t="n">
        <v>8.720000000000139</v>
      </c>
      <c r="AB151" s="241">
        <f>IFERROR(VLOOKUP(AA151,'CRUCE OPORTUNIDADES'!$C$10:$D$13,2,FALSE),"")</f>
        <v/>
      </c>
      <c r="AC151" s="241" t="n">
        <v>9.720000000000161</v>
      </c>
      <c r="AD151" s="241">
        <f>IFERROR(VLOOKUP(AC151,'CRUCE OPORTUNIDADES'!$C$10:$D$13,2,FALSE),"")</f>
        <v/>
      </c>
      <c r="AE151" s="241" t="n">
        <v>10.7200000000002</v>
      </c>
      <c r="AF151" s="241">
        <f>IFERROR(VLOOKUP(AE151,'CRUCE OPORTUNIDADES'!$C$10:$D$13,2,FALSE),"")</f>
        <v/>
      </c>
      <c r="AG151" s="241" t="n">
        <v>11.7200000000002</v>
      </c>
      <c r="AH151" s="241">
        <f>IFERROR(VLOOKUP(AG151,'CRUCE OPORTUNIDADES'!$C$10:$D$13,2,FALSE),"")</f>
        <v/>
      </c>
      <c r="AI151" s="241" t="n">
        <v>12.7200000000002</v>
      </c>
      <c r="AJ151" s="241">
        <f>IFERROR(VLOOKUP(AI151,'CRUCE OPORTUNIDADES'!$C$10:$D$13,2,FALSE),"")</f>
        <v/>
      </c>
      <c r="AK151" s="241" t="n">
        <v>13.7200000000002</v>
      </c>
      <c r="AL151" s="241">
        <f>IFERROR(VLOOKUP(AK151,'CRUCE OPORTUNIDADES'!$C$10:$D$13,2,FALSE),"")</f>
        <v/>
      </c>
      <c r="AM151" s="241" t="n">
        <v>14.7200000000003</v>
      </c>
      <c r="AN151" s="241">
        <f>IFERROR(VLOOKUP(AM151,'CRUCE OPORTUNIDADES'!$C$10:$D$13,2,FALSE),"")</f>
        <v/>
      </c>
      <c r="AO151" s="241" t="n">
        <v>15.7200000000003</v>
      </c>
      <c r="AP151" s="241">
        <f>IFERROR(VLOOKUP(AO151,'CRUCE OPORTUNIDADES'!$C$10:$D$13,2,FALSE),"")</f>
        <v/>
      </c>
      <c r="AQ151" s="241" t="n">
        <v>16.7200000000003</v>
      </c>
      <c r="AR151" s="241">
        <f>IFERROR(VLOOKUP(AQ151,'CRUCE OPORTUNIDADES'!$C$10:$D$13,2,FALSE),"")</f>
        <v/>
      </c>
      <c r="AS151" s="241" t="n">
        <v>17.7200000000003</v>
      </c>
      <c r="AT151" s="241">
        <f>IFERROR(VLOOKUP(AS151,'CRUCE OPORTUNIDADES'!$C$10:$D$13,2,FALSE),"")</f>
        <v/>
      </c>
      <c r="AU151" s="241" t="n">
        <v>18.7200000000003</v>
      </c>
      <c r="AV151" s="241">
        <f>IFERROR(VLOOKUP(AU151,'CRUCE OPORTUNIDADES'!$C$10:$D$13,2,FALSE),"")</f>
        <v/>
      </c>
      <c r="AW151" s="241" t="n">
        <v>19.7200000000004</v>
      </c>
      <c r="AX151" s="241">
        <f>IFERROR(VLOOKUP(AW151,'CRUCE OPORTUNIDADES'!$C$10:$D$13,2,FALSE),"")</f>
        <v/>
      </c>
      <c r="AY151" s="241" t="n">
        <v>20.7200000000004</v>
      </c>
      <c r="AZ151" s="241">
        <f>IFERROR(VLOOKUP(AY151,'CRUCE OPORTUNIDADES'!$C$10:$D$13,2,FALSE),"")</f>
        <v/>
      </c>
      <c r="BA151" s="241" t="n">
        <v>21.7200000000004</v>
      </c>
      <c r="BB151" s="241">
        <f>IFERROR(VLOOKUP(BA151,'CRUCE OPORTUNIDADES'!$C$10:$D$13,2,FALSE),"")</f>
        <v/>
      </c>
      <c r="BC151" s="241" t="n">
        <v>22.7200000000004</v>
      </c>
      <c r="BD151" s="241">
        <f>IFERROR(VLOOKUP(BC151,'CRUCE OPORTUNIDADES'!$C$10:$D$13,2,FALSE),"")</f>
        <v/>
      </c>
      <c r="BE151" s="241" t="n">
        <v>23.7200000000004</v>
      </c>
      <c r="BF151" s="241">
        <f>IFERROR(VLOOKUP(BE151,'CRUCE OPORTUNIDADES'!$C$10:$D$13,2,FALSE),"")</f>
        <v/>
      </c>
      <c r="BG151" s="241" t="n">
        <v>24.7200000000005</v>
      </c>
      <c r="BH151" s="241">
        <f>IFERROR(VLOOKUP(BG151,'CRUCE OPORTUNIDADES'!$C$10:$D$13,2,FALSE),"")</f>
        <v/>
      </c>
      <c r="BI151" s="241" t="n">
        <v>25.7200000000005</v>
      </c>
      <c r="BJ151" s="241">
        <f>IFERROR(VLOOKUP(BI151,'CRUCE OPORTUNIDADES'!$C$10:$D$13,2,FALSE),"")</f>
        <v/>
      </c>
    </row>
    <row r="152">
      <c r="N152" s="241">
        <f>IF(N153&lt;&gt;""," -O","")</f>
        <v/>
      </c>
      <c r="P152" s="241">
        <f>IF(P153&lt;&gt;""," -O","")</f>
        <v/>
      </c>
      <c r="R152" s="241">
        <f>IF(R153&lt;&gt;""," -O","")</f>
        <v/>
      </c>
      <c r="T152" s="241">
        <f>IF(T153&lt;&gt;""," -O","")</f>
        <v/>
      </c>
      <c r="V152" s="241">
        <f>IF(V153&lt;&gt;""," -O","")</f>
        <v/>
      </c>
      <c r="X152" s="241">
        <f>IF(X153&lt;&gt;""," -O","")</f>
        <v/>
      </c>
      <c r="Z152" s="241">
        <f>IF(Z153&lt;&gt;""," -O","")</f>
        <v/>
      </c>
      <c r="AB152" s="241">
        <f>IF(AB153&lt;&gt;""," -O","")</f>
        <v/>
      </c>
      <c r="AD152" s="241">
        <f>IF(AD153&lt;&gt;""," -O","")</f>
        <v/>
      </c>
      <c r="AF152" s="241">
        <f>IF(AF153&lt;&gt;""," -O","")</f>
        <v/>
      </c>
      <c r="AH152" s="241">
        <f>IF(AH153&lt;&gt;""," -O","")</f>
        <v/>
      </c>
      <c r="AJ152" s="241">
        <f>IF(AJ153&lt;&gt;""," -O","")</f>
        <v/>
      </c>
      <c r="AL152" s="241">
        <f>IF(AL153&lt;&gt;""," -O","")</f>
        <v/>
      </c>
      <c r="AN152" s="241">
        <f>IF(AN153&lt;&gt;""," -O","")</f>
        <v/>
      </c>
      <c r="AP152" s="241">
        <f>IF(AP153&lt;&gt;""," -O","")</f>
        <v/>
      </c>
      <c r="AR152" s="241">
        <f>IF(AR153&lt;&gt;""," -O","")</f>
        <v/>
      </c>
      <c r="AT152" s="241">
        <f>IF(AT153&lt;&gt;""," -O","")</f>
        <v/>
      </c>
      <c r="AV152" s="241">
        <f>IF(AV153&lt;&gt;""," -O","")</f>
        <v/>
      </c>
      <c r="AX152" s="241">
        <f>IF(AX153&lt;&gt;""," -O","")</f>
        <v/>
      </c>
      <c r="AZ152" s="241">
        <f>IF(AZ153&lt;&gt;""," -O","")</f>
        <v/>
      </c>
      <c r="BB152" s="241">
        <f>IF(BB153&lt;&gt;""," -O","")</f>
        <v/>
      </c>
      <c r="BD152" s="241">
        <f>IF(BD153&lt;&gt;""," -O","")</f>
        <v/>
      </c>
      <c r="BF152" s="241">
        <f>IF(BF153&lt;&gt;""," -O","")</f>
        <v/>
      </c>
      <c r="BH152" s="241">
        <f>IF(BH153&lt;&gt;""," -O","")</f>
        <v/>
      </c>
      <c r="BJ152" s="241">
        <f>IF(BJ153&lt;&gt;""," -O","")</f>
        <v/>
      </c>
    </row>
    <row r="153">
      <c r="M153" s="241" t="n">
        <v>1.73</v>
      </c>
      <c r="N153" s="241">
        <f>IFERROR(VLOOKUP(M153,'CRUCE OPORTUNIDADES'!$C$10:$D$13,2,FALSE),"")</f>
        <v/>
      </c>
      <c r="O153" s="241" t="n">
        <v>2.73000000000002</v>
      </c>
      <c r="P153" s="241">
        <f>IFERROR(VLOOKUP(O153,'CRUCE OPORTUNIDADES'!$C$10:$D$13,2,FALSE),"")</f>
        <v/>
      </c>
      <c r="Q153" s="241" t="n">
        <v>3.73000000000004</v>
      </c>
      <c r="R153" s="241">
        <f>IFERROR(VLOOKUP(Q153,'CRUCE OPORTUNIDADES'!$C$10:$D$13,2,FALSE),"")</f>
        <v/>
      </c>
      <c r="S153" s="241" t="n">
        <v>4.73000000000006</v>
      </c>
      <c r="T153" s="241">
        <f>IFERROR(VLOOKUP(S153,'CRUCE OPORTUNIDADES'!$C$10:$D$13,2,FALSE),"")</f>
        <v/>
      </c>
      <c r="U153" s="241" t="n">
        <v>5.73000000000008</v>
      </c>
      <c r="V153" s="241">
        <f>IFERROR(VLOOKUP(U153,'CRUCE OPORTUNIDADES'!$C$10:$D$13,2,FALSE),"")</f>
        <v/>
      </c>
      <c r="W153" s="241" t="n">
        <v>6.7300000000001</v>
      </c>
      <c r="X153" s="241">
        <f>IFERROR(VLOOKUP(W153,'CRUCE OPORTUNIDADES'!$C$10:$D$13,2,FALSE),"")</f>
        <v/>
      </c>
      <c r="Y153" s="241" t="n">
        <v>7.73000000000012</v>
      </c>
      <c r="Z153" s="241">
        <f>IFERROR(VLOOKUP(Y153,'CRUCE OPORTUNIDADES'!$C$10:$D$13,2,FALSE),"")</f>
        <v/>
      </c>
      <c r="AA153" s="241" t="n">
        <v>8.730000000000141</v>
      </c>
      <c r="AB153" s="241">
        <f>IFERROR(VLOOKUP(AA153,'CRUCE OPORTUNIDADES'!$C$10:$D$13,2,FALSE),"")</f>
        <v/>
      </c>
      <c r="AC153" s="241" t="n">
        <v>9.73000000000016</v>
      </c>
      <c r="AD153" s="241">
        <f>IFERROR(VLOOKUP(AC153,'CRUCE OPORTUNIDADES'!$C$10:$D$13,2,FALSE),"")</f>
        <v/>
      </c>
      <c r="AE153" s="241" t="n">
        <v>10.7300000000002</v>
      </c>
      <c r="AF153" s="241">
        <f>IFERROR(VLOOKUP(AE153,'CRUCE OPORTUNIDADES'!$C$10:$D$13,2,FALSE),"")</f>
        <v/>
      </c>
      <c r="AG153" s="241" t="n">
        <v>11.7300000000002</v>
      </c>
      <c r="AH153" s="241">
        <f>IFERROR(VLOOKUP(AG153,'CRUCE OPORTUNIDADES'!$C$10:$D$13,2,FALSE),"")</f>
        <v/>
      </c>
      <c r="AI153" s="241" t="n">
        <v>12.7300000000002</v>
      </c>
      <c r="AJ153" s="241">
        <f>IFERROR(VLOOKUP(AI153,'CRUCE OPORTUNIDADES'!$C$10:$D$13,2,FALSE),"")</f>
        <v/>
      </c>
      <c r="AK153" s="241" t="n">
        <v>13.7300000000002</v>
      </c>
      <c r="AL153" s="241">
        <f>IFERROR(VLOOKUP(AK153,'CRUCE OPORTUNIDADES'!$C$10:$D$13,2,FALSE),"")</f>
        <v/>
      </c>
      <c r="AM153" s="241" t="n">
        <v>14.7300000000003</v>
      </c>
      <c r="AN153" s="241">
        <f>IFERROR(VLOOKUP(AM153,'CRUCE OPORTUNIDADES'!$C$10:$D$13,2,FALSE),"")</f>
        <v/>
      </c>
      <c r="AO153" s="241" t="n">
        <v>15.7300000000003</v>
      </c>
      <c r="AP153" s="241">
        <f>IFERROR(VLOOKUP(AO153,'CRUCE OPORTUNIDADES'!$C$10:$D$13,2,FALSE),"")</f>
        <v/>
      </c>
      <c r="AQ153" s="241" t="n">
        <v>16.7300000000003</v>
      </c>
      <c r="AR153" s="241">
        <f>IFERROR(VLOOKUP(AQ153,'CRUCE OPORTUNIDADES'!$C$10:$D$13,2,FALSE),"")</f>
        <v/>
      </c>
      <c r="AS153" s="241" t="n">
        <v>17.7300000000003</v>
      </c>
      <c r="AT153" s="241">
        <f>IFERROR(VLOOKUP(AS153,'CRUCE OPORTUNIDADES'!$C$10:$D$13,2,FALSE),"")</f>
        <v/>
      </c>
      <c r="AU153" s="241" t="n">
        <v>18.7300000000003</v>
      </c>
      <c r="AV153" s="241">
        <f>IFERROR(VLOOKUP(AU153,'CRUCE OPORTUNIDADES'!$C$10:$D$13,2,FALSE),"")</f>
        <v/>
      </c>
      <c r="AW153" s="241" t="n">
        <v>19.7300000000004</v>
      </c>
      <c r="AX153" s="241">
        <f>IFERROR(VLOOKUP(AW153,'CRUCE OPORTUNIDADES'!$C$10:$D$13,2,FALSE),"")</f>
        <v/>
      </c>
      <c r="AY153" s="241" t="n">
        <v>20.7300000000004</v>
      </c>
      <c r="AZ153" s="241">
        <f>IFERROR(VLOOKUP(AY153,'CRUCE OPORTUNIDADES'!$C$10:$D$13,2,FALSE),"")</f>
        <v/>
      </c>
      <c r="BA153" s="241" t="n">
        <v>21.7300000000004</v>
      </c>
      <c r="BB153" s="241">
        <f>IFERROR(VLOOKUP(BA153,'CRUCE OPORTUNIDADES'!$C$10:$D$13,2,FALSE),"")</f>
        <v/>
      </c>
      <c r="BC153" s="241" t="n">
        <v>22.7300000000004</v>
      </c>
      <c r="BD153" s="241">
        <f>IFERROR(VLOOKUP(BC153,'CRUCE OPORTUNIDADES'!$C$10:$D$13,2,FALSE),"")</f>
        <v/>
      </c>
      <c r="BE153" s="241" t="n">
        <v>23.7300000000004</v>
      </c>
      <c r="BF153" s="241">
        <f>IFERROR(VLOOKUP(BE153,'CRUCE OPORTUNIDADES'!$C$10:$D$13,2,FALSE),"")</f>
        <v/>
      </c>
      <c r="BG153" s="241" t="n">
        <v>24.7300000000005</v>
      </c>
      <c r="BH153" s="241">
        <f>IFERROR(VLOOKUP(BG153,'CRUCE OPORTUNIDADES'!$C$10:$D$13,2,FALSE),"")</f>
        <v/>
      </c>
      <c r="BI153" s="241" t="n">
        <v>25.7300000000005</v>
      </c>
      <c r="BJ153" s="241">
        <f>IFERROR(VLOOKUP(BI153,'CRUCE OPORTUNIDADES'!$C$10:$D$13,2,FALSE),"")</f>
        <v/>
      </c>
    </row>
    <row r="154">
      <c r="N154" s="241">
        <f>IF(N155&lt;&gt;""," -O","")</f>
        <v/>
      </c>
      <c r="P154" s="241">
        <f>IF(P155&lt;&gt;""," -O","")</f>
        <v/>
      </c>
      <c r="R154" s="241">
        <f>IF(R155&lt;&gt;""," -O","")</f>
        <v/>
      </c>
      <c r="T154" s="241">
        <f>IF(T155&lt;&gt;""," -O","")</f>
        <v/>
      </c>
      <c r="V154" s="241">
        <f>IF(V155&lt;&gt;""," -O","")</f>
        <v/>
      </c>
      <c r="X154" s="241">
        <f>IF(X155&lt;&gt;""," -O","")</f>
        <v/>
      </c>
      <c r="Z154" s="241">
        <f>IF(Z155&lt;&gt;""," -O","")</f>
        <v/>
      </c>
      <c r="AB154" s="241">
        <f>IF(AB155&lt;&gt;""," -O","")</f>
        <v/>
      </c>
      <c r="AD154" s="241">
        <f>IF(AD155&lt;&gt;""," -O","")</f>
        <v/>
      </c>
      <c r="AF154" s="241">
        <f>IF(AF155&lt;&gt;""," -O","")</f>
        <v/>
      </c>
      <c r="AH154" s="241">
        <f>IF(AH155&lt;&gt;""," -O","")</f>
        <v/>
      </c>
      <c r="AJ154" s="241">
        <f>IF(AJ155&lt;&gt;""," -O","")</f>
        <v/>
      </c>
      <c r="AL154" s="241">
        <f>IF(AL155&lt;&gt;""," -O","")</f>
        <v/>
      </c>
      <c r="AN154" s="241">
        <f>IF(AN155&lt;&gt;""," -O","")</f>
        <v/>
      </c>
      <c r="AP154" s="241">
        <f>IF(AP155&lt;&gt;""," -O","")</f>
        <v/>
      </c>
      <c r="AR154" s="241">
        <f>IF(AR155&lt;&gt;""," -O","")</f>
        <v/>
      </c>
      <c r="AT154" s="241">
        <f>IF(AT155&lt;&gt;""," -O","")</f>
        <v/>
      </c>
      <c r="AV154" s="241">
        <f>IF(AV155&lt;&gt;""," -O","")</f>
        <v/>
      </c>
      <c r="AX154" s="241">
        <f>IF(AX155&lt;&gt;""," -O","")</f>
        <v/>
      </c>
      <c r="AZ154" s="241">
        <f>IF(AZ155&lt;&gt;""," -O","")</f>
        <v/>
      </c>
      <c r="BB154" s="241">
        <f>IF(BB155&lt;&gt;""," -O","")</f>
        <v/>
      </c>
      <c r="BD154" s="241">
        <f>IF(BD155&lt;&gt;""," -O","")</f>
        <v/>
      </c>
      <c r="BF154" s="241">
        <f>IF(BF155&lt;&gt;""," -O","")</f>
        <v/>
      </c>
      <c r="BH154" s="241">
        <f>IF(BH155&lt;&gt;""," -O","")</f>
        <v/>
      </c>
      <c r="BJ154" s="241">
        <f>IF(BJ155&lt;&gt;""," -O","")</f>
        <v/>
      </c>
    </row>
    <row r="155">
      <c r="M155" s="241" t="n">
        <v>1.74</v>
      </c>
      <c r="N155" s="241">
        <f>IFERROR(VLOOKUP(M155,'CRUCE OPORTUNIDADES'!$C$10:$D$13,2,FALSE),"")</f>
        <v/>
      </c>
      <c r="O155" s="241" t="n">
        <v>2.74000000000002</v>
      </c>
      <c r="P155" s="241">
        <f>IFERROR(VLOOKUP(O155,'CRUCE OPORTUNIDADES'!$C$10:$D$13,2,FALSE),"")</f>
        <v/>
      </c>
      <c r="Q155" s="241" t="n">
        <v>3.74000000000004</v>
      </c>
      <c r="R155" s="241">
        <f>IFERROR(VLOOKUP(Q155,'CRUCE OPORTUNIDADES'!$C$10:$D$13,2,FALSE),"")</f>
        <v/>
      </c>
      <c r="S155" s="241" t="n">
        <v>4.74000000000006</v>
      </c>
      <c r="T155" s="241">
        <f>IFERROR(VLOOKUP(S155,'CRUCE OPORTUNIDADES'!$C$10:$D$13,2,FALSE),"")</f>
        <v/>
      </c>
      <c r="U155" s="241" t="n">
        <v>5.74000000000008</v>
      </c>
      <c r="V155" s="241">
        <f>IFERROR(VLOOKUP(U155,'CRUCE OPORTUNIDADES'!$C$10:$D$13,2,FALSE),"")</f>
        <v/>
      </c>
      <c r="W155" s="241" t="n">
        <v>6.7400000000001</v>
      </c>
      <c r="X155" s="241">
        <f>IFERROR(VLOOKUP(W155,'CRUCE OPORTUNIDADES'!$C$10:$D$13,2,FALSE),"")</f>
        <v/>
      </c>
      <c r="Y155" s="241" t="n">
        <v>7.74000000000012</v>
      </c>
      <c r="Z155" s="241">
        <f>IFERROR(VLOOKUP(Y155,'CRUCE OPORTUNIDADES'!$C$10:$D$13,2,FALSE),"")</f>
        <v/>
      </c>
      <c r="AA155" s="241" t="n">
        <v>8.740000000000141</v>
      </c>
      <c r="AB155" s="241">
        <f>IFERROR(VLOOKUP(AA155,'CRUCE OPORTUNIDADES'!$C$10:$D$13,2,FALSE),"")</f>
        <v/>
      </c>
      <c r="AC155" s="241" t="n">
        <v>9.74000000000016</v>
      </c>
      <c r="AD155" s="241">
        <f>IFERROR(VLOOKUP(AC155,'CRUCE OPORTUNIDADES'!$C$10:$D$13,2,FALSE),"")</f>
        <v/>
      </c>
      <c r="AE155" s="241" t="n">
        <v>10.7400000000002</v>
      </c>
      <c r="AF155" s="241">
        <f>IFERROR(VLOOKUP(AE155,'CRUCE OPORTUNIDADES'!$C$10:$D$13,2,FALSE),"")</f>
        <v/>
      </c>
      <c r="AG155" s="241" t="n">
        <v>11.7400000000002</v>
      </c>
      <c r="AH155" s="241">
        <f>IFERROR(VLOOKUP(AG155,'CRUCE OPORTUNIDADES'!$C$10:$D$13,2,FALSE),"")</f>
        <v/>
      </c>
      <c r="AI155" s="241" t="n">
        <v>12.7400000000002</v>
      </c>
      <c r="AJ155" s="241">
        <f>IFERROR(VLOOKUP(AI155,'CRUCE OPORTUNIDADES'!$C$10:$D$13,2,FALSE),"")</f>
        <v/>
      </c>
      <c r="AK155" s="241" t="n">
        <v>13.7400000000002</v>
      </c>
      <c r="AL155" s="241">
        <f>IFERROR(VLOOKUP(AK155,'CRUCE OPORTUNIDADES'!$C$10:$D$13,2,FALSE),"")</f>
        <v/>
      </c>
      <c r="AM155" s="241" t="n">
        <v>14.7400000000003</v>
      </c>
      <c r="AN155" s="241">
        <f>IFERROR(VLOOKUP(AM155,'CRUCE OPORTUNIDADES'!$C$10:$D$13,2,FALSE),"")</f>
        <v/>
      </c>
      <c r="AO155" s="241" t="n">
        <v>15.7400000000003</v>
      </c>
      <c r="AP155" s="241">
        <f>IFERROR(VLOOKUP(AO155,'CRUCE OPORTUNIDADES'!$C$10:$D$13,2,FALSE),"")</f>
        <v/>
      </c>
      <c r="AQ155" s="241" t="n">
        <v>16.7400000000003</v>
      </c>
      <c r="AR155" s="241">
        <f>IFERROR(VLOOKUP(AQ155,'CRUCE OPORTUNIDADES'!$C$10:$D$13,2,FALSE),"")</f>
        <v/>
      </c>
      <c r="AS155" s="241" t="n">
        <v>17.7400000000003</v>
      </c>
      <c r="AT155" s="241">
        <f>IFERROR(VLOOKUP(AS155,'CRUCE OPORTUNIDADES'!$C$10:$D$13,2,FALSE),"")</f>
        <v/>
      </c>
      <c r="AU155" s="241" t="n">
        <v>18.7400000000003</v>
      </c>
      <c r="AV155" s="241">
        <f>IFERROR(VLOOKUP(AU155,'CRUCE OPORTUNIDADES'!$C$10:$D$13,2,FALSE),"")</f>
        <v/>
      </c>
      <c r="AW155" s="241" t="n">
        <v>19.7400000000004</v>
      </c>
      <c r="AX155" s="241">
        <f>IFERROR(VLOOKUP(AW155,'CRUCE OPORTUNIDADES'!$C$10:$D$13,2,FALSE),"")</f>
        <v/>
      </c>
      <c r="AY155" s="241" t="n">
        <v>20.7400000000004</v>
      </c>
      <c r="AZ155" s="241">
        <f>IFERROR(VLOOKUP(AY155,'CRUCE OPORTUNIDADES'!$C$10:$D$13,2,FALSE),"")</f>
        <v/>
      </c>
      <c r="BA155" s="241" t="n">
        <v>21.7400000000004</v>
      </c>
      <c r="BB155" s="241">
        <f>IFERROR(VLOOKUP(BA155,'CRUCE OPORTUNIDADES'!$C$10:$D$13,2,FALSE),"")</f>
        <v/>
      </c>
      <c r="BC155" s="241" t="n">
        <v>22.7400000000004</v>
      </c>
      <c r="BD155" s="241">
        <f>IFERROR(VLOOKUP(BC155,'CRUCE OPORTUNIDADES'!$C$10:$D$13,2,FALSE),"")</f>
        <v/>
      </c>
      <c r="BE155" s="241" t="n">
        <v>23.7400000000004</v>
      </c>
      <c r="BF155" s="241">
        <f>IFERROR(VLOOKUP(BE155,'CRUCE OPORTUNIDADES'!$C$10:$D$13,2,FALSE),"")</f>
        <v/>
      </c>
      <c r="BG155" s="241" t="n">
        <v>24.7400000000005</v>
      </c>
      <c r="BH155" s="241">
        <f>IFERROR(VLOOKUP(BG155,'CRUCE OPORTUNIDADES'!$C$10:$D$13,2,FALSE),"")</f>
        <v/>
      </c>
      <c r="BI155" s="241" t="n">
        <v>25.7400000000005</v>
      </c>
      <c r="BJ155" s="241">
        <f>IFERROR(VLOOKUP(BI155,'CRUCE OPORTUNIDADES'!$C$10:$D$13,2,FALSE),"")</f>
        <v/>
      </c>
    </row>
    <row r="156">
      <c r="N156" s="241">
        <f>IF(N157&lt;&gt;""," -O","")</f>
        <v/>
      </c>
      <c r="P156" s="241">
        <f>IF(P157&lt;&gt;""," -O","")</f>
        <v/>
      </c>
      <c r="R156" s="241">
        <f>IF(R157&lt;&gt;""," -O","")</f>
        <v/>
      </c>
      <c r="T156" s="241">
        <f>IF(T157&lt;&gt;""," -O","")</f>
        <v/>
      </c>
      <c r="V156" s="241">
        <f>IF(V157&lt;&gt;""," -O","")</f>
        <v/>
      </c>
      <c r="X156" s="241">
        <f>IF(X157&lt;&gt;""," -O","")</f>
        <v/>
      </c>
      <c r="Z156" s="241">
        <f>IF(Z157&lt;&gt;""," -O","")</f>
        <v/>
      </c>
      <c r="AB156" s="241">
        <f>IF(AB157&lt;&gt;""," -O","")</f>
        <v/>
      </c>
      <c r="AD156" s="241">
        <f>IF(AD157&lt;&gt;""," -O","")</f>
        <v/>
      </c>
      <c r="AF156" s="241">
        <f>IF(AF157&lt;&gt;""," -O","")</f>
        <v/>
      </c>
      <c r="AH156" s="241">
        <f>IF(AH157&lt;&gt;""," -O","")</f>
        <v/>
      </c>
      <c r="AJ156" s="241">
        <f>IF(AJ157&lt;&gt;""," -O","")</f>
        <v/>
      </c>
      <c r="AL156" s="241">
        <f>IF(AL157&lt;&gt;""," -O","")</f>
        <v/>
      </c>
      <c r="AN156" s="241">
        <f>IF(AN157&lt;&gt;""," -O","")</f>
        <v/>
      </c>
      <c r="AP156" s="241">
        <f>IF(AP157&lt;&gt;""," -O","")</f>
        <v/>
      </c>
      <c r="AR156" s="241">
        <f>IF(AR157&lt;&gt;""," -O","")</f>
        <v/>
      </c>
      <c r="AT156" s="241">
        <f>IF(AT157&lt;&gt;""," -O","")</f>
        <v/>
      </c>
      <c r="AV156" s="241">
        <f>IF(AV157&lt;&gt;""," -O","")</f>
        <v/>
      </c>
      <c r="AX156" s="241">
        <f>IF(AX157&lt;&gt;""," -O","")</f>
        <v/>
      </c>
      <c r="AZ156" s="241">
        <f>IF(AZ157&lt;&gt;""," -O","")</f>
        <v/>
      </c>
      <c r="BB156" s="241">
        <f>IF(BB157&lt;&gt;""," -O","")</f>
        <v/>
      </c>
      <c r="BD156" s="241">
        <f>IF(BD157&lt;&gt;""," -O","")</f>
        <v/>
      </c>
      <c r="BF156" s="241">
        <f>IF(BF157&lt;&gt;""," -O","")</f>
        <v/>
      </c>
      <c r="BH156" s="241">
        <f>IF(BH157&lt;&gt;""," -O","")</f>
        <v/>
      </c>
      <c r="BJ156" s="241">
        <f>IF(BJ157&lt;&gt;""," -O","")</f>
        <v/>
      </c>
    </row>
    <row r="157">
      <c r="M157" s="241" t="n">
        <v>1.75</v>
      </c>
      <c r="N157" s="241">
        <f>IFERROR(VLOOKUP(M157,'CRUCE OPORTUNIDADES'!$C$10:$D$13,2,FALSE),"")</f>
        <v/>
      </c>
      <c r="O157" s="241" t="n">
        <v>2.75000000000002</v>
      </c>
      <c r="P157" s="241">
        <f>IFERROR(VLOOKUP(O157,'CRUCE OPORTUNIDADES'!$C$10:$D$13,2,FALSE),"")</f>
        <v/>
      </c>
      <c r="Q157" s="241" t="n">
        <v>3.75000000000004</v>
      </c>
      <c r="R157" s="241">
        <f>IFERROR(VLOOKUP(Q157,'CRUCE OPORTUNIDADES'!$C$10:$D$13,2,FALSE),"")</f>
        <v/>
      </c>
      <c r="S157" s="241" t="n">
        <v>4.75000000000006</v>
      </c>
      <c r="T157" s="241">
        <f>IFERROR(VLOOKUP(S157,'CRUCE OPORTUNIDADES'!$C$10:$D$13,2,FALSE),"")</f>
        <v/>
      </c>
      <c r="U157" s="241" t="n">
        <v>5.75000000000008</v>
      </c>
      <c r="V157" s="241">
        <f>IFERROR(VLOOKUP(U157,'CRUCE OPORTUNIDADES'!$C$10:$D$13,2,FALSE),"")</f>
        <v/>
      </c>
      <c r="W157" s="241" t="n">
        <v>6.7500000000001</v>
      </c>
      <c r="X157" s="241">
        <f>IFERROR(VLOOKUP(W157,'CRUCE OPORTUNIDADES'!$C$10:$D$13,2,FALSE),"")</f>
        <v/>
      </c>
      <c r="Y157" s="241" t="n">
        <v>7.75000000000012</v>
      </c>
      <c r="Z157" s="241">
        <f>IFERROR(VLOOKUP(Y157,'CRUCE OPORTUNIDADES'!$C$10:$D$13,2,FALSE),"")</f>
        <v/>
      </c>
      <c r="AA157" s="241" t="n">
        <v>8.75000000000014</v>
      </c>
      <c r="AB157" s="241">
        <f>IFERROR(VLOOKUP(AA157,'CRUCE OPORTUNIDADES'!$C$10:$D$13,2,FALSE),"")</f>
        <v/>
      </c>
      <c r="AC157" s="241" t="n">
        <v>9.75000000000016</v>
      </c>
      <c r="AD157" s="241">
        <f>IFERROR(VLOOKUP(AC157,'CRUCE OPORTUNIDADES'!$C$10:$D$13,2,FALSE),"")</f>
        <v/>
      </c>
      <c r="AE157" s="241" t="n">
        <v>10.7500000000002</v>
      </c>
      <c r="AF157" s="241">
        <f>IFERROR(VLOOKUP(AE157,'CRUCE OPORTUNIDADES'!$C$10:$D$13,2,FALSE),"")</f>
        <v/>
      </c>
      <c r="AG157" s="241" t="n">
        <v>11.7500000000002</v>
      </c>
      <c r="AH157" s="241">
        <f>IFERROR(VLOOKUP(AG157,'CRUCE OPORTUNIDADES'!$C$10:$D$13,2,FALSE),"")</f>
        <v/>
      </c>
      <c r="AI157" s="241" t="n">
        <v>12.7500000000002</v>
      </c>
      <c r="AJ157" s="241">
        <f>IFERROR(VLOOKUP(AI157,'CRUCE OPORTUNIDADES'!$C$10:$D$13,2,FALSE),"")</f>
        <v/>
      </c>
      <c r="AK157" s="241" t="n">
        <v>13.7500000000002</v>
      </c>
      <c r="AL157" s="241">
        <f>IFERROR(VLOOKUP(AK157,'CRUCE OPORTUNIDADES'!$C$10:$D$13,2,FALSE),"")</f>
        <v/>
      </c>
      <c r="AM157" s="241" t="n">
        <v>14.7500000000003</v>
      </c>
      <c r="AN157" s="241">
        <f>IFERROR(VLOOKUP(AM157,'CRUCE OPORTUNIDADES'!$C$10:$D$13,2,FALSE),"")</f>
        <v/>
      </c>
      <c r="AO157" s="241" t="n">
        <v>15.7500000000003</v>
      </c>
      <c r="AP157" s="241">
        <f>IFERROR(VLOOKUP(AO157,'CRUCE OPORTUNIDADES'!$C$10:$D$13,2,FALSE),"")</f>
        <v/>
      </c>
      <c r="AQ157" s="241" t="n">
        <v>16.7500000000003</v>
      </c>
      <c r="AR157" s="241">
        <f>IFERROR(VLOOKUP(AQ157,'CRUCE OPORTUNIDADES'!$C$10:$D$13,2,FALSE),"")</f>
        <v/>
      </c>
      <c r="AS157" s="241" t="n">
        <v>17.7500000000003</v>
      </c>
      <c r="AT157" s="241">
        <f>IFERROR(VLOOKUP(AS157,'CRUCE OPORTUNIDADES'!$C$10:$D$13,2,FALSE),"")</f>
        <v/>
      </c>
      <c r="AU157" s="241" t="n">
        <v>18.7500000000003</v>
      </c>
      <c r="AV157" s="241">
        <f>IFERROR(VLOOKUP(AU157,'CRUCE OPORTUNIDADES'!$C$10:$D$13,2,FALSE),"")</f>
        <v/>
      </c>
      <c r="AW157" s="241" t="n">
        <v>19.7500000000004</v>
      </c>
      <c r="AX157" s="241">
        <f>IFERROR(VLOOKUP(AW157,'CRUCE OPORTUNIDADES'!$C$10:$D$13,2,FALSE),"")</f>
        <v/>
      </c>
      <c r="AY157" s="241" t="n">
        <v>20.7500000000004</v>
      </c>
      <c r="AZ157" s="241">
        <f>IFERROR(VLOOKUP(AY157,'CRUCE OPORTUNIDADES'!$C$10:$D$13,2,FALSE),"")</f>
        <v/>
      </c>
      <c r="BA157" s="241" t="n">
        <v>21.7500000000004</v>
      </c>
      <c r="BB157" s="241">
        <f>IFERROR(VLOOKUP(BA157,'CRUCE OPORTUNIDADES'!$C$10:$D$13,2,FALSE),"")</f>
        <v/>
      </c>
      <c r="BC157" s="241" t="n">
        <v>22.7500000000004</v>
      </c>
      <c r="BD157" s="241">
        <f>IFERROR(VLOOKUP(BC157,'CRUCE OPORTUNIDADES'!$C$10:$D$13,2,FALSE),"")</f>
        <v/>
      </c>
      <c r="BE157" s="241" t="n">
        <v>23.7500000000004</v>
      </c>
      <c r="BF157" s="241">
        <f>IFERROR(VLOOKUP(BE157,'CRUCE OPORTUNIDADES'!$C$10:$D$13,2,FALSE),"")</f>
        <v/>
      </c>
      <c r="BG157" s="241" t="n">
        <v>24.7500000000005</v>
      </c>
      <c r="BH157" s="241">
        <f>IFERROR(VLOOKUP(BG157,'CRUCE OPORTUNIDADES'!$C$10:$D$13,2,FALSE),"")</f>
        <v/>
      </c>
      <c r="BI157" s="241" t="n">
        <v>25.7500000000005</v>
      </c>
      <c r="BJ157" s="241">
        <f>IFERROR(VLOOKUP(BI157,'CRUCE OPORTUNIDADES'!$C$10:$D$13,2,FALSE),"")</f>
        <v/>
      </c>
    </row>
    <row r="158">
      <c r="N158" s="241">
        <f>IF(N159&lt;&gt;""," -O","")</f>
        <v/>
      </c>
      <c r="P158" s="241">
        <f>IF(P159&lt;&gt;""," -O","")</f>
        <v/>
      </c>
      <c r="R158" s="241">
        <f>IF(R159&lt;&gt;""," -O","")</f>
        <v/>
      </c>
      <c r="T158" s="241">
        <f>IF(T159&lt;&gt;""," -O","")</f>
        <v/>
      </c>
      <c r="V158" s="241">
        <f>IF(V159&lt;&gt;""," -O","")</f>
        <v/>
      </c>
      <c r="X158" s="241">
        <f>IF(X159&lt;&gt;""," -O","")</f>
        <v/>
      </c>
      <c r="Z158" s="241">
        <f>IF(Z159&lt;&gt;""," -O","")</f>
        <v/>
      </c>
      <c r="AB158" s="241">
        <f>IF(AB159&lt;&gt;""," -O","")</f>
        <v/>
      </c>
      <c r="AD158" s="241">
        <f>IF(AD159&lt;&gt;""," -O","")</f>
        <v/>
      </c>
      <c r="AF158" s="241">
        <f>IF(AF159&lt;&gt;""," -O","")</f>
        <v/>
      </c>
      <c r="AH158" s="241">
        <f>IF(AH159&lt;&gt;""," -O","")</f>
        <v/>
      </c>
      <c r="AJ158" s="241">
        <f>IF(AJ159&lt;&gt;""," -O","")</f>
        <v/>
      </c>
      <c r="AL158" s="241">
        <f>IF(AL159&lt;&gt;""," -O","")</f>
        <v/>
      </c>
      <c r="AN158" s="241">
        <f>IF(AN159&lt;&gt;""," -O","")</f>
        <v/>
      </c>
      <c r="AP158" s="241">
        <f>IF(AP159&lt;&gt;""," -O","")</f>
        <v/>
      </c>
      <c r="AR158" s="241">
        <f>IF(AR159&lt;&gt;""," -O","")</f>
        <v/>
      </c>
      <c r="AT158" s="241">
        <f>IF(AT159&lt;&gt;""," -O","")</f>
        <v/>
      </c>
      <c r="AV158" s="241">
        <f>IF(AV159&lt;&gt;""," -O","")</f>
        <v/>
      </c>
      <c r="AX158" s="241">
        <f>IF(AX159&lt;&gt;""," -O","")</f>
        <v/>
      </c>
      <c r="AZ158" s="241">
        <f>IF(AZ159&lt;&gt;""," -O","")</f>
        <v/>
      </c>
      <c r="BB158" s="241">
        <f>IF(BB159&lt;&gt;""," -O","")</f>
        <v/>
      </c>
      <c r="BD158" s="241">
        <f>IF(BD159&lt;&gt;""," -O","")</f>
        <v/>
      </c>
      <c r="BF158" s="241">
        <f>IF(BF159&lt;&gt;""," -O","")</f>
        <v/>
      </c>
      <c r="BH158" s="241">
        <f>IF(BH159&lt;&gt;""," -O","")</f>
        <v/>
      </c>
      <c r="BJ158" s="241">
        <f>IF(BJ159&lt;&gt;""," -O","")</f>
        <v/>
      </c>
    </row>
    <row r="159">
      <c r="M159" s="241" t="n">
        <v>1.76</v>
      </c>
      <c r="N159" s="241">
        <f>IFERROR(VLOOKUP(M159,'CRUCE OPORTUNIDADES'!$C$10:$D$13,2,FALSE),"")</f>
        <v/>
      </c>
      <c r="O159" s="241" t="n">
        <v>2.76000000000002</v>
      </c>
      <c r="P159" s="241">
        <f>IFERROR(VLOOKUP(O159,'CRUCE OPORTUNIDADES'!$C$10:$D$13,2,FALSE),"")</f>
        <v/>
      </c>
      <c r="Q159" s="241" t="n">
        <v>3.76000000000004</v>
      </c>
      <c r="R159" s="241">
        <f>IFERROR(VLOOKUP(Q159,'CRUCE OPORTUNIDADES'!$C$10:$D$13,2,FALSE),"")</f>
        <v/>
      </c>
      <c r="S159" s="241" t="n">
        <v>4.76000000000006</v>
      </c>
      <c r="T159" s="241">
        <f>IFERROR(VLOOKUP(S159,'CRUCE OPORTUNIDADES'!$C$10:$D$13,2,FALSE),"")</f>
        <v/>
      </c>
      <c r="U159" s="241" t="n">
        <v>5.76000000000008</v>
      </c>
      <c r="V159" s="241">
        <f>IFERROR(VLOOKUP(U159,'CRUCE OPORTUNIDADES'!$C$10:$D$13,2,FALSE),"")</f>
        <v/>
      </c>
      <c r="W159" s="241" t="n">
        <v>6.7600000000001</v>
      </c>
      <c r="X159" s="241">
        <f>IFERROR(VLOOKUP(W159,'CRUCE OPORTUNIDADES'!$C$10:$D$13,2,FALSE),"")</f>
        <v/>
      </c>
      <c r="Y159" s="241" t="n">
        <v>7.76000000000012</v>
      </c>
      <c r="Z159" s="241">
        <f>IFERROR(VLOOKUP(Y159,'CRUCE OPORTUNIDADES'!$C$10:$D$13,2,FALSE),"")</f>
        <v/>
      </c>
      <c r="AA159" s="241" t="n">
        <v>8.76000000000014</v>
      </c>
      <c r="AB159" s="241">
        <f>IFERROR(VLOOKUP(AA159,'CRUCE OPORTUNIDADES'!$C$10:$D$13,2,FALSE),"")</f>
        <v/>
      </c>
      <c r="AC159" s="241" t="n">
        <v>9.76000000000016</v>
      </c>
      <c r="AD159" s="241">
        <f>IFERROR(VLOOKUP(AC159,'CRUCE OPORTUNIDADES'!$C$10:$D$13,2,FALSE),"")</f>
        <v/>
      </c>
      <c r="AE159" s="241" t="n">
        <v>10.7600000000002</v>
      </c>
      <c r="AF159" s="241">
        <f>IFERROR(VLOOKUP(AE159,'CRUCE OPORTUNIDADES'!$C$10:$D$13,2,FALSE),"")</f>
        <v/>
      </c>
      <c r="AG159" s="241" t="n">
        <v>11.7600000000002</v>
      </c>
      <c r="AH159" s="241">
        <f>IFERROR(VLOOKUP(AG159,'CRUCE OPORTUNIDADES'!$C$10:$D$13,2,FALSE),"")</f>
        <v/>
      </c>
      <c r="AI159" s="241" t="n">
        <v>12.7600000000002</v>
      </c>
      <c r="AJ159" s="241">
        <f>IFERROR(VLOOKUP(AI159,'CRUCE OPORTUNIDADES'!$C$10:$D$13,2,FALSE),"")</f>
        <v/>
      </c>
      <c r="AK159" s="241" t="n">
        <v>13.7600000000002</v>
      </c>
      <c r="AL159" s="241">
        <f>IFERROR(VLOOKUP(AK159,'CRUCE OPORTUNIDADES'!$C$10:$D$13,2,FALSE),"")</f>
        <v/>
      </c>
      <c r="AM159" s="241" t="n">
        <v>14.7600000000003</v>
      </c>
      <c r="AN159" s="241">
        <f>IFERROR(VLOOKUP(AM159,'CRUCE OPORTUNIDADES'!$C$10:$D$13,2,FALSE),"")</f>
        <v/>
      </c>
      <c r="AO159" s="241" t="n">
        <v>15.7600000000003</v>
      </c>
      <c r="AP159" s="241">
        <f>IFERROR(VLOOKUP(AO159,'CRUCE OPORTUNIDADES'!$C$10:$D$13,2,FALSE),"")</f>
        <v/>
      </c>
      <c r="AQ159" s="241" t="n">
        <v>16.7600000000003</v>
      </c>
      <c r="AR159" s="241">
        <f>IFERROR(VLOOKUP(AQ159,'CRUCE OPORTUNIDADES'!$C$10:$D$13,2,FALSE),"")</f>
        <v/>
      </c>
      <c r="AS159" s="241" t="n">
        <v>17.7600000000003</v>
      </c>
      <c r="AT159" s="241">
        <f>IFERROR(VLOOKUP(AS159,'CRUCE OPORTUNIDADES'!$C$10:$D$13,2,FALSE),"")</f>
        <v/>
      </c>
      <c r="AU159" s="241" t="n">
        <v>18.7600000000003</v>
      </c>
      <c r="AV159" s="241">
        <f>IFERROR(VLOOKUP(AU159,'CRUCE OPORTUNIDADES'!$C$10:$D$13,2,FALSE),"")</f>
        <v/>
      </c>
      <c r="AW159" s="241" t="n">
        <v>19.7600000000004</v>
      </c>
      <c r="AX159" s="241">
        <f>IFERROR(VLOOKUP(AW159,'CRUCE OPORTUNIDADES'!$C$10:$D$13,2,FALSE),"")</f>
        <v/>
      </c>
      <c r="AY159" s="241" t="n">
        <v>20.7600000000004</v>
      </c>
      <c r="AZ159" s="241">
        <f>IFERROR(VLOOKUP(AY159,'CRUCE OPORTUNIDADES'!$C$10:$D$13,2,FALSE),"")</f>
        <v/>
      </c>
      <c r="BA159" s="241" t="n">
        <v>21.7600000000004</v>
      </c>
      <c r="BB159" s="241">
        <f>IFERROR(VLOOKUP(BA159,'CRUCE OPORTUNIDADES'!$C$10:$D$13,2,FALSE),"")</f>
        <v/>
      </c>
      <c r="BC159" s="241" t="n">
        <v>22.7600000000004</v>
      </c>
      <c r="BD159" s="241">
        <f>IFERROR(VLOOKUP(BC159,'CRUCE OPORTUNIDADES'!$C$10:$D$13,2,FALSE),"")</f>
        <v/>
      </c>
      <c r="BE159" s="241" t="n">
        <v>23.7600000000004</v>
      </c>
      <c r="BF159" s="241">
        <f>IFERROR(VLOOKUP(BE159,'CRUCE OPORTUNIDADES'!$C$10:$D$13,2,FALSE),"")</f>
        <v/>
      </c>
      <c r="BG159" s="241" t="n">
        <v>24.7600000000005</v>
      </c>
      <c r="BH159" s="241">
        <f>IFERROR(VLOOKUP(BG159,'CRUCE OPORTUNIDADES'!$C$10:$D$13,2,FALSE),"")</f>
        <v/>
      </c>
      <c r="BI159" s="241" t="n">
        <v>25.7600000000005</v>
      </c>
      <c r="BJ159" s="241">
        <f>IFERROR(VLOOKUP(BI159,'CRUCE OPORTUNIDADES'!$C$10:$D$13,2,FALSE),"")</f>
        <v/>
      </c>
    </row>
    <row r="160">
      <c r="N160" s="241">
        <f>IF(N161&lt;&gt;""," -O","")</f>
        <v/>
      </c>
      <c r="P160" s="241">
        <f>IF(P161&lt;&gt;""," -O","")</f>
        <v/>
      </c>
      <c r="R160" s="241">
        <f>IF(R161&lt;&gt;""," -O","")</f>
        <v/>
      </c>
      <c r="T160" s="241">
        <f>IF(T161&lt;&gt;""," -O","")</f>
        <v/>
      </c>
      <c r="V160" s="241">
        <f>IF(V161&lt;&gt;""," -O","")</f>
        <v/>
      </c>
      <c r="X160" s="241">
        <f>IF(X161&lt;&gt;""," -O","")</f>
        <v/>
      </c>
      <c r="Z160" s="241">
        <f>IF(Z161&lt;&gt;""," -O","")</f>
        <v/>
      </c>
      <c r="AB160" s="241">
        <f>IF(AB161&lt;&gt;""," -O","")</f>
        <v/>
      </c>
      <c r="AD160" s="241">
        <f>IF(AD161&lt;&gt;""," -O","")</f>
        <v/>
      </c>
      <c r="AF160" s="241">
        <f>IF(AF161&lt;&gt;""," -O","")</f>
        <v/>
      </c>
      <c r="AH160" s="241">
        <f>IF(AH161&lt;&gt;""," -O","")</f>
        <v/>
      </c>
      <c r="AJ160" s="241">
        <f>IF(AJ161&lt;&gt;""," -O","")</f>
        <v/>
      </c>
      <c r="AL160" s="241">
        <f>IF(AL161&lt;&gt;""," -O","")</f>
        <v/>
      </c>
      <c r="AN160" s="241">
        <f>IF(AN161&lt;&gt;""," -O","")</f>
        <v/>
      </c>
      <c r="AP160" s="241">
        <f>IF(AP161&lt;&gt;""," -O","")</f>
        <v/>
      </c>
      <c r="AR160" s="241">
        <f>IF(AR161&lt;&gt;""," -O","")</f>
        <v/>
      </c>
      <c r="AT160" s="241">
        <f>IF(AT161&lt;&gt;""," -O","")</f>
        <v/>
      </c>
      <c r="AV160" s="241">
        <f>IF(AV161&lt;&gt;""," -O","")</f>
        <v/>
      </c>
      <c r="AX160" s="241">
        <f>IF(AX161&lt;&gt;""," -O","")</f>
        <v/>
      </c>
      <c r="AZ160" s="241">
        <f>IF(AZ161&lt;&gt;""," -O","")</f>
        <v/>
      </c>
      <c r="BB160" s="241">
        <f>IF(BB161&lt;&gt;""," -O","")</f>
        <v/>
      </c>
      <c r="BD160" s="241">
        <f>IF(BD161&lt;&gt;""," -O","")</f>
        <v/>
      </c>
      <c r="BF160" s="241">
        <f>IF(BF161&lt;&gt;""," -O","")</f>
        <v/>
      </c>
      <c r="BH160" s="241">
        <f>IF(BH161&lt;&gt;""," -O","")</f>
        <v/>
      </c>
      <c r="BJ160" s="241">
        <f>IF(BJ161&lt;&gt;""," -O","")</f>
        <v/>
      </c>
    </row>
    <row r="161">
      <c r="M161" s="241" t="n">
        <v>1.77</v>
      </c>
      <c r="N161" s="241">
        <f>IFERROR(VLOOKUP(M161,'CRUCE OPORTUNIDADES'!$C$10:$D$13,2,FALSE),"")</f>
        <v/>
      </c>
      <c r="O161" s="241" t="n">
        <v>2.77000000000002</v>
      </c>
      <c r="P161" s="241">
        <f>IFERROR(VLOOKUP(O161,'CRUCE OPORTUNIDADES'!$C$10:$D$13,2,FALSE),"")</f>
        <v/>
      </c>
      <c r="Q161" s="241" t="n">
        <v>3.77000000000004</v>
      </c>
      <c r="R161" s="241">
        <f>IFERROR(VLOOKUP(Q161,'CRUCE OPORTUNIDADES'!$C$10:$D$13,2,FALSE),"")</f>
        <v/>
      </c>
      <c r="S161" s="241" t="n">
        <v>4.77000000000006</v>
      </c>
      <c r="T161" s="241">
        <f>IFERROR(VLOOKUP(S161,'CRUCE OPORTUNIDADES'!$C$10:$D$13,2,FALSE),"")</f>
        <v/>
      </c>
      <c r="U161" s="241" t="n">
        <v>5.77000000000008</v>
      </c>
      <c r="V161" s="241">
        <f>IFERROR(VLOOKUP(U161,'CRUCE OPORTUNIDADES'!$C$10:$D$13,2,FALSE),"")</f>
        <v/>
      </c>
      <c r="W161" s="241" t="n">
        <v>6.7700000000001</v>
      </c>
      <c r="X161" s="241">
        <f>IFERROR(VLOOKUP(W161,'CRUCE OPORTUNIDADES'!$C$10:$D$13,2,FALSE),"")</f>
        <v/>
      </c>
      <c r="Y161" s="241" t="n">
        <v>7.77000000000012</v>
      </c>
      <c r="Z161" s="241">
        <f>IFERROR(VLOOKUP(Y161,'CRUCE OPORTUNIDADES'!$C$10:$D$13,2,FALSE),"")</f>
        <v/>
      </c>
      <c r="AA161" s="241" t="n">
        <v>8.77000000000014</v>
      </c>
      <c r="AB161" s="241">
        <f>IFERROR(VLOOKUP(AA161,'CRUCE OPORTUNIDADES'!$C$10:$D$13,2,FALSE),"")</f>
        <v/>
      </c>
      <c r="AC161" s="241" t="n">
        <v>9.770000000000159</v>
      </c>
      <c r="AD161" s="241">
        <f>IFERROR(VLOOKUP(AC161,'CRUCE OPORTUNIDADES'!$C$10:$D$13,2,FALSE),"")</f>
        <v/>
      </c>
      <c r="AE161" s="241" t="n">
        <v>10.7700000000002</v>
      </c>
      <c r="AF161" s="241">
        <f>IFERROR(VLOOKUP(AE161,'CRUCE OPORTUNIDADES'!$C$10:$D$13,2,FALSE),"")</f>
        <v/>
      </c>
      <c r="AG161" s="241" t="n">
        <v>11.7700000000002</v>
      </c>
      <c r="AH161" s="241">
        <f>IFERROR(VLOOKUP(AG161,'CRUCE OPORTUNIDADES'!$C$10:$D$13,2,FALSE),"")</f>
        <v/>
      </c>
      <c r="AI161" s="241" t="n">
        <v>12.7700000000002</v>
      </c>
      <c r="AJ161" s="241">
        <f>IFERROR(VLOOKUP(AI161,'CRUCE OPORTUNIDADES'!$C$10:$D$13,2,FALSE),"")</f>
        <v/>
      </c>
      <c r="AK161" s="241" t="n">
        <v>13.7700000000002</v>
      </c>
      <c r="AL161" s="241">
        <f>IFERROR(VLOOKUP(AK161,'CRUCE OPORTUNIDADES'!$C$10:$D$13,2,FALSE),"")</f>
        <v/>
      </c>
      <c r="AM161" s="241" t="n">
        <v>14.7700000000003</v>
      </c>
      <c r="AN161" s="241">
        <f>IFERROR(VLOOKUP(AM161,'CRUCE OPORTUNIDADES'!$C$10:$D$13,2,FALSE),"")</f>
        <v/>
      </c>
      <c r="AO161" s="241" t="n">
        <v>15.7700000000003</v>
      </c>
      <c r="AP161" s="241">
        <f>IFERROR(VLOOKUP(AO161,'CRUCE OPORTUNIDADES'!$C$10:$D$13,2,FALSE),"")</f>
        <v/>
      </c>
      <c r="AQ161" s="241" t="n">
        <v>16.7700000000003</v>
      </c>
      <c r="AR161" s="241">
        <f>IFERROR(VLOOKUP(AQ161,'CRUCE OPORTUNIDADES'!$C$10:$D$13,2,FALSE),"")</f>
        <v/>
      </c>
      <c r="AS161" s="241" t="n">
        <v>17.7700000000003</v>
      </c>
      <c r="AT161" s="241">
        <f>IFERROR(VLOOKUP(AS161,'CRUCE OPORTUNIDADES'!$C$10:$D$13,2,FALSE),"")</f>
        <v/>
      </c>
      <c r="AU161" s="241" t="n">
        <v>18.7700000000003</v>
      </c>
      <c r="AV161" s="241">
        <f>IFERROR(VLOOKUP(AU161,'CRUCE OPORTUNIDADES'!$C$10:$D$13,2,FALSE),"")</f>
        <v/>
      </c>
      <c r="AW161" s="241" t="n">
        <v>19.7700000000004</v>
      </c>
      <c r="AX161" s="241">
        <f>IFERROR(VLOOKUP(AW161,'CRUCE OPORTUNIDADES'!$C$10:$D$13,2,FALSE),"")</f>
        <v/>
      </c>
      <c r="AY161" s="241" t="n">
        <v>20.7700000000004</v>
      </c>
      <c r="AZ161" s="241">
        <f>IFERROR(VLOOKUP(AY161,'CRUCE OPORTUNIDADES'!$C$10:$D$13,2,FALSE),"")</f>
        <v/>
      </c>
      <c r="BA161" s="241" t="n">
        <v>21.7700000000004</v>
      </c>
      <c r="BB161" s="241">
        <f>IFERROR(VLOOKUP(BA161,'CRUCE OPORTUNIDADES'!$C$10:$D$13,2,FALSE),"")</f>
        <v/>
      </c>
      <c r="BC161" s="241" t="n">
        <v>22.7700000000004</v>
      </c>
      <c r="BD161" s="241">
        <f>IFERROR(VLOOKUP(BC161,'CRUCE OPORTUNIDADES'!$C$10:$D$13,2,FALSE),"")</f>
        <v/>
      </c>
      <c r="BE161" s="241" t="n">
        <v>23.7700000000004</v>
      </c>
      <c r="BF161" s="241">
        <f>IFERROR(VLOOKUP(BE161,'CRUCE OPORTUNIDADES'!$C$10:$D$13,2,FALSE),"")</f>
        <v/>
      </c>
      <c r="BG161" s="241" t="n">
        <v>24.7700000000005</v>
      </c>
      <c r="BH161" s="241">
        <f>IFERROR(VLOOKUP(BG161,'CRUCE OPORTUNIDADES'!$C$10:$D$13,2,FALSE),"")</f>
        <v/>
      </c>
      <c r="BI161" s="241" t="n">
        <v>25.7700000000005</v>
      </c>
      <c r="BJ161" s="241">
        <f>IFERROR(VLOOKUP(BI161,'CRUCE OPORTUNIDADES'!$C$10:$D$13,2,FALSE),"")</f>
        <v/>
      </c>
    </row>
    <row r="162">
      <c r="N162" s="241">
        <f>IF(N163&lt;&gt;""," -O","")</f>
        <v/>
      </c>
      <c r="P162" s="241">
        <f>IF(P163&lt;&gt;""," -O","")</f>
        <v/>
      </c>
      <c r="R162" s="241">
        <f>IF(R163&lt;&gt;""," -O","")</f>
        <v/>
      </c>
      <c r="T162" s="241">
        <f>IF(T163&lt;&gt;""," -O","")</f>
        <v/>
      </c>
      <c r="V162" s="241">
        <f>IF(V163&lt;&gt;""," -O","")</f>
        <v/>
      </c>
      <c r="X162" s="241">
        <f>IF(X163&lt;&gt;""," -O","")</f>
        <v/>
      </c>
      <c r="Z162" s="241">
        <f>IF(Z163&lt;&gt;""," -O","")</f>
        <v/>
      </c>
      <c r="AB162" s="241">
        <f>IF(AB163&lt;&gt;""," -O","")</f>
        <v/>
      </c>
      <c r="AD162" s="241">
        <f>IF(AD163&lt;&gt;""," -O","")</f>
        <v/>
      </c>
      <c r="AF162" s="241">
        <f>IF(AF163&lt;&gt;""," -O","")</f>
        <v/>
      </c>
      <c r="AH162" s="241">
        <f>IF(AH163&lt;&gt;""," -O","")</f>
        <v/>
      </c>
      <c r="AJ162" s="241">
        <f>IF(AJ163&lt;&gt;""," -O","")</f>
        <v/>
      </c>
      <c r="AL162" s="241">
        <f>IF(AL163&lt;&gt;""," -O","")</f>
        <v/>
      </c>
      <c r="AN162" s="241">
        <f>IF(AN163&lt;&gt;""," -O","")</f>
        <v/>
      </c>
      <c r="AP162" s="241">
        <f>IF(AP163&lt;&gt;""," -O","")</f>
        <v/>
      </c>
      <c r="AR162" s="241">
        <f>IF(AR163&lt;&gt;""," -O","")</f>
        <v/>
      </c>
      <c r="AT162" s="241">
        <f>IF(AT163&lt;&gt;""," -O","")</f>
        <v/>
      </c>
      <c r="AV162" s="241">
        <f>IF(AV163&lt;&gt;""," -O","")</f>
        <v/>
      </c>
      <c r="AX162" s="241">
        <f>IF(AX163&lt;&gt;""," -O","")</f>
        <v/>
      </c>
      <c r="AZ162" s="241">
        <f>IF(AZ163&lt;&gt;""," -O","")</f>
        <v/>
      </c>
      <c r="BB162" s="241">
        <f>IF(BB163&lt;&gt;""," -O","")</f>
        <v/>
      </c>
      <c r="BD162" s="241">
        <f>IF(BD163&lt;&gt;""," -O","")</f>
        <v/>
      </c>
      <c r="BF162" s="241">
        <f>IF(BF163&lt;&gt;""," -O","")</f>
        <v/>
      </c>
      <c r="BH162" s="241">
        <f>IF(BH163&lt;&gt;""," -O","")</f>
        <v/>
      </c>
      <c r="BJ162" s="241">
        <f>IF(BJ163&lt;&gt;""," -O","")</f>
        <v/>
      </c>
    </row>
    <row r="163">
      <c r="M163" s="241" t="n">
        <v>1.78</v>
      </c>
      <c r="N163" s="241">
        <f>IFERROR(VLOOKUP(M163,'CRUCE OPORTUNIDADES'!$C$10:$D$13,2,FALSE),"")</f>
        <v/>
      </c>
      <c r="O163" s="241" t="n">
        <v>2.78000000000002</v>
      </c>
      <c r="P163" s="241">
        <f>IFERROR(VLOOKUP(O163,'CRUCE OPORTUNIDADES'!$C$10:$D$13,2,FALSE),"")</f>
        <v/>
      </c>
      <c r="Q163" s="241" t="n">
        <v>3.78000000000004</v>
      </c>
      <c r="R163" s="241">
        <f>IFERROR(VLOOKUP(Q163,'CRUCE OPORTUNIDADES'!$C$10:$D$13,2,FALSE),"")</f>
        <v/>
      </c>
      <c r="S163" s="241" t="n">
        <v>4.78000000000006</v>
      </c>
      <c r="T163" s="241">
        <f>IFERROR(VLOOKUP(S163,'CRUCE OPORTUNIDADES'!$C$10:$D$13,2,FALSE),"")</f>
        <v/>
      </c>
      <c r="U163" s="241" t="n">
        <v>5.78000000000008</v>
      </c>
      <c r="V163" s="241">
        <f>IFERROR(VLOOKUP(U163,'CRUCE OPORTUNIDADES'!$C$10:$D$13,2,FALSE),"")</f>
        <v/>
      </c>
      <c r="W163" s="241" t="n">
        <v>6.7800000000001</v>
      </c>
      <c r="X163" s="241">
        <f>IFERROR(VLOOKUP(W163,'CRUCE OPORTUNIDADES'!$C$10:$D$13,2,FALSE),"")</f>
        <v/>
      </c>
      <c r="Y163" s="241" t="n">
        <v>7.78000000000012</v>
      </c>
      <c r="Z163" s="241">
        <f>IFERROR(VLOOKUP(Y163,'CRUCE OPORTUNIDADES'!$C$10:$D$13,2,FALSE),"")</f>
        <v/>
      </c>
      <c r="AA163" s="241" t="n">
        <v>8.78000000000014</v>
      </c>
      <c r="AB163" s="241">
        <f>IFERROR(VLOOKUP(AA163,'CRUCE OPORTUNIDADES'!$C$10:$D$13,2,FALSE),"")</f>
        <v/>
      </c>
      <c r="AC163" s="241" t="n">
        <v>9.780000000000159</v>
      </c>
      <c r="AD163" s="241">
        <f>IFERROR(VLOOKUP(AC163,'CRUCE OPORTUNIDADES'!$C$10:$D$13,2,FALSE),"")</f>
        <v/>
      </c>
      <c r="AE163" s="241" t="n">
        <v>10.7800000000002</v>
      </c>
      <c r="AF163" s="241">
        <f>IFERROR(VLOOKUP(AE163,'CRUCE OPORTUNIDADES'!$C$10:$D$13,2,FALSE),"")</f>
        <v/>
      </c>
      <c r="AG163" s="241" t="n">
        <v>11.7800000000002</v>
      </c>
      <c r="AH163" s="241">
        <f>IFERROR(VLOOKUP(AG163,'CRUCE OPORTUNIDADES'!$C$10:$D$13,2,FALSE),"")</f>
        <v/>
      </c>
      <c r="AI163" s="241" t="n">
        <v>12.7800000000002</v>
      </c>
      <c r="AJ163" s="241">
        <f>IFERROR(VLOOKUP(AI163,'CRUCE OPORTUNIDADES'!$C$10:$D$13,2,FALSE),"")</f>
        <v/>
      </c>
      <c r="AK163" s="241" t="n">
        <v>13.7800000000002</v>
      </c>
      <c r="AL163" s="241">
        <f>IFERROR(VLOOKUP(AK163,'CRUCE OPORTUNIDADES'!$C$10:$D$13,2,FALSE),"")</f>
        <v/>
      </c>
      <c r="AM163" s="241" t="n">
        <v>14.7800000000003</v>
      </c>
      <c r="AN163" s="241">
        <f>IFERROR(VLOOKUP(AM163,'CRUCE OPORTUNIDADES'!$C$10:$D$13,2,FALSE),"")</f>
        <v/>
      </c>
      <c r="AO163" s="241" t="n">
        <v>15.7800000000003</v>
      </c>
      <c r="AP163" s="241">
        <f>IFERROR(VLOOKUP(AO163,'CRUCE OPORTUNIDADES'!$C$10:$D$13,2,FALSE),"")</f>
        <v/>
      </c>
      <c r="AQ163" s="241" t="n">
        <v>16.7800000000003</v>
      </c>
      <c r="AR163" s="241">
        <f>IFERROR(VLOOKUP(AQ163,'CRUCE OPORTUNIDADES'!$C$10:$D$13,2,FALSE),"")</f>
        <v/>
      </c>
      <c r="AS163" s="241" t="n">
        <v>17.7800000000003</v>
      </c>
      <c r="AT163" s="241">
        <f>IFERROR(VLOOKUP(AS163,'CRUCE OPORTUNIDADES'!$C$10:$D$13,2,FALSE),"")</f>
        <v/>
      </c>
      <c r="AU163" s="241" t="n">
        <v>18.7800000000003</v>
      </c>
      <c r="AV163" s="241">
        <f>IFERROR(VLOOKUP(AU163,'CRUCE OPORTUNIDADES'!$C$10:$D$13,2,FALSE),"")</f>
        <v/>
      </c>
      <c r="AW163" s="241" t="n">
        <v>19.7800000000004</v>
      </c>
      <c r="AX163" s="241">
        <f>IFERROR(VLOOKUP(AW163,'CRUCE OPORTUNIDADES'!$C$10:$D$13,2,FALSE),"")</f>
        <v/>
      </c>
      <c r="AY163" s="241" t="n">
        <v>20.7800000000004</v>
      </c>
      <c r="AZ163" s="241">
        <f>IFERROR(VLOOKUP(AY163,'CRUCE OPORTUNIDADES'!$C$10:$D$13,2,FALSE),"")</f>
        <v/>
      </c>
      <c r="BA163" s="241" t="n">
        <v>21.7800000000004</v>
      </c>
      <c r="BB163" s="241">
        <f>IFERROR(VLOOKUP(BA163,'CRUCE OPORTUNIDADES'!$C$10:$D$13,2,FALSE),"")</f>
        <v/>
      </c>
      <c r="BC163" s="241" t="n">
        <v>22.7800000000004</v>
      </c>
      <c r="BD163" s="241">
        <f>IFERROR(VLOOKUP(BC163,'CRUCE OPORTUNIDADES'!$C$10:$D$13,2,FALSE),"")</f>
        <v/>
      </c>
      <c r="BE163" s="241" t="n">
        <v>23.7800000000004</v>
      </c>
      <c r="BF163" s="241">
        <f>IFERROR(VLOOKUP(BE163,'CRUCE OPORTUNIDADES'!$C$10:$D$13,2,FALSE),"")</f>
        <v/>
      </c>
      <c r="BG163" s="241" t="n">
        <v>24.7800000000005</v>
      </c>
      <c r="BH163" s="241">
        <f>IFERROR(VLOOKUP(BG163,'CRUCE OPORTUNIDADES'!$C$10:$D$13,2,FALSE),"")</f>
        <v/>
      </c>
      <c r="BI163" s="241" t="n">
        <v>25.7800000000005</v>
      </c>
      <c r="BJ163" s="241">
        <f>IFERROR(VLOOKUP(BI163,'CRUCE OPORTUNIDADES'!$C$10:$D$13,2,FALSE),"")</f>
        <v/>
      </c>
    </row>
    <row r="164">
      <c r="N164" s="241">
        <f>IF(N165&lt;&gt;""," -O","")</f>
        <v/>
      </c>
      <c r="P164" s="241">
        <f>IF(P165&lt;&gt;""," -O","")</f>
        <v/>
      </c>
      <c r="R164" s="241">
        <f>IF(R165&lt;&gt;""," -O","")</f>
        <v/>
      </c>
      <c r="T164" s="241">
        <f>IF(T165&lt;&gt;""," -O","")</f>
        <v/>
      </c>
      <c r="V164" s="241">
        <f>IF(V165&lt;&gt;""," -O","")</f>
        <v/>
      </c>
      <c r="X164" s="241">
        <f>IF(X165&lt;&gt;""," -O","")</f>
        <v/>
      </c>
      <c r="Z164" s="241">
        <f>IF(Z165&lt;&gt;""," -O","")</f>
        <v/>
      </c>
      <c r="AB164" s="241">
        <f>IF(AB165&lt;&gt;""," -O","")</f>
        <v/>
      </c>
      <c r="AD164" s="241">
        <f>IF(AD165&lt;&gt;""," -O","")</f>
        <v/>
      </c>
      <c r="AF164" s="241">
        <f>IF(AF165&lt;&gt;""," -O","")</f>
        <v/>
      </c>
      <c r="AH164" s="241">
        <f>IF(AH165&lt;&gt;""," -O","")</f>
        <v/>
      </c>
      <c r="AJ164" s="241">
        <f>IF(AJ165&lt;&gt;""," -O","")</f>
        <v/>
      </c>
      <c r="AL164" s="241">
        <f>IF(AL165&lt;&gt;""," -O","")</f>
        <v/>
      </c>
      <c r="AN164" s="241">
        <f>IF(AN165&lt;&gt;""," -O","")</f>
        <v/>
      </c>
      <c r="AP164" s="241">
        <f>IF(AP165&lt;&gt;""," -O","")</f>
        <v/>
      </c>
      <c r="AR164" s="241">
        <f>IF(AR165&lt;&gt;""," -O","")</f>
        <v/>
      </c>
      <c r="AT164" s="241">
        <f>IF(AT165&lt;&gt;""," -O","")</f>
        <v/>
      </c>
      <c r="AV164" s="241">
        <f>IF(AV165&lt;&gt;""," -O","")</f>
        <v/>
      </c>
      <c r="AX164" s="241">
        <f>IF(AX165&lt;&gt;""," -O","")</f>
        <v/>
      </c>
      <c r="AZ164" s="241">
        <f>IF(AZ165&lt;&gt;""," -O","")</f>
        <v/>
      </c>
      <c r="BB164" s="241">
        <f>IF(BB165&lt;&gt;""," -O","")</f>
        <v/>
      </c>
      <c r="BD164" s="241">
        <f>IF(BD165&lt;&gt;""," -O","")</f>
        <v/>
      </c>
      <c r="BF164" s="241">
        <f>IF(BF165&lt;&gt;""," -O","")</f>
        <v/>
      </c>
      <c r="BH164" s="241">
        <f>IF(BH165&lt;&gt;""," -O","")</f>
        <v/>
      </c>
      <c r="BJ164" s="241">
        <f>IF(BJ165&lt;&gt;""," -O","")</f>
        <v/>
      </c>
    </row>
    <row r="165">
      <c r="M165" s="241" t="n">
        <v>1.79</v>
      </c>
      <c r="N165" s="241">
        <f>IFERROR(VLOOKUP(M165,'CRUCE OPORTUNIDADES'!$C$10:$D$13,2,FALSE),"")</f>
        <v/>
      </c>
      <c r="O165" s="241" t="n">
        <v>2.79000000000002</v>
      </c>
      <c r="P165" s="241">
        <f>IFERROR(VLOOKUP(O165,'CRUCE OPORTUNIDADES'!$C$10:$D$13,2,FALSE),"")</f>
        <v/>
      </c>
      <c r="Q165" s="241" t="n">
        <v>3.79000000000004</v>
      </c>
      <c r="R165" s="241">
        <f>IFERROR(VLOOKUP(Q165,'CRUCE OPORTUNIDADES'!$C$10:$D$13,2,FALSE),"")</f>
        <v/>
      </c>
      <c r="S165" s="241" t="n">
        <v>4.79000000000006</v>
      </c>
      <c r="T165" s="241">
        <f>IFERROR(VLOOKUP(S165,'CRUCE OPORTUNIDADES'!$C$10:$D$13,2,FALSE),"")</f>
        <v/>
      </c>
      <c r="U165" s="241" t="n">
        <v>5.79000000000008</v>
      </c>
      <c r="V165" s="241">
        <f>IFERROR(VLOOKUP(U165,'CRUCE OPORTUNIDADES'!$C$10:$D$13,2,FALSE),"")</f>
        <v/>
      </c>
      <c r="W165" s="241" t="n">
        <v>6.7900000000001</v>
      </c>
      <c r="X165" s="241">
        <f>IFERROR(VLOOKUP(W165,'CRUCE OPORTUNIDADES'!$C$10:$D$13,2,FALSE),"")</f>
        <v/>
      </c>
      <c r="Y165" s="241" t="n">
        <v>7.79000000000012</v>
      </c>
      <c r="Z165" s="241">
        <f>IFERROR(VLOOKUP(Y165,'CRUCE OPORTUNIDADES'!$C$10:$D$13,2,FALSE),"")</f>
        <v/>
      </c>
      <c r="AA165" s="241" t="n">
        <v>8.790000000000139</v>
      </c>
      <c r="AB165" s="241">
        <f>IFERROR(VLOOKUP(AA165,'CRUCE OPORTUNIDADES'!$C$10:$D$13,2,FALSE),"")</f>
        <v/>
      </c>
      <c r="AC165" s="241" t="n">
        <v>9.790000000000161</v>
      </c>
      <c r="AD165" s="241">
        <f>IFERROR(VLOOKUP(AC165,'CRUCE OPORTUNIDADES'!$C$10:$D$13,2,FALSE),"")</f>
        <v/>
      </c>
      <c r="AE165" s="241" t="n">
        <v>10.7900000000002</v>
      </c>
      <c r="AF165" s="241">
        <f>IFERROR(VLOOKUP(AE165,'CRUCE OPORTUNIDADES'!$C$10:$D$13,2,FALSE),"")</f>
        <v/>
      </c>
      <c r="AG165" s="241" t="n">
        <v>11.7900000000002</v>
      </c>
      <c r="AH165" s="241">
        <f>IFERROR(VLOOKUP(AG165,'CRUCE OPORTUNIDADES'!$C$10:$D$13,2,FALSE),"")</f>
        <v/>
      </c>
      <c r="AI165" s="241" t="n">
        <v>12.7900000000002</v>
      </c>
      <c r="AJ165" s="241">
        <f>IFERROR(VLOOKUP(AI165,'CRUCE OPORTUNIDADES'!$C$10:$D$13,2,FALSE),"")</f>
        <v/>
      </c>
      <c r="AK165" s="241" t="n">
        <v>13.7900000000002</v>
      </c>
      <c r="AL165" s="241">
        <f>IFERROR(VLOOKUP(AK165,'CRUCE OPORTUNIDADES'!$C$10:$D$13,2,FALSE),"")</f>
        <v/>
      </c>
      <c r="AM165" s="241" t="n">
        <v>14.7900000000003</v>
      </c>
      <c r="AN165" s="241">
        <f>IFERROR(VLOOKUP(AM165,'CRUCE OPORTUNIDADES'!$C$10:$D$13,2,FALSE),"")</f>
        <v/>
      </c>
      <c r="AO165" s="241" t="n">
        <v>15.7900000000003</v>
      </c>
      <c r="AP165" s="241">
        <f>IFERROR(VLOOKUP(AO165,'CRUCE OPORTUNIDADES'!$C$10:$D$13,2,FALSE),"")</f>
        <v/>
      </c>
      <c r="AQ165" s="241" t="n">
        <v>16.7900000000003</v>
      </c>
      <c r="AR165" s="241">
        <f>IFERROR(VLOOKUP(AQ165,'CRUCE OPORTUNIDADES'!$C$10:$D$13,2,FALSE),"")</f>
        <v/>
      </c>
      <c r="AS165" s="241" t="n">
        <v>17.7900000000003</v>
      </c>
      <c r="AT165" s="241">
        <f>IFERROR(VLOOKUP(AS165,'CRUCE OPORTUNIDADES'!$C$10:$D$13,2,FALSE),"")</f>
        <v/>
      </c>
      <c r="AU165" s="241" t="n">
        <v>18.7900000000003</v>
      </c>
      <c r="AV165" s="241">
        <f>IFERROR(VLOOKUP(AU165,'CRUCE OPORTUNIDADES'!$C$10:$D$13,2,FALSE),"")</f>
        <v/>
      </c>
      <c r="AW165" s="241" t="n">
        <v>19.7900000000004</v>
      </c>
      <c r="AX165" s="241">
        <f>IFERROR(VLOOKUP(AW165,'CRUCE OPORTUNIDADES'!$C$10:$D$13,2,FALSE),"")</f>
        <v/>
      </c>
      <c r="AY165" s="241" t="n">
        <v>20.7900000000004</v>
      </c>
      <c r="AZ165" s="241">
        <f>IFERROR(VLOOKUP(AY165,'CRUCE OPORTUNIDADES'!$C$10:$D$13,2,FALSE),"")</f>
        <v/>
      </c>
      <c r="BA165" s="241" t="n">
        <v>21.7900000000004</v>
      </c>
      <c r="BB165" s="241">
        <f>IFERROR(VLOOKUP(BA165,'CRUCE OPORTUNIDADES'!$C$10:$D$13,2,FALSE),"")</f>
        <v/>
      </c>
      <c r="BC165" s="241" t="n">
        <v>22.7900000000004</v>
      </c>
      <c r="BD165" s="241">
        <f>IFERROR(VLOOKUP(BC165,'CRUCE OPORTUNIDADES'!$C$10:$D$13,2,FALSE),"")</f>
        <v/>
      </c>
      <c r="BE165" s="241" t="n">
        <v>23.7900000000004</v>
      </c>
      <c r="BF165" s="241">
        <f>IFERROR(VLOOKUP(BE165,'CRUCE OPORTUNIDADES'!$C$10:$D$13,2,FALSE),"")</f>
        <v/>
      </c>
      <c r="BG165" s="241" t="n">
        <v>24.7900000000005</v>
      </c>
      <c r="BH165" s="241">
        <f>IFERROR(VLOOKUP(BG165,'CRUCE OPORTUNIDADES'!$C$10:$D$13,2,FALSE),"")</f>
        <v/>
      </c>
      <c r="BI165" s="241" t="n">
        <v>25.7900000000005</v>
      </c>
      <c r="BJ165" s="241">
        <f>IFERROR(VLOOKUP(BI165,'CRUCE OPORTUNIDADES'!$C$10:$D$13,2,FALSE),"")</f>
        <v/>
      </c>
    </row>
    <row r="166">
      <c r="N166" s="241">
        <f>IF(N167&lt;&gt;""," -O","")</f>
        <v/>
      </c>
      <c r="P166" s="241">
        <f>IF(P167&lt;&gt;""," -O","")</f>
        <v/>
      </c>
      <c r="R166" s="241">
        <f>IF(R167&lt;&gt;""," -O","")</f>
        <v/>
      </c>
      <c r="T166" s="241">
        <f>IF(T167&lt;&gt;""," -O","")</f>
        <v/>
      </c>
      <c r="V166" s="241">
        <f>IF(V167&lt;&gt;""," -O","")</f>
        <v/>
      </c>
      <c r="X166" s="241">
        <f>IF(X167&lt;&gt;""," -O","")</f>
        <v/>
      </c>
      <c r="Z166" s="241">
        <f>IF(Z167&lt;&gt;""," -O","")</f>
        <v/>
      </c>
      <c r="AB166" s="241">
        <f>IF(AB167&lt;&gt;""," -O","")</f>
        <v/>
      </c>
      <c r="AD166" s="241">
        <f>IF(AD167&lt;&gt;""," -O","")</f>
        <v/>
      </c>
      <c r="AF166" s="241">
        <f>IF(AF167&lt;&gt;""," -O","")</f>
        <v/>
      </c>
      <c r="AH166" s="241">
        <f>IF(AH167&lt;&gt;""," -O","")</f>
        <v/>
      </c>
      <c r="AJ166" s="241">
        <f>IF(AJ167&lt;&gt;""," -O","")</f>
        <v/>
      </c>
      <c r="AL166" s="241">
        <f>IF(AL167&lt;&gt;""," -O","")</f>
        <v/>
      </c>
      <c r="AN166" s="241">
        <f>IF(AN167&lt;&gt;""," -O","")</f>
        <v/>
      </c>
      <c r="AP166" s="241">
        <f>IF(AP167&lt;&gt;""," -O","")</f>
        <v/>
      </c>
      <c r="AR166" s="241">
        <f>IF(AR167&lt;&gt;""," -O","")</f>
        <v/>
      </c>
      <c r="AT166" s="241">
        <f>IF(AT167&lt;&gt;""," -O","")</f>
        <v/>
      </c>
      <c r="AV166" s="241">
        <f>IF(AV167&lt;&gt;""," -O","")</f>
        <v/>
      </c>
      <c r="AX166" s="241">
        <f>IF(AX167&lt;&gt;""," -O","")</f>
        <v/>
      </c>
      <c r="AZ166" s="241">
        <f>IF(AZ167&lt;&gt;""," -O","")</f>
        <v/>
      </c>
      <c r="BB166" s="241">
        <f>IF(BB167&lt;&gt;""," -O","")</f>
        <v/>
      </c>
      <c r="BD166" s="241">
        <f>IF(BD167&lt;&gt;""," -O","")</f>
        <v/>
      </c>
      <c r="BF166" s="241">
        <f>IF(BF167&lt;&gt;""," -O","")</f>
        <v/>
      </c>
      <c r="BH166" s="241">
        <f>IF(BH167&lt;&gt;""," -O","")</f>
        <v/>
      </c>
      <c r="BJ166" s="241">
        <f>IF(BJ167&lt;&gt;""," -O","")</f>
        <v/>
      </c>
    </row>
    <row r="167">
      <c r="M167" s="241" t="n">
        <v>1.8</v>
      </c>
      <c r="N167" s="241">
        <f>IFERROR(VLOOKUP(M167,'CRUCE OPORTUNIDADES'!$C$10:$D$13,2,FALSE),"")</f>
        <v/>
      </c>
      <c r="O167" s="241" t="n">
        <v>2.80000000000002</v>
      </c>
      <c r="P167" s="241">
        <f>IFERROR(VLOOKUP(O167,'CRUCE OPORTUNIDADES'!$C$10:$D$13,2,FALSE),"")</f>
        <v/>
      </c>
      <c r="Q167" s="241" t="n">
        <v>3.80000000000004</v>
      </c>
      <c r="R167" s="241">
        <f>IFERROR(VLOOKUP(Q167,'CRUCE OPORTUNIDADES'!$C$10:$D$13,2,FALSE),"")</f>
        <v/>
      </c>
      <c r="S167" s="241" t="n">
        <v>4.80000000000006</v>
      </c>
      <c r="T167" s="241">
        <f>IFERROR(VLOOKUP(S167,'CRUCE OPORTUNIDADES'!$C$10:$D$13,2,FALSE),"")</f>
        <v/>
      </c>
      <c r="U167" s="241" t="n">
        <v>5.80000000000008</v>
      </c>
      <c r="V167" s="241">
        <f>IFERROR(VLOOKUP(U167,'CRUCE OPORTUNIDADES'!$C$10:$D$13,2,FALSE),"")</f>
        <v/>
      </c>
      <c r="W167" s="241" t="n">
        <v>6.8000000000001</v>
      </c>
      <c r="X167" s="241">
        <f>IFERROR(VLOOKUP(W167,'CRUCE OPORTUNIDADES'!$C$10:$D$13,2,FALSE),"")</f>
        <v/>
      </c>
      <c r="Y167" s="241" t="n">
        <v>7.80000000000012</v>
      </c>
      <c r="Z167" s="241">
        <f>IFERROR(VLOOKUP(Y167,'CRUCE OPORTUNIDADES'!$C$10:$D$13,2,FALSE),"")</f>
        <v/>
      </c>
      <c r="AA167" s="241" t="n">
        <v>8.800000000000139</v>
      </c>
      <c r="AB167" s="241">
        <f>IFERROR(VLOOKUP(AA167,'CRUCE OPORTUNIDADES'!$C$10:$D$13,2,FALSE),"")</f>
        <v/>
      </c>
      <c r="AC167" s="241" t="n">
        <v>9.800000000000161</v>
      </c>
      <c r="AD167" s="241">
        <f>IFERROR(VLOOKUP(AC167,'CRUCE OPORTUNIDADES'!$C$10:$D$13,2,FALSE),"")</f>
        <v/>
      </c>
      <c r="AE167" s="241" t="n">
        <v>10.8000000000002</v>
      </c>
      <c r="AF167" s="241">
        <f>IFERROR(VLOOKUP(AE167,'CRUCE OPORTUNIDADES'!$C$10:$D$13,2,FALSE),"")</f>
        <v/>
      </c>
      <c r="AG167" s="241" t="n">
        <v>11.8000000000002</v>
      </c>
      <c r="AH167" s="241">
        <f>IFERROR(VLOOKUP(AG167,'CRUCE OPORTUNIDADES'!$C$10:$D$13,2,FALSE),"")</f>
        <v/>
      </c>
      <c r="AI167" s="241" t="n">
        <v>12.8000000000002</v>
      </c>
      <c r="AJ167" s="241">
        <f>IFERROR(VLOOKUP(AI167,'CRUCE OPORTUNIDADES'!$C$10:$D$13,2,FALSE),"")</f>
        <v/>
      </c>
      <c r="AK167" s="241" t="n">
        <v>13.8000000000002</v>
      </c>
      <c r="AL167" s="241">
        <f>IFERROR(VLOOKUP(AK167,'CRUCE OPORTUNIDADES'!$C$10:$D$13,2,FALSE),"")</f>
        <v/>
      </c>
      <c r="AM167" s="241" t="n">
        <v>14.8000000000003</v>
      </c>
      <c r="AN167" s="241">
        <f>IFERROR(VLOOKUP(AM167,'CRUCE OPORTUNIDADES'!$C$10:$D$13,2,FALSE),"")</f>
        <v/>
      </c>
      <c r="AO167" s="241" t="n">
        <v>15.8000000000003</v>
      </c>
      <c r="AP167" s="241">
        <f>IFERROR(VLOOKUP(AO167,'CRUCE OPORTUNIDADES'!$C$10:$D$13,2,FALSE),"")</f>
        <v/>
      </c>
      <c r="AQ167" s="241" t="n">
        <v>16.8000000000003</v>
      </c>
      <c r="AR167" s="241">
        <f>IFERROR(VLOOKUP(AQ167,'CRUCE OPORTUNIDADES'!$C$10:$D$13,2,FALSE),"")</f>
        <v/>
      </c>
      <c r="AS167" s="241" t="n">
        <v>17.8000000000003</v>
      </c>
      <c r="AT167" s="241">
        <f>IFERROR(VLOOKUP(AS167,'CRUCE OPORTUNIDADES'!$C$10:$D$13,2,FALSE),"")</f>
        <v/>
      </c>
      <c r="AU167" s="241" t="n">
        <v>18.8000000000003</v>
      </c>
      <c r="AV167" s="241">
        <f>IFERROR(VLOOKUP(AU167,'CRUCE OPORTUNIDADES'!$C$10:$D$13,2,FALSE),"")</f>
        <v/>
      </c>
      <c r="AW167" s="241" t="n">
        <v>19.8000000000004</v>
      </c>
      <c r="AX167" s="241">
        <f>IFERROR(VLOOKUP(AW167,'CRUCE OPORTUNIDADES'!$C$10:$D$13,2,FALSE),"")</f>
        <v/>
      </c>
      <c r="AY167" s="241" t="n">
        <v>20.8000000000004</v>
      </c>
      <c r="AZ167" s="241">
        <f>IFERROR(VLOOKUP(AY167,'CRUCE OPORTUNIDADES'!$C$10:$D$13,2,FALSE),"")</f>
        <v/>
      </c>
      <c r="BA167" s="241" t="n">
        <v>21.8000000000004</v>
      </c>
      <c r="BB167" s="241">
        <f>IFERROR(VLOOKUP(BA167,'CRUCE OPORTUNIDADES'!$C$10:$D$13,2,FALSE),"")</f>
        <v/>
      </c>
      <c r="BC167" s="241" t="n">
        <v>22.8000000000004</v>
      </c>
      <c r="BD167" s="241">
        <f>IFERROR(VLOOKUP(BC167,'CRUCE OPORTUNIDADES'!$C$10:$D$13,2,FALSE),"")</f>
        <v/>
      </c>
      <c r="BE167" s="241" t="n">
        <v>23.8000000000004</v>
      </c>
      <c r="BF167" s="241">
        <f>IFERROR(VLOOKUP(BE167,'CRUCE OPORTUNIDADES'!$C$10:$D$13,2,FALSE),"")</f>
        <v/>
      </c>
      <c r="BG167" s="241" t="n">
        <v>24.8000000000005</v>
      </c>
      <c r="BH167" s="241">
        <f>IFERROR(VLOOKUP(BG167,'CRUCE OPORTUNIDADES'!$C$10:$D$13,2,FALSE),"")</f>
        <v/>
      </c>
      <c r="BI167" s="241" t="n">
        <v>25.8000000000005</v>
      </c>
      <c r="BJ167" s="241">
        <f>IFERROR(VLOOKUP(BI167,'CRUCE OPORTUNIDADES'!$C$10:$D$13,2,FALSE),"")</f>
        <v/>
      </c>
    </row>
    <row r="168">
      <c r="N168" s="241">
        <f>IF(N169&lt;&gt;""," -O","")</f>
        <v/>
      </c>
      <c r="P168" s="241">
        <f>IF(P169&lt;&gt;""," -O","")</f>
        <v/>
      </c>
      <c r="R168" s="241">
        <f>IF(R169&lt;&gt;""," -O","")</f>
        <v/>
      </c>
      <c r="T168" s="241">
        <f>IF(T169&lt;&gt;""," -O","")</f>
        <v/>
      </c>
      <c r="V168" s="241">
        <f>IF(V169&lt;&gt;""," -O","")</f>
        <v/>
      </c>
      <c r="X168" s="241">
        <f>IF(X169&lt;&gt;""," -O","")</f>
        <v/>
      </c>
      <c r="Z168" s="241">
        <f>IF(Z169&lt;&gt;""," -O","")</f>
        <v/>
      </c>
      <c r="AB168" s="241">
        <f>IF(AB169&lt;&gt;""," -O","")</f>
        <v/>
      </c>
      <c r="AD168" s="241">
        <f>IF(AD169&lt;&gt;""," -O","")</f>
        <v/>
      </c>
      <c r="AF168" s="241">
        <f>IF(AF169&lt;&gt;""," -O","")</f>
        <v/>
      </c>
      <c r="AH168" s="241">
        <f>IF(AH169&lt;&gt;""," -O","")</f>
        <v/>
      </c>
      <c r="AJ168" s="241">
        <f>IF(AJ169&lt;&gt;""," -O","")</f>
        <v/>
      </c>
      <c r="AL168" s="241">
        <f>IF(AL169&lt;&gt;""," -O","")</f>
        <v/>
      </c>
      <c r="AN168" s="241">
        <f>IF(AN169&lt;&gt;""," -O","")</f>
        <v/>
      </c>
      <c r="AP168" s="241">
        <f>IF(AP169&lt;&gt;""," -O","")</f>
        <v/>
      </c>
      <c r="AR168" s="241">
        <f>IF(AR169&lt;&gt;""," -O","")</f>
        <v/>
      </c>
      <c r="AT168" s="241">
        <f>IF(AT169&lt;&gt;""," -O","")</f>
        <v/>
      </c>
      <c r="AV168" s="241">
        <f>IF(AV169&lt;&gt;""," -O","")</f>
        <v/>
      </c>
      <c r="AX168" s="241">
        <f>IF(AX169&lt;&gt;""," -O","")</f>
        <v/>
      </c>
      <c r="AZ168" s="241">
        <f>IF(AZ169&lt;&gt;""," -O","")</f>
        <v/>
      </c>
      <c r="BB168" s="241">
        <f>IF(BB169&lt;&gt;""," -O","")</f>
        <v/>
      </c>
      <c r="BD168" s="241">
        <f>IF(BD169&lt;&gt;""," -O","")</f>
        <v/>
      </c>
      <c r="BF168" s="241">
        <f>IF(BF169&lt;&gt;""," -O","")</f>
        <v/>
      </c>
      <c r="BH168" s="241">
        <f>IF(BH169&lt;&gt;""," -O","")</f>
        <v/>
      </c>
      <c r="BJ168" s="241">
        <f>IF(BJ169&lt;&gt;""," -O","")</f>
        <v/>
      </c>
    </row>
    <row r="169">
      <c r="M169" s="241" t="n">
        <v>1.81</v>
      </c>
      <c r="N169" s="241">
        <f>IFERROR(VLOOKUP(M169,'CRUCE OPORTUNIDADES'!$C$10:$D$13,2,FALSE),"")</f>
        <v/>
      </c>
      <c r="O169" s="241" t="n">
        <v>2.81000000000002</v>
      </c>
      <c r="P169" s="241">
        <f>IFERROR(VLOOKUP(O169,'CRUCE OPORTUNIDADES'!$C$10:$D$13,2,FALSE),"")</f>
        <v/>
      </c>
      <c r="Q169" s="241" t="n">
        <v>3.81000000000004</v>
      </c>
      <c r="R169" s="241">
        <f>IFERROR(VLOOKUP(Q169,'CRUCE OPORTUNIDADES'!$C$10:$D$13,2,FALSE),"")</f>
        <v/>
      </c>
      <c r="S169" s="241" t="n">
        <v>4.81000000000006</v>
      </c>
      <c r="T169" s="241">
        <f>IFERROR(VLOOKUP(S169,'CRUCE OPORTUNIDADES'!$C$10:$D$13,2,FALSE),"")</f>
        <v/>
      </c>
      <c r="U169" s="241" t="n">
        <v>5.81000000000008</v>
      </c>
      <c r="V169" s="241">
        <f>IFERROR(VLOOKUP(U169,'CRUCE OPORTUNIDADES'!$C$10:$D$13,2,FALSE),"")</f>
        <v/>
      </c>
      <c r="W169" s="241" t="n">
        <v>6.8100000000001</v>
      </c>
      <c r="X169" s="241">
        <f>IFERROR(VLOOKUP(W169,'CRUCE OPORTUNIDADES'!$C$10:$D$13,2,FALSE),"")</f>
        <v/>
      </c>
      <c r="Y169" s="241" t="n">
        <v>7.81000000000012</v>
      </c>
      <c r="Z169" s="241">
        <f>IFERROR(VLOOKUP(Y169,'CRUCE OPORTUNIDADES'!$C$10:$D$13,2,FALSE),"")</f>
        <v/>
      </c>
      <c r="AA169" s="241" t="n">
        <v>8.810000000000141</v>
      </c>
      <c r="AB169" s="241">
        <f>IFERROR(VLOOKUP(AA169,'CRUCE OPORTUNIDADES'!$C$10:$D$13,2,FALSE),"")</f>
        <v/>
      </c>
      <c r="AC169" s="241" t="n">
        <v>9.81000000000016</v>
      </c>
      <c r="AD169" s="241">
        <f>IFERROR(VLOOKUP(AC169,'CRUCE OPORTUNIDADES'!$C$10:$D$13,2,FALSE),"")</f>
        <v/>
      </c>
      <c r="AE169" s="241" t="n">
        <v>10.8100000000002</v>
      </c>
      <c r="AF169" s="241">
        <f>IFERROR(VLOOKUP(AE169,'CRUCE OPORTUNIDADES'!$C$10:$D$13,2,FALSE),"")</f>
        <v/>
      </c>
      <c r="AG169" s="241" t="n">
        <v>11.8100000000002</v>
      </c>
      <c r="AH169" s="241">
        <f>IFERROR(VLOOKUP(AG169,'CRUCE OPORTUNIDADES'!$C$10:$D$13,2,FALSE),"")</f>
        <v/>
      </c>
      <c r="AI169" s="241" t="n">
        <v>12.8100000000002</v>
      </c>
      <c r="AJ169" s="241">
        <f>IFERROR(VLOOKUP(AI169,'CRUCE OPORTUNIDADES'!$C$10:$D$13,2,FALSE),"")</f>
        <v/>
      </c>
      <c r="AK169" s="241" t="n">
        <v>13.8100000000002</v>
      </c>
      <c r="AL169" s="241">
        <f>IFERROR(VLOOKUP(AK169,'CRUCE OPORTUNIDADES'!$C$10:$D$13,2,FALSE),"")</f>
        <v/>
      </c>
      <c r="AM169" s="241" t="n">
        <v>14.8100000000003</v>
      </c>
      <c r="AN169" s="241">
        <f>IFERROR(VLOOKUP(AM169,'CRUCE OPORTUNIDADES'!$C$10:$D$13,2,FALSE),"")</f>
        <v/>
      </c>
      <c r="AO169" s="241" t="n">
        <v>15.8100000000003</v>
      </c>
      <c r="AP169" s="241">
        <f>IFERROR(VLOOKUP(AO169,'CRUCE OPORTUNIDADES'!$C$10:$D$13,2,FALSE),"")</f>
        <v/>
      </c>
      <c r="AQ169" s="241" t="n">
        <v>16.8100000000003</v>
      </c>
      <c r="AR169" s="241">
        <f>IFERROR(VLOOKUP(AQ169,'CRUCE OPORTUNIDADES'!$C$10:$D$13,2,FALSE),"")</f>
        <v/>
      </c>
      <c r="AS169" s="241" t="n">
        <v>17.8100000000003</v>
      </c>
      <c r="AT169" s="241">
        <f>IFERROR(VLOOKUP(AS169,'CRUCE OPORTUNIDADES'!$C$10:$D$13,2,FALSE),"")</f>
        <v/>
      </c>
      <c r="AU169" s="241" t="n">
        <v>18.8100000000003</v>
      </c>
      <c r="AV169" s="241">
        <f>IFERROR(VLOOKUP(AU169,'CRUCE OPORTUNIDADES'!$C$10:$D$13,2,FALSE),"")</f>
        <v/>
      </c>
      <c r="AW169" s="241" t="n">
        <v>19.8100000000004</v>
      </c>
      <c r="AX169" s="241">
        <f>IFERROR(VLOOKUP(AW169,'CRUCE OPORTUNIDADES'!$C$10:$D$13,2,FALSE),"")</f>
        <v/>
      </c>
      <c r="AY169" s="241" t="n">
        <v>20.8100000000004</v>
      </c>
      <c r="AZ169" s="241">
        <f>IFERROR(VLOOKUP(AY169,'CRUCE OPORTUNIDADES'!$C$10:$D$13,2,FALSE),"")</f>
        <v/>
      </c>
      <c r="BA169" s="241" t="n">
        <v>21.8100000000004</v>
      </c>
      <c r="BB169" s="241">
        <f>IFERROR(VLOOKUP(BA169,'CRUCE OPORTUNIDADES'!$C$10:$D$13,2,FALSE),"")</f>
        <v/>
      </c>
      <c r="BC169" s="241" t="n">
        <v>22.8100000000004</v>
      </c>
      <c r="BD169" s="241">
        <f>IFERROR(VLOOKUP(BC169,'CRUCE OPORTUNIDADES'!$C$10:$D$13,2,FALSE),"")</f>
        <v/>
      </c>
      <c r="BE169" s="241" t="n">
        <v>23.8100000000004</v>
      </c>
      <c r="BF169" s="241">
        <f>IFERROR(VLOOKUP(BE169,'CRUCE OPORTUNIDADES'!$C$10:$D$13,2,FALSE),"")</f>
        <v/>
      </c>
      <c r="BG169" s="241" t="n">
        <v>24.8100000000005</v>
      </c>
      <c r="BH169" s="241">
        <f>IFERROR(VLOOKUP(BG169,'CRUCE OPORTUNIDADES'!$C$10:$D$13,2,FALSE),"")</f>
        <v/>
      </c>
      <c r="BI169" s="241" t="n">
        <v>25.8100000000005</v>
      </c>
      <c r="BJ169" s="241">
        <f>IFERROR(VLOOKUP(BI169,'CRUCE OPORTUNIDADES'!$C$10:$D$13,2,FALSE),"")</f>
        <v/>
      </c>
    </row>
    <row r="170">
      <c r="N170" s="241">
        <f>IF(N171&lt;&gt;""," -O","")</f>
        <v/>
      </c>
      <c r="P170" s="241">
        <f>IF(P171&lt;&gt;""," -O","")</f>
        <v/>
      </c>
      <c r="R170" s="241">
        <f>IF(R171&lt;&gt;""," -O","")</f>
        <v/>
      </c>
      <c r="T170" s="241">
        <f>IF(T171&lt;&gt;""," -O","")</f>
        <v/>
      </c>
      <c r="V170" s="241">
        <f>IF(V171&lt;&gt;""," -O","")</f>
        <v/>
      </c>
      <c r="X170" s="241">
        <f>IF(X171&lt;&gt;""," -O","")</f>
        <v/>
      </c>
      <c r="Z170" s="241">
        <f>IF(Z171&lt;&gt;""," -O","")</f>
        <v/>
      </c>
      <c r="AB170" s="241">
        <f>IF(AB171&lt;&gt;""," -O","")</f>
        <v/>
      </c>
      <c r="AD170" s="241">
        <f>IF(AD171&lt;&gt;""," -O","")</f>
        <v/>
      </c>
      <c r="AF170" s="241">
        <f>IF(AF171&lt;&gt;""," -O","")</f>
        <v/>
      </c>
      <c r="AH170" s="241">
        <f>IF(AH171&lt;&gt;""," -O","")</f>
        <v/>
      </c>
      <c r="AJ170" s="241">
        <f>IF(AJ171&lt;&gt;""," -O","")</f>
        <v/>
      </c>
      <c r="AL170" s="241">
        <f>IF(AL171&lt;&gt;""," -O","")</f>
        <v/>
      </c>
      <c r="AN170" s="241">
        <f>IF(AN171&lt;&gt;""," -O","")</f>
        <v/>
      </c>
      <c r="AP170" s="241">
        <f>IF(AP171&lt;&gt;""," -O","")</f>
        <v/>
      </c>
      <c r="AR170" s="241">
        <f>IF(AR171&lt;&gt;""," -O","")</f>
        <v/>
      </c>
      <c r="AT170" s="241">
        <f>IF(AT171&lt;&gt;""," -O","")</f>
        <v/>
      </c>
      <c r="AV170" s="241">
        <f>IF(AV171&lt;&gt;""," -O","")</f>
        <v/>
      </c>
      <c r="AX170" s="241">
        <f>IF(AX171&lt;&gt;""," -O","")</f>
        <v/>
      </c>
      <c r="AZ170" s="241">
        <f>IF(AZ171&lt;&gt;""," -O","")</f>
        <v/>
      </c>
      <c r="BB170" s="241">
        <f>IF(BB171&lt;&gt;""," -O","")</f>
        <v/>
      </c>
      <c r="BD170" s="241">
        <f>IF(BD171&lt;&gt;""," -O","")</f>
        <v/>
      </c>
      <c r="BF170" s="241">
        <f>IF(BF171&lt;&gt;""," -O","")</f>
        <v/>
      </c>
      <c r="BH170" s="241">
        <f>IF(BH171&lt;&gt;""," -O","")</f>
        <v/>
      </c>
      <c r="BJ170" s="241">
        <f>IF(BJ171&lt;&gt;""," -O","")</f>
        <v/>
      </c>
    </row>
    <row r="171">
      <c r="M171" s="241" t="n">
        <v>1.82</v>
      </c>
      <c r="N171" s="241">
        <f>IFERROR(VLOOKUP(M171,'CRUCE OPORTUNIDADES'!$C$10:$D$13,2,FALSE),"")</f>
        <v/>
      </c>
      <c r="O171" s="241" t="n">
        <v>2.82000000000002</v>
      </c>
      <c r="P171" s="241">
        <f>IFERROR(VLOOKUP(O171,'CRUCE OPORTUNIDADES'!$C$10:$D$13,2,FALSE),"")</f>
        <v/>
      </c>
      <c r="Q171" s="241" t="n">
        <v>3.82000000000004</v>
      </c>
      <c r="R171" s="241">
        <f>IFERROR(VLOOKUP(Q171,'CRUCE OPORTUNIDADES'!$C$10:$D$13,2,FALSE),"")</f>
        <v/>
      </c>
      <c r="S171" s="241" t="n">
        <v>4.82000000000006</v>
      </c>
      <c r="T171" s="241">
        <f>IFERROR(VLOOKUP(S171,'CRUCE OPORTUNIDADES'!$C$10:$D$13,2,FALSE),"")</f>
        <v/>
      </c>
      <c r="U171" s="241" t="n">
        <v>5.82000000000008</v>
      </c>
      <c r="V171" s="241">
        <f>IFERROR(VLOOKUP(U171,'CRUCE OPORTUNIDADES'!$C$10:$D$13,2,FALSE),"")</f>
        <v/>
      </c>
      <c r="W171" s="241" t="n">
        <v>6.8200000000001</v>
      </c>
      <c r="X171" s="241">
        <f>IFERROR(VLOOKUP(W171,'CRUCE OPORTUNIDADES'!$C$10:$D$13,2,FALSE),"")</f>
        <v/>
      </c>
      <c r="Y171" s="241" t="n">
        <v>7.82000000000012</v>
      </c>
      <c r="Z171" s="241">
        <f>IFERROR(VLOOKUP(Y171,'CRUCE OPORTUNIDADES'!$C$10:$D$13,2,FALSE),"")</f>
        <v/>
      </c>
      <c r="AA171" s="241" t="n">
        <v>8.820000000000141</v>
      </c>
      <c r="AB171" s="241">
        <f>IFERROR(VLOOKUP(AA171,'CRUCE OPORTUNIDADES'!$C$10:$D$13,2,FALSE),"")</f>
        <v/>
      </c>
      <c r="AC171" s="241" t="n">
        <v>9.82000000000016</v>
      </c>
      <c r="AD171" s="241">
        <f>IFERROR(VLOOKUP(AC171,'CRUCE OPORTUNIDADES'!$C$10:$D$13,2,FALSE),"")</f>
        <v/>
      </c>
      <c r="AE171" s="241" t="n">
        <v>10.8200000000002</v>
      </c>
      <c r="AF171" s="241">
        <f>IFERROR(VLOOKUP(AE171,'CRUCE OPORTUNIDADES'!$C$10:$D$13,2,FALSE),"")</f>
        <v/>
      </c>
      <c r="AG171" s="241" t="n">
        <v>11.8200000000002</v>
      </c>
      <c r="AH171" s="241">
        <f>IFERROR(VLOOKUP(AG171,'CRUCE OPORTUNIDADES'!$C$10:$D$13,2,FALSE),"")</f>
        <v/>
      </c>
      <c r="AI171" s="241" t="n">
        <v>12.8200000000002</v>
      </c>
      <c r="AJ171" s="241">
        <f>IFERROR(VLOOKUP(AI171,'CRUCE OPORTUNIDADES'!$C$10:$D$13,2,FALSE),"")</f>
        <v/>
      </c>
      <c r="AK171" s="241" t="n">
        <v>13.8200000000002</v>
      </c>
      <c r="AL171" s="241">
        <f>IFERROR(VLOOKUP(AK171,'CRUCE OPORTUNIDADES'!$C$10:$D$13,2,FALSE),"")</f>
        <v/>
      </c>
      <c r="AM171" s="241" t="n">
        <v>14.8200000000003</v>
      </c>
      <c r="AN171" s="241">
        <f>IFERROR(VLOOKUP(AM171,'CRUCE OPORTUNIDADES'!$C$10:$D$13,2,FALSE),"")</f>
        <v/>
      </c>
      <c r="AO171" s="241" t="n">
        <v>15.8200000000003</v>
      </c>
      <c r="AP171" s="241">
        <f>IFERROR(VLOOKUP(AO171,'CRUCE OPORTUNIDADES'!$C$10:$D$13,2,FALSE),"")</f>
        <v/>
      </c>
      <c r="AQ171" s="241" t="n">
        <v>16.8200000000003</v>
      </c>
      <c r="AR171" s="241">
        <f>IFERROR(VLOOKUP(AQ171,'CRUCE OPORTUNIDADES'!$C$10:$D$13,2,FALSE),"")</f>
        <v/>
      </c>
      <c r="AS171" s="241" t="n">
        <v>17.8200000000003</v>
      </c>
      <c r="AT171" s="241">
        <f>IFERROR(VLOOKUP(AS171,'CRUCE OPORTUNIDADES'!$C$10:$D$13,2,FALSE),"")</f>
        <v/>
      </c>
      <c r="AU171" s="241" t="n">
        <v>18.8200000000003</v>
      </c>
      <c r="AV171" s="241">
        <f>IFERROR(VLOOKUP(AU171,'CRUCE OPORTUNIDADES'!$C$10:$D$13,2,FALSE),"")</f>
        <v/>
      </c>
      <c r="AW171" s="241" t="n">
        <v>19.8200000000004</v>
      </c>
      <c r="AX171" s="241">
        <f>IFERROR(VLOOKUP(AW171,'CRUCE OPORTUNIDADES'!$C$10:$D$13,2,FALSE),"")</f>
        <v/>
      </c>
      <c r="AY171" s="241" t="n">
        <v>20.8200000000004</v>
      </c>
      <c r="AZ171" s="241">
        <f>IFERROR(VLOOKUP(AY171,'CRUCE OPORTUNIDADES'!$C$10:$D$13,2,FALSE),"")</f>
        <v/>
      </c>
      <c r="BA171" s="241" t="n">
        <v>21.8200000000004</v>
      </c>
      <c r="BB171" s="241">
        <f>IFERROR(VLOOKUP(BA171,'CRUCE OPORTUNIDADES'!$C$10:$D$13,2,FALSE),"")</f>
        <v/>
      </c>
      <c r="BC171" s="241" t="n">
        <v>22.8200000000004</v>
      </c>
      <c r="BD171" s="241">
        <f>IFERROR(VLOOKUP(BC171,'CRUCE OPORTUNIDADES'!$C$10:$D$13,2,FALSE),"")</f>
        <v/>
      </c>
      <c r="BE171" s="241" t="n">
        <v>23.8200000000004</v>
      </c>
      <c r="BF171" s="241">
        <f>IFERROR(VLOOKUP(BE171,'CRUCE OPORTUNIDADES'!$C$10:$D$13,2,FALSE),"")</f>
        <v/>
      </c>
      <c r="BG171" s="241" t="n">
        <v>24.8200000000005</v>
      </c>
      <c r="BH171" s="241">
        <f>IFERROR(VLOOKUP(BG171,'CRUCE OPORTUNIDADES'!$C$10:$D$13,2,FALSE),"")</f>
        <v/>
      </c>
      <c r="BI171" s="241" t="n">
        <v>25.8200000000005</v>
      </c>
      <c r="BJ171" s="241">
        <f>IFERROR(VLOOKUP(BI171,'CRUCE OPORTUNIDADES'!$C$10:$D$13,2,FALSE),"")</f>
        <v/>
      </c>
    </row>
    <row r="172">
      <c r="N172" s="241">
        <f>IF(N173&lt;&gt;""," -O","")</f>
        <v/>
      </c>
      <c r="P172" s="241">
        <f>IF(P173&lt;&gt;""," -O","")</f>
        <v/>
      </c>
      <c r="R172" s="241">
        <f>IF(R173&lt;&gt;""," -O","")</f>
        <v/>
      </c>
      <c r="T172" s="241">
        <f>IF(T173&lt;&gt;""," -O","")</f>
        <v/>
      </c>
      <c r="V172" s="241">
        <f>IF(V173&lt;&gt;""," -O","")</f>
        <v/>
      </c>
      <c r="X172" s="241">
        <f>IF(X173&lt;&gt;""," -O","")</f>
        <v/>
      </c>
      <c r="Z172" s="241">
        <f>IF(Z173&lt;&gt;""," -O","")</f>
        <v/>
      </c>
      <c r="AB172" s="241">
        <f>IF(AB173&lt;&gt;""," -O","")</f>
        <v/>
      </c>
      <c r="AD172" s="241">
        <f>IF(AD173&lt;&gt;""," -O","")</f>
        <v/>
      </c>
      <c r="AF172" s="241">
        <f>IF(AF173&lt;&gt;""," -O","")</f>
        <v/>
      </c>
      <c r="AH172" s="241">
        <f>IF(AH173&lt;&gt;""," -O","")</f>
        <v/>
      </c>
      <c r="AJ172" s="241">
        <f>IF(AJ173&lt;&gt;""," -O","")</f>
        <v/>
      </c>
      <c r="AL172" s="241">
        <f>IF(AL173&lt;&gt;""," -O","")</f>
        <v/>
      </c>
      <c r="AN172" s="241">
        <f>IF(AN173&lt;&gt;""," -O","")</f>
        <v/>
      </c>
      <c r="AP172" s="241">
        <f>IF(AP173&lt;&gt;""," -O","")</f>
        <v/>
      </c>
      <c r="AR172" s="241">
        <f>IF(AR173&lt;&gt;""," -O","")</f>
        <v/>
      </c>
      <c r="AT172" s="241">
        <f>IF(AT173&lt;&gt;""," -O","")</f>
        <v/>
      </c>
      <c r="AV172" s="241">
        <f>IF(AV173&lt;&gt;""," -O","")</f>
        <v/>
      </c>
      <c r="AX172" s="241">
        <f>IF(AX173&lt;&gt;""," -O","")</f>
        <v/>
      </c>
      <c r="AZ172" s="241">
        <f>IF(AZ173&lt;&gt;""," -O","")</f>
        <v/>
      </c>
      <c r="BB172" s="241">
        <f>IF(BB173&lt;&gt;""," -O","")</f>
        <v/>
      </c>
      <c r="BD172" s="241">
        <f>IF(BD173&lt;&gt;""," -O","")</f>
        <v/>
      </c>
      <c r="BF172" s="241">
        <f>IF(BF173&lt;&gt;""," -O","")</f>
        <v/>
      </c>
      <c r="BH172" s="241">
        <f>IF(BH173&lt;&gt;""," -O","")</f>
        <v/>
      </c>
      <c r="BJ172" s="241">
        <f>IF(BJ173&lt;&gt;""," -O","")</f>
        <v/>
      </c>
    </row>
    <row r="173">
      <c r="M173" s="241" t="n">
        <v>1.83</v>
      </c>
      <c r="N173" s="241">
        <f>IFERROR(VLOOKUP(M173,'CRUCE OPORTUNIDADES'!$C$10:$D$13,2,FALSE),"")</f>
        <v/>
      </c>
      <c r="O173" s="241" t="n">
        <v>2.83000000000002</v>
      </c>
      <c r="P173" s="241">
        <f>IFERROR(VLOOKUP(O173,'CRUCE OPORTUNIDADES'!$C$10:$D$13,2,FALSE),"")</f>
        <v/>
      </c>
      <c r="Q173" s="241" t="n">
        <v>3.83000000000004</v>
      </c>
      <c r="R173" s="241">
        <f>IFERROR(VLOOKUP(Q173,'CRUCE OPORTUNIDADES'!$C$10:$D$13,2,FALSE),"")</f>
        <v/>
      </c>
      <c r="S173" s="241" t="n">
        <v>4.83000000000006</v>
      </c>
      <c r="T173" s="241">
        <f>IFERROR(VLOOKUP(S173,'CRUCE OPORTUNIDADES'!$C$10:$D$13,2,FALSE),"")</f>
        <v/>
      </c>
      <c r="U173" s="241" t="n">
        <v>5.83000000000008</v>
      </c>
      <c r="V173" s="241">
        <f>IFERROR(VLOOKUP(U173,'CRUCE OPORTUNIDADES'!$C$10:$D$13,2,FALSE),"")</f>
        <v/>
      </c>
      <c r="W173" s="241" t="n">
        <v>6.8300000000001</v>
      </c>
      <c r="X173" s="241">
        <f>IFERROR(VLOOKUP(W173,'CRUCE OPORTUNIDADES'!$C$10:$D$13,2,FALSE),"")</f>
        <v/>
      </c>
      <c r="Y173" s="241" t="n">
        <v>7.83000000000012</v>
      </c>
      <c r="Z173" s="241">
        <f>IFERROR(VLOOKUP(Y173,'CRUCE OPORTUNIDADES'!$C$10:$D$13,2,FALSE),"")</f>
        <v/>
      </c>
      <c r="AA173" s="241" t="n">
        <v>8.83000000000014</v>
      </c>
      <c r="AB173" s="241">
        <f>IFERROR(VLOOKUP(AA173,'CRUCE OPORTUNIDADES'!$C$10:$D$13,2,FALSE),"")</f>
        <v/>
      </c>
      <c r="AC173" s="241" t="n">
        <v>9.83000000000016</v>
      </c>
      <c r="AD173" s="241">
        <f>IFERROR(VLOOKUP(AC173,'CRUCE OPORTUNIDADES'!$C$10:$D$13,2,FALSE),"")</f>
        <v/>
      </c>
      <c r="AE173" s="241" t="n">
        <v>10.8300000000002</v>
      </c>
      <c r="AF173" s="241">
        <f>IFERROR(VLOOKUP(AE173,'CRUCE OPORTUNIDADES'!$C$10:$D$13,2,FALSE),"")</f>
        <v/>
      </c>
      <c r="AG173" s="241" t="n">
        <v>11.8300000000002</v>
      </c>
      <c r="AH173" s="241">
        <f>IFERROR(VLOOKUP(AG173,'CRUCE OPORTUNIDADES'!$C$10:$D$13,2,FALSE),"")</f>
        <v/>
      </c>
      <c r="AI173" s="241" t="n">
        <v>12.8300000000002</v>
      </c>
      <c r="AJ173" s="241">
        <f>IFERROR(VLOOKUP(AI173,'CRUCE OPORTUNIDADES'!$C$10:$D$13,2,FALSE),"")</f>
        <v/>
      </c>
      <c r="AK173" s="241" t="n">
        <v>13.8300000000002</v>
      </c>
      <c r="AL173" s="241">
        <f>IFERROR(VLOOKUP(AK173,'CRUCE OPORTUNIDADES'!$C$10:$D$13,2,FALSE),"")</f>
        <v/>
      </c>
      <c r="AM173" s="241" t="n">
        <v>14.8300000000003</v>
      </c>
      <c r="AN173" s="241">
        <f>IFERROR(VLOOKUP(AM173,'CRUCE OPORTUNIDADES'!$C$10:$D$13,2,FALSE),"")</f>
        <v/>
      </c>
      <c r="AO173" s="241" t="n">
        <v>15.8300000000003</v>
      </c>
      <c r="AP173" s="241">
        <f>IFERROR(VLOOKUP(AO173,'CRUCE OPORTUNIDADES'!$C$10:$D$13,2,FALSE),"")</f>
        <v/>
      </c>
      <c r="AQ173" s="241" t="n">
        <v>16.8300000000003</v>
      </c>
      <c r="AR173" s="241">
        <f>IFERROR(VLOOKUP(AQ173,'CRUCE OPORTUNIDADES'!$C$10:$D$13,2,FALSE),"")</f>
        <v/>
      </c>
      <c r="AS173" s="241" t="n">
        <v>17.8300000000003</v>
      </c>
      <c r="AT173" s="241">
        <f>IFERROR(VLOOKUP(AS173,'CRUCE OPORTUNIDADES'!$C$10:$D$13,2,FALSE),"")</f>
        <v/>
      </c>
      <c r="AU173" s="241" t="n">
        <v>18.8300000000003</v>
      </c>
      <c r="AV173" s="241">
        <f>IFERROR(VLOOKUP(AU173,'CRUCE OPORTUNIDADES'!$C$10:$D$13,2,FALSE),"")</f>
        <v/>
      </c>
      <c r="AW173" s="241" t="n">
        <v>19.8300000000004</v>
      </c>
      <c r="AX173" s="241">
        <f>IFERROR(VLOOKUP(AW173,'CRUCE OPORTUNIDADES'!$C$10:$D$13,2,FALSE),"")</f>
        <v/>
      </c>
      <c r="AY173" s="241" t="n">
        <v>20.8300000000004</v>
      </c>
      <c r="AZ173" s="241">
        <f>IFERROR(VLOOKUP(AY173,'CRUCE OPORTUNIDADES'!$C$10:$D$13,2,FALSE),"")</f>
        <v/>
      </c>
      <c r="BA173" s="241" t="n">
        <v>21.8300000000004</v>
      </c>
      <c r="BB173" s="241">
        <f>IFERROR(VLOOKUP(BA173,'CRUCE OPORTUNIDADES'!$C$10:$D$13,2,FALSE),"")</f>
        <v/>
      </c>
      <c r="BC173" s="241" t="n">
        <v>22.8300000000004</v>
      </c>
      <c r="BD173" s="241">
        <f>IFERROR(VLOOKUP(BC173,'CRUCE OPORTUNIDADES'!$C$10:$D$13,2,FALSE),"")</f>
        <v/>
      </c>
      <c r="BE173" s="241" t="n">
        <v>23.8300000000004</v>
      </c>
      <c r="BF173" s="241">
        <f>IFERROR(VLOOKUP(BE173,'CRUCE OPORTUNIDADES'!$C$10:$D$13,2,FALSE),"")</f>
        <v/>
      </c>
      <c r="BG173" s="241" t="n">
        <v>24.8300000000005</v>
      </c>
      <c r="BH173" s="241">
        <f>IFERROR(VLOOKUP(BG173,'CRUCE OPORTUNIDADES'!$C$10:$D$13,2,FALSE),"")</f>
        <v/>
      </c>
      <c r="BI173" s="241" t="n">
        <v>25.8300000000005</v>
      </c>
      <c r="BJ173" s="241">
        <f>IFERROR(VLOOKUP(BI173,'CRUCE OPORTUNIDADES'!$C$10:$D$13,2,FALSE),"")</f>
        <v/>
      </c>
    </row>
    <row r="174">
      <c r="N174" s="241">
        <f>IF(N175&lt;&gt;""," -O","")</f>
        <v/>
      </c>
      <c r="P174" s="241">
        <f>IF(P175&lt;&gt;""," -O","")</f>
        <v/>
      </c>
      <c r="R174" s="241">
        <f>IF(R175&lt;&gt;""," -O","")</f>
        <v/>
      </c>
      <c r="T174" s="241">
        <f>IF(T175&lt;&gt;""," -O","")</f>
        <v/>
      </c>
      <c r="V174" s="241">
        <f>IF(V175&lt;&gt;""," -O","")</f>
        <v/>
      </c>
      <c r="X174" s="241">
        <f>IF(X175&lt;&gt;""," -O","")</f>
        <v/>
      </c>
      <c r="Z174" s="241">
        <f>IF(Z175&lt;&gt;""," -O","")</f>
        <v/>
      </c>
      <c r="AB174" s="241">
        <f>IF(AB175&lt;&gt;""," -O","")</f>
        <v/>
      </c>
      <c r="AD174" s="241">
        <f>IF(AD175&lt;&gt;""," -O","")</f>
        <v/>
      </c>
      <c r="AF174" s="241">
        <f>IF(AF175&lt;&gt;""," -O","")</f>
        <v/>
      </c>
      <c r="AH174" s="241">
        <f>IF(AH175&lt;&gt;""," -O","")</f>
        <v/>
      </c>
      <c r="AJ174" s="241">
        <f>IF(AJ175&lt;&gt;""," -O","")</f>
        <v/>
      </c>
      <c r="AL174" s="241">
        <f>IF(AL175&lt;&gt;""," -O","")</f>
        <v/>
      </c>
      <c r="AN174" s="241">
        <f>IF(AN175&lt;&gt;""," -O","")</f>
        <v/>
      </c>
      <c r="AP174" s="241">
        <f>IF(AP175&lt;&gt;""," -O","")</f>
        <v/>
      </c>
      <c r="AR174" s="241">
        <f>IF(AR175&lt;&gt;""," -O","")</f>
        <v/>
      </c>
      <c r="AT174" s="241">
        <f>IF(AT175&lt;&gt;""," -O","")</f>
        <v/>
      </c>
      <c r="AV174" s="241">
        <f>IF(AV175&lt;&gt;""," -O","")</f>
        <v/>
      </c>
      <c r="AX174" s="241">
        <f>IF(AX175&lt;&gt;""," -O","")</f>
        <v/>
      </c>
      <c r="AZ174" s="241">
        <f>IF(AZ175&lt;&gt;""," -O","")</f>
        <v/>
      </c>
      <c r="BB174" s="241">
        <f>IF(BB175&lt;&gt;""," -O","")</f>
        <v/>
      </c>
      <c r="BD174" s="241">
        <f>IF(BD175&lt;&gt;""," -O","")</f>
        <v/>
      </c>
      <c r="BF174" s="241">
        <f>IF(BF175&lt;&gt;""," -O","")</f>
        <v/>
      </c>
      <c r="BH174" s="241">
        <f>IF(BH175&lt;&gt;""," -O","")</f>
        <v/>
      </c>
      <c r="BJ174" s="241">
        <f>IF(BJ175&lt;&gt;""," -O","")</f>
        <v/>
      </c>
    </row>
    <row r="175">
      <c r="M175" s="241" t="n">
        <v>1.84</v>
      </c>
      <c r="N175" s="241">
        <f>IFERROR(VLOOKUP(M175,'CRUCE OPORTUNIDADES'!$C$10:$D$13,2,FALSE),"")</f>
        <v/>
      </c>
      <c r="O175" s="241" t="n">
        <v>2.84000000000002</v>
      </c>
      <c r="P175" s="241">
        <f>IFERROR(VLOOKUP(O175,'CRUCE OPORTUNIDADES'!$C$10:$D$13,2,FALSE),"")</f>
        <v/>
      </c>
      <c r="Q175" s="241" t="n">
        <v>3.84000000000004</v>
      </c>
      <c r="R175" s="241">
        <f>IFERROR(VLOOKUP(Q175,'CRUCE OPORTUNIDADES'!$C$10:$D$13,2,FALSE),"")</f>
        <v/>
      </c>
      <c r="S175" s="241" t="n">
        <v>4.84000000000006</v>
      </c>
      <c r="T175" s="241">
        <f>IFERROR(VLOOKUP(S175,'CRUCE OPORTUNIDADES'!$C$10:$D$13,2,FALSE),"")</f>
        <v/>
      </c>
      <c r="U175" s="241" t="n">
        <v>5.84000000000008</v>
      </c>
      <c r="V175" s="241">
        <f>IFERROR(VLOOKUP(U175,'CRUCE OPORTUNIDADES'!$C$10:$D$13,2,FALSE),"")</f>
        <v/>
      </c>
      <c r="W175" s="241" t="n">
        <v>6.8400000000001</v>
      </c>
      <c r="X175" s="241">
        <f>IFERROR(VLOOKUP(W175,'CRUCE OPORTUNIDADES'!$C$10:$D$13,2,FALSE),"")</f>
        <v/>
      </c>
      <c r="Y175" s="241" t="n">
        <v>7.84000000000012</v>
      </c>
      <c r="Z175" s="241">
        <f>IFERROR(VLOOKUP(Y175,'CRUCE OPORTUNIDADES'!$C$10:$D$13,2,FALSE),"")</f>
        <v/>
      </c>
      <c r="AA175" s="241" t="n">
        <v>8.84000000000014</v>
      </c>
      <c r="AB175" s="241">
        <f>IFERROR(VLOOKUP(AA175,'CRUCE OPORTUNIDADES'!$C$10:$D$13,2,FALSE),"")</f>
        <v/>
      </c>
      <c r="AC175" s="241" t="n">
        <v>9.84000000000016</v>
      </c>
      <c r="AD175" s="241">
        <f>IFERROR(VLOOKUP(AC175,'CRUCE OPORTUNIDADES'!$C$10:$D$13,2,FALSE),"")</f>
        <v/>
      </c>
      <c r="AE175" s="241" t="n">
        <v>10.8400000000002</v>
      </c>
      <c r="AF175" s="241">
        <f>IFERROR(VLOOKUP(AE175,'CRUCE OPORTUNIDADES'!$C$10:$D$13,2,FALSE),"")</f>
        <v/>
      </c>
      <c r="AG175" s="241" t="n">
        <v>11.8400000000002</v>
      </c>
      <c r="AH175" s="241">
        <f>IFERROR(VLOOKUP(AG175,'CRUCE OPORTUNIDADES'!$C$10:$D$13,2,FALSE),"")</f>
        <v/>
      </c>
      <c r="AI175" s="241" t="n">
        <v>12.8400000000002</v>
      </c>
      <c r="AJ175" s="241">
        <f>IFERROR(VLOOKUP(AI175,'CRUCE OPORTUNIDADES'!$C$10:$D$13,2,FALSE),"")</f>
        <v/>
      </c>
      <c r="AK175" s="241" t="n">
        <v>13.8400000000002</v>
      </c>
      <c r="AL175" s="241">
        <f>IFERROR(VLOOKUP(AK175,'CRUCE OPORTUNIDADES'!$C$10:$D$13,2,FALSE),"")</f>
        <v/>
      </c>
      <c r="AM175" s="241" t="n">
        <v>14.8400000000003</v>
      </c>
      <c r="AN175" s="241">
        <f>IFERROR(VLOOKUP(AM175,'CRUCE OPORTUNIDADES'!$C$10:$D$13,2,FALSE),"")</f>
        <v/>
      </c>
      <c r="AO175" s="241" t="n">
        <v>15.8400000000003</v>
      </c>
      <c r="AP175" s="241">
        <f>IFERROR(VLOOKUP(AO175,'CRUCE OPORTUNIDADES'!$C$10:$D$13,2,FALSE),"")</f>
        <v/>
      </c>
      <c r="AQ175" s="241" t="n">
        <v>16.8400000000003</v>
      </c>
      <c r="AR175" s="241">
        <f>IFERROR(VLOOKUP(AQ175,'CRUCE OPORTUNIDADES'!$C$10:$D$13,2,FALSE),"")</f>
        <v/>
      </c>
      <c r="AS175" s="241" t="n">
        <v>17.8400000000003</v>
      </c>
      <c r="AT175" s="241">
        <f>IFERROR(VLOOKUP(AS175,'CRUCE OPORTUNIDADES'!$C$10:$D$13,2,FALSE),"")</f>
        <v/>
      </c>
      <c r="AU175" s="241" t="n">
        <v>18.8400000000003</v>
      </c>
      <c r="AV175" s="241">
        <f>IFERROR(VLOOKUP(AU175,'CRUCE OPORTUNIDADES'!$C$10:$D$13,2,FALSE),"")</f>
        <v/>
      </c>
      <c r="AW175" s="241" t="n">
        <v>19.8400000000004</v>
      </c>
      <c r="AX175" s="241">
        <f>IFERROR(VLOOKUP(AW175,'CRUCE OPORTUNIDADES'!$C$10:$D$13,2,FALSE),"")</f>
        <v/>
      </c>
      <c r="AY175" s="241" t="n">
        <v>20.8400000000004</v>
      </c>
      <c r="AZ175" s="241">
        <f>IFERROR(VLOOKUP(AY175,'CRUCE OPORTUNIDADES'!$C$10:$D$13,2,FALSE),"")</f>
        <v/>
      </c>
      <c r="BA175" s="241" t="n">
        <v>21.8400000000004</v>
      </c>
      <c r="BB175" s="241">
        <f>IFERROR(VLOOKUP(BA175,'CRUCE OPORTUNIDADES'!$C$10:$D$13,2,FALSE),"")</f>
        <v/>
      </c>
      <c r="BC175" s="241" t="n">
        <v>22.8400000000004</v>
      </c>
      <c r="BD175" s="241">
        <f>IFERROR(VLOOKUP(BC175,'CRUCE OPORTUNIDADES'!$C$10:$D$13,2,FALSE),"")</f>
        <v/>
      </c>
      <c r="BE175" s="241" t="n">
        <v>23.8400000000004</v>
      </c>
      <c r="BF175" s="241">
        <f>IFERROR(VLOOKUP(BE175,'CRUCE OPORTUNIDADES'!$C$10:$D$13,2,FALSE),"")</f>
        <v/>
      </c>
      <c r="BG175" s="241" t="n">
        <v>24.8400000000005</v>
      </c>
      <c r="BH175" s="241">
        <f>IFERROR(VLOOKUP(BG175,'CRUCE OPORTUNIDADES'!$C$10:$D$13,2,FALSE),"")</f>
        <v/>
      </c>
      <c r="BI175" s="241" t="n">
        <v>25.8400000000005</v>
      </c>
      <c r="BJ175" s="241">
        <f>IFERROR(VLOOKUP(BI175,'CRUCE OPORTUNIDADES'!$C$10:$D$13,2,FALSE),"")</f>
        <v/>
      </c>
    </row>
    <row r="176">
      <c r="N176" s="241">
        <f>IF(N177&lt;&gt;""," -O","")</f>
        <v/>
      </c>
      <c r="P176" s="241">
        <f>IF(P177&lt;&gt;""," -O","")</f>
        <v/>
      </c>
      <c r="R176" s="241">
        <f>IF(R177&lt;&gt;""," -O","")</f>
        <v/>
      </c>
      <c r="T176" s="241">
        <f>IF(T177&lt;&gt;""," -O","")</f>
        <v/>
      </c>
      <c r="V176" s="241">
        <f>IF(V177&lt;&gt;""," -O","")</f>
        <v/>
      </c>
      <c r="X176" s="241">
        <f>IF(X177&lt;&gt;""," -O","")</f>
        <v/>
      </c>
      <c r="Z176" s="241">
        <f>IF(Z177&lt;&gt;""," -O","")</f>
        <v/>
      </c>
      <c r="AB176" s="241">
        <f>IF(AB177&lt;&gt;""," -O","")</f>
        <v/>
      </c>
      <c r="AD176" s="241">
        <f>IF(AD177&lt;&gt;""," -O","")</f>
        <v/>
      </c>
      <c r="AF176" s="241">
        <f>IF(AF177&lt;&gt;""," -O","")</f>
        <v/>
      </c>
      <c r="AH176" s="241">
        <f>IF(AH177&lt;&gt;""," -O","")</f>
        <v/>
      </c>
      <c r="AJ176" s="241">
        <f>IF(AJ177&lt;&gt;""," -O","")</f>
        <v/>
      </c>
      <c r="AL176" s="241">
        <f>IF(AL177&lt;&gt;""," -O","")</f>
        <v/>
      </c>
      <c r="AN176" s="241">
        <f>IF(AN177&lt;&gt;""," -O","")</f>
        <v/>
      </c>
      <c r="AP176" s="241">
        <f>IF(AP177&lt;&gt;""," -O","")</f>
        <v/>
      </c>
      <c r="AR176" s="241">
        <f>IF(AR177&lt;&gt;""," -O","")</f>
        <v/>
      </c>
      <c r="AT176" s="241">
        <f>IF(AT177&lt;&gt;""," -O","")</f>
        <v/>
      </c>
      <c r="AV176" s="241">
        <f>IF(AV177&lt;&gt;""," -O","")</f>
        <v/>
      </c>
      <c r="AX176" s="241">
        <f>IF(AX177&lt;&gt;""," -O","")</f>
        <v/>
      </c>
      <c r="AZ176" s="241">
        <f>IF(AZ177&lt;&gt;""," -O","")</f>
        <v/>
      </c>
      <c r="BB176" s="241">
        <f>IF(BB177&lt;&gt;""," -O","")</f>
        <v/>
      </c>
      <c r="BD176" s="241">
        <f>IF(BD177&lt;&gt;""," -O","")</f>
        <v/>
      </c>
      <c r="BF176" s="241">
        <f>IF(BF177&lt;&gt;""," -O","")</f>
        <v/>
      </c>
      <c r="BH176" s="241">
        <f>IF(BH177&lt;&gt;""," -O","")</f>
        <v/>
      </c>
      <c r="BJ176" s="241">
        <f>IF(BJ177&lt;&gt;""," -O","")</f>
        <v/>
      </c>
    </row>
    <row r="177">
      <c r="M177" s="241" t="n">
        <v>1.85</v>
      </c>
      <c r="N177" s="241">
        <f>IFERROR(VLOOKUP(M177,'CRUCE OPORTUNIDADES'!$C$10:$D$13,2,FALSE),"")</f>
        <v/>
      </c>
      <c r="O177" s="241" t="n">
        <v>2.85000000000002</v>
      </c>
      <c r="P177" s="241">
        <f>IFERROR(VLOOKUP(O177,'CRUCE OPORTUNIDADES'!$C$10:$D$13,2,FALSE),"")</f>
        <v/>
      </c>
      <c r="Q177" s="241" t="n">
        <v>3.85000000000004</v>
      </c>
      <c r="R177" s="241">
        <f>IFERROR(VLOOKUP(Q177,'CRUCE OPORTUNIDADES'!$C$10:$D$13,2,FALSE),"")</f>
        <v/>
      </c>
      <c r="S177" s="241" t="n">
        <v>4.85000000000006</v>
      </c>
      <c r="T177" s="241">
        <f>IFERROR(VLOOKUP(S177,'CRUCE OPORTUNIDADES'!$C$10:$D$13,2,FALSE),"")</f>
        <v/>
      </c>
      <c r="U177" s="241" t="n">
        <v>5.85000000000008</v>
      </c>
      <c r="V177" s="241">
        <f>IFERROR(VLOOKUP(U177,'CRUCE OPORTUNIDADES'!$C$10:$D$13,2,FALSE),"")</f>
        <v/>
      </c>
      <c r="W177" s="241" t="n">
        <v>6.8500000000001</v>
      </c>
      <c r="X177" s="241">
        <f>IFERROR(VLOOKUP(W177,'CRUCE OPORTUNIDADES'!$C$10:$D$13,2,FALSE),"")</f>
        <v/>
      </c>
      <c r="Y177" s="241" t="n">
        <v>7.85000000000012</v>
      </c>
      <c r="Z177" s="241">
        <f>IFERROR(VLOOKUP(Y177,'CRUCE OPORTUNIDADES'!$C$10:$D$13,2,FALSE),"")</f>
        <v/>
      </c>
      <c r="AA177" s="241" t="n">
        <v>8.85000000000014</v>
      </c>
      <c r="AB177" s="241">
        <f>IFERROR(VLOOKUP(AA177,'CRUCE OPORTUNIDADES'!$C$10:$D$13,2,FALSE),"")</f>
        <v/>
      </c>
      <c r="AC177" s="241" t="n">
        <v>9.85000000000016</v>
      </c>
      <c r="AD177" s="241">
        <f>IFERROR(VLOOKUP(AC177,'CRUCE OPORTUNIDADES'!$C$10:$D$13,2,FALSE),"")</f>
        <v/>
      </c>
      <c r="AE177" s="241" t="n">
        <v>10.8500000000002</v>
      </c>
      <c r="AF177" s="241">
        <f>IFERROR(VLOOKUP(AE177,'CRUCE OPORTUNIDADES'!$C$10:$D$13,2,FALSE),"")</f>
        <v/>
      </c>
      <c r="AG177" s="241" t="n">
        <v>11.8500000000002</v>
      </c>
      <c r="AH177" s="241">
        <f>IFERROR(VLOOKUP(AG177,'CRUCE OPORTUNIDADES'!$C$10:$D$13,2,FALSE),"")</f>
        <v/>
      </c>
      <c r="AI177" s="241" t="n">
        <v>12.8500000000002</v>
      </c>
      <c r="AJ177" s="241">
        <f>IFERROR(VLOOKUP(AI177,'CRUCE OPORTUNIDADES'!$C$10:$D$13,2,FALSE),"")</f>
        <v/>
      </c>
      <c r="AK177" s="241" t="n">
        <v>13.8500000000002</v>
      </c>
      <c r="AL177" s="241">
        <f>IFERROR(VLOOKUP(AK177,'CRUCE OPORTUNIDADES'!$C$10:$D$13,2,FALSE),"")</f>
        <v/>
      </c>
      <c r="AM177" s="241" t="n">
        <v>14.8500000000003</v>
      </c>
      <c r="AN177" s="241">
        <f>IFERROR(VLOOKUP(AM177,'CRUCE OPORTUNIDADES'!$C$10:$D$13,2,FALSE),"")</f>
        <v/>
      </c>
      <c r="AO177" s="241" t="n">
        <v>15.8500000000003</v>
      </c>
      <c r="AP177" s="241">
        <f>IFERROR(VLOOKUP(AO177,'CRUCE OPORTUNIDADES'!$C$10:$D$13,2,FALSE),"")</f>
        <v/>
      </c>
      <c r="AQ177" s="241" t="n">
        <v>16.8500000000003</v>
      </c>
      <c r="AR177" s="241">
        <f>IFERROR(VLOOKUP(AQ177,'CRUCE OPORTUNIDADES'!$C$10:$D$13,2,FALSE),"")</f>
        <v/>
      </c>
      <c r="AS177" s="241" t="n">
        <v>17.8500000000003</v>
      </c>
      <c r="AT177" s="241">
        <f>IFERROR(VLOOKUP(AS177,'CRUCE OPORTUNIDADES'!$C$10:$D$13,2,FALSE),"")</f>
        <v/>
      </c>
      <c r="AU177" s="241" t="n">
        <v>18.8500000000003</v>
      </c>
      <c r="AV177" s="241">
        <f>IFERROR(VLOOKUP(AU177,'CRUCE OPORTUNIDADES'!$C$10:$D$13,2,FALSE),"")</f>
        <v/>
      </c>
      <c r="AW177" s="241" t="n">
        <v>19.8500000000004</v>
      </c>
      <c r="AX177" s="241">
        <f>IFERROR(VLOOKUP(AW177,'CRUCE OPORTUNIDADES'!$C$10:$D$13,2,FALSE),"")</f>
        <v/>
      </c>
      <c r="AY177" s="241" t="n">
        <v>20.8500000000004</v>
      </c>
      <c r="AZ177" s="241">
        <f>IFERROR(VLOOKUP(AY177,'CRUCE OPORTUNIDADES'!$C$10:$D$13,2,FALSE),"")</f>
        <v/>
      </c>
      <c r="BA177" s="241" t="n">
        <v>21.8500000000004</v>
      </c>
      <c r="BB177" s="241">
        <f>IFERROR(VLOOKUP(BA177,'CRUCE OPORTUNIDADES'!$C$10:$D$13,2,FALSE),"")</f>
        <v/>
      </c>
      <c r="BC177" s="241" t="n">
        <v>22.8500000000004</v>
      </c>
      <c r="BD177" s="241">
        <f>IFERROR(VLOOKUP(BC177,'CRUCE OPORTUNIDADES'!$C$10:$D$13,2,FALSE),"")</f>
        <v/>
      </c>
      <c r="BE177" s="241" t="n">
        <v>23.8500000000004</v>
      </c>
      <c r="BF177" s="241">
        <f>IFERROR(VLOOKUP(BE177,'CRUCE OPORTUNIDADES'!$C$10:$D$13,2,FALSE),"")</f>
        <v/>
      </c>
      <c r="BG177" s="241" t="n">
        <v>24.8500000000005</v>
      </c>
      <c r="BH177" s="241">
        <f>IFERROR(VLOOKUP(BG177,'CRUCE OPORTUNIDADES'!$C$10:$D$13,2,FALSE),"")</f>
        <v/>
      </c>
      <c r="BI177" s="241" t="n">
        <v>25.8500000000005</v>
      </c>
      <c r="BJ177" s="241">
        <f>IFERROR(VLOOKUP(BI177,'CRUCE OPORTUNIDADES'!$C$10:$D$13,2,FALSE),"")</f>
        <v/>
      </c>
    </row>
    <row r="178">
      <c r="N178" s="241">
        <f>IF(N179&lt;&gt;""," -O","")</f>
        <v/>
      </c>
      <c r="P178" s="241">
        <f>IF(P179&lt;&gt;""," -O","")</f>
        <v/>
      </c>
      <c r="R178" s="241">
        <f>IF(R179&lt;&gt;""," -O","")</f>
        <v/>
      </c>
      <c r="T178" s="241">
        <f>IF(T179&lt;&gt;""," -O","")</f>
        <v/>
      </c>
      <c r="V178" s="241">
        <f>IF(V179&lt;&gt;""," -O","")</f>
        <v/>
      </c>
      <c r="X178" s="241">
        <f>IF(X179&lt;&gt;""," -O","")</f>
        <v/>
      </c>
      <c r="Z178" s="241">
        <f>IF(Z179&lt;&gt;""," -O","")</f>
        <v/>
      </c>
      <c r="AB178" s="241">
        <f>IF(AB179&lt;&gt;""," -O","")</f>
        <v/>
      </c>
      <c r="AD178" s="241">
        <f>IF(AD179&lt;&gt;""," -O","")</f>
        <v/>
      </c>
      <c r="AF178" s="241">
        <f>IF(AF179&lt;&gt;""," -O","")</f>
        <v/>
      </c>
      <c r="AH178" s="241">
        <f>IF(AH179&lt;&gt;""," -O","")</f>
        <v/>
      </c>
      <c r="AJ178" s="241">
        <f>IF(AJ179&lt;&gt;""," -O","")</f>
        <v/>
      </c>
      <c r="AL178" s="241">
        <f>IF(AL179&lt;&gt;""," -O","")</f>
        <v/>
      </c>
      <c r="AN178" s="241">
        <f>IF(AN179&lt;&gt;""," -O","")</f>
        <v/>
      </c>
      <c r="AP178" s="241">
        <f>IF(AP179&lt;&gt;""," -O","")</f>
        <v/>
      </c>
      <c r="AR178" s="241">
        <f>IF(AR179&lt;&gt;""," -O","")</f>
        <v/>
      </c>
      <c r="AT178" s="241">
        <f>IF(AT179&lt;&gt;""," -O","")</f>
        <v/>
      </c>
      <c r="AV178" s="241">
        <f>IF(AV179&lt;&gt;""," -O","")</f>
        <v/>
      </c>
      <c r="AX178" s="241">
        <f>IF(AX179&lt;&gt;""," -O","")</f>
        <v/>
      </c>
      <c r="AZ178" s="241">
        <f>IF(AZ179&lt;&gt;""," -O","")</f>
        <v/>
      </c>
      <c r="BB178" s="241">
        <f>IF(BB179&lt;&gt;""," -O","")</f>
        <v/>
      </c>
      <c r="BD178" s="241">
        <f>IF(BD179&lt;&gt;""," -O","")</f>
        <v/>
      </c>
      <c r="BF178" s="241">
        <f>IF(BF179&lt;&gt;""," -O","")</f>
        <v/>
      </c>
      <c r="BH178" s="241">
        <f>IF(BH179&lt;&gt;""," -O","")</f>
        <v/>
      </c>
      <c r="BJ178" s="241">
        <f>IF(BJ179&lt;&gt;""," -O","")</f>
        <v/>
      </c>
    </row>
    <row r="179">
      <c r="M179" s="241" t="n">
        <v>1.86</v>
      </c>
      <c r="N179" s="241">
        <f>IFERROR(VLOOKUP(M179,'CRUCE OPORTUNIDADES'!$C$10:$D$13,2,FALSE),"")</f>
        <v/>
      </c>
      <c r="O179" s="241" t="n">
        <v>2.86000000000002</v>
      </c>
      <c r="P179" s="241">
        <f>IFERROR(VLOOKUP(O179,'CRUCE OPORTUNIDADES'!$C$10:$D$13,2,FALSE),"")</f>
        <v/>
      </c>
      <c r="Q179" s="241" t="n">
        <v>3.86000000000004</v>
      </c>
      <c r="R179" s="241">
        <f>IFERROR(VLOOKUP(Q179,'CRUCE OPORTUNIDADES'!$C$10:$D$13,2,FALSE),"")</f>
        <v/>
      </c>
      <c r="S179" s="241" t="n">
        <v>4.86000000000006</v>
      </c>
      <c r="T179" s="241">
        <f>IFERROR(VLOOKUP(S179,'CRUCE OPORTUNIDADES'!$C$10:$D$13,2,FALSE),"")</f>
        <v/>
      </c>
      <c r="U179" s="241" t="n">
        <v>5.86000000000008</v>
      </c>
      <c r="V179" s="241">
        <f>IFERROR(VLOOKUP(U179,'CRUCE OPORTUNIDADES'!$C$10:$D$13,2,FALSE),"")</f>
        <v/>
      </c>
      <c r="W179" s="241" t="n">
        <v>6.8600000000001</v>
      </c>
      <c r="X179" s="241">
        <f>IFERROR(VLOOKUP(W179,'CRUCE OPORTUNIDADES'!$C$10:$D$13,2,FALSE),"")</f>
        <v/>
      </c>
      <c r="Y179" s="241" t="n">
        <v>7.86000000000012</v>
      </c>
      <c r="Z179" s="241">
        <f>IFERROR(VLOOKUP(Y179,'CRUCE OPORTUNIDADES'!$C$10:$D$13,2,FALSE),"")</f>
        <v/>
      </c>
      <c r="AA179" s="241" t="n">
        <v>8.86000000000014</v>
      </c>
      <c r="AB179" s="241">
        <f>IFERROR(VLOOKUP(AA179,'CRUCE OPORTUNIDADES'!$C$10:$D$13,2,FALSE),"")</f>
        <v/>
      </c>
      <c r="AC179" s="241" t="n">
        <v>9.860000000000159</v>
      </c>
      <c r="AD179" s="241">
        <f>IFERROR(VLOOKUP(AC179,'CRUCE OPORTUNIDADES'!$C$10:$D$13,2,FALSE),"")</f>
        <v/>
      </c>
      <c r="AE179" s="241" t="n">
        <v>10.8600000000002</v>
      </c>
      <c r="AF179" s="241">
        <f>IFERROR(VLOOKUP(AE179,'CRUCE OPORTUNIDADES'!$C$10:$D$13,2,FALSE),"")</f>
        <v/>
      </c>
      <c r="AG179" s="241" t="n">
        <v>11.8600000000002</v>
      </c>
      <c r="AH179" s="241">
        <f>IFERROR(VLOOKUP(AG179,'CRUCE OPORTUNIDADES'!$C$10:$D$13,2,FALSE),"")</f>
        <v/>
      </c>
      <c r="AI179" s="241" t="n">
        <v>12.8600000000002</v>
      </c>
      <c r="AJ179" s="241">
        <f>IFERROR(VLOOKUP(AI179,'CRUCE OPORTUNIDADES'!$C$10:$D$13,2,FALSE),"")</f>
        <v/>
      </c>
      <c r="AK179" s="241" t="n">
        <v>13.8600000000002</v>
      </c>
      <c r="AL179" s="241">
        <f>IFERROR(VLOOKUP(AK179,'CRUCE OPORTUNIDADES'!$C$10:$D$13,2,FALSE),"")</f>
        <v/>
      </c>
      <c r="AM179" s="241" t="n">
        <v>14.8600000000003</v>
      </c>
      <c r="AN179" s="241">
        <f>IFERROR(VLOOKUP(AM179,'CRUCE OPORTUNIDADES'!$C$10:$D$13,2,FALSE),"")</f>
        <v/>
      </c>
      <c r="AO179" s="241" t="n">
        <v>15.8600000000003</v>
      </c>
      <c r="AP179" s="241">
        <f>IFERROR(VLOOKUP(AO179,'CRUCE OPORTUNIDADES'!$C$10:$D$13,2,FALSE),"")</f>
        <v/>
      </c>
      <c r="AQ179" s="241" t="n">
        <v>16.8600000000003</v>
      </c>
      <c r="AR179" s="241">
        <f>IFERROR(VLOOKUP(AQ179,'CRUCE OPORTUNIDADES'!$C$10:$D$13,2,FALSE),"")</f>
        <v/>
      </c>
      <c r="AS179" s="241" t="n">
        <v>17.8600000000003</v>
      </c>
      <c r="AT179" s="241">
        <f>IFERROR(VLOOKUP(AS179,'CRUCE OPORTUNIDADES'!$C$10:$D$13,2,FALSE),"")</f>
        <v/>
      </c>
      <c r="AU179" s="241" t="n">
        <v>18.8600000000003</v>
      </c>
      <c r="AV179" s="241">
        <f>IFERROR(VLOOKUP(AU179,'CRUCE OPORTUNIDADES'!$C$10:$D$13,2,FALSE),"")</f>
        <v/>
      </c>
      <c r="AW179" s="241" t="n">
        <v>19.8600000000004</v>
      </c>
      <c r="AX179" s="241">
        <f>IFERROR(VLOOKUP(AW179,'CRUCE OPORTUNIDADES'!$C$10:$D$13,2,FALSE),"")</f>
        <v/>
      </c>
      <c r="AY179" s="241" t="n">
        <v>20.8600000000004</v>
      </c>
      <c r="AZ179" s="241">
        <f>IFERROR(VLOOKUP(AY179,'CRUCE OPORTUNIDADES'!$C$10:$D$13,2,FALSE),"")</f>
        <v/>
      </c>
      <c r="BA179" s="241" t="n">
        <v>21.8600000000004</v>
      </c>
      <c r="BB179" s="241">
        <f>IFERROR(VLOOKUP(BA179,'CRUCE OPORTUNIDADES'!$C$10:$D$13,2,FALSE),"")</f>
        <v/>
      </c>
      <c r="BC179" s="241" t="n">
        <v>22.8600000000004</v>
      </c>
      <c r="BD179" s="241">
        <f>IFERROR(VLOOKUP(BC179,'CRUCE OPORTUNIDADES'!$C$10:$D$13,2,FALSE),"")</f>
        <v/>
      </c>
      <c r="BE179" s="241" t="n">
        <v>23.8600000000004</v>
      </c>
      <c r="BF179" s="241">
        <f>IFERROR(VLOOKUP(BE179,'CRUCE OPORTUNIDADES'!$C$10:$D$13,2,FALSE),"")</f>
        <v/>
      </c>
      <c r="BG179" s="241" t="n">
        <v>24.8600000000005</v>
      </c>
      <c r="BH179" s="241">
        <f>IFERROR(VLOOKUP(BG179,'CRUCE OPORTUNIDADES'!$C$10:$D$13,2,FALSE),"")</f>
        <v/>
      </c>
      <c r="BI179" s="241" t="n">
        <v>25.8600000000005</v>
      </c>
      <c r="BJ179" s="241">
        <f>IFERROR(VLOOKUP(BI179,'CRUCE OPORTUNIDADES'!$C$10:$D$13,2,FALSE),"")</f>
        <v/>
      </c>
    </row>
    <row r="180">
      <c r="N180" s="241">
        <f>IF(N181&lt;&gt;""," -O","")</f>
        <v/>
      </c>
      <c r="P180" s="241">
        <f>IF(P181&lt;&gt;""," -O","")</f>
        <v/>
      </c>
      <c r="R180" s="241">
        <f>IF(R181&lt;&gt;""," -O","")</f>
        <v/>
      </c>
      <c r="T180" s="241">
        <f>IF(T181&lt;&gt;""," -O","")</f>
        <v/>
      </c>
      <c r="V180" s="241">
        <f>IF(V181&lt;&gt;""," -O","")</f>
        <v/>
      </c>
      <c r="X180" s="241">
        <f>IF(X181&lt;&gt;""," -O","")</f>
        <v/>
      </c>
      <c r="Z180" s="241">
        <f>IF(Z181&lt;&gt;""," -O","")</f>
        <v/>
      </c>
      <c r="AB180" s="241">
        <f>IF(AB181&lt;&gt;""," -O","")</f>
        <v/>
      </c>
      <c r="AD180" s="241">
        <f>IF(AD181&lt;&gt;""," -O","")</f>
        <v/>
      </c>
      <c r="AF180" s="241">
        <f>IF(AF181&lt;&gt;""," -O","")</f>
        <v/>
      </c>
      <c r="AH180" s="241">
        <f>IF(AH181&lt;&gt;""," -O","")</f>
        <v/>
      </c>
      <c r="AJ180" s="241">
        <f>IF(AJ181&lt;&gt;""," -O","")</f>
        <v/>
      </c>
      <c r="AL180" s="241">
        <f>IF(AL181&lt;&gt;""," -O","")</f>
        <v/>
      </c>
      <c r="AN180" s="241">
        <f>IF(AN181&lt;&gt;""," -O","")</f>
        <v/>
      </c>
      <c r="AP180" s="241">
        <f>IF(AP181&lt;&gt;""," -O","")</f>
        <v/>
      </c>
      <c r="AR180" s="241">
        <f>IF(AR181&lt;&gt;""," -O","")</f>
        <v/>
      </c>
      <c r="AT180" s="241">
        <f>IF(AT181&lt;&gt;""," -O","")</f>
        <v/>
      </c>
      <c r="AV180" s="241">
        <f>IF(AV181&lt;&gt;""," -O","")</f>
        <v/>
      </c>
      <c r="AX180" s="241">
        <f>IF(AX181&lt;&gt;""," -O","")</f>
        <v/>
      </c>
      <c r="AZ180" s="241">
        <f>IF(AZ181&lt;&gt;""," -O","")</f>
        <v/>
      </c>
      <c r="BB180" s="241">
        <f>IF(BB181&lt;&gt;""," -O","")</f>
        <v/>
      </c>
      <c r="BD180" s="241">
        <f>IF(BD181&lt;&gt;""," -O","")</f>
        <v/>
      </c>
      <c r="BF180" s="241">
        <f>IF(BF181&lt;&gt;""," -O","")</f>
        <v/>
      </c>
      <c r="BH180" s="241">
        <f>IF(BH181&lt;&gt;""," -O","")</f>
        <v/>
      </c>
      <c r="BJ180" s="241">
        <f>IF(BJ181&lt;&gt;""," -O","")</f>
        <v/>
      </c>
    </row>
    <row r="181">
      <c r="M181" s="241" t="n">
        <v>1.87</v>
      </c>
      <c r="N181" s="241">
        <f>IFERROR(VLOOKUP(M181,'CRUCE OPORTUNIDADES'!$C$10:$D$13,2,FALSE),"")</f>
        <v/>
      </c>
      <c r="O181" s="241" t="n">
        <v>2.87000000000002</v>
      </c>
      <c r="P181" s="241">
        <f>IFERROR(VLOOKUP(O181,'CRUCE OPORTUNIDADES'!$C$10:$D$13,2,FALSE),"")</f>
        <v/>
      </c>
      <c r="Q181" s="241" t="n">
        <v>3.87000000000004</v>
      </c>
      <c r="R181" s="241">
        <f>IFERROR(VLOOKUP(Q181,'CRUCE OPORTUNIDADES'!$C$10:$D$13,2,FALSE),"")</f>
        <v/>
      </c>
      <c r="S181" s="241" t="n">
        <v>4.87000000000006</v>
      </c>
      <c r="T181" s="241">
        <f>IFERROR(VLOOKUP(S181,'CRUCE OPORTUNIDADES'!$C$10:$D$13,2,FALSE),"")</f>
        <v/>
      </c>
      <c r="U181" s="241" t="n">
        <v>5.87000000000008</v>
      </c>
      <c r="V181" s="241">
        <f>IFERROR(VLOOKUP(U181,'CRUCE OPORTUNIDADES'!$C$10:$D$13,2,FALSE),"")</f>
        <v/>
      </c>
      <c r="W181" s="241" t="n">
        <v>6.8700000000001</v>
      </c>
      <c r="X181" s="241">
        <f>IFERROR(VLOOKUP(W181,'CRUCE OPORTUNIDADES'!$C$10:$D$13,2,FALSE),"")</f>
        <v/>
      </c>
      <c r="Y181" s="241" t="n">
        <v>7.87000000000012</v>
      </c>
      <c r="Z181" s="241">
        <f>IFERROR(VLOOKUP(Y181,'CRUCE OPORTUNIDADES'!$C$10:$D$13,2,FALSE),"")</f>
        <v/>
      </c>
      <c r="AA181" s="241" t="n">
        <v>8.87000000000014</v>
      </c>
      <c r="AB181" s="241">
        <f>IFERROR(VLOOKUP(AA181,'CRUCE OPORTUNIDADES'!$C$10:$D$13,2,FALSE),"")</f>
        <v/>
      </c>
      <c r="AC181" s="241" t="n">
        <v>9.870000000000161</v>
      </c>
      <c r="AD181" s="241">
        <f>IFERROR(VLOOKUP(AC181,'CRUCE OPORTUNIDADES'!$C$10:$D$13,2,FALSE),"")</f>
        <v/>
      </c>
      <c r="AE181" s="241" t="n">
        <v>10.8700000000002</v>
      </c>
      <c r="AF181" s="241">
        <f>IFERROR(VLOOKUP(AE181,'CRUCE OPORTUNIDADES'!$C$10:$D$13,2,FALSE),"")</f>
        <v/>
      </c>
      <c r="AG181" s="241" t="n">
        <v>11.8700000000002</v>
      </c>
      <c r="AH181" s="241">
        <f>IFERROR(VLOOKUP(AG181,'CRUCE OPORTUNIDADES'!$C$10:$D$13,2,FALSE),"")</f>
        <v/>
      </c>
      <c r="AI181" s="241" t="n">
        <v>12.8700000000002</v>
      </c>
      <c r="AJ181" s="241">
        <f>IFERROR(VLOOKUP(AI181,'CRUCE OPORTUNIDADES'!$C$10:$D$13,2,FALSE),"")</f>
        <v/>
      </c>
      <c r="AK181" s="241" t="n">
        <v>13.8700000000002</v>
      </c>
      <c r="AL181" s="241">
        <f>IFERROR(VLOOKUP(AK181,'CRUCE OPORTUNIDADES'!$C$10:$D$13,2,FALSE),"")</f>
        <v/>
      </c>
      <c r="AM181" s="241" t="n">
        <v>14.8700000000003</v>
      </c>
      <c r="AN181" s="241">
        <f>IFERROR(VLOOKUP(AM181,'CRUCE OPORTUNIDADES'!$C$10:$D$13,2,FALSE),"")</f>
        <v/>
      </c>
      <c r="AO181" s="241" t="n">
        <v>15.8700000000003</v>
      </c>
      <c r="AP181" s="241">
        <f>IFERROR(VLOOKUP(AO181,'CRUCE OPORTUNIDADES'!$C$10:$D$13,2,FALSE),"")</f>
        <v/>
      </c>
      <c r="AQ181" s="241" t="n">
        <v>16.8700000000003</v>
      </c>
      <c r="AR181" s="241">
        <f>IFERROR(VLOOKUP(AQ181,'CRUCE OPORTUNIDADES'!$C$10:$D$13,2,FALSE),"")</f>
        <v/>
      </c>
      <c r="AS181" s="241" t="n">
        <v>17.8700000000003</v>
      </c>
      <c r="AT181" s="241">
        <f>IFERROR(VLOOKUP(AS181,'CRUCE OPORTUNIDADES'!$C$10:$D$13,2,FALSE),"")</f>
        <v/>
      </c>
      <c r="AU181" s="241" t="n">
        <v>18.8700000000003</v>
      </c>
      <c r="AV181" s="241">
        <f>IFERROR(VLOOKUP(AU181,'CRUCE OPORTUNIDADES'!$C$10:$D$13,2,FALSE),"")</f>
        <v/>
      </c>
      <c r="AW181" s="241" t="n">
        <v>19.8700000000004</v>
      </c>
      <c r="AX181" s="241">
        <f>IFERROR(VLOOKUP(AW181,'CRUCE OPORTUNIDADES'!$C$10:$D$13,2,FALSE),"")</f>
        <v/>
      </c>
      <c r="AY181" s="241" t="n">
        <v>20.8700000000004</v>
      </c>
      <c r="AZ181" s="241">
        <f>IFERROR(VLOOKUP(AY181,'CRUCE OPORTUNIDADES'!$C$10:$D$13,2,FALSE),"")</f>
        <v/>
      </c>
      <c r="BA181" s="241" t="n">
        <v>21.8700000000004</v>
      </c>
      <c r="BB181" s="241">
        <f>IFERROR(VLOOKUP(BA181,'CRUCE OPORTUNIDADES'!$C$10:$D$13,2,FALSE),"")</f>
        <v/>
      </c>
      <c r="BC181" s="241" t="n">
        <v>22.8700000000004</v>
      </c>
      <c r="BD181" s="241">
        <f>IFERROR(VLOOKUP(BC181,'CRUCE OPORTUNIDADES'!$C$10:$D$13,2,FALSE),"")</f>
        <v/>
      </c>
      <c r="BE181" s="241" t="n">
        <v>23.8700000000004</v>
      </c>
      <c r="BF181" s="241">
        <f>IFERROR(VLOOKUP(BE181,'CRUCE OPORTUNIDADES'!$C$10:$D$13,2,FALSE),"")</f>
        <v/>
      </c>
      <c r="BG181" s="241" t="n">
        <v>24.8700000000005</v>
      </c>
      <c r="BH181" s="241">
        <f>IFERROR(VLOOKUP(BG181,'CRUCE OPORTUNIDADES'!$C$10:$D$13,2,FALSE),"")</f>
        <v/>
      </c>
      <c r="BI181" s="241" t="n">
        <v>25.8700000000005</v>
      </c>
      <c r="BJ181" s="241">
        <f>IFERROR(VLOOKUP(BI181,'CRUCE OPORTUNIDADES'!$C$10:$D$13,2,FALSE),"")</f>
        <v/>
      </c>
    </row>
    <row r="182">
      <c r="N182" s="241">
        <f>IF(N183&lt;&gt;""," -O","")</f>
        <v/>
      </c>
      <c r="P182" s="241">
        <f>IF(P183&lt;&gt;""," -O","")</f>
        <v/>
      </c>
      <c r="R182" s="241">
        <f>IF(R183&lt;&gt;""," -O","")</f>
        <v/>
      </c>
      <c r="T182" s="241">
        <f>IF(T183&lt;&gt;""," -O","")</f>
        <v/>
      </c>
      <c r="V182" s="241">
        <f>IF(V183&lt;&gt;""," -O","")</f>
        <v/>
      </c>
      <c r="X182" s="241">
        <f>IF(X183&lt;&gt;""," -O","")</f>
        <v/>
      </c>
      <c r="Z182" s="241">
        <f>IF(Z183&lt;&gt;""," -O","")</f>
        <v/>
      </c>
      <c r="AB182" s="241">
        <f>IF(AB183&lt;&gt;""," -O","")</f>
        <v/>
      </c>
      <c r="AD182" s="241">
        <f>IF(AD183&lt;&gt;""," -O","")</f>
        <v/>
      </c>
      <c r="AF182" s="241">
        <f>IF(AF183&lt;&gt;""," -O","")</f>
        <v/>
      </c>
      <c r="AH182" s="241">
        <f>IF(AH183&lt;&gt;""," -O","")</f>
        <v/>
      </c>
      <c r="AJ182" s="241">
        <f>IF(AJ183&lt;&gt;""," -O","")</f>
        <v/>
      </c>
      <c r="AL182" s="241">
        <f>IF(AL183&lt;&gt;""," -O","")</f>
        <v/>
      </c>
      <c r="AN182" s="241">
        <f>IF(AN183&lt;&gt;""," -O","")</f>
        <v/>
      </c>
      <c r="AP182" s="241">
        <f>IF(AP183&lt;&gt;""," -O","")</f>
        <v/>
      </c>
      <c r="AR182" s="241">
        <f>IF(AR183&lt;&gt;""," -O","")</f>
        <v/>
      </c>
      <c r="AT182" s="241">
        <f>IF(AT183&lt;&gt;""," -O","")</f>
        <v/>
      </c>
      <c r="AV182" s="241">
        <f>IF(AV183&lt;&gt;""," -O","")</f>
        <v/>
      </c>
      <c r="AX182" s="241">
        <f>IF(AX183&lt;&gt;""," -O","")</f>
        <v/>
      </c>
      <c r="AZ182" s="241">
        <f>IF(AZ183&lt;&gt;""," -O","")</f>
        <v/>
      </c>
      <c r="BB182" s="241">
        <f>IF(BB183&lt;&gt;""," -O","")</f>
        <v/>
      </c>
      <c r="BD182" s="241">
        <f>IF(BD183&lt;&gt;""," -O","")</f>
        <v/>
      </c>
      <c r="BF182" s="241">
        <f>IF(BF183&lt;&gt;""," -O","")</f>
        <v/>
      </c>
      <c r="BH182" s="241">
        <f>IF(BH183&lt;&gt;""," -O","")</f>
        <v/>
      </c>
      <c r="BJ182" s="241">
        <f>IF(BJ183&lt;&gt;""," -O","")</f>
        <v/>
      </c>
    </row>
    <row r="183">
      <c r="M183" s="241" t="n">
        <v>1.88</v>
      </c>
      <c r="N183" s="241">
        <f>IFERROR(VLOOKUP(M183,'CRUCE OPORTUNIDADES'!$C$10:$D$13,2,FALSE),"")</f>
        <v/>
      </c>
      <c r="O183" s="241" t="n">
        <v>2.88000000000002</v>
      </c>
      <c r="P183" s="241">
        <f>IFERROR(VLOOKUP(O183,'CRUCE OPORTUNIDADES'!$C$10:$D$13,2,FALSE),"")</f>
        <v/>
      </c>
      <c r="Q183" s="241" t="n">
        <v>3.88000000000004</v>
      </c>
      <c r="R183" s="241">
        <f>IFERROR(VLOOKUP(Q183,'CRUCE OPORTUNIDADES'!$C$10:$D$13,2,FALSE),"")</f>
        <v/>
      </c>
      <c r="S183" s="241" t="n">
        <v>4.88000000000006</v>
      </c>
      <c r="T183" s="241">
        <f>IFERROR(VLOOKUP(S183,'CRUCE OPORTUNIDADES'!$C$10:$D$13,2,FALSE),"")</f>
        <v/>
      </c>
      <c r="U183" s="241" t="n">
        <v>5.88000000000008</v>
      </c>
      <c r="V183" s="241">
        <f>IFERROR(VLOOKUP(U183,'CRUCE OPORTUNIDADES'!$C$10:$D$13,2,FALSE),"")</f>
        <v/>
      </c>
      <c r="W183" s="241" t="n">
        <v>6.8800000000001</v>
      </c>
      <c r="X183" s="241">
        <f>IFERROR(VLOOKUP(W183,'CRUCE OPORTUNIDADES'!$C$10:$D$13,2,FALSE),"")</f>
        <v/>
      </c>
      <c r="Y183" s="241" t="n">
        <v>7.88000000000012</v>
      </c>
      <c r="Z183" s="241">
        <f>IFERROR(VLOOKUP(Y183,'CRUCE OPORTUNIDADES'!$C$10:$D$13,2,FALSE),"")</f>
        <v/>
      </c>
      <c r="AA183" s="241" t="n">
        <v>8.880000000000139</v>
      </c>
      <c r="AB183" s="241">
        <f>IFERROR(VLOOKUP(AA183,'CRUCE OPORTUNIDADES'!$C$10:$D$13,2,FALSE),"")</f>
        <v/>
      </c>
      <c r="AC183" s="241" t="n">
        <v>9.880000000000161</v>
      </c>
      <c r="AD183" s="241">
        <f>IFERROR(VLOOKUP(AC183,'CRUCE OPORTUNIDADES'!$C$10:$D$13,2,FALSE),"")</f>
        <v/>
      </c>
      <c r="AE183" s="241" t="n">
        <v>10.8800000000002</v>
      </c>
      <c r="AF183" s="241">
        <f>IFERROR(VLOOKUP(AE183,'CRUCE OPORTUNIDADES'!$C$10:$D$13,2,FALSE),"")</f>
        <v/>
      </c>
      <c r="AG183" s="241" t="n">
        <v>11.8800000000002</v>
      </c>
      <c r="AH183" s="241">
        <f>IFERROR(VLOOKUP(AG183,'CRUCE OPORTUNIDADES'!$C$10:$D$13,2,FALSE),"")</f>
        <v/>
      </c>
      <c r="AI183" s="241" t="n">
        <v>12.8800000000002</v>
      </c>
      <c r="AJ183" s="241">
        <f>IFERROR(VLOOKUP(AI183,'CRUCE OPORTUNIDADES'!$C$10:$D$13,2,FALSE),"")</f>
        <v/>
      </c>
      <c r="AK183" s="241" t="n">
        <v>13.8800000000002</v>
      </c>
      <c r="AL183" s="241">
        <f>IFERROR(VLOOKUP(AK183,'CRUCE OPORTUNIDADES'!$C$10:$D$13,2,FALSE),"")</f>
        <v/>
      </c>
      <c r="AM183" s="241" t="n">
        <v>14.8800000000003</v>
      </c>
      <c r="AN183" s="241">
        <f>IFERROR(VLOOKUP(AM183,'CRUCE OPORTUNIDADES'!$C$10:$D$13,2,FALSE),"")</f>
        <v/>
      </c>
      <c r="AO183" s="241" t="n">
        <v>15.8800000000003</v>
      </c>
      <c r="AP183" s="241">
        <f>IFERROR(VLOOKUP(AO183,'CRUCE OPORTUNIDADES'!$C$10:$D$13,2,FALSE),"")</f>
        <v/>
      </c>
      <c r="AQ183" s="241" t="n">
        <v>16.8800000000003</v>
      </c>
      <c r="AR183" s="241">
        <f>IFERROR(VLOOKUP(AQ183,'CRUCE OPORTUNIDADES'!$C$10:$D$13,2,FALSE),"")</f>
        <v/>
      </c>
      <c r="AS183" s="241" t="n">
        <v>17.8800000000003</v>
      </c>
      <c r="AT183" s="241">
        <f>IFERROR(VLOOKUP(AS183,'CRUCE OPORTUNIDADES'!$C$10:$D$13,2,FALSE),"")</f>
        <v/>
      </c>
      <c r="AU183" s="241" t="n">
        <v>18.8800000000003</v>
      </c>
      <c r="AV183" s="241">
        <f>IFERROR(VLOOKUP(AU183,'CRUCE OPORTUNIDADES'!$C$10:$D$13,2,FALSE),"")</f>
        <v/>
      </c>
      <c r="AW183" s="241" t="n">
        <v>19.8800000000004</v>
      </c>
      <c r="AX183" s="241">
        <f>IFERROR(VLOOKUP(AW183,'CRUCE OPORTUNIDADES'!$C$10:$D$13,2,FALSE),"")</f>
        <v/>
      </c>
      <c r="AY183" s="241" t="n">
        <v>20.8800000000004</v>
      </c>
      <c r="AZ183" s="241">
        <f>IFERROR(VLOOKUP(AY183,'CRUCE OPORTUNIDADES'!$C$10:$D$13,2,FALSE),"")</f>
        <v/>
      </c>
      <c r="BA183" s="241" t="n">
        <v>21.8800000000004</v>
      </c>
      <c r="BB183" s="241">
        <f>IFERROR(VLOOKUP(BA183,'CRUCE OPORTUNIDADES'!$C$10:$D$13,2,FALSE),"")</f>
        <v/>
      </c>
      <c r="BC183" s="241" t="n">
        <v>22.8800000000004</v>
      </c>
      <c r="BD183" s="241">
        <f>IFERROR(VLOOKUP(BC183,'CRUCE OPORTUNIDADES'!$C$10:$D$13,2,FALSE),"")</f>
        <v/>
      </c>
      <c r="BE183" s="241" t="n">
        <v>23.8800000000004</v>
      </c>
      <c r="BF183" s="241">
        <f>IFERROR(VLOOKUP(BE183,'CRUCE OPORTUNIDADES'!$C$10:$D$13,2,FALSE),"")</f>
        <v/>
      </c>
      <c r="BG183" s="241" t="n">
        <v>24.8800000000005</v>
      </c>
      <c r="BH183" s="241">
        <f>IFERROR(VLOOKUP(BG183,'CRUCE OPORTUNIDADES'!$C$10:$D$13,2,FALSE),"")</f>
        <v/>
      </c>
      <c r="BI183" s="241" t="n">
        <v>25.8800000000005</v>
      </c>
      <c r="BJ183" s="241">
        <f>IFERROR(VLOOKUP(BI183,'CRUCE OPORTUNIDADES'!$C$10:$D$13,2,FALSE),"")</f>
        <v/>
      </c>
    </row>
    <row r="184">
      <c r="N184" s="241">
        <f>IF(N185&lt;&gt;""," -O","")</f>
        <v/>
      </c>
      <c r="P184" s="241">
        <f>IF(P185&lt;&gt;""," -O","")</f>
        <v/>
      </c>
      <c r="R184" s="241">
        <f>IF(R185&lt;&gt;""," -O","")</f>
        <v/>
      </c>
      <c r="T184" s="241">
        <f>IF(T185&lt;&gt;""," -O","")</f>
        <v/>
      </c>
      <c r="V184" s="241">
        <f>IF(V185&lt;&gt;""," -O","")</f>
        <v/>
      </c>
      <c r="X184" s="241">
        <f>IF(X185&lt;&gt;""," -O","")</f>
        <v/>
      </c>
      <c r="Z184" s="241">
        <f>IF(Z185&lt;&gt;""," -O","")</f>
        <v/>
      </c>
      <c r="AB184" s="241">
        <f>IF(AB185&lt;&gt;""," -O","")</f>
        <v/>
      </c>
      <c r="AD184" s="241">
        <f>IF(AD185&lt;&gt;""," -O","")</f>
        <v/>
      </c>
      <c r="AF184" s="241">
        <f>IF(AF185&lt;&gt;""," -O","")</f>
        <v/>
      </c>
      <c r="AH184" s="241">
        <f>IF(AH185&lt;&gt;""," -O","")</f>
        <v/>
      </c>
      <c r="AJ184" s="241">
        <f>IF(AJ185&lt;&gt;""," -O","")</f>
        <v/>
      </c>
      <c r="AL184" s="241">
        <f>IF(AL185&lt;&gt;""," -O","")</f>
        <v/>
      </c>
      <c r="AN184" s="241">
        <f>IF(AN185&lt;&gt;""," -O","")</f>
        <v/>
      </c>
      <c r="AP184" s="241">
        <f>IF(AP185&lt;&gt;""," -O","")</f>
        <v/>
      </c>
      <c r="AR184" s="241">
        <f>IF(AR185&lt;&gt;""," -O","")</f>
        <v/>
      </c>
      <c r="AT184" s="241">
        <f>IF(AT185&lt;&gt;""," -O","")</f>
        <v/>
      </c>
      <c r="AV184" s="241">
        <f>IF(AV185&lt;&gt;""," -O","")</f>
        <v/>
      </c>
      <c r="AX184" s="241">
        <f>IF(AX185&lt;&gt;""," -O","")</f>
        <v/>
      </c>
      <c r="AZ184" s="241">
        <f>IF(AZ185&lt;&gt;""," -O","")</f>
        <v/>
      </c>
      <c r="BB184" s="241">
        <f>IF(BB185&lt;&gt;""," -O","")</f>
        <v/>
      </c>
      <c r="BD184" s="241">
        <f>IF(BD185&lt;&gt;""," -O","")</f>
        <v/>
      </c>
      <c r="BF184" s="241">
        <f>IF(BF185&lt;&gt;""," -O","")</f>
        <v/>
      </c>
      <c r="BH184" s="241">
        <f>IF(BH185&lt;&gt;""," -O","")</f>
        <v/>
      </c>
      <c r="BJ184" s="241">
        <f>IF(BJ185&lt;&gt;""," -O","")</f>
        <v/>
      </c>
    </row>
    <row r="185">
      <c r="M185" s="241" t="n">
        <v>1.89</v>
      </c>
      <c r="N185" s="241">
        <f>IFERROR(VLOOKUP(M185,'CRUCE OPORTUNIDADES'!$C$10:$D$13,2,FALSE),"")</f>
        <v/>
      </c>
      <c r="O185" s="241" t="n">
        <v>2.89000000000002</v>
      </c>
      <c r="P185" s="241">
        <f>IFERROR(VLOOKUP(O185,'CRUCE OPORTUNIDADES'!$C$10:$D$13,2,FALSE),"")</f>
        <v/>
      </c>
      <c r="Q185" s="241" t="n">
        <v>3.89000000000004</v>
      </c>
      <c r="R185" s="241">
        <f>IFERROR(VLOOKUP(Q185,'CRUCE OPORTUNIDADES'!$C$10:$D$13,2,FALSE),"")</f>
        <v/>
      </c>
      <c r="S185" s="241" t="n">
        <v>4.89000000000006</v>
      </c>
      <c r="T185" s="241">
        <f>IFERROR(VLOOKUP(S185,'CRUCE OPORTUNIDADES'!$C$10:$D$13,2,FALSE),"")</f>
        <v/>
      </c>
      <c r="U185" s="241" t="n">
        <v>5.89000000000008</v>
      </c>
      <c r="V185" s="241">
        <f>IFERROR(VLOOKUP(U185,'CRUCE OPORTUNIDADES'!$C$10:$D$13,2,FALSE),"")</f>
        <v/>
      </c>
      <c r="W185" s="241" t="n">
        <v>6.8900000000001</v>
      </c>
      <c r="X185" s="241">
        <f>IFERROR(VLOOKUP(W185,'CRUCE OPORTUNIDADES'!$C$10:$D$13,2,FALSE),"")</f>
        <v/>
      </c>
      <c r="Y185" s="241" t="n">
        <v>7.89000000000012</v>
      </c>
      <c r="Z185" s="241">
        <f>IFERROR(VLOOKUP(Y185,'CRUCE OPORTUNIDADES'!$C$10:$D$13,2,FALSE),"")</f>
        <v/>
      </c>
      <c r="AA185" s="241" t="n">
        <v>8.890000000000139</v>
      </c>
      <c r="AB185" s="241">
        <f>IFERROR(VLOOKUP(AA185,'CRUCE OPORTUNIDADES'!$C$10:$D$13,2,FALSE),"")</f>
        <v/>
      </c>
      <c r="AC185" s="241" t="n">
        <v>9.89000000000016</v>
      </c>
      <c r="AD185" s="241">
        <f>IFERROR(VLOOKUP(AC185,'CRUCE OPORTUNIDADES'!$C$10:$D$13,2,FALSE),"")</f>
        <v/>
      </c>
      <c r="AE185" s="241" t="n">
        <v>10.8900000000002</v>
      </c>
      <c r="AF185" s="241">
        <f>IFERROR(VLOOKUP(AE185,'CRUCE OPORTUNIDADES'!$C$10:$D$13,2,FALSE),"")</f>
        <v/>
      </c>
      <c r="AG185" s="241" t="n">
        <v>11.8900000000002</v>
      </c>
      <c r="AH185" s="241">
        <f>IFERROR(VLOOKUP(AG185,'CRUCE OPORTUNIDADES'!$C$10:$D$13,2,FALSE),"")</f>
        <v/>
      </c>
      <c r="AI185" s="241" t="n">
        <v>12.8900000000002</v>
      </c>
      <c r="AJ185" s="241">
        <f>IFERROR(VLOOKUP(AI185,'CRUCE OPORTUNIDADES'!$C$10:$D$13,2,FALSE),"")</f>
        <v/>
      </c>
      <c r="AK185" s="241" t="n">
        <v>13.8900000000002</v>
      </c>
      <c r="AL185" s="241">
        <f>IFERROR(VLOOKUP(AK185,'CRUCE OPORTUNIDADES'!$C$10:$D$13,2,FALSE),"")</f>
        <v/>
      </c>
      <c r="AM185" s="241" t="n">
        <v>14.8900000000003</v>
      </c>
      <c r="AN185" s="241">
        <f>IFERROR(VLOOKUP(AM185,'CRUCE OPORTUNIDADES'!$C$10:$D$13,2,FALSE),"")</f>
        <v/>
      </c>
      <c r="AO185" s="241" t="n">
        <v>15.8900000000003</v>
      </c>
      <c r="AP185" s="241">
        <f>IFERROR(VLOOKUP(AO185,'CRUCE OPORTUNIDADES'!$C$10:$D$13,2,FALSE),"")</f>
        <v/>
      </c>
      <c r="AQ185" s="241" t="n">
        <v>16.8900000000003</v>
      </c>
      <c r="AR185" s="241">
        <f>IFERROR(VLOOKUP(AQ185,'CRUCE OPORTUNIDADES'!$C$10:$D$13,2,FALSE),"")</f>
        <v/>
      </c>
      <c r="AS185" s="241" t="n">
        <v>17.8900000000003</v>
      </c>
      <c r="AT185" s="241">
        <f>IFERROR(VLOOKUP(AS185,'CRUCE OPORTUNIDADES'!$C$10:$D$13,2,FALSE),"")</f>
        <v/>
      </c>
      <c r="AU185" s="241" t="n">
        <v>18.8900000000003</v>
      </c>
      <c r="AV185" s="241">
        <f>IFERROR(VLOOKUP(AU185,'CRUCE OPORTUNIDADES'!$C$10:$D$13,2,FALSE),"")</f>
        <v/>
      </c>
      <c r="AW185" s="241" t="n">
        <v>19.8900000000004</v>
      </c>
      <c r="AX185" s="241">
        <f>IFERROR(VLOOKUP(AW185,'CRUCE OPORTUNIDADES'!$C$10:$D$13,2,FALSE),"")</f>
        <v/>
      </c>
      <c r="AY185" s="241" t="n">
        <v>20.8900000000004</v>
      </c>
      <c r="AZ185" s="241">
        <f>IFERROR(VLOOKUP(AY185,'CRUCE OPORTUNIDADES'!$C$10:$D$13,2,FALSE),"")</f>
        <v/>
      </c>
      <c r="BA185" s="241" t="n">
        <v>21.8900000000004</v>
      </c>
      <c r="BB185" s="241">
        <f>IFERROR(VLOOKUP(BA185,'CRUCE OPORTUNIDADES'!$C$10:$D$13,2,FALSE),"")</f>
        <v/>
      </c>
      <c r="BC185" s="241" t="n">
        <v>22.8900000000004</v>
      </c>
      <c r="BD185" s="241">
        <f>IFERROR(VLOOKUP(BC185,'CRUCE OPORTUNIDADES'!$C$10:$D$13,2,FALSE),"")</f>
        <v/>
      </c>
      <c r="BE185" s="241" t="n">
        <v>23.8900000000004</v>
      </c>
      <c r="BF185" s="241">
        <f>IFERROR(VLOOKUP(BE185,'CRUCE OPORTUNIDADES'!$C$10:$D$13,2,FALSE),"")</f>
        <v/>
      </c>
      <c r="BG185" s="241" t="n">
        <v>24.8900000000005</v>
      </c>
      <c r="BH185" s="241">
        <f>IFERROR(VLOOKUP(BG185,'CRUCE OPORTUNIDADES'!$C$10:$D$13,2,FALSE),"")</f>
        <v/>
      </c>
      <c r="BI185" s="241" t="n">
        <v>25.8900000000005</v>
      </c>
      <c r="BJ185" s="241">
        <f>IFERROR(VLOOKUP(BI185,'CRUCE OPORTUNIDADES'!$C$10:$D$13,2,FALSE),"")</f>
        <v/>
      </c>
    </row>
    <row r="186">
      <c r="N186" s="241">
        <f>IF(N187&lt;&gt;""," -O","")</f>
        <v/>
      </c>
      <c r="P186" s="241">
        <f>IF(P187&lt;&gt;""," -O","")</f>
        <v/>
      </c>
      <c r="R186" s="241">
        <f>IF(R187&lt;&gt;""," -O","")</f>
        <v/>
      </c>
      <c r="T186" s="241">
        <f>IF(T187&lt;&gt;""," -O","")</f>
        <v/>
      </c>
      <c r="V186" s="241">
        <f>IF(V187&lt;&gt;""," -O","")</f>
        <v/>
      </c>
      <c r="X186" s="241">
        <f>IF(X187&lt;&gt;""," -O","")</f>
        <v/>
      </c>
      <c r="Z186" s="241">
        <f>IF(Z187&lt;&gt;""," -O","")</f>
        <v/>
      </c>
      <c r="AB186" s="241">
        <f>IF(AB187&lt;&gt;""," -O","")</f>
        <v/>
      </c>
      <c r="AD186" s="241">
        <f>IF(AD187&lt;&gt;""," -O","")</f>
        <v/>
      </c>
      <c r="AF186" s="241">
        <f>IF(AF187&lt;&gt;""," -O","")</f>
        <v/>
      </c>
      <c r="AH186" s="241">
        <f>IF(AH187&lt;&gt;""," -O","")</f>
        <v/>
      </c>
      <c r="AJ186" s="241">
        <f>IF(AJ187&lt;&gt;""," -O","")</f>
        <v/>
      </c>
      <c r="AL186" s="241">
        <f>IF(AL187&lt;&gt;""," -O","")</f>
        <v/>
      </c>
      <c r="AN186" s="241">
        <f>IF(AN187&lt;&gt;""," -O","")</f>
        <v/>
      </c>
      <c r="AP186" s="241">
        <f>IF(AP187&lt;&gt;""," -O","")</f>
        <v/>
      </c>
      <c r="AR186" s="241">
        <f>IF(AR187&lt;&gt;""," -O","")</f>
        <v/>
      </c>
      <c r="AT186" s="241">
        <f>IF(AT187&lt;&gt;""," -O","")</f>
        <v/>
      </c>
      <c r="AV186" s="241">
        <f>IF(AV187&lt;&gt;""," -O","")</f>
        <v/>
      </c>
      <c r="AX186" s="241">
        <f>IF(AX187&lt;&gt;""," -O","")</f>
        <v/>
      </c>
      <c r="AZ186" s="241">
        <f>IF(AZ187&lt;&gt;""," -O","")</f>
        <v/>
      </c>
      <c r="BB186" s="241">
        <f>IF(BB187&lt;&gt;""," -O","")</f>
        <v/>
      </c>
      <c r="BD186" s="241">
        <f>IF(BD187&lt;&gt;""," -O","")</f>
        <v/>
      </c>
      <c r="BF186" s="241">
        <f>IF(BF187&lt;&gt;""," -O","")</f>
        <v/>
      </c>
      <c r="BH186" s="241">
        <f>IF(BH187&lt;&gt;""," -O","")</f>
        <v/>
      </c>
      <c r="BJ186" s="241">
        <f>IF(BJ187&lt;&gt;""," -O","")</f>
        <v/>
      </c>
    </row>
    <row r="187">
      <c r="M187" s="241" t="n">
        <v>1.9</v>
      </c>
      <c r="N187" s="241">
        <f>IFERROR(VLOOKUP(M187,'CRUCE OPORTUNIDADES'!$C$10:$D$13,2,FALSE),"")</f>
        <v/>
      </c>
      <c r="O187" s="241" t="n">
        <v>2.90000000000002</v>
      </c>
      <c r="P187" s="241">
        <f>IFERROR(VLOOKUP(O187,'CRUCE OPORTUNIDADES'!$C$10:$D$13,2,FALSE),"")</f>
        <v/>
      </c>
      <c r="Q187" s="241" t="n">
        <v>3.90000000000004</v>
      </c>
      <c r="R187" s="241">
        <f>IFERROR(VLOOKUP(Q187,'CRUCE OPORTUNIDADES'!$C$10:$D$13,2,FALSE),"")</f>
        <v/>
      </c>
      <c r="S187" s="241" t="n">
        <v>4.90000000000006</v>
      </c>
      <c r="T187" s="241">
        <f>IFERROR(VLOOKUP(S187,'CRUCE OPORTUNIDADES'!$C$10:$D$13,2,FALSE),"")</f>
        <v/>
      </c>
      <c r="U187" s="241" t="n">
        <v>5.90000000000008</v>
      </c>
      <c r="V187" s="241">
        <f>IFERROR(VLOOKUP(U187,'CRUCE OPORTUNIDADES'!$C$10:$D$13,2,FALSE),"")</f>
        <v/>
      </c>
      <c r="W187" s="241" t="n">
        <v>6.9000000000001</v>
      </c>
      <c r="X187" s="241">
        <f>IFERROR(VLOOKUP(W187,'CRUCE OPORTUNIDADES'!$C$10:$D$13,2,FALSE),"")</f>
        <v/>
      </c>
      <c r="Y187" s="241" t="n">
        <v>7.90000000000012</v>
      </c>
      <c r="Z187" s="241">
        <f>IFERROR(VLOOKUP(Y187,'CRUCE OPORTUNIDADES'!$C$10:$D$13,2,FALSE),"")</f>
        <v/>
      </c>
      <c r="AA187" s="241" t="n">
        <v>8.900000000000141</v>
      </c>
      <c r="AB187" s="241">
        <f>IFERROR(VLOOKUP(AA187,'CRUCE OPORTUNIDADES'!$C$10:$D$13,2,FALSE),"")</f>
        <v/>
      </c>
      <c r="AC187" s="241" t="n">
        <v>9.90000000000016</v>
      </c>
      <c r="AD187" s="241">
        <f>IFERROR(VLOOKUP(AC187,'CRUCE OPORTUNIDADES'!$C$10:$D$13,2,FALSE),"")</f>
        <v/>
      </c>
      <c r="AE187" s="241" t="n">
        <v>10.9000000000002</v>
      </c>
      <c r="AF187" s="241">
        <f>IFERROR(VLOOKUP(AE187,'CRUCE OPORTUNIDADES'!$C$10:$D$13,2,FALSE),"")</f>
        <v/>
      </c>
      <c r="AG187" s="241" t="n">
        <v>11.9000000000002</v>
      </c>
      <c r="AH187" s="241">
        <f>IFERROR(VLOOKUP(AG187,'CRUCE OPORTUNIDADES'!$C$10:$D$13,2,FALSE),"")</f>
        <v/>
      </c>
      <c r="AI187" s="241" t="n">
        <v>12.9000000000002</v>
      </c>
      <c r="AJ187" s="241">
        <f>IFERROR(VLOOKUP(AI187,'CRUCE OPORTUNIDADES'!$C$10:$D$13,2,FALSE),"")</f>
        <v/>
      </c>
      <c r="AK187" s="241" t="n">
        <v>13.9000000000002</v>
      </c>
      <c r="AL187" s="241">
        <f>IFERROR(VLOOKUP(AK187,'CRUCE OPORTUNIDADES'!$C$10:$D$13,2,FALSE),"")</f>
        <v/>
      </c>
      <c r="AM187" s="241" t="n">
        <v>14.9000000000003</v>
      </c>
      <c r="AN187" s="241">
        <f>IFERROR(VLOOKUP(AM187,'CRUCE OPORTUNIDADES'!$C$10:$D$13,2,FALSE),"")</f>
        <v/>
      </c>
      <c r="AO187" s="241" t="n">
        <v>15.9000000000003</v>
      </c>
      <c r="AP187" s="241">
        <f>IFERROR(VLOOKUP(AO187,'CRUCE OPORTUNIDADES'!$C$10:$D$13,2,FALSE),"")</f>
        <v/>
      </c>
      <c r="AQ187" s="241" t="n">
        <v>16.9000000000003</v>
      </c>
      <c r="AR187" s="241">
        <f>IFERROR(VLOOKUP(AQ187,'CRUCE OPORTUNIDADES'!$C$10:$D$13,2,FALSE),"")</f>
        <v/>
      </c>
      <c r="AS187" s="241" t="n">
        <v>17.9000000000003</v>
      </c>
      <c r="AT187" s="241">
        <f>IFERROR(VLOOKUP(AS187,'CRUCE OPORTUNIDADES'!$C$10:$D$13,2,FALSE),"")</f>
        <v/>
      </c>
      <c r="AU187" s="241" t="n">
        <v>18.9000000000003</v>
      </c>
      <c r="AV187" s="241">
        <f>IFERROR(VLOOKUP(AU187,'CRUCE OPORTUNIDADES'!$C$10:$D$13,2,FALSE),"")</f>
        <v/>
      </c>
      <c r="AW187" s="241" t="n">
        <v>19.9000000000004</v>
      </c>
      <c r="AX187" s="241">
        <f>IFERROR(VLOOKUP(AW187,'CRUCE OPORTUNIDADES'!$C$10:$D$13,2,FALSE),"")</f>
        <v/>
      </c>
      <c r="AY187" s="241" t="n">
        <v>20.9000000000004</v>
      </c>
      <c r="AZ187" s="241">
        <f>IFERROR(VLOOKUP(AY187,'CRUCE OPORTUNIDADES'!$C$10:$D$13,2,FALSE),"")</f>
        <v/>
      </c>
      <c r="BA187" s="241" t="n">
        <v>21.9000000000004</v>
      </c>
      <c r="BB187" s="241">
        <f>IFERROR(VLOOKUP(BA187,'CRUCE OPORTUNIDADES'!$C$10:$D$13,2,FALSE),"")</f>
        <v/>
      </c>
      <c r="BC187" s="241" t="n">
        <v>22.9000000000004</v>
      </c>
      <c r="BD187" s="241">
        <f>IFERROR(VLOOKUP(BC187,'CRUCE OPORTUNIDADES'!$C$10:$D$13,2,FALSE),"")</f>
        <v/>
      </c>
      <c r="BE187" s="241" t="n">
        <v>23.9000000000004</v>
      </c>
      <c r="BF187" s="241">
        <f>IFERROR(VLOOKUP(BE187,'CRUCE OPORTUNIDADES'!$C$10:$D$13,2,FALSE),"")</f>
        <v/>
      </c>
      <c r="BG187" s="241" t="n">
        <v>24.9000000000005</v>
      </c>
      <c r="BH187" s="241">
        <f>IFERROR(VLOOKUP(BG187,'CRUCE OPORTUNIDADES'!$C$10:$D$13,2,FALSE),"")</f>
        <v/>
      </c>
      <c r="BI187" s="241" t="n">
        <v>25.9000000000005</v>
      </c>
      <c r="BJ187" s="241">
        <f>IFERROR(VLOOKUP(BI187,'CRUCE OPORTUNIDADES'!$C$10:$D$13,2,FALSE),"")</f>
        <v/>
      </c>
    </row>
    <row r="188">
      <c r="N188" s="241">
        <f>IF(N189&lt;&gt;""," -O","")</f>
        <v/>
      </c>
      <c r="P188" s="241">
        <f>IF(P189&lt;&gt;""," -O","")</f>
        <v/>
      </c>
      <c r="R188" s="241">
        <f>IF(R189&lt;&gt;""," -O","")</f>
        <v/>
      </c>
      <c r="T188" s="241">
        <f>IF(T189&lt;&gt;""," -O","")</f>
        <v/>
      </c>
      <c r="V188" s="241">
        <f>IF(V189&lt;&gt;""," -O","")</f>
        <v/>
      </c>
      <c r="X188" s="241">
        <f>IF(X189&lt;&gt;""," -O","")</f>
        <v/>
      </c>
      <c r="Z188" s="241">
        <f>IF(Z189&lt;&gt;""," -O","")</f>
        <v/>
      </c>
      <c r="AB188" s="241">
        <f>IF(AB189&lt;&gt;""," -O","")</f>
        <v/>
      </c>
      <c r="AD188" s="241">
        <f>IF(AD189&lt;&gt;""," -O","")</f>
        <v/>
      </c>
      <c r="AF188" s="241">
        <f>IF(AF189&lt;&gt;""," -O","")</f>
        <v/>
      </c>
      <c r="AH188" s="241">
        <f>IF(AH189&lt;&gt;""," -O","")</f>
        <v/>
      </c>
      <c r="AJ188" s="241">
        <f>IF(AJ189&lt;&gt;""," -O","")</f>
        <v/>
      </c>
      <c r="AL188" s="241">
        <f>IF(AL189&lt;&gt;""," -O","")</f>
        <v/>
      </c>
      <c r="AN188" s="241">
        <f>IF(AN189&lt;&gt;""," -O","")</f>
        <v/>
      </c>
      <c r="AP188" s="241">
        <f>IF(AP189&lt;&gt;""," -O","")</f>
        <v/>
      </c>
      <c r="AR188" s="241">
        <f>IF(AR189&lt;&gt;""," -O","")</f>
        <v/>
      </c>
      <c r="AT188" s="241">
        <f>IF(AT189&lt;&gt;""," -O","")</f>
        <v/>
      </c>
      <c r="AV188" s="241">
        <f>IF(AV189&lt;&gt;""," -O","")</f>
        <v/>
      </c>
      <c r="AX188" s="241">
        <f>IF(AX189&lt;&gt;""," -O","")</f>
        <v/>
      </c>
      <c r="AZ188" s="241">
        <f>IF(AZ189&lt;&gt;""," -O","")</f>
        <v/>
      </c>
      <c r="BB188" s="241">
        <f>IF(BB189&lt;&gt;""," -O","")</f>
        <v/>
      </c>
      <c r="BD188" s="241">
        <f>IF(BD189&lt;&gt;""," -O","")</f>
        <v/>
      </c>
      <c r="BF188" s="241">
        <f>IF(BF189&lt;&gt;""," -O","")</f>
        <v/>
      </c>
      <c r="BH188" s="241">
        <f>IF(BH189&lt;&gt;""," -O","")</f>
        <v/>
      </c>
      <c r="BJ188" s="241">
        <f>IF(BJ189&lt;&gt;""," -O","")</f>
        <v/>
      </c>
    </row>
    <row r="189">
      <c r="M189" s="241" t="n">
        <v>1.91</v>
      </c>
      <c r="N189" s="241">
        <f>IFERROR(VLOOKUP(M189,'CRUCE OPORTUNIDADES'!$C$10:$D$13,2,FALSE),"")</f>
        <v/>
      </c>
      <c r="O189" s="241" t="n">
        <v>2.91000000000002</v>
      </c>
      <c r="P189" s="241">
        <f>IFERROR(VLOOKUP(O189,'CRUCE OPORTUNIDADES'!$C$10:$D$13,2,FALSE),"")</f>
        <v/>
      </c>
      <c r="Q189" s="241" t="n">
        <v>3.91000000000004</v>
      </c>
      <c r="R189" s="241">
        <f>IFERROR(VLOOKUP(Q189,'CRUCE OPORTUNIDADES'!$C$10:$D$13,2,FALSE),"")</f>
        <v/>
      </c>
      <c r="S189" s="241" t="n">
        <v>4.91000000000006</v>
      </c>
      <c r="T189" s="241">
        <f>IFERROR(VLOOKUP(S189,'CRUCE OPORTUNIDADES'!$C$10:$D$13,2,FALSE),"")</f>
        <v/>
      </c>
      <c r="U189" s="241" t="n">
        <v>5.91000000000008</v>
      </c>
      <c r="V189" s="241">
        <f>IFERROR(VLOOKUP(U189,'CRUCE OPORTUNIDADES'!$C$10:$D$13,2,FALSE),"")</f>
        <v/>
      </c>
      <c r="W189" s="241" t="n">
        <v>6.9100000000001</v>
      </c>
      <c r="X189" s="241">
        <f>IFERROR(VLOOKUP(W189,'CRUCE OPORTUNIDADES'!$C$10:$D$13,2,FALSE),"")</f>
        <v/>
      </c>
      <c r="Y189" s="241" t="n">
        <v>7.91000000000012</v>
      </c>
      <c r="Z189" s="241">
        <f>IFERROR(VLOOKUP(Y189,'CRUCE OPORTUNIDADES'!$C$10:$D$13,2,FALSE),"")</f>
        <v/>
      </c>
      <c r="AA189" s="241" t="n">
        <v>8.91000000000014</v>
      </c>
      <c r="AB189" s="241">
        <f>IFERROR(VLOOKUP(AA189,'CRUCE OPORTUNIDADES'!$C$10:$D$13,2,FALSE),"")</f>
        <v/>
      </c>
      <c r="AC189" s="241" t="n">
        <v>9.91000000000016</v>
      </c>
      <c r="AD189" s="241">
        <f>IFERROR(VLOOKUP(AC189,'CRUCE OPORTUNIDADES'!$C$10:$D$13,2,FALSE),"")</f>
        <v/>
      </c>
      <c r="AE189" s="241" t="n">
        <v>10.9100000000002</v>
      </c>
      <c r="AF189" s="241">
        <f>IFERROR(VLOOKUP(AE189,'CRUCE OPORTUNIDADES'!$C$10:$D$13,2,FALSE),"")</f>
        <v/>
      </c>
      <c r="AG189" s="241" t="n">
        <v>11.9100000000002</v>
      </c>
      <c r="AH189" s="241">
        <f>IFERROR(VLOOKUP(AG189,'CRUCE OPORTUNIDADES'!$C$10:$D$13,2,FALSE),"")</f>
        <v/>
      </c>
      <c r="AI189" s="241" t="n">
        <v>12.9100000000002</v>
      </c>
      <c r="AJ189" s="241">
        <f>IFERROR(VLOOKUP(AI189,'CRUCE OPORTUNIDADES'!$C$10:$D$13,2,FALSE),"")</f>
        <v/>
      </c>
      <c r="AK189" s="241" t="n">
        <v>13.9100000000002</v>
      </c>
      <c r="AL189" s="241">
        <f>IFERROR(VLOOKUP(AK189,'CRUCE OPORTUNIDADES'!$C$10:$D$13,2,FALSE),"")</f>
        <v/>
      </c>
      <c r="AM189" s="241" t="n">
        <v>14.9100000000003</v>
      </c>
      <c r="AN189" s="241">
        <f>IFERROR(VLOOKUP(AM189,'CRUCE OPORTUNIDADES'!$C$10:$D$13,2,FALSE),"")</f>
        <v/>
      </c>
      <c r="AO189" s="241" t="n">
        <v>15.9100000000003</v>
      </c>
      <c r="AP189" s="241">
        <f>IFERROR(VLOOKUP(AO189,'CRUCE OPORTUNIDADES'!$C$10:$D$13,2,FALSE),"")</f>
        <v/>
      </c>
      <c r="AQ189" s="241" t="n">
        <v>16.9100000000003</v>
      </c>
      <c r="AR189" s="241">
        <f>IFERROR(VLOOKUP(AQ189,'CRUCE OPORTUNIDADES'!$C$10:$D$13,2,FALSE),"")</f>
        <v/>
      </c>
      <c r="AS189" s="241" t="n">
        <v>17.9100000000003</v>
      </c>
      <c r="AT189" s="241">
        <f>IFERROR(VLOOKUP(AS189,'CRUCE OPORTUNIDADES'!$C$10:$D$13,2,FALSE),"")</f>
        <v/>
      </c>
      <c r="AU189" s="241" t="n">
        <v>18.9100000000003</v>
      </c>
      <c r="AV189" s="241">
        <f>IFERROR(VLOOKUP(AU189,'CRUCE OPORTUNIDADES'!$C$10:$D$13,2,FALSE),"")</f>
        <v/>
      </c>
      <c r="AW189" s="241" t="n">
        <v>19.9100000000004</v>
      </c>
      <c r="AX189" s="241">
        <f>IFERROR(VLOOKUP(AW189,'CRUCE OPORTUNIDADES'!$C$10:$D$13,2,FALSE),"")</f>
        <v/>
      </c>
      <c r="AY189" s="241" t="n">
        <v>20.9100000000004</v>
      </c>
      <c r="AZ189" s="241">
        <f>IFERROR(VLOOKUP(AY189,'CRUCE OPORTUNIDADES'!$C$10:$D$13,2,FALSE),"")</f>
        <v/>
      </c>
      <c r="BA189" s="241" t="n">
        <v>21.9100000000004</v>
      </c>
      <c r="BB189" s="241">
        <f>IFERROR(VLOOKUP(BA189,'CRUCE OPORTUNIDADES'!$C$10:$D$13,2,FALSE),"")</f>
        <v/>
      </c>
      <c r="BC189" s="241" t="n">
        <v>22.9100000000004</v>
      </c>
      <c r="BD189" s="241">
        <f>IFERROR(VLOOKUP(BC189,'CRUCE OPORTUNIDADES'!$C$10:$D$13,2,FALSE),"")</f>
        <v/>
      </c>
      <c r="BE189" s="241" t="n">
        <v>23.9100000000004</v>
      </c>
      <c r="BF189" s="241">
        <f>IFERROR(VLOOKUP(BE189,'CRUCE OPORTUNIDADES'!$C$10:$D$13,2,FALSE),"")</f>
        <v/>
      </c>
      <c r="BG189" s="241" t="n">
        <v>24.9100000000005</v>
      </c>
      <c r="BH189" s="241">
        <f>IFERROR(VLOOKUP(BG189,'CRUCE OPORTUNIDADES'!$C$10:$D$13,2,FALSE),"")</f>
        <v/>
      </c>
      <c r="BI189" s="241" t="n">
        <v>25.9100000000005</v>
      </c>
      <c r="BJ189" s="241">
        <f>IFERROR(VLOOKUP(BI189,'CRUCE OPORTUNIDADES'!$C$10:$D$13,2,FALSE),"")</f>
        <v/>
      </c>
    </row>
    <row r="190">
      <c r="N190" s="241">
        <f>IF(N191&lt;&gt;""," -O","")</f>
        <v/>
      </c>
      <c r="P190" s="241">
        <f>IF(P191&lt;&gt;""," -O","")</f>
        <v/>
      </c>
      <c r="R190" s="241">
        <f>IF(R191&lt;&gt;""," -O","")</f>
        <v/>
      </c>
      <c r="T190" s="241">
        <f>IF(T191&lt;&gt;""," -O","")</f>
        <v/>
      </c>
      <c r="V190" s="241">
        <f>IF(V191&lt;&gt;""," -O","")</f>
        <v/>
      </c>
      <c r="X190" s="241">
        <f>IF(X191&lt;&gt;""," -O","")</f>
        <v/>
      </c>
      <c r="Z190" s="241">
        <f>IF(Z191&lt;&gt;""," -O","")</f>
        <v/>
      </c>
      <c r="AB190" s="241">
        <f>IF(AB191&lt;&gt;""," -O","")</f>
        <v/>
      </c>
      <c r="AD190" s="241">
        <f>IF(AD191&lt;&gt;""," -O","")</f>
        <v/>
      </c>
      <c r="AF190" s="241">
        <f>IF(AF191&lt;&gt;""," -O","")</f>
        <v/>
      </c>
      <c r="AH190" s="241">
        <f>IF(AH191&lt;&gt;""," -O","")</f>
        <v/>
      </c>
      <c r="AJ190" s="241">
        <f>IF(AJ191&lt;&gt;""," -O","")</f>
        <v/>
      </c>
      <c r="AL190" s="241">
        <f>IF(AL191&lt;&gt;""," -O","")</f>
        <v/>
      </c>
      <c r="AN190" s="241">
        <f>IF(AN191&lt;&gt;""," -O","")</f>
        <v/>
      </c>
      <c r="AP190" s="241">
        <f>IF(AP191&lt;&gt;""," -O","")</f>
        <v/>
      </c>
      <c r="AR190" s="241">
        <f>IF(AR191&lt;&gt;""," -O","")</f>
        <v/>
      </c>
      <c r="AT190" s="241">
        <f>IF(AT191&lt;&gt;""," -O","")</f>
        <v/>
      </c>
      <c r="AV190" s="241">
        <f>IF(AV191&lt;&gt;""," -O","")</f>
        <v/>
      </c>
      <c r="AX190" s="241">
        <f>IF(AX191&lt;&gt;""," -O","")</f>
        <v/>
      </c>
      <c r="AZ190" s="241">
        <f>IF(AZ191&lt;&gt;""," -O","")</f>
        <v/>
      </c>
      <c r="BB190" s="241">
        <f>IF(BB191&lt;&gt;""," -O","")</f>
        <v/>
      </c>
      <c r="BD190" s="241">
        <f>IF(BD191&lt;&gt;""," -O","")</f>
        <v/>
      </c>
      <c r="BF190" s="241">
        <f>IF(BF191&lt;&gt;""," -O","")</f>
        <v/>
      </c>
      <c r="BH190" s="241">
        <f>IF(BH191&lt;&gt;""," -O","")</f>
        <v/>
      </c>
      <c r="BJ190" s="241">
        <f>IF(BJ191&lt;&gt;""," -O","")</f>
        <v/>
      </c>
    </row>
    <row r="191">
      <c r="M191" s="241" t="n">
        <v>1.92</v>
      </c>
      <c r="N191" s="241">
        <f>IFERROR(VLOOKUP(M191,'CRUCE OPORTUNIDADES'!$C$10:$D$13,2,FALSE),"")</f>
        <v/>
      </c>
      <c r="O191" s="241" t="n">
        <v>2.92000000000002</v>
      </c>
      <c r="P191" s="241">
        <f>IFERROR(VLOOKUP(O191,'CRUCE OPORTUNIDADES'!$C$10:$D$13,2,FALSE),"")</f>
        <v/>
      </c>
      <c r="Q191" s="241" t="n">
        <v>3.92000000000004</v>
      </c>
      <c r="R191" s="241">
        <f>IFERROR(VLOOKUP(Q191,'CRUCE OPORTUNIDADES'!$C$10:$D$13,2,FALSE),"")</f>
        <v/>
      </c>
      <c r="S191" s="241" t="n">
        <v>4.92000000000006</v>
      </c>
      <c r="T191" s="241">
        <f>IFERROR(VLOOKUP(S191,'CRUCE OPORTUNIDADES'!$C$10:$D$13,2,FALSE),"")</f>
        <v/>
      </c>
      <c r="U191" s="241" t="n">
        <v>5.92000000000008</v>
      </c>
      <c r="V191" s="241">
        <f>IFERROR(VLOOKUP(U191,'CRUCE OPORTUNIDADES'!$C$10:$D$13,2,FALSE),"")</f>
        <v/>
      </c>
      <c r="W191" s="241" t="n">
        <v>6.9200000000001</v>
      </c>
      <c r="X191" s="241">
        <f>IFERROR(VLOOKUP(W191,'CRUCE OPORTUNIDADES'!$C$10:$D$13,2,FALSE),"")</f>
        <v/>
      </c>
      <c r="Y191" s="241" t="n">
        <v>7.92000000000012</v>
      </c>
      <c r="Z191" s="241">
        <f>IFERROR(VLOOKUP(Y191,'CRUCE OPORTUNIDADES'!$C$10:$D$13,2,FALSE),"")</f>
        <v/>
      </c>
      <c r="AA191" s="241" t="n">
        <v>8.92000000000014</v>
      </c>
      <c r="AB191" s="241">
        <f>IFERROR(VLOOKUP(AA191,'CRUCE OPORTUNIDADES'!$C$10:$D$13,2,FALSE),"")</f>
        <v/>
      </c>
      <c r="AC191" s="241" t="n">
        <v>9.92000000000016</v>
      </c>
      <c r="AD191" s="241">
        <f>IFERROR(VLOOKUP(AC191,'CRUCE OPORTUNIDADES'!$C$10:$D$13,2,FALSE),"")</f>
        <v/>
      </c>
      <c r="AE191" s="241" t="n">
        <v>10.9200000000002</v>
      </c>
      <c r="AF191" s="241">
        <f>IFERROR(VLOOKUP(AE191,'CRUCE OPORTUNIDADES'!$C$10:$D$13,2,FALSE),"")</f>
        <v/>
      </c>
      <c r="AG191" s="241" t="n">
        <v>11.9200000000002</v>
      </c>
      <c r="AH191" s="241">
        <f>IFERROR(VLOOKUP(AG191,'CRUCE OPORTUNIDADES'!$C$10:$D$13,2,FALSE),"")</f>
        <v/>
      </c>
      <c r="AI191" s="241" t="n">
        <v>12.9200000000002</v>
      </c>
      <c r="AJ191" s="241">
        <f>IFERROR(VLOOKUP(AI191,'CRUCE OPORTUNIDADES'!$C$10:$D$13,2,FALSE),"")</f>
        <v/>
      </c>
      <c r="AK191" s="241" t="n">
        <v>13.9200000000002</v>
      </c>
      <c r="AL191" s="241">
        <f>IFERROR(VLOOKUP(AK191,'CRUCE OPORTUNIDADES'!$C$10:$D$13,2,FALSE),"")</f>
        <v/>
      </c>
      <c r="AM191" s="241" t="n">
        <v>14.9200000000003</v>
      </c>
      <c r="AN191" s="241">
        <f>IFERROR(VLOOKUP(AM191,'CRUCE OPORTUNIDADES'!$C$10:$D$13,2,FALSE),"")</f>
        <v/>
      </c>
      <c r="AO191" s="241" t="n">
        <v>15.9200000000003</v>
      </c>
      <c r="AP191" s="241">
        <f>IFERROR(VLOOKUP(AO191,'CRUCE OPORTUNIDADES'!$C$10:$D$13,2,FALSE),"")</f>
        <v/>
      </c>
      <c r="AQ191" s="241" t="n">
        <v>16.9200000000003</v>
      </c>
      <c r="AR191" s="241">
        <f>IFERROR(VLOOKUP(AQ191,'CRUCE OPORTUNIDADES'!$C$10:$D$13,2,FALSE),"")</f>
        <v/>
      </c>
      <c r="AS191" s="241" t="n">
        <v>17.9200000000003</v>
      </c>
      <c r="AT191" s="241">
        <f>IFERROR(VLOOKUP(AS191,'CRUCE OPORTUNIDADES'!$C$10:$D$13,2,FALSE),"")</f>
        <v/>
      </c>
      <c r="AU191" s="241" t="n">
        <v>18.9200000000003</v>
      </c>
      <c r="AV191" s="241">
        <f>IFERROR(VLOOKUP(AU191,'CRUCE OPORTUNIDADES'!$C$10:$D$13,2,FALSE),"")</f>
        <v/>
      </c>
      <c r="AW191" s="241" t="n">
        <v>19.9200000000004</v>
      </c>
      <c r="AX191" s="241">
        <f>IFERROR(VLOOKUP(AW191,'CRUCE OPORTUNIDADES'!$C$10:$D$13,2,FALSE),"")</f>
        <v/>
      </c>
      <c r="AY191" s="241" t="n">
        <v>20.9200000000004</v>
      </c>
      <c r="AZ191" s="241">
        <f>IFERROR(VLOOKUP(AY191,'CRUCE OPORTUNIDADES'!$C$10:$D$13,2,FALSE),"")</f>
        <v/>
      </c>
      <c r="BA191" s="241" t="n">
        <v>21.9200000000004</v>
      </c>
      <c r="BB191" s="241">
        <f>IFERROR(VLOOKUP(BA191,'CRUCE OPORTUNIDADES'!$C$10:$D$13,2,FALSE),"")</f>
        <v/>
      </c>
      <c r="BC191" s="241" t="n">
        <v>22.9200000000004</v>
      </c>
      <c r="BD191" s="241">
        <f>IFERROR(VLOOKUP(BC191,'CRUCE OPORTUNIDADES'!$C$10:$D$13,2,FALSE),"")</f>
        <v/>
      </c>
      <c r="BE191" s="241" t="n">
        <v>23.9200000000004</v>
      </c>
      <c r="BF191" s="241">
        <f>IFERROR(VLOOKUP(BE191,'CRUCE OPORTUNIDADES'!$C$10:$D$13,2,FALSE),"")</f>
        <v/>
      </c>
      <c r="BG191" s="241" t="n">
        <v>24.9200000000005</v>
      </c>
      <c r="BH191" s="241">
        <f>IFERROR(VLOOKUP(BG191,'CRUCE OPORTUNIDADES'!$C$10:$D$13,2,FALSE),"")</f>
        <v/>
      </c>
      <c r="BI191" s="241" t="n">
        <v>25.9200000000005</v>
      </c>
      <c r="BJ191" s="241">
        <f>IFERROR(VLOOKUP(BI191,'CRUCE OPORTUNIDADES'!$C$10:$D$13,2,FALSE),"")</f>
        <v/>
      </c>
    </row>
    <row r="192">
      <c r="N192" s="241">
        <f>IF(N193&lt;&gt;""," -O","")</f>
        <v/>
      </c>
      <c r="P192" s="241">
        <f>IF(P193&lt;&gt;""," -O","")</f>
        <v/>
      </c>
      <c r="R192" s="241">
        <f>IF(R193&lt;&gt;""," -O","")</f>
        <v/>
      </c>
      <c r="T192" s="241">
        <f>IF(T193&lt;&gt;""," -O","")</f>
        <v/>
      </c>
      <c r="V192" s="241">
        <f>IF(V193&lt;&gt;""," -O","")</f>
        <v/>
      </c>
      <c r="X192" s="241">
        <f>IF(X193&lt;&gt;""," -O","")</f>
        <v/>
      </c>
      <c r="Z192" s="241">
        <f>IF(Z193&lt;&gt;""," -O","")</f>
        <v/>
      </c>
      <c r="AB192" s="241">
        <f>IF(AB193&lt;&gt;""," -O","")</f>
        <v/>
      </c>
      <c r="AD192" s="241">
        <f>IF(AD193&lt;&gt;""," -O","")</f>
        <v/>
      </c>
      <c r="AF192" s="241">
        <f>IF(AF193&lt;&gt;""," -O","")</f>
        <v/>
      </c>
      <c r="AH192" s="241">
        <f>IF(AH193&lt;&gt;""," -O","")</f>
        <v/>
      </c>
      <c r="AJ192" s="241">
        <f>IF(AJ193&lt;&gt;""," -O","")</f>
        <v/>
      </c>
      <c r="AL192" s="241">
        <f>IF(AL193&lt;&gt;""," -O","")</f>
        <v/>
      </c>
      <c r="AN192" s="241">
        <f>IF(AN193&lt;&gt;""," -O","")</f>
        <v/>
      </c>
      <c r="AP192" s="241">
        <f>IF(AP193&lt;&gt;""," -O","")</f>
        <v/>
      </c>
      <c r="AR192" s="241">
        <f>IF(AR193&lt;&gt;""," -O","")</f>
        <v/>
      </c>
      <c r="AT192" s="241">
        <f>IF(AT193&lt;&gt;""," -O","")</f>
        <v/>
      </c>
      <c r="AV192" s="241">
        <f>IF(AV193&lt;&gt;""," -O","")</f>
        <v/>
      </c>
      <c r="AX192" s="241">
        <f>IF(AX193&lt;&gt;""," -O","")</f>
        <v/>
      </c>
      <c r="AZ192" s="241">
        <f>IF(AZ193&lt;&gt;""," -O","")</f>
        <v/>
      </c>
      <c r="BB192" s="241">
        <f>IF(BB193&lt;&gt;""," -O","")</f>
        <v/>
      </c>
      <c r="BD192" s="241">
        <f>IF(BD193&lt;&gt;""," -O","")</f>
        <v/>
      </c>
      <c r="BF192" s="241">
        <f>IF(BF193&lt;&gt;""," -O","")</f>
        <v/>
      </c>
      <c r="BH192" s="241">
        <f>IF(BH193&lt;&gt;""," -O","")</f>
        <v/>
      </c>
      <c r="BJ192" s="241">
        <f>IF(BJ193&lt;&gt;""," -O","")</f>
        <v/>
      </c>
    </row>
    <row r="193">
      <c r="M193" s="241" t="n">
        <v>1.93</v>
      </c>
      <c r="N193" s="241">
        <f>IFERROR(VLOOKUP(M193,'CRUCE OPORTUNIDADES'!$C$10:$D$13,2,FALSE),"")</f>
        <v/>
      </c>
      <c r="O193" s="241" t="n">
        <v>2.93000000000002</v>
      </c>
      <c r="P193" s="241">
        <f>IFERROR(VLOOKUP(O193,'CRUCE OPORTUNIDADES'!$C$10:$D$13,2,FALSE),"")</f>
        <v/>
      </c>
      <c r="Q193" s="241" t="n">
        <v>3.93000000000004</v>
      </c>
      <c r="R193" s="241">
        <f>IFERROR(VLOOKUP(Q193,'CRUCE OPORTUNIDADES'!$C$10:$D$13,2,FALSE),"")</f>
        <v/>
      </c>
      <c r="S193" s="241" t="n">
        <v>4.93000000000006</v>
      </c>
      <c r="T193" s="241">
        <f>IFERROR(VLOOKUP(S193,'CRUCE OPORTUNIDADES'!$C$10:$D$13,2,FALSE),"")</f>
        <v/>
      </c>
      <c r="U193" s="241" t="n">
        <v>5.93000000000008</v>
      </c>
      <c r="V193" s="241">
        <f>IFERROR(VLOOKUP(U193,'CRUCE OPORTUNIDADES'!$C$10:$D$13,2,FALSE),"")</f>
        <v/>
      </c>
      <c r="W193" s="241" t="n">
        <v>6.9300000000001</v>
      </c>
      <c r="X193" s="241">
        <f>IFERROR(VLOOKUP(W193,'CRUCE OPORTUNIDADES'!$C$10:$D$13,2,FALSE),"")</f>
        <v/>
      </c>
      <c r="Y193" s="241" t="n">
        <v>7.93000000000012</v>
      </c>
      <c r="Z193" s="241">
        <f>IFERROR(VLOOKUP(Y193,'CRUCE OPORTUNIDADES'!$C$10:$D$13,2,FALSE),"")</f>
        <v/>
      </c>
      <c r="AA193" s="241" t="n">
        <v>8.93000000000014</v>
      </c>
      <c r="AB193" s="241">
        <f>IFERROR(VLOOKUP(AA193,'CRUCE OPORTUNIDADES'!$C$10:$D$13,2,FALSE),"")</f>
        <v/>
      </c>
      <c r="AC193" s="241" t="n">
        <v>9.93000000000016</v>
      </c>
      <c r="AD193" s="241">
        <f>IFERROR(VLOOKUP(AC193,'CRUCE OPORTUNIDADES'!$C$10:$D$13,2,FALSE),"")</f>
        <v/>
      </c>
      <c r="AE193" s="241" t="n">
        <v>10.9300000000002</v>
      </c>
      <c r="AF193" s="241">
        <f>IFERROR(VLOOKUP(AE193,'CRUCE OPORTUNIDADES'!$C$10:$D$13,2,FALSE),"")</f>
        <v/>
      </c>
      <c r="AG193" s="241" t="n">
        <v>11.9300000000002</v>
      </c>
      <c r="AH193" s="241">
        <f>IFERROR(VLOOKUP(AG193,'CRUCE OPORTUNIDADES'!$C$10:$D$13,2,FALSE),"")</f>
        <v/>
      </c>
      <c r="AI193" s="241" t="n">
        <v>12.9300000000002</v>
      </c>
      <c r="AJ193" s="241">
        <f>IFERROR(VLOOKUP(AI193,'CRUCE OPORTUNIDADES'!$C$10:$D$13,2,FALSE),"")</f>
        <v/>
      </c>
      <c r="AK193" s="241" t="n">
        <v>13.9300000000002</v>
      </c>
      <c r="AL193" s="241">
        <f>IFERROR(VLOOKUP(AK193,'CRUCE OPORTUNIDADES'!$C$10:$D$13,2,FALSE),"")</f>
        <v/>
      </c>
      <c r="AM193" s="241" t="n">
        <v>14.9300000000003</v>
      </c>
      <c r="AN193" s="241">
        <f>IFERROR(VLOOKUP(AM193,'CRUCE OPORTUNIDADES'!$C$10:$D$13,2,FALSE),"")</f>
        <v/>
      </c>
      <c r="AO193" s="241" t="n">
        <v>15.9300000000003</v>
      </c>
      <c r="AP193" s="241">
        <f>IFERROR(VLOOKUP(AO193,'CRUCE OPORTUNIDADES'!$C$10:$D$13,2,FALSE),"")</f>
        <v/>
      </c>
      <c r="AQ193" s="241" t="n">
        <v>16.9300000000003</v>
      </c>
      <c r="AR193" s="241">
        <f>IFERROR(VLOOKUP(AQ193,'CRUCE OPORTUNIDADES'!$C$10:$D$13,2,FALSE),"")</f>
        <v/>
      </c>
      <c r="AS193" s="241" t="n">
        <v>17.9300000000003</v>
      </c>
      <c r="AT193" s="241">
        <f>IFERROR(VLOOKUP(AS193,'CRUCE OPORTUNIDADES'!$C$10:$D$13,2,FALSE),"")</f>
        <v/>
      </c>
      <c r="AU193" s="241" t="n">
        <v>18.9300000000003</v>
      </c>
      <c r="AV193" s="241">
        <f>IFERROR(VLOOKUP(AU193,'CRUCE OPORTUNIDADES'!$C$10:$D$13,2,FALSE),"")</f>
        <v/>
      </c>
      <c r="AW193" s="241" t="n">
        <v>19.9300000000004</v>
      </c>
      <c r="AX193" s="241">
        <f>IFERROR(VLOOKUP(AW193,'CRUCE OPORTUNIDADES'!$C$10:$D$13,2,FALSE),"")</f>
        <v/>
      </c>
      <c r="AY193" s="241" t="n">
        <v>20.9300000000004</v>
      </c>
      <c r="AZ193" s="241">
        <f>IFERROR(VLOOKUP(AY193,'CRUCE OPORTUNIDADES'!$C$10:$D$13,2,FALSE),"")</f>
        <v/>
      </c>
      <c r="BA193" s="241" t="n">
        <v>21.9300000000004</v>
      </c>
      <c r="BB193" s="241">
        <f>IFERROR(VLOOKUP(BA193,'CRUCE OPORTUNIDADES'!$C$10:$D$13,2,FALSE),"")</f>
        <v/>
      </c>
      <c r="BC193" s="241" t="n">
        <v>22.9300000000004</v>
      </c>
      <c r="BD193" s="241">
        <f>IFERROR(VLOOKUP(BC193,'CRUCE OPORTUNIDADES'!$C$10:$D$13,2,FALSE),"")</f>
        <v/>
      </c>
      <c r="BE193" s="241" t="n">
        <v>23.9300000000004</v>
      </c>
      <c r="BF193" s="241">
        <f>IFERROR(VLOOKUP(BE193,'CRUCE OPORTUNIDADES'!$C$10:$D$13,2,FALSE),"")</f>
        <v/>
      </c>
      <c r="BG193" s="241" t="n">
        <v>24.9300000000005</v>
      </c>
      <c r="BH193" s="241">
        <f>IFERROR(VLOOKUP(BG193,'CRUCE OPORTUNIDADES'!$C$10:$D$13,2,FALSE),"")</f>
        <v/>
      </c>
      <c r="BI193" s="241" t="n">
        <v>25.9300000000005</v>
      </c>
      <c r="BJ193" s="241">
        <f>IFERROR(VLOOKUP(BI193,'CRUCE OPORTUNIDADES'!$C$10:$D$13,2,FALSE),"")</f>
        <v/>
      </c>
    </row>
    <row r="194">
      <c r="N194" s="241">
        <f>IF(N195&lt;&gt;""," -O","")</f>
        <v/>
      </c>
      <c r="P194" s="241">
        <f>IF(P195&lt;&gt;""," -O","")</f>
        <v/>
      </c>
      <c r="R194" s="241">
        <f>IF(R195&lt;&gt;""," -O","")</f>
        <v/>
      </c>
      <c r="T194" s="241">
        <f>IF(T195&lt;&gt;""," -O","")</f>
        <v/>
      </c>
      <c r="V194" s="241">
        <f>IF(V195&lt;&gt;""," -O","")</f>
        <v/>
      </c>
      <c r="X194" s="241">
        <f>IF(X195&lt;&gt;""," -O","")</f>
        <v/>
      </c>
      <c r="Z194" s="241">
        <f>IF(Z195&lt;&gt;""," -O","")</f>
        <v/>
      </c>
      <c r="AB194" s="241">
        <f>IF(AB195&lt;&gt;""," -O","")</f>
        <v/>
      </c>
      <c r="AD194" s="241">
        <f>IF(AD195&lt;&gt;""," -O","")</f>
        <v/>
      </c>
      <c r="AF194" s="241">
        <f>IF(AF195&lt;&gt;""," -O","")</f>
        <v/>
      </c>
      <c r="AH194" s="241">
        <f>IF(AH195&lt;&gt;""," -O","")</f>
        <v/>
      </c>
      <c r="AJ194" s="241">
        <f>IF(AJ195&lt;&gt;""," -O","")</f>
        <v/>
      </c>
      <c r="AL194" s="241">
        <f>IF(AL195&lt;&gt;""," -O","")</f>
        <v/>
      </c>
      <c r="AN194" s="241">
        <f>IF(AN195&lt;&gt;""," -O","")</f>
        <v/>
      </c>
      <c r="AP194" s="241">
        <f>IF(AP195&lt;&gt;""," -O","")</f>
        <v/>
      </c>
      <c r="AR194" s="241">
        <f>IF(AR195&lt;&gt;""," -O","")</f>
        <v/>
      </c>
      <c r="AT194" s="241">
        <f>IF(AT195&lt;&gt;""," -O","")</f>
        <v/>
      </c>
      <c r="AV194" s="241">
        <f>IF(AV195&lt;&gt;""," -O","")</f>
        <v/>
      </c>
      <c r="AX194" s="241">
        <f>IF(AX195&lt;&gt;""," -O","")</f>
        <v/>
      </c>
      <c r="AZ194" s="241">
        <f>IF(AZ195&lt;&gt;""," -O","")</f>
        <v/>
      </c>
      <c r="BB194" s="241">
        <f>IF(BB195&lt;&gt;""," -O","")</f>
        <v/>
      </c>
      <c r="BD194" s="241">
        <f>IF(BD195&lt;&gt;""," -O","")</f>
        <v/>
      </c>
      <c r="BF194" s="241">
        <f>IF(BF195&lt;&gt;""," -O","")</f>
        <v/>
      </c>
      <c r="BH194" s="241">
        <f>IF(BH195&lt;&gt;""," -O","")</f>
        <v/>
      </c>
      <c r="BJ194" s="241">
        <f>IF(BJ195&lt;&gt;""," -O","")</f>
        <v/>
      </c>
    </row>
    <row r="195">
      <c r="M195" s="241" t="n">
        <v>1.94</v>
      </c>
      <c r="N195" s="241">
        <f>IFERROR(VLOOKUP(M195,'CRUCE OPORTUNIDADES'!$C$10:$D$13,2,FALSE),"")</f>
        <v/>
      </c>
      <c r="O195" s="241" t="n">
        <v>2.94000000000002</v>
      </c>
      <c r="P195" s="241">
        <f>IFERROR(VLOOKUP(O195,'CRUCE OPORTUNIDADES'!$C$10:$D$13,2,FALSE),"")</f>
        <v/>
      </c>
      <c r="Q195" s="241" t="n">
        <v>3.94000000000004</v>
      </c>
      <c r="R195" s="241">
        <f>IFERROR(VLOOKUP(Q195,'CRUCE OPORTUNIDADES'!$C$10:$D$13,2,FALSE),"")</f>
        <v/>
      </c>
      <c r="S195" s="241" t="n">
        <v>4.94000000000006</v>
      </c>
      <c r="T195" s="241">
        <f>IFERROR(VLOOKUP(S195,'CRUCE OPORTUNIDADES'!$C$10:$D$13,2,FALSE),"")</f>
        <v/>
      </c>
      <c r="U195" s="241" t="n">
        <v>5.94000000000008</v>
      </c>
      <c r="V195" s="241">
        <f>IFERROR(VLOOKUP(U195,'CRUCE OPORTUNIDADES'!$C$10:$D$13,2,FALSE),"")</f>
        <v/>
      </c>
      <c r="W195" s="241" t="n">
        <v>6.9400000000001</v>
      </c>
      <c r="X195" s="241">
        <f>IFERROR(VLOOKUP(W195,'CRUCE OPORTUNIDADES'!$C$10:$D$13,2,FALSE),"")</f>
        <v/>
      </c>
      <c r="Y195" s="241" t="n">
        <v>7.94000000000012</v>
      </c>
      <c r="Z195" s="241">
        <f>IFERROR(VLOOKUP(Y195,'CRUCE OPORTUNIDADES'!$C$10:$D$13,2,FALSE),"")</f>
        <v/>
      </c>
      <c r="AA195" s="241" t="n">
        <v>8.94000000000014</v>
      </c>
      <c r="AB195" s="241">
        <f>IFERROR(VLOOKUP(AA195,'CRUCE OPORTUNIDADES'!$C$10:$D$13,2,FALSE),"")</f>
        <v/>
      </c>
      <c r="AC195" s="241" t="n">
        <v>9.940000000000159</v>
      </c>
      <c r="AD195" s="241">
        <f>IFERROR(VLOOKUP(AC195,'CRUCE OPORTUNIDADES'!$C$10:$D$13,2,FALSE),"")</f>
        <v/>
      </c>
      <c r="AE195" s="241" t="n">
        <v>10.9400000000002</v>
      </c>
      <c r="AF195" s="241">
        <f>IFERROR(VLOOKUP(AE195,'CRUCE OPORTUNIDADES'!$C$10:$D$13,2,FALSE),"")</f>
        <v/>
      </c>
      <c r="AG195" s="241" t="n">
        <v>11.9400000000002</v>
      </c>
      <c r="AH195" s="241">
        <f>IFERROR(VLOOKUP(AG195,'CRUCE OPORTUNIDADES'!$C$10:$D$13,2,FALSE),"")</f>
        <v/>
      </c>
      <c r="AI195" s="241" t="n">
        <v>12.9400000000002</v>
      </c>
      <c r="AJ195" s="241">
        <f>IFERROR(VLOOKUP(AI195,'CRUCE OPORTUNIDADES'!$C$10:$D$13,2,FALSE),"")</f>
        <v/>
      </c>
      <c r="AK195" s="241" t="n">
        <v>13.9400000000002</v>
      </c>
      <c r="AL195" s="241">
        <f>IFERROR(VLOOKUP(AK195,'CRUCE OPORTUNIDADES'!$C$10:$D$13,2,FALSE),"")</f>
        <v/>
      </c>
      <c r="AM195" s="241" t="n">
        <v>14.9400000000003</v>
      </c>
      <c r="AN195" s="241">
        <f>IFERROR(VLOOKUP(AM195,'CRUCE OPORTUNIDADES'!$C$10:$D$13,2,FALSE),"")</f>
        <v/>
      </c>
      <c r="AO195" s="241" t="n">
        <v>15.9400000000003</v>
      </c>
      <c r="AP195" s="241">
        <f>IFERROR(VLOOKUP(AO195,'CRUCE OPORTUNIDADES'!$C$10:$D$13,2,FALSE),"")</f>
        <v/>
      </c>
      <c r="AQ195" s="241" t="n">
        <v>16.9400000000003</v>
      </c>
      <c r="AR195" s="241">
        <f>IFERROR(VLOOKUP(AQ195,'CRUCE OPORTUNIDADES'!$C$10:$D$13,2,FALSE),"")</f>
        <v/>
      </c>
      <c r="AS195" s="241" t="n">
        <v>17.9400000000003</v>
      </c>
      <c r="AT195" s="241">
        <f>IFERROR(VLOOKUP(AS195,'CRUCE OPORTUNIDADES'!$C$10:$D$13,2,FALSE),"")</f>
        <v/>
      </c>
      <c r="AU195" s="241" t="n">
        <v>18.9400000000003</v>
      </c>
      <c r="AV195" s="241">
        <f>IFERROR(VLOOKUP(AU195,'CRUCE OPORTUNIDADES'!$C$10:$D$13,2,FALSE),"")</f>
        <v/>
      </c>
      <c r="AW195" s="241" t="n">
        <v>19.9400000000004</v>
      </c>
      <c r="AX195" s="241">
        <f>IFERROR(VLOOKUP(AW195,'CRUCE OPORTUNIDADES'!$C$10:$D$13,2,FALSE),"")</f>
        <v/>
      </c>
      <c r="AY195" s="241" t="n">
        <v>20.9400000000004</v>
      </c>
      <c r="AZ195" s="241">
        <f>IFERROR(VLOOKUP(AY195,'CRUCE OPORTUNIDADES'!$C$10:$D$13,2,FALSE),"")</f>
        <v/>
      </c>
      <c r="BA195" s="241" t="n">
        <v>21.9400000000004</v>
      </c>
      <c r="BB195" s="241">
        <f>IFERROR(VLOOKUP(BA195,'CRUCE OPORTUNIDADES'!$C$10:$D$13,2,FALSE),"")</f>
        <v/>
      </c>
      <c r="BC195" s="241" t="n">
        <v>22.9400000000004</v>
      </c>
      <c r="BD195" s="241">
        <f>IFERROR(VLOOKUP(BC195,'CRUCE OPORTUNIDADES'!$C$10:$D$13,2,FALSE),"")</f>
        <v/>
      </c>
      <c r="BE195" s="241" t="n">
        <v>23.9400000000004</v>
      </c>
      <c r="BF195" s="241">
        <f>IFERROR(VLOOKUP(BE195,'CRUCE OPORTUNIDADES'!$C$10:$D$13,2,FALSE),"")</f>
        <v/>
      </c>
      <c r="BG195" s="241" t="n">
        <v>24.9400000000005</v>
      </c>
      <c r="BH195" s="241">
        <f>IFERROR(VLOOKUP(BG195,'CRUCE OPORTUNIDADES'!$C$10:$D$13,2,FALSE),"")</f>
        <v/>
      </c>
      <c r="BI195" s="241" t="n">
        <v>25.9400000000005</v>
      </c>
      <c r="BJ195" s="241">
        <f>IFERROR(VLOOKUP(BI195,'CRUCE OPORTUNIDADES'!$C$10:$D$13,2,FALSE),"")</f>
        <v/>
      </c>
    </row>
    <row r="196">
      <c r="N196" s="241">
        <f>IF(N197&lt;&gt;""," -O","")</f>
        <v/>
      </c>
      <c r="P196" s="241">
        <f>IF(P197&lt;&gt;""," -O","")</f>
        <v/>
      </c>
      <c r="R196" s="241">
        <f>IF(R197&lt;&gt;""," -O","")</f>
        <v/>
      </c>
      <c r="T196" s="241">
        <f>IF(T197&lt;&gt;""," -O","")</f>
        <v/>
      </c>
      <c r="V196" s="241">
        <f>IF(V197&lt;&gt;""," -O","")</f>
        <v/>
      </c>
      <c r="X196" s="241">
        <f>IF(X197&lt;&gt;""," -O","")</f>
        <v/>
      </c>
      <c r="Z196" s="241">
        <f>IF(Z197&lt;&gt;""," -O","")</f>
        <v/>
      </c>
      <c r="AB196" s="241">
        <f>IF(AB197&lt;&gt;""," -O","")</f>
        <v/>
      </c>
      <c r="AD196" s="241">
        <f>IF(AD197&lt;&gt;""," -O","")</f>
        <v/>
      </c>
      <c r="AF196" s="241">
        <f>IF(AF197&lt;&gt;""," -O","")</f>
        <v/>
      </c>
      <c r="AH196" s="241">
        <f>IF(AH197&lt;&gt;""," -O","")</f>
        <v/>
      </c>
      <c r="AJ196" s="241">
        <f>IF(AJ197&lt;&gt;""," -O","")</f>
        <v/>
      </c>
      <c r="AL196" s="241">
        <f>IF(AL197&lt;&gt;""," -O","")</f>
        <v/>
      </c>
      <c r="AN196" s="241">
        <f>IF(AN197&lt;&gt;""," -O","")</f>
        <v/>
      </c>
      <c r="AP196" s="241">
        <f>IF(AP197&lt;&gt;""," -O","")</f>
        <v/>
      </c>
      <c r="AR196" s="241">
        <f>IF(AR197&lt;&gt;""," -O","")</f>
        <v/>
      </c>
      <c r="AT196" s="241">
        <f>IF(AT197&lt;&gt;""," -O","")</f>
        <v/>
      </c>
      <c r="AV196" s="241">
        <f>IF(AV197&lt;&gt;""," -O","")</f>
        <v/>
      </c>
      <c r="AX196" s="241">
        <f>IF(AX197&lt;&gt;""," -O","")</f>
        <v/>
      </c>
      <c r="AZ196" s="241">
        <f>IF(AZ197&lt;&gt;""," -O","")</f>
        <v/>
      </c>
      <c r="BB196" s="241">
        <f>IF(BB197&lt;&gt;""," -O","")</f>
        <v/>
      </c>
      <c r="BD196" s="241">
        <f>IF(BD197&lt;&gt;""," -O","")</f>
        <v/>
      </c>
      <c r="BF196" s="241">
        <f>IF(BF197&lt;&gt;""," -O","")</f>
        <v/>
      </c>
      <c r="BH196" s="241">
        <f>IF(BH197&lt;&gt;""," -O","")</f>
        <v/>
      </c>
      <c r="BJ196" s="241">
        <f>IF(BJ197&lt;&gt;""," -O","")</f>
        <v/>
      </c>
    </row>
    <row r="197">
      <c r="M197" s="241" t="n">
        <v>1.95</v>
      </c>
      <c r="N197" s="241">
        <f>IFERROR(VLOOKUP(M197,'CRUCE OPORTUNIDADES'!$C$10:$D$13,2,FALSE),"")</f>
        <v/>
      </c>
      <c r="O197" s="241" t="n">
        <v>2.95000000000002</v>
      </c>
      <c r="P197" s="241">
        <f>IFERROR(VLOOKUP(O197,'CRUCE OPORTUNIDADES'!$C$10:$D$13,2,FALSE),"")</f>
        <v/>
      </c>
      <c r="Q197" s="241" t="n">
        <v>3.95000000000004</v>
      </c>
      <c r="R197" s="241">
        <f>IFERROR(VLOOKUP(Q197,'CRUCE OPORTUNIDADES'!$C$10:$D$13,2,FALSE),"")</f>
        <v/>
      </c>
      <c r="S197" s="241" t="n">
        <v>4.95000000000006</v>
      </c>
      <c r="T197" s="241">
        <f>IFERROR(VLOOKUP(S197,'CRUCE OPORTUNIDADES'!$C$10:$D$13,2,FALSE),"")</f>
        <v/>
      </c>
      <c r="U197" s="241" t="n">
        <v>5.95000000000008</v>
      </c>
      <c r="V197" s="241">
        <f>IFERROR(VLOOKUP(U197,'CRUCE OPORTUNIDADES'!$C$10:$D$13,2,FALSE),"")</f>
        <v/>
      </c>
      <c r="W197" s="241" t="n">
        <v>6.9500000000001</v>
      </c>
      <c r="X197" s="241">
        <f>IFERROR(VLOOKUP(W197,'CRUCE OPORTUNIDADES'!$C$10:$D$13,2,FALSE),"")</f>
        <v/>
      </c>
      <c r="Y197" s="241" t="n">
        <v>7.95000000000012</v>
      </c>
      <c r="Z197" s="241">
        <f>IFERROR(VLOOKUP(Y197,'CRUCE OPORTUNIDADES'!$C$10:$D$13,2,FALSE),"")</f>
        <v/>
      </c>
      <c r="AA197" s="241" t="n">
        <v>8.95000000000014</v>
      </c>
      <c r="AB197" s="241">
        <f>IFERROR(VLOOKUP(AA197,'CRUCE OPORTUNIDADES'!$C$10:$D$13,2,FALSE),"")</f>
        <v/>
      </c>
      <c r="AC197" s="241" t="n">
        <v>9.950000000000159</v>
      </c>
      <c r="AD197" s="241">
        <f>IFERROR(VLOOKUP(AC197,'CRUCE OPORTUNIDADES'!$C$10:$D$13,2,FALSE),"")</f>
        <v/>
      </c>
      <c r="AE197" s="241" t="n">
        <v>10.9500000000002</v>
      </c>
      <c r="AF197" s="241">
        <f>IFERROR(VLOOKUP(AE197,'CRUCE OPORTUNIDADES'!$C$10:$D$13,2,FALSE),"")</f>
        <v/>
      </c>
      <c r="AG197" s="241" t="n">
        <v>11.9500000000002</v>
      </c>
      <c r="AH197" s="241">
        <f>IFERROR(VLOOKUP(AG197,'CRUCE OPORTUNIDADES'!$C$10:$D$13,2,FALSE),"")</f>
        <v/>
      </c>
      <c r="AI197" s="241" t="n">
        <v>12.9500000000002</v>
      </c>
      <c r="AJ197" s="241">
        <f>IFERROR(VLOOKUP(AI197,'CRUCE OPORTUNIDADES'!$C$10:$D$13,2,FALSE),"")</f>
        <v/>
      </c>
      <c r="AK197" s="241" t="n">
        <v>13.9500000000002</v>
      </c>
      <c r="AL197" s="241">
        <f>IFERROR(VLOOKUP(AK197,'CRUCE OPORTUNIDADES'!$C$10:$D$13,2,FALSE),"")</f>
        <v/>
      </c>
      <c r="AM197" s="241" t="n">
        <v>14.9500000000003</v>
      </c>
      <c r="AN197" s="241">
        <f>IFERROR(VLOOKUP(AM197,'CRUCE OPORTUNIDADES'!$C$10:$D$13,2,FALSE),"")</f>
        <v/>
      </c>
      <c r="AO197" s="241" t="n">
        <v>15.9500000000003</v>
      </c>
      <c r="AP197" s="241">
        <f>IFERROR(VLOOKUP(AO197,'CRUCE OPORTUNIDADES'!$C$10:$D$13,2,FALSE),"")</f>
        <v/>
      </c>
      <c r="AQ197" s="241" t="n">
        <v>16.9500000000003</v>
      </c>
      <c r="AR197" s="241">
        <f>IFERROR(VLOOKUP(AQ197,'CRUCE OPORTUNIDADES'!$C$10:$D$13,2,FALSE),"")</f>
        <v/>
      </c>
      <c r="AS197" s="241" t="n">
        <v>17.9500000000003</v>
      </c>
      <c r="AT197" s="241">
        <f>IFERROR(VLOOKUP(AS197,'CRUCE OPORTUNIDADES'!$C$10:$D$13,2,FALSE),"")</f>
        <v/>
      </c>
      <c r="AU197" s="241" t="n">
        <v>18.9500000000003</v>
      </c>
      <c r="AV197" s="241">
        <f>IFERROR(VLOOKUP(AU197,'CRUCE OPORTUNIDADES'!$C$10:$D$13,2,FALSE),"")</f>
        <v/>
      </c>
      <c r="AW197" s="241" t="n">
        <v>19.9500000000004</v>
      </c>
      <c r="AX197" s="241">
        <f>IFERROR(VLOOKUP(AW197,'CRUCE OPORTUNIDADES'!$C$10:$D$13,2,FALSE),"")</f>
        <v/>
      </c>
      <c r="AY197" s="241" t="n">
        <v>20.9500000000004</v>
      </c>
      <c r="AZ197" s="241">
        <f>IFERROR(VLOOKUP(AY197,'CRUCE OPORTUNIDADES'!$C$10:$D$13,2,FALSE),"")</f>
        <v/>
      </c>
      <c r="BA197" s="241" t="n">
        <v>21.9500000000004</v>
      </c>
      <c r="BB197" s="241">
        <f>IFERROR(VLOOKUP(BA197,'CRUCE OPORTUNIDADES'!$C$10:$D$13,2,FALSE),"")</f>
        <v/>
      </c>
      <c r="BC197" s="241" t="n">
        <v>22.9500000000004</v>
      </c>
      <c r="BD197" s="241">
        <f>IFERROR(VLOOKUP(BC197,'CRUCE OPORTUNIDADES'!$C$10:$D$13,2,FALSE),"")</f>
        <v/>
      </c>
      <c r="BE197" s="241" t="n">
        <v>23.9500000000004</v>
      </c>
      <c r="BF197" s="241">
        <f>IFERROR(VLOOKUP(BE197,'CRUCE OPORTUNIDADES'!$C$10:$D$13,2,FALSE),"")</f>
        <v/>
      </c>
      <c r="BG197" s="241" t="n">
        <v>24.9500000000005</v>
      </c>
      <c r="BH197" s="241">
        <f>IFERROR(VLOOKUP(BG197,'CRUCE OPORTUNIDADES'!$C$10:$D$13,2,FALSE),"")</f>
        <v/>
      </c>
      <c r="BI197" s="241" t="n">
        <v>25.9500000000005</v>
      </c>
      <c r="BJ197" s="241">
        <f>IFERROR(VLOOKUP(BI197,'CRUCE OPORTUNIDADES'!$C$10:$D$13,2,FALSE),"")</f>
        <v/>
      </c>
    </row>
    <row r="198">
      <c r="N198" s="241">
        <f>IF(N199&lt;&gt;""," -O","")</f>
        <v/>
      </c>
      <c r="P198" s="241">
        <f>IF(P199&lt;&gt;""," -O","")</f>
        <v/>
      </c>
      <c r="R198" s="241">
        <f>IF(R199&lt;&gt;""," -O","")</f>
        <v/>
      </c>
      <c r="T198" s="241">
        <f>IF(T199&lt;&gt;""," -O","")</f>
        <v/>
      </c>
      <c r="V198" s="241">
        <f>IF(V199&lt;&gt;""," -O","")</f>
        <v/>
      </c>
      <c r="X198" s="241">
        <f>IF(X199&lt;&gt;""," -O","")</f>
        <v/>
      </c>
      <c r="Z198" s="241">
        <f>IF(Z199&lt;&gt;""," -O","")</f>
        <v/>
      </c>
      <c r="AB198" s="241">
        <f>IF(AB199&lt;&gt;""," -O","")</f>
        <v/>
      </c>
      <c r="AD198" s="241">
        <f>IF(AD199&lt;&gt;""," -O","")</f>
        <v/>
      </c>
      <c r="AF198" s="241">
        <f>IF(AF199&lt;&gt;""," -O","")</f>
        <v/>
      </c>
      <c r="AH198" s="241">
        <f>IF(AH199&lt;&gt;""," -O","")</f>
        <v/>
      </c>
      <c r="AJ198" s="241">
        <f>IF(AJ199&lt;&gt;""," -O","")</f>
        <v/>
      </c>
      <c r="AL198" s="241">
        <f>IF(AL199&lt;&gt;""," -O","")</f>
        <v/>
      </c>
      <c r="AN198" s="241">
        <f>IF(AN199&lt;&gt;""," -O","")</f>
        <v/>
      </c>
      <c r="AP198" s="241">
        <f>IF(AP199&lt;&gt;""," -O","")</f>
        <v/>
      </c>
      <c r="AR198" s="241">
        <f>IF(AR199&lt;&gt;""," -O","")</f>
        <v/>
      </c>
      <c r="AT198" s="241">
        <f>IF(AT199&lt;&gt;""," -O","")</f>
        <v/>
      </c>
      <c r="AV198" s="241">
        <f>IF(AV199&lt;&gt;""," -O","")</f>
        <v/>
      </c>
      <c r="AX198" s="241">
        <f>IF(AX199&lt;&gt;""," -O","")</f>
        <v/>
      </c>
      <c r="AZ198" s="241">
        <f>IF(AZ199&lt;&gt;""," -O","")</f>
        <v/>
      </c>
      <c r="BB198" s="241">
        <f>IF(BB199&lt;&gt;""," -O","")</f>
        <v/>
      </c>
      <c r="BD198" s="241">
        <f>IF(BD199&lt;&gt;""," -O","")</f>
        <v/>
      </c>
      <c r="BF198" s="241">
        <f>IF(BF199&lt;&gt;""," -O","")</f>
        <v/>
      </c>
      <c r="BH198" s="241">
        <f>IF(BH199&lt;&gt;""," -O","")</f>
        <v/>
      </c>
      <c r="BJ198" s="241">
        <f>IF(BJ199&lt;&gt;""," -O","")</f>
        <v/>
      </c>
    </row>
    <row r="199">
      <c r="M199" s="241" t="n">
        <v>1.96</v>
      </c>
      <c r="N199" s="241">
        <f>IFERROR(VLOOKUP(M199,'CRUCE OPORTUNIDADES'!$C$10:$D$13,2,FALSE),"")</f>
        <v/>
      </c>
      <c r="O199" s="241" t="n">
        <v>2.96000000000002</v>
      </c>
      <c r="P199" s="241">
        <f>IFERROR(VLOOKUP(O199,'CRUCE OPORTUNIDADES'!$C$10:$D$13,2,FALSE),"")</f>
        <v/>
      </c>
      <c r="Q199" s="241" t="n">
        <v>3.96000000000004</v>
      </c>
      <c r="R199" s="241">
        <f>IFERROR(VLOOKUP(Q199,'CRUCE OPORTUNIDADES'!$C$10:$D$13,2,FALSE),"")</f>
        <v/>
      </c>
      <c r="S199" s="241" t="n">
        <v>4.96000000000006</v>
      </c>
      <c r="T199" s="241">
        <f>IFERROR(VLOOKUP(S199,'CRUCE OPORTUNIDADES'!$C$10:$D$13,2,FALSE),"")</f>
        <v/>
      </c>
      <c r="U199" s="241" t="n">
        <v>5.96000000000008</v>
      </c>
      <c r="V199" s="241">
        <f>IFERROR(VLOOKUP(U199,'CRUCE OPORTUNIDADES'!$C$10:$D$13,2,FALSE),"")</f>
        <v/>
      </c>
      <c r="W199" s="241" t="n">
        <v>6.9600000000001</v>
      </c>
      <c r="X199" s="241">
        <f>IFERROR(VLOOKUP(W199,'CRUCE OPORTUNIDADES'!$C$10:$D$13,2,FALSE),"")</f>
        <v/>
      </c>
      <c r="Y199" s="241" t="n">
        <v>7.96000000000012</v>
      </c>
      <c r="Z199" s="241">
        <f>IFERROR(VLOOKUP(Y199,'CRUCE OPORTUNIDADES'!$C$10:$D$13,2,FALSE),"")</f>
        <v/>
      </c>
      <c r="AA199" s="241" t="n">
        <v>8.960000000000139</v>
      </c>
      <c r="AB199" s="241">
        <f>IFERROR(VLOOKUP(AA199,'CRUCE OPORTUNIDADES'!$C$10:$D$13,2,FALSE),"")</f>
        <v/>
      </c>
      <c r="AC199" s="241" t="n">
        <v>9.960000000000161</v>
      </c>
      <c r="AD199" s="241">
        <f>IFERROR(VLOOKUP(AC199,'CRUCE OPORTUNIDADES'!$C$10:$D$13,2,FALSE),"")</f>
        <v/>
      </c>
      <c r="AE199" s="241" t="n">
        <v>10.9600000000002</v>
      </c>
      <c r="AF199" s="241">
        <f>IFERROR(VLOOKUP(AE199,'CRUCE OPORTUNIDADES'!$C$10:$D$13,2,FALSE),"")</f>
        <v/>
      </c>
      <c r="AG199" s="241" t="n">
        <v>11.9600000000002</v>
      </c>
      <c r="AH199" s="241">
        <f>IFERROR(VLOOKUP(AG199,'CRUCE OPORTUNIDADES'!$C$10:$D$13,2,FALSE),"")</f>
        <v/>
      </c>
      <c r="AI199" s="241" t="n">
        <v>12.9600000000002</v>
      </c>
      <c r="AJ199" s="241">
        <f>IFERROR(VLOOKUP(AI199,'CRUCE OPORTUNIDADES'!$C$10:$D$13,2,FALSE),"")</f>
        <v/>
      </c>
      <c r="AK199" s="241" t="n">
        <v>13.9600000000002</v>
      </c>
      <c r="AL199" s="241">
        <f>IFERROR(VLOOKUP(AK199,'CRUCE OPORTUNIDADES'!$C$10:$D$13,2,FALSE),"")</f>
        <v/>
      </c>
      <c r="AM199" s="241" t="n">
        <v>14.9600000000003</v>
      </c>
      <c r="AN199" s="241">
        <f>IFERROR(VLOOKUP(AM199,'CRUCE OPORTUNIDADES'!$C$10:$D$13,2,FALSE),"")</f>
        <v/>
      </c>
      <c r="AO199" s="241" t="n">
        <v>15.9600000000003</v>
      </c>
      <c r="AP199" s="241">
        <f>IFERROR(VLOOKUP(AO199,'CRUCE OPORTUNIDADES'!$C$10:$D$13,2,FALSE),"")</f>
        <v/>
      </c>
      <c r="AQ199" s="241" t="n">
        <v>16.9600000000003</v>
      </c>
      <c r="AR199" s="241">
        <f>IFERROR(VLOOKUP(AQ199,'CRUCE OPORTUNIDADES'!$C$10:$D$13,2,FALSE),"")</f>
        <v/>
      </c>
      <c r="AS199" s="241" t="n">
        <v>17.9600000000003</v>
      </c>
      <c r="AT199" s="241">
        <f>IFERROR(VLOOKUP(AS199,'CRUCE OPORTUNIDADES'!$C$10:$D$13,2,FALSE),"")</f>
        <v/>
      </c>
      <c r="AU199" s="241" t="n">
        <v>18.9600000000003</v>
      </c>
      <c r="AV199" s="241">
        <f>IFERROR(VLOOKUP(AU199,'CRUCE OPORTUNIDADES'!$C$10:$D$13,2,FALSE),"")</f>
        <v/>
      </c>
      <c r="AW199" s="241" t="n">
        <v>19.9600000000004</v>
      </c>
      <c r="AX199" s="241">
        <f>IFERROR(VLOOKUP(AW199,'CRUCE OPORTUNIDADES'!$C$10:$D$13,2,FALSE),"")</f>
        <v/>
      </c>
      <c r="AY199" s="241" t="n">
        <v>20.9600000000004</v>
      </c>
      <c r="AZ199" s="241">
        <f>IFERROR(VLOOKUP(AY199,'CRUCE OPORTUNIDADES'!$C$10:$D$13,2,FALSE),"")</f>
        <v/>
      </c>
      <c r="BA199" s="241" t="n">
        <v>21.9600000000004</v>
      </c>
      <c r="BB199" s="241">
        <f>IFERROR(VLOOKUP(BA199,'CRUCE OPORTUNIDADES'!$C$10:$D$13,2,FALSE),"")</f>
        <v/>
      </c>
      <c r="BC199" s="241" t="n">
        <v>22.9600000000004</v>
      </c>
      <c r="BD199" s="241">
        <f>IFERROR(VLOOKUP(BC199,'CRUCE OPORTUNIDADES'!$C$10:$D$13,2,FALSE),"")</f>
        <v/>
      </c>
      <c r="BE199" s="241" t="n">
        <v>23.9600000000004</v>
      </c>
      <c r="BF199" s="241">
        <f>IFERROR(VLOOKUP(BE199,'CRUCE OPORTUNIDADES'!$C$10:$D$13,2,FALSE),"")</f>
        <v/>
      </c>
      <c r="BG199" s="241" t="n">
        <v>24.9600000000005</v>
      </c>
      <c r="BH199" s="241">
        <f>IFERROR(VLOOKUP(BG199,'CRUCE OPORTUNIDADES'!$C$10:$D$13,2,FALSE),"")</f>
        <v/>
      </c>
      <c r="BI199" s="241" t="n">
        <v>25.9600000000005</v>
      </c>
      <c r="BJ199" s="241">
        <f>IFERROR(VLOOKUP(BI199,'CRUCE OPORTUNIDADES'!$C$10:$D$13,2,FALSE),"")</f>
        <v/>
      </c>
    </row>
    <row r="200">
      <c r="N200" s="241">
        <f>IF(N201&lt;&gt;""," -O","")</f>
        <v/>
      </c>
      <c r="P200" s="241">
        <f>IF(P201&lt;&gt;""," -O","")</f>
        <v/>
      </c>
      <c r="R200" s="241">
        <f>IF(R201&lt;&gt;""," -O","")</f>
        <v/>
      </c>
      <c r="T200" s="241">
        <f>IF(T201&lt;&gt;""," -O","")</f>
        <v/>
      </c>
      <c r="V200" s="241">
        <f>IF(V201&lt;&gt;""," -O","")</f>
        <v/>
      </c>
      <c r="X200" s="241">
        <f>IF(X201&lt;&gt;""," -O","")</f>
        <v/>
      </c>
      <c r="Z200" s="241">
        <f>IF(Z201&lt;&gt;""," -O","")</f>
        <v/>
      </c>
      <c r="AB200" s="241">
        <f>IF(AB201&lt;&gt;""," -O","")</f>
        <v/>
      </c>
      <c r="AD200" s="241">
        <f>IF(AD201&lt;&gt;""," -O","")</f>
        <v/>
      </c>
      <c r="AF200" s="241">
        <f>IF(AF201&lt;&gt;""," -O","")</f>
        <v/>
      </c>
      <c r="AH200" s="241">
        <f>IF(AH201&lt;&gt;""," -O","")</f>
        <v/>
      </c>
      <c r="AJ200" s="241">
        <f>IF(AJ201&lt;&gt;""," -O","")</f>
        <v/>
      </c>
      <c r="AL200" s="241">
        <f>IF(AL201&lt;&gt;""," -O","")</f>
        <v/>
      </c>
      <c r="AN200" s="241">
        <f>IF(AN201&lt;&gt;""," -O","")</f>
        <v/>
      </c>
      <c r="AP200" s="241">
        <f>IF(AP201&lt;&gt;""," -O","")</f>
        <v/>
      </c>
      <c r="AR200" s="241">
        <f>IF(AR201&lt;&gt;""," -O","")</f>
        <v/>
      </c>
      <c r="AT200" s="241">
        <f>IF(AT201&lt;&gt;""," -O","")</f>
        <v/>
      </c>
      <c r="AV200" s="241">
        <f>IF(AV201&lt;&gt;""," -O","")</f>
        <v/>
      </c>
      <c r="AX200" s="241">
        <f>IF(AX201&lt;&gt;""," -O","")</f>
        <v/>
      </c>
      <c r="AZ200" s="241">
        <f>IF(AZ201&lt;&gt;""," -O","")</f>
        <v/>
      </c>
      <c r="BB200" s="241">
        <f>IF(BB201&lt;&gt;""," -O","")</f>
        <v/>
      </c>
      <c r="BD200" s="241">
        <f>IF(BD201&lt;&gt;""," -O","")</f>
        <v/>
      </c>
      <c r="BF200" s="241">
        <f>IF(BF201&lt;&gt;""," -O","")</f>
        <v/>
      </c>
      <c r="BH200" s="241">
        <f>IF(BH201&lt;&gt;""," -O","")</f>
        <v/>
      </c>
      <c r="BJ200" s="241">
        <f>IF(BJ201&lt;&gt;""," -O","")</f>
        <v/>
      </c>
    </row>
    <row r="201">
      <c r="M201" s="241" t="n">
        <v>1.97</v>
      </c>
      <c r="N201" s="241">
        <f>IFERROR(VLOOKUP(M201,'CRUCE OPORTUNIDADES'!$C$10:$D$13,2,FALSE),"")</f>
        <v/>
      </c>
      <c r="O201" s="241" t="n">
        <v>2.97000000000002</v>
      </c>
      <c r="P201" s="241">
        <f>IFERROR(VLOOKUP(O201,'CRUCE OPORTUNIDADES'!$C$10:$D$13,2,FALSE),"")</f>
        <v/>
      </c>
      <c r="Q201" s="241" t="n">
        <v>3.97000000000004</v>
      </c>
      <c r="R201" s="241">
        <f>IFERROR(VLOOKUP(Q201,'CRUCE OPORTUNIDADES'!$C$10:$D$13,2,FALSE),"")</f>
        <v/>
      </c>
      <c r="S201" s="241" t="n">
        <v>4.97000000000006</v>
      </c>
      <c r="T201" s="241">
        <f>IFERROR(VLOOKUP(S201,'CRUCE OPORTUNIDADES'!$C$10:$D$13,2,FALSE),"")</f>
        <v/>
      </c>
      <c r="U201" s="241" t="n">
        <v>5.97000000000008</v>
      </c>
      <c r="V201" s="241">
        <f>IFERROR(VLOOKUP(U201,'CRUCE OPORTUNIDADES'!$C$10:$D$13,2,FALSE),"")</f>
        <v/>
      </c>
      <c r="W201" s="241" t="n">
        <v>6.9700000000001</v>
      </c>
      <c r="X201" s="241">
        <f>IFERROR(VLOOKUP(W201,'CRUCE OPORTUNIDADES'!$C$10:$D$13,2,FALSE),"")</f>
        <v/>
      </c>
      <c r="Y201" s="241" t="n">
        <v>7.97000000000012</v>
      </c>
      <c r="Z201" s="241">
        <f>IFERROR(VLOOKUP(Y201,'CRUCE OPORTUNIDADES'!$C$10:$D$13,2,FALSE),"")</f>
        <v/>
      </c>
      <c r="AA201" s="241" t="n">
        <v>8.970000000000139</v>
      </c>
      <c r="AB201" s="241">
        <f>IFERROR(VLOOKUP(AA201,'CRUCE OPORTUNIDADES'!$C$10:$D$13,2,FALSE),"")</f>
        <v/>
      </c>
      <c r="AC201" s="241" t="n">
        <v>9.970000000000161</v>
      </c>
      <c r="AD201" s="241">
        <f>IFERROR(VLOOKUP(AC201,'CRUCE OPORTUNIDADES'!$C$10:$D$13,2,FALSE),"")</f>
        <v/>
      </c>
      <c r="AE201" s="241" t="n">
        <v>10.9700000000002</v>
      </c>
      <c r="AF201" s="241">
        <f>IFERROR(VLOOKUP(AE201,'CRUCE OPORTUNIDADES'!$C$10:$D$13,2,FALSE),"")</f>
        <v/>
      </c>
      <c r="AG201" s="241" t="n">
        <v>11.9700000000002</v>
      </c>
      <c r="AH201" s="241">
        <f>IFERROR(VLOOKUP(AG201,'CRUCE OPORTUNIDADES'!$C$10:$D$13,2,FALSE),"")</f>
        <v/>
      </c>
      <c r="AI201" s="241" t="n">
        <v>12.9700000000002</v>
      </c>
      <c r="AJ201" s="241">
        <f>IFERROR(VLOOKUP(AI201,'CRUCE OPORTUNIDADES'!$C$10:$D$13,2,FALSE),"")</f>
        <v/>
      </c>
      <c r="AK201" s="241" t="n">
        <v>13.9700000000002</v>
      </c>
      <c r="AL201" s="241">
        <f>IFERROR(VLOOKUP(AK201,'CRUCE OPORTUNIDADES'!$C$10:$D$13,2,FALSE),"")</f>
        <v/>
      </c>
      <c r="AM201" s="241" t="n">
        <v>14.9700000000003</v>
      </c>
      <c r="AN201" s="241">
        <f>IFERROR(VLOOKUP(AM201,'CRUCE OPORTUNIDADES'!$C$10:$D$13,2,FALSE),"")</f>
        <v/>
      </c>
      <c r="AO201" s="241" t="n">
        <v>15.9700000000003</v>
      </c>
      <c r="AP201" s="241">
        <f>IFERROR(VLOOKUP(AO201,'CRUCE OPORTUNIDADES'!$C$10:$D$13,2,FALSE),"")</f>
        <v/>
      </c>
      <c r="AQ201" s="241" t="n">
        <v>16.9700000000003</v>
      </c>
      <c r="AR201" s="241">
        <f>IFERROR(VLOOKUP(AQ201,'CRUCE OPORTUNIDADES'!$C$10:$D$13,2,FALSE),"")</f>
        <v/>
      </c>
      <c r="AS201" s="241" t="n">
        <v>17.9700000000003</v>
      </c>
      <c r="AT201" s="241">
        <f>IFERROR(VLOOKUP(AS201,'CRUCE OPORTUNIDADES'!$C$10:$D$13,2,FALSE),"")</f>
        <v/>
      </c>
      <c r="AU201" s="241" t="n">
        <v>18.9700000000003</v>
      </c>
      <c r="AV201" s="241">
        <f>IFERROR(VLOOKUP(AU201,'CRUCE OPORTUNIDADES'!$C$10:$D$13,2,FALSE),"")</f>
        <v/>
      </c>
      <c r="AW201" s="241" t="n">
        <v>19.9700000000004</v>
      </c>
      <c r="AX201" s="241">
        <f>IFERROR(VLOOKUP(AW201,'CRUCE OPORTUNIDADES'!$C$10:$D$13,2,FALSE),"")</f>
        <v/>
      </c>
      <c r="AY201" s="241" t="n">
        <v>20.9700000000004</v>
      </c>
      <c r="AZ201" s="241">
        <f>IFERROR(VLOOKUP(AY201,'CRUCE OPORTUNIDADES'!$C$10:$D$13,2,FALSE),"")</f>
        <v/>
      </c>
      <c r="BA201" s="241" t="n">
        <v>21.9700000000004</v>
      </c>
      <c r="BB201" s="241">
        <f>IFERROR(VLOOKUP(BA201,'CRUCE OPORTUNIDADES'!$C$10:$D$13,2,FALSE),"")</f>
        <v/>
      </c>
      <c r="BC201" s="241" t="n">
        <v>22.9700000000004</v>
      </c>
      <c r="BD201" s="241">
        <f>IFERROR(VLOOKUP(BC201,'CRUCE OPORTUNIDADES'!$C$10:$D$13,2,FALSE),"")</f>
        <v/>
      </c>
      <c r="BE201" s="241" t="n">
        <v>23.9700000000004</v>
      </c>
      <c r="BF201" s="241">
        <f>IFERROR(VLOOKUP(BE201,'CRUCE OPORTUNIDADES'!$C$10:$D$13,2,FALSE),"")</f>
        <v/>
      </c>
      <c r="BG201" s="241" t="n">
        <v>24.9700000000005</v>
      </c>
      <c r="BH201" s="241">
        <f>IFERROR(VLOOKUP(BG201,'CRUCE OPORTUNIDADES'!$C$10:$D$13,2,FALSE),"")</f>
        <v/>
      </c>
      <c r="BI201" s="241" t="n">
        <v>25.9700000000005</v>
      </c>
      <c r="BJ201" s="241">
        <f>IFERROR(VLOOKUP(BI201,'CRUCE OPORTUNIDADES'!$C$10:$D$13,2,FALSE),"")</f>
        <v/>
      </c>
    </row>
    <row r="202">
      <c r="N202" s="241">
        <f>IF(N203&lt;&gt;""," -O","")</f>
        <v/>
      </c>
      <c r="P202" s="241">
        <f>IF(P203&lt;&gt;""," -O","")</f>
        <v/>
      </c>
      <c r="R202" s="241">
        <f>IF(R203&lt;&gt;""," -O","")</f>
        <v/>
      </c>
      <c r="T202" s="241">
        <f>IF(T203&lt;&gt;""," -O","")</f>
        <v/>
      </c>
      <c r="V202" s="241">
        <f>IF(V203&lt;&gt;""," -O","")</f>
        <v/>
      </c>
      <c r="X202" s="241">
        <f>IF(X203&lt;&gt;""," -O","")</f>
        <v/>
      </c>
      <c r="Z202" s="241">
        <f>IF(Z203&lt;&gt;""," -O","")</f>
        <v/>
      </c>
      <c r="AB202" s="241">
        <f>IF(AB203&lt;&gt;""," -O","")</f>
        <v/>
      </c>
      <c r="AD202" s="241">
        <f>IF(AD203&lt;&gt;""," -O","")</f>
        <v/>
      </c>
      <c r="AF202" s="241">
        <f>IF(AF203&lt;&gt;""," -O","")</f>
        <v/>
      </c>
      <c r="AH202" s="241">
        <f>IF(AH203&lt;&gt;""," -O","")</f>
        <v/>
      </c>
      <c r="AJ202" s="241">
        <f>IF(AJ203&lt;&gt;""," -O","")</f>
        <v/>
      </c>
      <c r="AL202" s="241">
        <f>IF(AL203&lt;&gt;""," -O","")</f>
        <v/>
      </c>
      <c r="AN202" s="241">
        <f>IF(AN203&lt;&gt;""," -O","")</f>
        <v/>
      </c>
      <c r="AP202" s="241">
        <f>IF(AP203&lt;&gt;""," -O","")</f>
        <v/>
      </c>
      <c r="AR202" s="241">
        <f>IF(AR203&lt;&gt;""," -O","")</f>
        <v/>
      </c>
      <c r="AT202" s="241">
        <f>IF(AT203&lt;&gt;""," -O","")</f>
        <v/>
      </c>
      <c r="AV202" s="241">
        <f>IF(AV203&lt;&gt;""," -O","")</f>
        <v/>
      </c>
      <c r="AX202" s="241">
        <f>IF(AX203&lt;&gt;""," -O","")</f>
        <v/>
      </c>
      <c r="AZ202" s="241">
        <f>IF(AZ203&lt;&gt;""," -O","")</f>
        <v/>
      </c>
      <c r="BB202" s="241">
        <f>IF(BB203&lt;&gt;""," -O","")</f>
        <v/>
      </c>
      <c r="BD202" s="241">
        <f>IF(BD203&lt;&gt;""," -O","")</f>
        <v/>
      </c>
      <c r="BF202" s="241">
        <f>IF(BF203&lt;&gt;""," -O","")</f>
        <v/>
      </c>
      <c r="BH202" s="241">
        <f>IF(BH203&lt;&gt;""," -O","")</f>
        <v/>
      </c>
      <c r="BJ202" s="241">
        <f>IF(BJ203&lt;&gt;""," -O","")</f>
        <v/>
      </c>
    </row>
    <row r="203">
      <c r="M203" s="241" t="n">
        <v>1.98</v>
      </c>
      <c r="N203" s="241">
        <f>IFERROR(VLOOKUP(M203,'CRUCE OPORTUNIDADES'!$C$10:$D$13,2,FALSE),"")</f>
        <v/>
      </c>
      <c r="O203" s="241" t="n">
        <v>2.98000000000002</v>
      </c>
      <c r="P203" s="241">
        <f>IFERROR(VLOOKUP(O203,'CRUCE OPORTUNIDADES'!$C$10:$D$13,2,FALSE),"")</f>
        <v/>
      </c>
      <c r="Q203" s="241" t="n">
        <v>3.98000000000004</v>
      </c>
      <c r="R203" s="241">
        <f>IFERROR(VLOOKUP(Q203,'CRUCE OPORTUNIDADES'!$C$10:$D$13,2,FALSE),"")</f>
        <v/>
      </c>
      <c r="S203" s="241" t="n">
        <v>4.98000000000006</v>
      </c>
      <c r="T203" s="241">
        <f>IFERROR(VLOOKUP(S203,'CRUCE OPORTUNIDADES'!$C$10:$D$13,2,FALSE),"")</f>
        <v/>
      </c>
      <c r="U203" s="241" t="n">
        <v>5.98000000000008</v>
      </c>
      <c r="V203" s="241">
        <f>IFERROR(VLOOKUP(U203,'CRUCE OPORTUNIDADES'!$C$10:$D$13,2,FALSE),"")</f>
        <v/>
      </c>
      <c r="W203" s="241" t="n">
        <v>6.9800000000001</v>
      </c>
      <c r="X203" s="241">
        <f>IFERROR(VLOOKUP(W203,'CRUCE OPORTUNIDADES'!$C$10:$D$13,2,FALSE),"")</f>
        <v/>
      </c>
      <c r="Y203" s="241" t="n">
        <v>7.98000000000012</v>
      </c>
      <c r="Z203" s="241">
        <f>IFERROR(VLOOKUP(Y203,'CRUCE OPORTUNIDADES'!$C$10:$D$13,2,FALSE),"")</f>
        <v/>
      </c>
      <c r="AA203" s="241" t="n">
        <v>8.980000000000141</v>
      </c>
      <c r="AB203" s="241">
        <f>IFERROR(VLOOKUP(AA203,'CRUCE OPORTUNIDADES'!$C$10:$D$13,2,FALSE),"")</f>
        <v/>
      </c>
      <c r="AC203" s="241" t="n">
        <v>9.98000000000016</v>
      </c>
      <c r="AD203" s="241">
        <f>IFERROR(VLOOKUP(AC203,'CRUCE OPORTUNIDADES'!$C$10:$D$13,2,FALSE),"")</f>
        <v/>
      </c>
      <c r="AE203" s="241" t="n">
        <v>10.9800000000002</v>
      </c>
      <c r="AF203" s="241">
        <f>IFERROR(VLOOKUP(AE203,'CRUCE OPORTUNIDADES'!$C$10:$D$13,2,FALSE),"")</f>
        <v/>
      </c>
      <c r="AG203" s="241" t="n">
        <v>11.9800000000002</v>
      </c>
      <c r="AH203" s="241">
        <f>IFERROR(VLOOKUP(AG203,'CRUCE OPORTUNIDADES'!$C$10:$D$13,2,FALSE),"")</f>
        <v/>
      </c>
      <c r="AI203" s="241" t="n">
        <v>12.9800000000002</v>
      </c>
      <c r="AJ203" s="241">
        <f>IFERROR(VLOOKUP(AI203,'CRUCE OPORTUNIDADES'!$C$10:$D$13,2,FALSE),"")</f>
        <v/>
      </c>
      <c r="AK203" s="241" t="n">
        <v>13.9800000000002</v>
      </c>
      <c r="AL203" s="241">
        <f>IFERROR(VLOOKUP(AK203,'CRUCE OPORTUNIDADES'!$C$10:$D$13,2,FALSE),"")</f>
        <v/>
      </c>
      <c r="AM203" s="241" t="n">
        <v>14.9800000000003</v>
      </c>
      <c r="AN203" s="241">
        <f>IFERROR(VLOOKUP(AM203,'CRUCE OPORTUNIDADES'!$C$10:$D$13,2,FALSE),"")</f>
        <v/>
      </c>
      <c r="AO203" s="241" t="n">
        <v>15.9800000000003</v>
      </c>
      <c r="AP203" s="241">
        <f>IFERROR(VLOOKUP(AO203,'CRUCE OPORTUNIDADES'!$C$10:$D$13,2,FALSE),"")</f>
        <v/>
      </c>
      <c r="AQ203" s="241" t="n">
        <v>16.9800000000003</v>
      </c>
      <c r="AR203" s="241">
        <f>IFERROR(VLOOKUP(AQ203,'CRUCE OPORTUNIDADES'!$C$10:$D$13,2,FALSE),"")</f>
        <v/>
      </c>
      <c r="AS203" s="241" t="n">
        <v>17.9800000000003</v>
      </c>
      <c r="AT203" s="241">
        <f>IFERROR(VLOOKUP(AS203,'CRUCE OPORTUNIDADES'!$C$10:$D$13,2,FALSE),"")</f>
        <v/>
      </c>
      <c r="AU203" s="241" t="n">
        <v>18.9800000000003</v>
      </c>
      <c r="AV203" s="241">
        <f>IFERROR(VLOOKUP(AU203,'CRUCE OPORTUNIDADES'!$C$10:$D$13,2,FALSE),"")</f>
        <v/>
      </c>
      <c r="AW203" s="241" t="n">
        <v>19.9800000000004</v>
      </c>
      <c r="AX203" s="241">
        <f>IFERROR(VLOOKUP(AW203,'CRUCE OPORTUNIDADES'!$C$10:$D$13,2,FALSE),"")</f>
        <v/>
      </c>
      <c r="AY203" s="241" t="n">
        <v>20.9800000000004</v>
      </c>
      <c r="AZ203" s="241">
        <f>IFERROR(VLOOKUP(AY203,'CRUCE OPORTUNIDADES'!$C$10:$D$13,2,FALSE),"")</f>
        <v/>
      </c>
      <c r="BA203" s="241" t="n">
        <v>21.9800000000004</v>
      </c>
      <c r="BB203" s="241">
        <f>IFERROR(VLOOKUP(BA203,'CRUCE OPORTUNIDADES'!$C$10:$D$13,2,FALSE),"")</f>
        <v/>
      </c>
      <c r="BC203" s="241" t="n">
        <v>22.9800000000004</v>
      </c>
      <c r="BD203" s="241">
        <f>IFERROR(VLOOKUP(BC203,'CRUCE OPORTUNIDADES'!$C$10:$D$13,2,FALSE),"")</f>
        <v/>
      </c>
      <c r="BE203" s="241" t="n">
        <v>23.9800000000004</v>
      </c>
      <c r="BF203" s="241">
        <f>IFERROR(VLOOKUP(BE203,'CRUCE OPORTUNIDADES'!$C$10:$D$13,2,FALSE),"")</f>
        <v/>
      </c>
      <c r="BG203" s="241" t="n">
        <v>24.9800000000005</v>
      </c>
      <c r="BH203" s="241">
        <f>IFERROR(VLOOKUP(BG203,'CRUCE OPORTUNIDADES'!$C$10:$D$13,2,FALSE),"")</f>
        <v/>
      </c>
      <c r="BI203" s="241" t="n">
        <v>25.9800000000005</v>
      </c>
      <c r="BJ203" s="241">
        <f>IFERROR(VLOOKUP(BI203,'CRUCE OPORTUNIDADES'!$C$10:$D$13,2,FALSE),"")</f>
        <v/>
      </c>
    </row>
    <row r="204">
      <c r="N204" s="241">
        <f>IF(N205&lt;&gt;""," -O","")</f>
        <v/>
      </c>
      <c r="P204" s="241">
        <f>IF(P205&lt;&gt;""," -O","")</f>
        <v/>
      </c>
      <c r="R204" s="241">
        <f>IF(R205&lt;&gt;""," -O","")</f>
        <v/>
      </c>
      <c r="T204" s="241">
        <f>IF(T205&lt;&gt;""," -O","")</f>
        <v/>
      </c>
      <c r="V204" s="241">
        <f>IF(V205&lt;&gt;""," -O","")</f>
        <v/>
      </c>
      <c r="X204" s="241">
        <f>IF(X205&lt;&gt;""," -O","")</f>
        <v/>
      </c>
      <c r="Z204" s="241">
        <f>IF(Z205&lt;&gt;""," -O","")</f>
        <v/>
      </c>
      <c r="AB204" s="241">
        <f>IF(AB205&lt;&gt;""," -O","")</f>
        <v/>
      </c>
      <c r="AD204" s="241">
        <f>IF(AD205&lt;&gt;""," -O","")</f>
        <v/>
      </c>
      <c r="AF204" s="241">
        <f>IF(AF205&lt;&gt;""," -O","")</f>
        <v/>
      </c>
      <c r="AH204" s="241">
        <f>IF(AH205&lt;&gt;""," -O","")</f>
        <v/>
      </c>
      <c r="AJ204" s="241">
        <f>IF(AJ205&lt;&gt;""," -O","")</f>
        <v/>
      </c>
      <c r="AL204" s="241">
        <f>IF(AL205&lt;&gt;""," -O","")</f>
        <v/>
      </c>
      <c r="AN204" s="241">
        <f>IF(AN205&lt;&gt;""," -O","")</f>
        <v/>
      </c>
      <c r="AP204" s="241">
        <f>IF(AP205&lt;&gt;""," -O","")</f>
        <v/>
      </c>
      <c r="AR204" s="241">
        <f>IF(AR205&lt;&gt;""," -O","")</f>
        <v/>
      </c>
      <c r="AT204" s="241">
        <f>IF(AT205&lt;&gt;""," -O","")</f>
        <v/>
      </c>
      <c r="AV204" s="241">
        <f>IF(AV205&lt;&gt;""," -O","")</f>
        <v/>
      </c>
      <c r="AX204" s="241">
        <f>IF(AX205&lt;&gt;""," -O","")</f>
        <v/>
      </c>
      <c r="AZ204" s="241">
        <f>IF(AZ205&lt;&gt;""," -O","")</f>
        <v/>
      </c>
      <c r="BB204" s="241">
        <f>IF(BB205&lt;&gt;""," -O","")</f>
        <v/>
      </c>
      <c r="BD204" s="241">
        <f>IF(BD205&lt;&gt;""," -O","")</f>
        <v/>
      </c>
      <c r="BF204" s="241">
        <f>IF(BF205&lt;&gt;""," -O","")</f>
        <v/>
      </c>
      <c r="BH204" s="241">
        <f>IF(BH205&lt;&gt;""," -O","")</f>
        <v/>
      </c>
      <c r="BJ204" s="241">
        <f>IF(BJ205&lt;&gt;""," -O","")</f>
        <v/>
      </c>
    </row>
    <row r="205">
      <c r="M205" s="241" t="n">
        <v>1.99</v>
      </c>
      <c r="N205" s="241">
        <f>IFERROR(VLOOKUP(M205,'CRUCE OPORTUNIDADES'!$C$10:$D$13,2,FALSE),"")</f>
        <v/>
      </c>
      <c r="O205" s="241" t="n">
        <v>2.99000000000002</v>
      </c>
      <c r="P205" s="241">
        <f>IFERROR(VLOOKUP(O205,'CRUCE OPORTUNIDADES'!$C$10:$D$13,2,FALSE),"")</f>
        <v/>
      </c>
      <c r="Q205" s="241" t="n">
        <v>3.99000000000004</v>
      </c>
      <c r="R205" s="241">
        <f>IFERROR(VLOOKUP(Q205,'CRUCE OPORTUNIDADES'!$C$10:$D$13,2,FALSE),"")</f>
        <v/>
      </c>
      <c r="S205" s="241" t="n">
        <v>4.99000000000006</v>
      </c>
      <c r="T205" s="241">
        <f>IFERROR(VLOOKUP(S205,'CRUCE OPORTUNIDADES'!$C$10:$D$13,2,FALSE),"")</f>
        <v/>
      </c>
      <c r="U205" s="241" t="n">
        <v>5.99000000000008</v>
      </c>
      <c r="V205" s="241">
        <f>IFERROR(VLOOKUP(U205,'CRUCE OPORTUNIDADES'!$C$10:$D$13,2,FALSE),"")</f>
        <v/>
      </c>
      <c r="W205" s="241" t="n">
        <v>6.9900000000001</v>
      </c>
      <c r="X205" s="241">
        <f>IFERROR(VLOOKUP(W205,'CRUCE OPORTUNIDADES'!$C$10:$D$13,2,FALSE),"")</f>
        <v/>
      </c>
      <c r="Y205" s="241" t="n">
        <v>7.99000000000012</v>
      </c>
      <c r="Z205" s="241">
        <f>IFERROR(VLOOKUP(Y205,'CRUCE OPORTUNIDADES'!$C$10:$D$13,2,FALSE),"")</f>
        <v/>
      </c>
      <c r="AA205" s="241" t="n">
        <v>8.990000000000141</v>
      </c>
      <c r="AB205" s="241">
        <f>IFERROR(VLOOKUP(AA205,'CRUCE OPORTUNIDADES'!$C$10:$D$13,2,FALSE),"")</f>
        <v/>
      </c>
      <c r="AC205" s="241" t="n">
        <v>9.99000000000016</v>
      </c>
      <c r="AD205" s="241">
        <f>IFERROR(VLOOKUP(AC205,'CRUCE OPORTUNIDADES'!$C$10:$D$13,2,FALSE),"")</f>
        <v/>
      </c>
      <c r="AE205" s="241" t="n">
        <v>10.9900000000002</v>
      </c>
      <c r="AF205" s="241">
        <f>IFERROR(VLOOKUP(AE205,'CRUCE OPORTUNIDADES'!$C$10:$D$13,2,FALSE),"")</f>
        <v/>
      </c>
      <c r="AG205" s="241" t="n">
        <v>11.9900000000002</v>
      </c>
      <c r="AH205" s="241">
        <f>IFERROR(VLOOKUP(AG205,'CRUCE OPORTUNIDADES'!$C$10:$D$13,2,FALSE),"")</f>
        <v/>
      </c>
      <c r="AI205" s="241" t="n">
        <v>12.9900000000002</v>
      </c>
      <c r="AJ205" s="241">
        <f>IFERROR(VLOOKUP(AI205,'CRUCE OPORTUNIDADES'!$C$10:$D$13,2,FALSE),"")</f>
        <v/>
      </c>
      <c r="AK205" s="241" t="n">
        <v>13.9900000000002</v>
      </c>
      <c r="AL205" s="241">
        <f>IFERROR(VLOOKUP(AK205,'CRUCE OPORTUNIDADES'!$C$10:$D$13,2,FALSE),"")</f>
        <v/>
      </c>
      <c r="AM205" s="241" t="n">
        <v>14.9900000000003</v>
      </c>
      <c r="AN205" s="241">
        <f>IFERROR(VLOOKUP(AM205,'CRUCE OPORTUNIDADES'!$C$10:$D$13,2,FALSE),"")</f>
        <v/>
      </c>
      <c r="AO205" s="241" t="n">
        <v>15.9900000000003</v>
      </c>
      <c r="AP205" s="241">
        <f>IFERROR(VLOOKUP(AO205,'CRUCE OPORTUNIDADES'!$C$10:$D$13,2,FALSE),"")</f>
        <v/>
      </c>
      <c r="AQ205" s="241" t="n">
        <v>16.9900000000003</v>
      </c>
      <c r="AR205" s="241">
        <f>IFERROR(VLOOKUP(AQ205,'CRUCE OPORTUNIDADES'!$C$10:$D$13,2,FALSE),"")</f>
        <v/>
      </c>
      <c r="AS205" s="241" t="n">
        <v>17.9900000000003</v>
      </c>
      <c r="AT205" s="241">
        <f>IFERROR(VLOOKUP(AS205,'CRUCE OPORTUNIDADES'!$C$10:$D$13,2,FALSE),"")</f>
        <v/>
      </c>
      <c r="AU205" s="241" t="n">
        <v>18.9900000000003</v>
      </c>
      <c r="AV205" s="241">
        <f>IFERROR(VLOOKUP(AU205,'CRUCE OPORTUNIDADES'!$C$10:$D$13,2,FALSE),"")</f>
        <v/>
      </c>
      <c r="AW205" s="241" t="n">
        <v>19.9900000000004</v>
      </c>
      <c r="AX205" s="241">
        <f>IFERROR(VLOOKUP(AW205,'CRUCE OPORTUNIDADES'!$C$10:$D$13,2,FALSE),"")</f>
        <v/>
      </c>
      <c r="AY205" s="241" t="n">
        <v>20.9900000000004</v>
      </c>
      <c r="AZ205" s="241">
        <f>IFERROR(VLOOKUP(AY205,'CRUCE OPORTUNIDADES'!$C$10:$D$13,2,FALSE),"")</f>
        <v/>
      </c>
      <c r="BA205" s="241" t="n">
        <v>21.9900000000004</v>
      </c>
      <c r="BB205" s="241">
        <f>IFERROR(VLOOKUP(BA205,'CRUCE OPORTUNIDADES'!$C$10:$D$13,2,FALSE),"")</f>
        <v/>
      </c>
      <c r="BC205" s="241" t="n">
        <v>22.9900000000004</v>
      </c>
      <c r="BD205" s="241">
        <f>IFERROR(VLOOKUP(BC205,'CRUCE OPORTUNIDADES'!$C$10:$D$13,2,FALSE),"")</f>
        <v/>
      </c>
      <c r="BE205" s="241" t="n">
        <v>23.9900000000004</v>
      </c>
      <c r="BF205" s="241">
        <f>IFERROR(VLOOKUP(BE205,'CRUCE OPORTUNIDADES'!$C$10:$D$13,2,FALSE),"")</f>
        <v/>
      </c>
      <c r="BG205" s="241" t="n">
        <v>24.9900000000005</v>
      </c>
      <c r="BH205" s="241">
        <f>IFERROR(VLOOKUP(BG205,'CRUCE OPORTUNIDADES'!$C$10:$D$13,2,FALSE),"")</f>
        <v/>
      </c>
      <c r="BI205" s="241" t="n">
        <v>25.9900000000005</v>
      </c>
      <c r="BJ205" s="241">
        <f>IFERROR(VLOOKUP(BI205,'CRUCE OPORTUNIDADES'!$C$10:$D$13,2,FALSE),"")</f>
        <v/>
      </c>
    </row>
  </sheetData>
  <sheetProtection selectLockedCells="1" selectUnlockedCells="0" algorithmName="SHA-512" sheet="1" objects="1" insertRows="1" insertHyperlinks="1" autoFilter="1" scenarios="1" formatColumns="1" deleteColumns="1" insertColumns="1" pivotTables="1" deleteRows="1" formatCells="1" saltValue="UhiQjO9+ZFHHkY2FE1uRQg==" formatRows="1" sort="1" spinCount="100000" hashValue="HlD56U1ztzN0p01F8vykT5gwgEpHbr+ILybp+QHU0z/aXZlZ8pjAhjLWH+8qoGEu690qpcNwPETWTLhalfgM0w=="/>
  <mergeCells count="43">
    <mergeCell ref="C16:E16"/>
    <mergeCell ref="G12:H12"/>
    <mergeCell ref="H17:H19"/>
    <mergeCell ref="E8:E9"/>
    <mergeCell ref="I2:J2"/>
    <mergeCell ref="D1:H1"/>
    <mergeCell ref="G11:H11"/>
    <mergeCell ref="D3:H4"/>
    <mergeCell ref="I11:J11"/>
    <mergeCell ref="B1:C4"/>
    <mergeCell ref="I8:J9"/>
    <mergeCell ref="B12:C12"/>
    <mergeCell ref="I16:J16"/>
    <mergeCell ref="B11:C11"/>
    <mergeCell ref="F8:F9"/>
    <mergeCell ref="D2:H2"/>
    <mergeCell ref="G10:H10"/>
    <mergeCell ref="B14:C14"/>
    <mergeCell ref="C17:E17"/>
    <mergeCell ref="G13:H13"/>
    <mergeCell ref="B8:C8"/>
    <mergeCell ref="I3:J3"/>
    <mergeCell ref="B13:C13"/>
    <mergeCell ref="I12:J12"/>
    <mergeCell ref="C19:E19"/>
    <mergeCell ref="G17:G19"/>
    <mergeCell ref="B10:C10"/>
    <mergeCell ref="C18:E18"/>
    <mergeCell ref="D8:D9"/>
    <mergeCell ref="G14:H14"/>
    <mergeCell ref="I14:J14"/>
    <mergeCell ref="B9:C9"/>
    <mergeCell ref="C15:E15"/>
    <mergeCell ref="C23:J23"/>
    <mergeCell ref="I1:J1"/>
    <mergeCell ref="G8:H9"/>
    <mergeCell ref="I17:J19"/>
    <mergeCell ref="I4:J4"/>
    <mergeCell ref="I10:J10"/>
    <mergeCell ref="B6:J7"/>
    <mergeCell ref="I13:J13"/>
    <mergeCell ref="G15:J15"/>
    <mergeCell ref="B21:J21"/>
  </mergeCells>
  <conditionalFormatting sqref="I16">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pageSetup orientation="portrait" scale="48"/>
  <drawing xmlns:r="http://schemas.openxmlformats.org/officeDocument/2006/relationships" r:id="rId1"/>
</worksheet>
</file>

<file path=xl/worksheets/sheet15.xml><?xml version="1.0" encoding="utf-8"?>
<worksheet xmlns="http://schemas.openxmlformats.org/spreadsheetml/2006/main">
  <sheetPr codeName="Hoja7">
    <tabColor rgb="FF0F3D38"/>
    <outlinePr summaryBelow="1" summaryRight="1"/>
    <pageSetUpPr/>
  </sheetPr>
  <dimension ref="A1:G48"/>
  <sheetViews>
    <sheetView zoomScale="80" zoomScaleNormal="80" zoomScaleSheetLayoutView="100" workbookViewId="0">
      <selection activeCell="C41" sqref="C41"/>
    </sheetView>
  </sheetViews>
  <sheetFormatPr baseColWidth="10" defaultColWidth="11.42578125" defaultRowHeight="15"/>
  <cols>
    <col width="7.140625" customWidth="1" style="5" min="1" max="1"/>
    <col width="18.28515625" customWidth="1" style="5" min="2" max="2"/>
    <col width="92.42578125" customWidth="1" style="5" min="3" max="3"/>
    <col width="24.7109375" customWidth="1" style="5" min="4" max="4"/>
    <col width="28.28515625" customWidth="1" style="5" min="5" max="5"/>
    <col width="6.42578125" customWidth="1" style="5" min="6" max="6"/>
    <col width="11.42578125" customWidth="1" style="5" min="7" max="16384"/>
  </cols>
  <sheetData>
    <row r="1">
      <c r="A1" s="182" t="n"/>
      <c r="B1" s="182" t="n"/>
      <c r="C1" s="182" t="n"/>
      <c r="D1" s="182" t="n"/>
      <c r="E1" s="182" t="n"/>
      <c r="F1" s="182" t="n"/>
    </row>
    <row r="2">
      <c r="A2" s="182" t="n"/>
      <c r="B2" s="182" t="n"/>
      <c r="C2" s="182" t="n"/>
      <c r="D2" s="182" t="n"/>
      <c r="E2" s="182" t="n"/>
      <c r="F2" s="182" t="n"/>
    </row>
    <row r="3" ht="15.75" customHeight="1">
      <c r="A3" s="182" t="n"/>
      <c r="B3" s="636" t="n"/>
      <c r="C3" s="120" t="inlineStr">
        <is>
          <t>MACROPROCESO ESTRATÉGICO</t>
        </is>
      </c>
      <c r="D3" s="663" t="n"/>
      <c r="E3" s="120" t="inlineStr">
        <is>
          <t>CÓDIGO: ESGr028</t>
        </is>
      </c>
      <c r="F3" s="6" t="n"/>
      <c r="G3" s="2" t="n"/>
    </row>
    <row r="4" ht="15.75" customHeight="1">
      <c r="A4" s="182" t="n"/>
      <c r="B4" s="659" t="n"/>
      <c r="C4" s="120" t="inlineStr">
        <is>
          <t>PROCESO GESTIÓN SISTEMAS INTEGRADOS - CALIDAD</t>
        </is>
      </c>
      <c r="D4" s="663" t="n"/>
      <c r="E4" s="185" t="inlineStr">
        <is>
          <t>VERSIÓN: 18</t>
        </is>
      </c>
      <c r="F4" s="6" t="n"/>
      <c r="G4" s="2" t="n"/>
    </row>
    <row r="5" ht="16.5" customHeight="1">
      <c r="A5" s="182" t="n"/>
      <c r="B5" s="659" t="n"/>
      <c r="C5" s="120" t="inlineStr">
        <is>
          <t>GESTIÓN DEL RIESGO Y LAS OPORTUNIDADES</t>
        </is>
      </c>
      <c r="D5" s="708" t="n"/>
      <c r="E5" s="185" t="inlineStr">
        <is>
          <t>VIGENCIA: 2025-04-11</t>
        </is>
      </c>
      <c r="F5" s="6" t="n"/>
      <c r="G5" s="2" t="n"/>
    </row>
    <row r="6" ht="15" customHeight="1">
      <c r="A6" s="182" t="n"/>
      <c r="B6" s="660" t="n"/>
      <c r="C6" s="709" t="n"/>
      <c r="D6" s="706" t="n"/>
      <c r="E6" s="120" t="inlineStr">
        <is>
          <t>PÁGINA: 11 de 11</t>
        </is>
      </c>
      <c r="F6" s="6" t="n"/>
      <c r="G6" s="2" t="n"/>
    </row>
    <row r="7">
      <c r="A7" s="182" t="n"/>
      <c r="B7" s="182" t="n"/>
      <c r="C7" s="182" t="n"/>
      <c r="D7" s="182" t="n"/>
      <c r="E7" s="182" t="n"/>
      <c r="F7" s="182" t="n"/>
    </row>
    <row r="8" ht="18" customHeight="1">
      <c r="A8" s="182" t="n"/>
      <c r="B8" s="54" t="inlineStr">
        <is>
          <t>FECHA</t>
        </is>
      </c>
      <c r="C8" s="411" t="inlineStr">
        <is>
          <t>DESCRIPCIÓN DE LA ACTUALIZACIÓN</t>
        </is>
      </c>
      <c r="D8" s="411" t="inlineStr">
        <is>
          <t>RESPONSABLE</t>
        </is>
      </c>
      <c r="E8" s="411" t="inlineStr">
        <is>
          <t>CARGO</t>
        </is>
      </c>
      <c r="F8" s="182" t="n"/>
    </row>
    <row r="9" hidden="1" ht="25.5" customHeight="1">
      <c r="A9" s="182" t="n"/>
      <c r="B9" s="627" t="n">
        <v>42963</v>
      </c>
      <c r="C9" s="135" t="inlineStr">
        <is>
          <t>Versión Inicial</t>
        </is>
      </c>
      <c r="D9" s="629" t="inlineStr">
        <is>
          <t>Ricardo Andrés Jiménez Nieto</t>
        </is>
      </c>
      <c r="E9" s="629" t="inlineStr">
        <is>
          <t>Director de Sistemas y Tecnología (F.A.)</t>
        </is>
      </c>
      <c r="F9" s="182" t="n"/>
    </row>
    <row r="10" hidden="1" ht="408" customHeight="1">
      <c r="A10" s="182" t="n"/>
      <c r="B10" s="713" t="n">
        <v>43159</v>
      </c>
      <c r="C10" s="136" t="inlineStr">
        <is>
          <t xml:space="preserve">Se agregan 9 Debilidades, 2 Fortalezas, 1 Oportunidad, 2 Amenazas y se suprimen 9 Amenazas y 2 Oportunidades en el análisis de Contexto (DOFA):
AGREGAN:
D4. Capacitación insuficiente para el Personal a término fijo del área de Sistemas y Tecnología
D5. Rotación de personal sin la debida planeación y adecuación de los espacios físicos en las diferentes áreas de la Universidad de Cundinamarca
D6. Desconocimiento por parte de terceros de las directrices trazadas por la Dirección de Sistemas y Tecnología para el desarrollo e implementación de nuevo software 
D7. Falta de directrices estratégicas que permitan establecer el componente TIC para servicios de la Estrategia de Gobierno Digital y de Seguridad Digital
D8. Reducción del Presupuesto asignado a la Dirección Sistemas y Tecnología
D9. Falta de continuidad en la contratación del personal de la Dirección de Sistemas y Tecnología, lo que ocasiona un retraso en el normal desarrollo de las actividades programadas
D10. No asistencia de los funcionarios de la Universidad de Cundinamarca a las socializaciones suministradas por la Dirección de Sistemas y Tecnología
D11. Falta de un plan de reposición de equipos de cómputo que cumplen su vida útil.
D12. Falta de políticas frente a riesgos, amenazas y vulnerabilidades ocasionados por aspectos ambientales y que afectan el normal funcionamiento de la infraestructura tecnológica
F8. Fortalecimientos de los medios de comunicación interno en sedes, seccionales, extensiones y oficina de Bogotá
F9. Nuevos desarrollos que permitan la automatización de procesos y procedimientos contribuyendo a una Institución Universitaria Digital
O2. Apoyos a través de la modalidad virtual en temas de Gobierno Digital y Protección de Datos por parte de MinTic y Superintendencia de Industria y Comercio
A2. Uso inadecuado por parte de los usuarios a los servicios y recursos tecnológicos de la Universidad de Cundinamarca
A4. Acceso fraudulento a sistemas informáticos de la Institución
SUPRIMEN:
A1. Capacitación insuficiente para el Personal a término fijo del área de Sistemas y Tecnología
A2. Rotación de personal sin la debida planeación y adecuación de los espacios físicos en las diferentes áreas de la Universidad de Cundinamarca
</t>
        </is>
      </c>
      <c r="D10" s="714" t="inlineStr">
        <is>
          <t>Edilson Martínez Clavijo</t>
        </is>
      </c>
      <c r="E10" s="629" t="inlineStr">
        <is>
          <t>Director de Sistemas y Tecnología</t>
        </is>
      </c>
      <c r="F10" s="182" t="n"/>
    </row>
    <row r="11" hidden="1" ht="319.5" customHeight="1">
      <c r="A11" s="182" t="n"/>
      <c r="B11" s="709" t="n"/>
      <c r="C11" s="137" t="inlineStr">
        <is>
          <t>A4. Falta de directrices estratégicas que permitan establecer el componente TIC para servicios de la Estrategia de Gobierno en Línea
A5. Reducción del Presupuesto asignado a la Dirección Sistemas y Tecnología
A6. Falta de continuidad en la contratación del personal de la Dirección de Sistemas y Tecnología, lo que ocasiona un retraso en el normal desarrollo de las actividades programadas
A8. No asistencia de los funcionarios de la Universidad de Cundinamarca a las socializaciones suministradas por la Dirección de Sistemas y Tecnología
A9. Falta de un plan de reposición de equipos de cómputo que cumplen su vida útil.
A10. Falta de políticas frente a riesgos, amenazas y vulnerabilidades ocasionados por aspectos ambientales y que afectan el normal funcionamiento de la infraestructura tecnológica
A11. Manipulación inadecuada por parte de los usuarios a los equipos de cómputo de la Universidad de Cundinamarca
O2. Nuevos desarrollos que permitan la automatización de procesos y procedimientos contribuyendo a una Institución Universitaria Digital
O3. Implementar un sistema informativo de carteleras digitales, pantallas digitales y dispositivos multimediales para videoconferencia en sede, seccionales, extensiones y oficina de Bogotá
Se elimina 1 Riesgo identificado: 
R3. Daño en los Equipos de cómputo
Se agregan 2 nuevos Riesgos identificados: 
R3. Incumplimiento a la No aplicación de la Ley de Tratamiento de Datos de los Titulares de la Universidad.
R4. Incumplimiento de las metas establecidas en el Plan de Acción. 
Se agrega 1 nueva Oportunidad identificada:
O1. Inclusión de la Academia en el desarrollo de Sistemas de Información.
Se incluyen criterios de Evaluación del Riesgo Residual</t>
        </is>
      </c>
      <c r="D11" s="706" t="n"/>
      <c r="E11" s="660" t="n"/>
      <c r="F11" s="182" t="n"/>
    </row>
    <row r="12" hidden="1">
      <c r="A12" s="182" t="n"/>
      <c r="B12" s="627" t="n">
        <v>43298</v>
      </c>
      <c r="C12" s="138" t="inlineStr">
        <is>
          <t>Inclusión de Control de Cambios al documento</t>
        </is>
      </c>
      <c r="D12" s="629" t="inlineStr">
        <is>
          <t>Carolina Gómez Fontecha</t>
        </is>
      </c>
      <c r="E12" s="629" t="inlineStr">
        <is>
          <t>Coordinadora de Calidad</t>
        </is>
      </c>
      <c r="F12" s="182" t="n"/>
    </row>
    <row r="13" hidden="1" ht="26.25" customHeight="1">
      <c r="A13" s="182" t="n"/>
      <c r="B13" s="628" t="n">
        <v>43299</v>
      </c>
      <c r="C13" s="139" t="inlineStr">
        <is>
          <t>Se actualiza redacción del Riesgo 2, con el fin de aumentar el alcance. Queda de la siguiente manera: 
R2. Pérdida de Disponibilidad, Integridad y Confidencialidad de la Información</t>
        </is>
      </c>
      <c r="D13" s="619" t="inlineStr">
        <is>
          <t>Edilson Martínez Clavijo</t>
        </is>
      </c>
      <c r="E13" s="619" t="inlineStr">
        <is>
          <t>Director de Sistemas y Tecnología</t>
        </is>
      </c>
      <c r="F13" s="182" t="n"/>
    </row>
    <row r="14" hidden="1" ht="409.5" customHeight="1">
      <c r="A14" s="182" t="n"/>
      <c r="B14" s="607" t="n">
        <v>43577</v>
      </c>
      <c r="C14" s="140" t="inlineStr">
        <is>
          <t>Se agregan 12 Debilidades, 9 Fortalezas, 5 Amenazas, 11 Oportunidades, y se suprimen 4 Debilidades en el análisis de Contexto (DOFA):
AGREGAN:
D7. Desconocimiento por parte de terceros de las directrices trazadas por la Dirección de Sistemas y Tecnología para el desarrollo e implementación de nuevo software. 
D8. Requerimientos de desarrollo de software, con necesidades no documentadas ni establecidas en un procedimiento de calidad.
D11. No se cuenta con manual de funciones que estructure las actividades laborales para las modalidades de contratación.
D12.  La falta de articulación entre los procesos afecta las actividades del área.
D13.  El método de contratación y compra  es extenso y dispendioso afectando la continuidad  de los procesos.
D14. No es suficiente la asignación del rubro presupuestal para la ejecución de las actividades.
D15. La estructura orgánica es inapropiada para la ejecución de los planes, lo que hace que los trámites sean mas demorados.
D16. Los procesos Críticos de la Dirección de Sistemas requieren de personal altamente Capacitado para lo cual no existe una modalidad de Contratación ni tablas salariales acordes.
D17. Falta de Documentación adecuada y actualizada en procesos críticos gestionados por personal de Contrato a termino Fijo.
D18. Deficiencias en el monitoreo de Servicios Tecnológicos utilizados a los usuarios Académicos y administrativos.
D19. Falta de masificación en el uso de herramientas para la gestión administrativa y académica.
D20. No se cuenta con recursos redundantes que permitan una continuidad o un plan de Contingencia optimo en los servicios Tecnológicos Ofrecidos a las partes Interesadas.
F10.  Los perfiles de los funcionarios cumplen con las necesidades operativas del proceso.
F11. Desarrollo de programas  de bienestar laboral  que brindan  un ambiente laboral adecuado para el desarrollo de las actividades.</t>
        </is>
      </c>
      <c r="D14" s="604" t="inlineStr">
        <is>
          <t>Edilson Martínez Clavijo</t>
        </is>
      </c>
      <c r="E14" s="613" t="inlineStr">
        <is>
          <t>Director de Sistemas y Tecnología</t>
        </is>
      </c>
      <c r="F14" s="182" t="n"/>
    </row>
    <row r="15" hidden="1" ht="306.75" customHeight="1">
      <c r="A15" s="182" t="n"/>
      <c r="B15" s="670" t="n"/>
      <c r="C15" s="141" t="inlineStr">
        <is>
          <t>F12. Los funcionarios  tienen conocimiento  de las actividades propias del proceso y disponibilidad para desarrollarlas.
F13. Proyectos de desarrollo Tecnológico generados en conjunto con estudiantes de Ultimo semestre de la Facultad de Ingeniería.
F14. El proceso cuenta con software y licencia los cuales se ajustan a las necesidades del proceso  y optimiza su ejecución. 
F15. Se realiza mantenimiento preventivo y/o correctivo de los equipos de acuerdo a un cronograma establecido permitiendo su control y cumplimiento.
F16. Se cuenta  con backups para la seguridad y trazabilidad de la información.
F17. Existen indicadores para medir la eficacia y eficiencia del proceso.
F18. La estructura de autoridad  está claramente definida y es apropiada para la ejecución de los planes.
A6. Se presentan casos de vandalismo y delincuencia que alteran el orden público afectando el desarrollo de las actividades.
A7.  La ejecución de las actividades del proceso pueden verse afectadas con la ocurrencia de desastres y fenómenos naturales.
A8. Ataques informáticos a la Infraestructura Tecnológica
A8. Acceso Físicos a Centros de Datos sin los controles Adecuados Requeridos.
A9. Falta de compromiso de la alta Dirección frente a los proyectos de renovación de tecnología
O3. Los lineamientos y normas legales se dan cumplimento  en las prácticas del proceso.
O4. La articulación y el apoyo con otras entidades es asertivo y eficiente.
O5. Se tiene en cuenta la oferta de pasantes para el apoyo en la ejecución de las actividades del proceso.
O6. Se considera a la Universidad preparada para la adquisición y utilización de nuevos equipos tecnológicos.
O7. Se conoce y se aplica los lineamientos de acreditación.</t>
        </is>
      </c>
      <c r="D15" s="670" t="n"/>
      <c r="E15" s="692" t="n"/>
      <c r="F15" s="182" t="n"/>
    </row>
    <row r="16" hidden="1" ht="304.5" customHeight="1">
      <c r="A16" s="182" t="n"/>
      <c r="B16" s="670" t="n"/>
      <c r="C16" s="141" t="inlineStr">
        <is>
          <t>O8. Credibilidad  y confianza en la prestación de los servicios por parte de la Institución.
O9. La oferta académica de la universidad es competente y acorde a las necesidades de la región.
O10. Oportunidad de adquirir nuevos softwares que optimicen las actividades del proceso.
O11. La normatividad legal y los tiempos de aplicación al proceso son conocidos y ejecutados.
O12. La Universidad  cuenta con un posicionamiento estratégico en la región, con posibilidades de obtener certificaciones  por entes externos  a su buen desempeño  y labor en  la ejecución de sus actividades.
O13. Los procesos de contratación se realizan conforme a la ley.
SUPRIMEN:
D1. Falta de espacio físico (Infraestructura) para el desarrollo de las labores del personal adscrito a la Dirección de Sistemas y Tecnología
D6. Desconocimiento por parte de terceros de las directrices trazadas por la Dirección de Sistemas y Tecnología para el desarrollo e implementación de nuevo software 
D8. Reducción del Presupuesto asignado a la Dirección Sistemas y Tecnología
D12. Falta de políticas frente a riesgos, amenazas y vulnerabilidades ocasionados por aspectos ambientales y que afectan el normal funcionamiento de la infraestructura tecnológica
Se suprime 1 Riesgo identificado: 
R4. Incumplimiento de las metas establecidas en el Plan de Acción
Se implementa la nueva metodología del DAFP y por cada causa del riesgo se implementa un control.</t>
        </is>
      </c>
      <c r="D16" s="670" t="n"/>
      <c r="E16" s="692" t="n"/>
      <c r="F16" s="182" t="n"/>
    </row>
    <row r="17" hidden="1" ht="43.5" customHeight="1">
      <c r="A17" s="182" t="n"/>
      <c r="B17" s="627" t="n">
        <v>43585</v>
      </c>
      <c r="C17" s="142" t="inlineStr">
        <is>
          <t>Se anexan los riesgos de Seguridad de la información y riesgos de corrupción.</t>
        </is>
      </c>
      <c r="D17" s="629" t="inlineStr">
        <is>
          <t>Jaime Elder Acosta Ramírez</t>
        </is>
      </c>
      <c r="E17" s="629" t="inlineStr">
        <is>
          <t>Coordinador de Calidad</t>
        </is>
      </c>
      <c r="F17" s="182" t="n"/>
    </row>
    <row r="18" hidden="1" ht="70.5" customHeight="1">
      <c r="A18" s="182" t="n"/>
      <c r="B18" s="627" t="n">
        <v>43664</v>
      </c>
      <c r="C18" s="142" t="inlineStr">
        <is>
          <t>Se agrega 1 Riesgo identificado:
R5. Pérdida de la disponibilidad de los servicios tecnológicos ofertados a la Comunidad Universitaria</t>
        </is>
      </c>
      <c r="D18" s="620" t="inlineStr">
        <is>
          <t>Edilson Martínez Clavijo</t>
        </is>
      </c>
      <c r="E18" s="620" t="inlineStr">
        <is>
          <t>Director de Sistemas y Tecnología</t>
        </is>
      </c>
      <c r="F18" s="182" t="n"/>
    </row>
    <row r="19" hidden="1" ht="280.5" customHeight="1">
      <c r="A19" s="182" t="n"/>
      <c r="B19" s="624" t="n">
        <v>43921</v>
      </c>
      <c r="C19" s="143" t="inlineStr">
        <is>
          <t>Se agregan 4 Debilidades, 5 Fortalezas, 2 Oportunidades y se suprimen 4 Debilidades, 7 Fortalezas, 3 Amenazas y 8 Oportunidades en el análisis de Contexto (DOFA):
AGREGAN:
D17. No se han establecido planes o programas administrativos que permitan fortalecer aspectos relacionados al cumplimiento de la Educación Superior Inclusiva
D18. No se cuenta con la suficiente capacidad en cuanto a software y hardware para atender las necesidades que requiere el proceso y la Institución
D19. Seccionales y extensiones que requieren de Planta Física y fortalecimiento del acceso a los servicios como internet.
D20.  El método de contratación y compra es extenso y dispendioso, afectando la ejecución oportuna de los procesos.
F12. Se cuenta con metas claras y enfocadas a lograr el cumplimiento del Plan Rectoral y el Plan de Desarrollo que plantea la Institución.
F13. Sistemas de información desarrollados a la medida para los procesos críticos de la Institución.
F14. Se tiene en cuenta la oferta de pasantes para el apoyo en la ejecución de las actividades del proceso.
F15. Se asegura de manera constante la Gestión del Conocimiento al interior del proceso, por medio de los líderes de área.
F16. Se conoce, se aplica y se actualiza periódicamente la normatividad legal aplicable al proceso.
O6.  La implementación de políticas misionales encaminadas al desarrollo institucional (Ciencia, Tecnología e Investigación, Dialogando con el Mundo, Interacción Social 
O7.  Diversidad de la población Universitaria que puede acceder a los contenidos tecnológicos de la Institución</t>
        </is>
      </c>
      <c r="D19" s="625" t="inlineStr">
        <is>
          <t>Edilson Martínez Clavijo</t>
        </is>
      </c>
      <c r="E19" s="620" t="inlineStr">
        <is>
          <t>Director de Sistemas y Tecnología</t>
        </is>
      </c>
      <c r="F19" s="182" t="n"/>
    </row>
    <row r="20" hidden="1" ht="409.6" customHeight="1">
      <c r="A20" s="182" t="n"/>
      <c r="B20" s="693" t="n"/>
      <c r="C20" s="141" t="inlineStr">
        <is>
          <t xml:space="preserve">SUPRIMEN:
D5. Rotación de personal sin la debida planeación y adecuación de los espacios físicos en las diferentes áreas de la Universidad de Cundinamarca.
D11. No se cuenta con manual de funciones que estructure las actividades laborales para las modalidades de contratación.
D13.  El método de contratación y compra es extenso y dispendioso afectando la continuidad de los procesos.
D15. La estructura orgánica es inapropiada para la ejecución de los planes, lo que hace que los trámites sean más demorados.
F1. Personal multidisciplinario idóneo para el óptimo desarrollo de las actividades propias de las áreas de Sistemas de Información y Servicios tecnológicos.
F3. Autogestión y Autocontrol al interior del área.
F12. Los funcionarios tienen conocimiento de las actividades propias del proceso y disponibilidad para desarrollarlas.
F13. Proyectos de desarrollo Tecnológico generados en conjunto con estudiantes de Último semestre de la Facultad de Ingeniería.
F14. El proceso cuenta con software y licencia los cuales se ajustan a las necesidades del proceso y optimiza su ejecución. 
F16. Se cuenta  con backups para la seguridad y trazabilidad de la información.
F18. La estructura de autoridad está claramente definida y es apropiada para la ejecución de los planes.
A1. Falta de directrices para la aplicación de la normatividad legal vigente a nivel nacional para entidades territoriales de educación superior.
A2. Uso inadecuado por parte de los usuarios a los servicios y recursos tecnológicos de la Universidad de Cundinamarca.
A10. Falta de compromiso de la alta Dirección frente a los proyectos de renovación de tecnología
O3. Los lineamientos y normas legales se dan cumplimento en las prácticas del proceso.
</t>
        </is>
      </c>
      <c r="D20" s="692" t="n"/>
      <c r="E20" s="659" t="n"/>
      <c r="F20" s="182" t="n"/>
    </row>
    <row r="21" hidden="1" ht="242.25" customHeight="1">
      <c r="A21" s="182" t="n"/>
      <c r="B21" s="715" t="n"/>
      <c r="C21" s="137" t="inlineStr">
        <is>
          <t>O5. Se tiene en cuenta la oferta de pasantes para el apoyo en la ejecución de las actividades del proceso.
O6. Se considera a la Universidad preparada para la adquisición y utilización de nuevos equipos tecnológicos.
O8. Credibilidad y confianza en la prestación de los servicios por parte de la Institución.
O9. La oferta académica de la universidad es competente y acorde a las necesidades de la región.
O11. La normatividad legal y los tiempos de aplicación al proceso son conocidos y ejecutados.
O12. La Universidad cuenta con un posicionamiento estratégico en la región, con posibilidades de obtener certificaciones por entes externos a su buen desempeño y labor en la ejecución de sus actividades.
O13. Los procesos de contratación se realizan conforme a la ley.
Se agregan 2 Oportunidades identificadas:
O2. Fortalecimiento de la Estructura Tecnológica y los sistemas de Información para uso de la Comunidad Universitaria
O3. Ampliación de los sistemas de Información disponibles, con el fin de abordar otros grupos de interés de la Universidad</t>
        </is>
      </c>
      <c r="D21" s="716" t="n"/>
      <c r="E21" s="660" t="n"/>
      <c r="F21" s="182" t="n"/>
    </row>
    <row r="22" hidden="1">
      <c r="A22" s="182" t="n"/>
      <c r="B22" s="627" t="n">
        <v>44141</v>
      </c>
      <c r="C22" s="621" t="inlineStr">
        <is>
          <t>Se agrega 1 Debilidad en el análisis de Contexto (DOFA):
D21. Falta de planeación a los cambios a corto y mediano plazo que requiera el proceso.
Se complementa la información documentada en los controles a los riesgos, con el fin de evidenciar articulación en los registros del SGC donde se encuentran presentes dichos controles.</t>
        </is>
      </c>
      <c r="D22" s="629" t="inlineStr">
        <is>
          <t>Edilson Martínez Clavijo</t>
        </is>
      </c>
      <c r="E22" s="629" t="inlineStr">
        <is>
          <t>Director de Sistemas y Tecnología</t>
        </is>
      </c>
      <c r="F22" s="182" t="n"/>
    </row>
    <row r="23" hidden="1">
      <c r="A23" s="182" t="n"/>
      <c r="B23" s="659" t="n"/>
      <c r="C23" s="659" t="n"/>
      <c r="D23" s="659" t="n"/>
      <c r="E23" s="659" t="n"/>
      <c r="F23" s="182" t="n"/>
    </row>
    <row r="24" hidden="1" ht="42.75" customHeight="1">
      <c r="A24" s="182" t="n"/>
      <c r="B24" s="660" t="n"/>
      <c r="C24" s="659" t="n"/>
      <c r="D24" s="660" t="n"/>
      <c r="E24" s="660" t="n"/>
      <c r="F24" s="182" t="n"/>
    </row>
    <row r="25" hidden="1" ht="204" customHeight="1">
      <c r="A25" s="182" t="n"/>
      <c r="B25" s="144" t="n">
        <v>44337</v>
      </c>
      <c r="C25" s="145" t="inlineStr">
        <is>
          <t>Se suprimen 5 Debilidades y 3 Fortalezas en el análisis de Contexto (DOFA):
D2. Falta de Recurso Humano para la implementación de nuevos proyectos tecnológicos de la Dirección de Sistemas y Tecnología.
D5.  La falta de articulación entre los procesos afecta las actividades del área.
D12. Los procesos Críticos de la Dirección de Sistemas requieren de personal altamente Capacitado y con conocimientos técnicos apropiados para atender los requerimientos de distintas áreas.
D17. No se han establecido planes o programas administrativos que permitan fortalecer aspectos relacionados al cumplimiento de la Educación Superior Inclusiva
D18. No se cuenta con la suficiente capacidad en cuanto a software y hardware para atender las necesidades que requiere el proceso y la Institución
F11. Desarrollo de programas  de bienestar laboral  que brindan  un ambiente laboral adecuado para el desarrollo de las actividades.
F13. Sistemas de información desarrollados a la medida para los procesos críticos de la Institución.
F14. Se tiene en cuenta la oferta de pasantes para el apoyo en la ejecución de las actividades del proceso.
Se agrega la columna denominada "Consecuencia" dentro de la matriz de riesgos, con el fin de evidenciar los posibles hechos que se deriven de la materialización de un riesgo.</t>
        </is>
      </c>
      <c r="D25" s="58" t="inlineStr">
        <is>
          <t>Edilson Martínez Clavijo</t>
        </is>
      </c>
      <c r="E25" s="58" t="inlineStr">
        <is>
          <t>Director de Sistemas y Tecnología</t>
        </is>
      </c>
      <c r="F25" s="182" t="n"/>
    </row>
    <row r="26" hidden="1" ht="38.25" customHeight="1">
      <c r="A26" s="182" t="n"/>
      <c r="B26" s="146" t="n">
        <v>44441</v>
      </c>
      <c r="C26" s="142" t="inlineStr">
        <is>
          <t>Se actualiza la metodología para la identificación de Riesgos tomando como referencia la Guía para la Administración del Riesgo del DAFP, en su versión No. 5. y se realiza modificación en redacción a cada uno de los riesgos identificados, con el fin de que se ajuste a lo requerido en la presente guía.</t>
        </is>
      </c>
      <c r="D26" s="620" t="inlineStr">
        <is>
          <t>Jaime Elder Acosta Ramírez</t>
        </is>
      </c>
      <c r="E26" s="620" t="inlineStr">
        <is>
          <t>Coordinador de Calidad</t>
        </is>
      </c>
      <c r="F26" s="182" t="n"/>
    </row>
    <row r="27" hidden="1" ht="136.5" customHeight="1">
      <c r="A27" s="182" t="n"/>
      <c r="B27" s="144" t="n">
        <v>44509</v>
      </c>
      <c r="C27" s="136" t="inlineStr">
        <is>
          <t>Se reajusta la numeración de las causas conforme a la actualización efectuada en el IPA 2021.
Se incluye la A8. Imposibilidad de suscribir Contratación Directa para las necesidades del proceso, con ocasión de la entrada en vigor de la Ley de Garantías Electorales, y controles aplicables al riesgo R5
Se elimina 2 Riesgos identificados: R1. No implementar las actividades programadas y aprobadas del Sistema de Gestión de Seguridad de la Información y R3. Incumplimiento a la No aplicación de la Ley de Protección de Datos Personales. Esto se realiza con el fin de que se puedan articular a la Matriz de Riesgos del Sistema de Gestión de Seguridad de la Información.</t>
        </is>
      </c>
      <c r="D27" s="58" t="inlineStr">
        <is>
          <t>Edilson Martínez Clavijo</t>
        </is>
      </c>
      <c r="E27" s="58" t="inlineStr">
        <is>
          <t>Director de Sistemas y Tecnología</t>
        </is>
      </c>
      <c r="F27" s="182" t="n"/>
    </row>
    <row r="28" hidden="1" ht="318.75" customHeight="1">
      <c r="A28" s="182" t="n"/>
      <c r="B28" s="717" t="n">
        <v>44678</v>
      </c>
      <c r="C28" s="136" t="inlineStr">
        <is>
          <t>CONTEXTO DOFA
Se suprimió:
Debilidades
D7. No asistencia de los funcionarios de la Universidad de Cundinamarca  a las socializaciones  suministradas por la Dirección de Sistemas y Tecnología.
Amenazas
A1. Desconocimiento de la normatividad legal vigente.
A6. Ataques informáticos a la Infraestructura Tecnológica.
A7. Acceso físico a centros de datos sin los controles adecuados requeridos.
Fortalezas
F1. Existen indicadores para medir la eficacia del proceso, los cuales permiten tomar las acciones necesarias para obtener los resultados previstos y aportar al logro de los objetivos institucionales.
F2. La Dirección de Sistemas y Tecnología cuenta con un esquema de trabajo planificado y organizado que permite la distribución, ejecución y seguimiento de las actividades programadas.
F6. Implementación del Sistema de Gestión de Seguridad de la Información en la Universidad de Cundinamarca como lineamiento del componente de Seguridad y Privacidad de la Información en la estrategia de Gobierno Digital.
F10.  Los perfiles de los funcionarios cumplen con las necesidades operativas del proceso.
F13. Se conoce, se aplica y se actualiza periódicamente la normatividad legal aplicable al proceso.
Oportunidades
O1. Articulación con la Subdirección de Seguridad y Privacidad de la información, del Ministerio de Tecnologías de Información y Comunicación - MinTic en la implementación de la Norma ISO 27001:2013.
O3. La articulación y el apoyo con otras entidades es asertivo y eficiente.
Se modificó:
Debilidades</t>
        </is>
      </c>
      <c r="D28" s="718" t="inlineStr">
        <is>
          <t>Edilson Martínez Clavijo</t>
        </is>
      </c>
      <c r="E28" s="58" t="inlineStr">
        <is>
          <t>Director de Sistemas y Tecnología</t>
        </is>
      </c>
      <c r="F28" s="182" t="n"/>
    </row>
    <row r="29" hidden="1" ht="280.5" customHeight="1">
      <c r="A29" s="182" t="n"/>
      <c r="B29" s="641" t="n"/>
      <c r="C29" s="143" t="inlineStr">
        <is>
          <t>D5. "Desconocimiento por parte de terceros de las directrices trazadas por la Dirección de Sistemas y Tecnología para el desarrollo e implementación de nuevo software" a "Desconocimiento por parte de terceros de las directrices trazadas por la Dirección de Sistemas y Tecnología para la prestación de servicios tecnológicos".
D14. "Seccionales y extensiones que carecen de una adecuada Planta Física y acceso integral a los servicios como internet" a  "Seccionales y extensiones que carecen de una adecuada infraestructura tecnológica planta física y acceso integral a los servicios tecnológicos como internet".
Amenazas
A2. "Acceso fraudulento a sistemas informáticos de la Institución" a "Amenazas a la seguridad informática de la institución, sus recursos y servicios informáticos". 
Se identificó:
Fortalezas
F9. Articulación con la academia por medio de pasantes para el apoyo de tareas específicas dentro del proceso.
Oportunidades
O6. Actualización y aprovechamiento de nuevas tecnologías para la mejora de los recursos y servicios tecnológicos.</t>
        </is>
      </c>
      <c r="D29" s="642" t="n"/>
      <c r="E29" s="670" t="n"/>
      <c r="F29" s="182" t="n"/>
    </row>
    <row r="30" hidden="1" ht="267.75" customHeight="1">
      <c r="A30" s="182" t="n"/>
      <c r="B30" s="644" t="n"/>
      <c r="C30" s="137" t="inlineStr">
        <is>
          <t xml:space="preserve">MATRIZ DE RIESGOS
Se eliminó:
Relación de la amenaza A6. "Ataques informáticos a la Infraestructura Tecnológica" del riesgo N°2  "Posibilidad de pérdida de la disponibilidad, integridad y confidencialidad de la Información, derivado de los procesos de gestión de los recursos tecnológicos".
Se modificó:
Relación de la amenaza A2. "Acceso fraudulento a sistemas informáticos de la Institución" a "Amenazas a la seguridad informática de la institución, sus recursos y servicios informáticos" del riesgo N° 2 "Posibilidad de pérdida de la disponibilidad, integridad y confidencialidad de la Información, derivado de los procesos de gestión de los recursos tecnológicos".
MATRIZ DE OPORTUNIDADES
Se modificó:
Relación de la consecuencia N° 2 "Fortalecimiento de la Estructura Tecnológica y los sistemas de Información para uso de la Comunidad Universitaria" a "Fortalecimiento y modernización de la infraestructura tecnológica para uso de la Comunidad Universitaria".
Se identificó: 
Relación de la oportunidad O6. "Actualización y aprovechamiento de nuevas tecnologías para la mejora de los recursos y servicios tecnológicos" del riesgo N° 2 "Fortalecimiento y modernización de la infraestructura tecnológica para uso de la Comunidad Universitaria". 
</t>
        </is>
      </c>
      <c r="D30" s="645" t="n"/>
      <c r="E30" s="669" t="n"/>
      <c r="F30" s="182" t="n"/>
    </row>
    <row r="31" hidden="1" ht="25.5" customHeight="1">
      <c r="A31" s="182" t="n"/>
      <c r="B31" s="607" t="n">
        <v>44817</v>
      </c>
      <c r="C31" s="147" t="inlineStr">
        <is>
          <t>Se realiza revisión por parte de la tercera línea de defensa mediante control interno.</t>
        </is>
      </c>
      <c r="D31" s="626" t="inlineStr">
        <is>
          <t>Jaime Elder Acosta Ramírez</t>
        </is>
      </c>
      <c r="E31" s="626" t="inlineStr">
        <is>
          <t>Coordinador de Calidad</t>
        </is>
      </c>
      <c r="F31" s="182" t="n"/>
    </row>
    <row r="32" ht="396.75" customHeight="1">
      <c r="A32" s="182" t="n"/>
      <c r="B32" s="144" t="n">
        <v>45092</v>
      </c>
      <c r="C32" s="597" t="inlineStr">
        <is>
          <t>Se eliminan las siguientes Debilidades:
D2.Falta de directriz estratégica que permitan establecer la planeación para el desarrollo de la Política de Gobierno Digital, establecida por el Ministerio de Información y Comunicación - MinTic.
D3. Capacitación insuficiente para el Personal del área de Sistemas y Tecnología.
D4. Falta de continuidad en la contratación del personal de la Dirección de Sistemas y Tecnología, lo que ocasiona un retraso  en el  normal desarrollo de las actividades programadas.
D5. Desconocimiento por parte de la comunidad universitaria  de las directrices trazadas por la Dirección de Sistemas y Tecnología para la prestación de servicios tecnológicos.
D6. Requerimientos de desarrollo de software, con necesidades no documentadas ni establecidas en un procedimiento de calidad.
D7. Falta del plan de reposición de equipos de cómputo que cumplen su vida útil.
D8. No es suficiente la asignación del rubro presupuestal para la ejecución de las actividades.
D10. Deficiencias en el monitoreo de Servicios Tecnológicos utilizados a los usuarios académicos y administrativos.
D11. Falta de masificación en el uso de herramientas para la gestión administrativa y académica.
D12. No se cuenta con recursos redundantes que permitan la continuidad un plan de contingencia optimo en los servicios tecnológicos ofrecidos a las partes Interesadas.
D13. Seccionales y extensiones que carecen de una adecuada infraestructura tecnológica planta física y acceso integral a los servicios tecnológicos como internet.
D14.  El método de contratación y compra es extenso y dispendioso, afectando la ejecución oportuna de los procesos.
D15. Falta de planeación a los cambios a corto y mediano plazo que requiera el proceso.
Se unifican las siguientes Debilidades:
D1. No contar con los recursos económicos suficientes para la  ejecución de los proyectos tecnológicos que permitan la ejecución de actividades de la Dirección de Sistemas y Tecnología con D4. Falta de continuidad en la contratación del personal de la Dirección de Sistemas y Tecnología, lo que ocasiona un retraso  en el  normal desarrollo de las actividades programadas y D8. No es suficiente la asignación del rubro presupuestal para la ejecución de las actividades.
Se agrega la siguiente Debilidad: 
D16. Falta de articulación de los procesos con el area de Sistemas y Tecnología en la adquisición o implementación de recursos tecnologícos.
Se elimina la siguiente Amenaza:
A3. Se presentan casos de vandalismo y delincuencia que alteran el orden público afectando el desarrollo de las actividades.
Se modifica la redacción de la siguiente Fortalezas:
F2. Fortalecimiento de los canales de internet para la mejora de la conectividad de la  Universidad de Cundinamarca.
F4. Equipo de desarrollo de Sistemas de Información para los procesos institucionales, atendiendo las necesidades de las partes interesadas.
Se eliminan las siguientes Fortalezas:
F1. Se realiza mantenimiento preventivo y/o correctivo de los equipos de acuerdo a un cronograma establecido permitiendo su control y cumplimiento.
F3. Director del Proceso comprometido con los requerimientos institucionales y que son resorte de la Dirección de Sistemas y Tecnología.
F5. Fortalecimiento de los canales de comunicación internos en sedes, seccionales, extensiones y oficina de Bogotá.
F7. Se cuenta con metas claras y enfocadas a lograr el cumplimiento del Plan Rectoral y el Plan de Desarrollo que plantea la Institución.
F8. Se asegura de manera constante la gestión del conocimiento al interior del proceso por medio de los líderes de área.
Se modifica la redacción de la siguiente Oportunidad:
O1. Apoyos a través de la modalidad virtual en capacitaciones por parte de MinTic.
Se eliminan las siguientes Oportunidades:
O3. Oportunidad de adquirir nuevos softwares que optimicen las actividades del proceso.
O4.  La implementación de políticas misionales encaminadas al desarrollo institucional (Ciencia, Tecnología e Investigación, Dialogando con el Mundo, Interacción Social).
O6. Actualización y aprovechamiento de nuevas tecnologías para la mejora de los recursos y servicios tecnológicos
Se agregan las siguientes oportunidades: 
O7. Implementación de nuevas políticas publicar que aportan en la actualización y fortalecimiento de los procesos apalancados por los recursos tecnológicos
O8. Aprovechamiento de tendencias en herramientas de tecnologías emergentes o disruptivas para mejorar la misionalidad a nivel institucional.
El Riesgo 2 se modifico en su redacciòn de "Posibilidad de pérdida de la disponibilidad, integridad y confidencialidad de la Información, derivado de los procesos de gestión de los recursos tecnológicos" por "Posibilidad de pérdida de disponibilidad en la atención a los requerimientos y seguimiento a la ejecución de los proyectos solicitados a la Dirección de Sistemas y Tecnología"
El Riesgo 5 se modifico en su redacciòn de "Posibilidad de pérdida de la disponibilidad de los servicios tecnológicos ofertados a la Comunidad Universitaria por fallas en la operación y/o incumplimiento de los ANS contratados con terceros" por "Posibilidad de pérdida de la disponibilidad e integridad de los sistemas de información y servicios tecnológicos ofertados a la Comunidad Universitaria por fallas en la operación"
Se incluye el Riesgo 6 "Posibilidad de afectación en la ejecución de las actividades de los procesos y fuga o perdida  a nivel institucional a causa de riesgos de virus, malware, robo de información y demás   que generen incumplimiento de las actividades"</t>
        </is>
      </c>
      <c r="D32" s="719" t="inlineStr">
        <is>
          <t>Daniel Andrés Rocha Ramírez</t>
        </is>
      </c>
      <c r="E32" s="719" t="inlineStr">
        <is>
          <t>Director de Sistemas y Tecnología</t>
        </is>
      </c>
      <c r="F32" s="182" t="n"/>
    </row>
    <row r="33" ht="397.5" customHeight="1">
      <c r="A33" s="182" t="n"/>
      <c r="B33" s="670" t="n"/>
      <c r="C33" s="670" t="n"/>
      <c r="D33" s="670" t="n"/>
      <c r="E33" s="670" t="n"/>
      <c r="F33" s="182" t="n"/>
    </row>
    <row r="34" ht="21" customHeight="1">
      <c r="A34" s="182" t="inlineStr">
        <is>
          <t xml:space="preserve"> </t>
        </is>
      </c>
      <c r="B34" s="670" t="n"/>
      <c r="C34" s="669" t="n"/>
      <c r="D34" s="670" t="n"/>
      <c r="E34" s="670" t="n"/>
      <c r="F34" s="182" t="n"/>
    </row>
    <row r="35" ht="30" customHeight="1">
      <c r="A35" s="182" t="n"/>
      <c r="B35" s="669" t="n"/>
      <c r="C35" s="152" t="inlineStr">
        <is>
          <t xml:space="preserve">Se fortalece el control 2 del riesgo 1, incluyendo un cronograma de seguimiento para la  asignación de recursos y ejecución de contratos. </t>
        </is>
      </c>
      <c r="D35" s="669" t="n"/>
      <c r="E35" s="669" t="n"/>
      <c r="F35" s="182" t="n"/>
    </row>
    <row r="36" ht="52.5" customHeight="1">
      <c r="A36" s="182" t="n"/>
      <c r="B36" s="609" t="n">
        <v>45429</v>
      </c>
      <c r="C36" s="158" t="inlineStr">
        <is>
          <t xml:space="preserve">Se realiza seguimiento por parte de la tercera linea d defensa a los riesgos y controles establecidos por el proceso por parte de la Dirección de Control Interno. </t>
        </is>
      </c>
      <c r="D36" s="612" t="inlineStr">
        <is>
          <t>Carolina Gómez Fontecha</t>
        </is>
      </c>
      <c r="E36" s="612" t="inlineStr">
        <is>
          <t>Directora de Control Interno</t>
        </is>
      </c>
      <c r="F36" s="182" t="n"/>
    </row>
    <row r="37" ht="195" customHeight="1">
      <c r="A37" s="182" t="n"/>
      <c r="B37" s="157" t="inlineStr">
        <is>
          <t>18/042024</t>
        </is>
      </c>
      <c r="C37" s="152" t="inlineStr">
        <is>
          <t xml:space="preserve">DOFA:
Amenazas
Se cambia la redaccion de la amenza A2. Mal uso de los servicios o recursos tecnológicos por parte de los usuarios finales, los cuales no realizan una revisión previa de las funcionalidades de los desarrollos  con los que ya cuentan en cada area, debido a fuga de capital intelectual o rotación de personal.
Fortaleza
Se cambia la redaccion de la fortaleza F4. Equipo de desarrollo de Sistemas de Información para los procesos institucionales, atendiendo las necesidades de desarrollo a la medida, por medio de aplicativos propios, acorde a los requerimiento del modelo educativo digital transmoderno MEDIT. 
Controles:
Se fortalece el control 2 del riesgo 1, incluyendo un cronograma de seguimiento para la  asignación de recursos y ejecución de contratos. </t>
        </is>
      </c>
      <c r="D37" s="157" t="inlineStr">
        <is>
          <t xml:space="preserve">Ana Lucia Hurtado Mesa </t>
        </is>
      </c>
      <c r="E37" s="128" t="inlineStr">
        <is>
          <t>Director de Sistemas y Tecnología</t>
        </is>
      </c>
      <c r="F37" s="182" t="n"/>
    </row>
    <row r="38" ht="30" customHeight="1">
      <c r="A38" s="182" t="n"/>
      <c r="B38" s="269" t="n">
        <v>45742</v>
      </c>
      <c r="C38" s="158" t="inlineStr">
        <is>
          <t xml:space="preserve">Se realiza seguimiento por parte de la tercera linea d defensa a los riesgos y controles establecidos por el proceso por parte de la Dirección de Control Interno. </t>
        </is>
      </c>
      <c r="D38" s="612" t="inlineStr">
        <is>
          <t>Carolina Gómez Fontecha</t>
        </is>
      </c>
      <c r="E38" s="612" t="inlineStr">
        <is>
          <t>Directora de Control Interno</t>
        </is>
      </c>
      <c r="F38" s="182" t="n"/>
    </row>
    <row r="39" ht="285" customHeight="1">
      <c r="A39" s="182" t="n"/>
      <c r="B39" s="268" t="n">
        <v>45866</v>
      </c>
      <c r="C39" s="267" t="inlineStr">
        <is>
          <t>DOFA
Debilidades:
Se cambia la redacción de la debilidad 9 D9
Se elimina la debilidad1 D1
Amenazas:
Se elimina la amenaza 5 A5
Se crea a amenaza 6 A6
Fortalezas:
Se cambia la redacción de la fortaleza 2 F2
Oportunidades:
Se elimina la oportunidad 5 O5
Riesgos:
Se elimina la debilidad 1 de la articulación con el riesgo 2, se incluye en la articulación con este riesgo la amenaza 6. 
Se fortalece e  incluyen 2 controles nuevos en el riesgo 2.
Se cambia la redacción de la consecuencia del riesgo 2, de conformidad con la articulación de la nueva causa (amenaza 6)
Se incluye un nuevo control asociado al riesgo 5.
Se incluye la debilidad 16 asociada al riesgo 2.</t>
        </is>
      </c>
      <c r="D39" s="157" t="inlineStr">
        <is>
          <t xml:space="preserve">Ana Lucia Hurtado Mesa </t>
        </is>
      </c>
      <c r="E39" s="128" t="inlineStr">
        <is>
          <t>Director de Sistemas y Tecnología</t>
        </is>
      </c>
      <c r="F39" s="182" t="n"/>
    </row>
    <row r="40" ht="30" customHeight="1">
      <c r="A40" s="182" t="n"/>
      <c r="B40" s="268" t="n">
        <v>45912</v>
      </c>
      <c r="C40" s="158" t="inlineStr">
        <is>
          <t xml:space="preserve">Se realiza seguimiento por parte de la tercera linea d defensa a los riesgos y controles establecidos por el proceso por parte de la Dirección de Control Interno. </t>
        </is>
      </c>
      <c r="D40" s="612" t="inlineStr">
        <is>
          <t>Carolina Gómez Fontecha</t>
        </is>
      </c>
      <c r="E40" s="612" t="inlineStr">
        <is>
          <t>Directora de Control Interno</t>
        </is>
      </c>
      <c r="F40" s="182" t="n"/>
    </row>
    <row r="41" ht="307.5" customHeight="1">
      <c r="A41" s="182" t="n"/>
      <c r="B41" s="268" t="n">
        <v>46161</v>
      </c>
      <c r="C41" s="158" t="inlineStr">
        <is>
          <t>DOFA
Se realizó actualización en la clasificación de las debilidades, oportunidades, fortalezas y amenazas.
RIESGOS
Se realizó seguimiento a los riesgos por parte del Sistema de Gestión de la Calidad, en calidad de segunda línea de defensa, sin evidenciar la materialización de ningún riesgo, conforme a la documentación socializada por el proceso.
En el marco del seguimiento, se identificaron los siguientes ajustes:
•	Riesgo N.° 2: Se modificaron los entregables y la documentación relacionada, con el fin de fortalecer la trazabilidad del control.
•	Riesgo N.° 5: Se ajustó la documentación soporte, eliminándose el procedimiento ASIP21 e incorporándose los procedimientos ASIP36 y ASIP37, en coherencia con la operación actual del proceso.
•	Riesgo N.° 6: Se actualizó el argumento o descripción de la probabilidad, armonizando los términos estudiante y docente con las denominaciones institucionales creadores de oportunidades y gestores del conocimiento, de conformidad con el Modelo Educativo Digital Transmoderno (MEDIT).
OPORTUNIDADES
Se realizó seguimiento a las oportunidades N.º 1, 2 y 3; no se efectuaron ajustes a su formulación, de acuerdo con la información socializada por el proceso.</t>
        </is>
      </c>
      <c r="D41" s="612" t="inlineStr">
        <is>
          <t>Diana Milena Rey Gutierrez</t>
        </is>
      </c>
      <c r="E41" s="612" t="inlineStr">
        <is>
          <t xml:space="preserve">Director de Sistemas y Tecnología (E) </t>
        </is>
      </c>
      <c r="F41" s="182" t="n"/>
    </row>
    <row r="42">
      <c r="A42" s="182" t="n"/>
      <c r="B42" s="182" t="n"/>
      <c r="C42" s="182" t="n"/>
      <c r="D42" s="182" t="n"/>
      <c r="E42" s="182" t="n"/>
      <c r="F42" s="182" t="n"/>
    </row>
    <row r="43">
      <c r="A43" s="182" t="n"/>
      <c r="B43" s="182" t="n"/>
      <c r="C43" s="182" t="n"/>
      <c r="D43" s="182" t="n"/>
      <c r="E43" s="182" t="n"/>
      <c r="F43" s="182" t="n"/>
    </row>
    <row r="44">
      <c r="A44" s="182" t="n"/>
      <c r="B44" s="182" t="n"/>
      <c r="C44" s="182" t="n"/>
      <c r="D44" s="182" t="n"/>
      <c r="E44" s="182" t="n"/>
      <c r="F44" s="182" t="n"/>
    </row>
    <row r="45">
      <c r="A45" s="182" t="n"/>
      <c r="B45" s="182" t="n"/>
      <c r="C45" s="182" t="n"/>
      <c r="D45" s="182" t="n"/>
      <c r="E45" s="182" t="n"/>
      <c r="F45" s="182" t="n"/>
    </row>
    <row r="46" ht="72.75" customHeight="1">
      <c r="A46" s="182" t="n"/>
      <c r="B46" s="561" t="inlineStr">
        <is>
          <t>Diagonal 18 No. 20-29 Fusagasugá – Cundinamarca
Teléfono (601) 8281483 Línea Gratuita 018000180414
www.ucundinamarca.edu.co   E-mail: info@ucundinamarca.edu.co
NIT: 890.680.062-2</t>
        </is>
      </c>
      <c r="F46" s="182" t="n"/>
    </row>
    <row r="47">
      <c r="A47" s="182" t="n"/>
      <c r="B47" s="182" t="n"/>
      <c r="C47" s="182" t="n"/>
      <c r="D47" s="182" t="n"/>
      <c r="E47" s="182" t="n"/>
      <c r="F47" s="182" t="n"/>
    </row>
    <row r="48" ht="45.75" customHeight="1">
      <c r="A48" s="182" t="n"/>
      <c r="B48" s="562" t="inlineStr">
        <is>
          <t>Documento controlado por el Sistema de Gestión de la Calidad 
Asegúrese que corresponde a la última versión consultando el Portal Institucional</t>
        </is>
      </c>
      <c r="F48" s="182" t="n"/>
    </row>
  </sheetData>
  <mergeCells count="26">
    <mergeCell ref="B3:B6"/>
    <mergeCell ref="C22:C24"/>
    <mergeCell ref="C32:C34"/>
    <mergeCell ref="E10:E11"/>
    <mergeCell ref="D14:D16"/>
    <mergeCell ref="C4:D4"/>
    <mergeCell ref="E22:E24"/>
    <mergeCell ref="D19:D21"/>
    <mergeCell ref="B10:B11"/>
    <mergeCell ref="D32:D35"/>
    <mergeCell ref="B46:E46"/>
    <mergeCell ref="B22:B24"/>
    <mergeCell ref="D22:D24"/>
    <mergeCell ref="B48:E48"/>
    <mergeCell ref="C5:D6"/>
    <mergeCell ref="E14:E16"/>
    <mergeCell ref="E28:E30"/>
    <mergeCell ref="E32:E35"/>
    <mergeCell ref="D10:D11"/>
    <mergeCell ref="B14:B16"/>
    <mergeCell ref="E19:E21"/>
    <mergeCell ref="B19:B21"/>
    <mergeCell ref="C3:D3"/>
    <mergeCell ref="B28:B30"/>
    <mergeCell ref="B32:B35"/>
    <mergeCell ref="D28:D30"/>
  </mergeCells>
  <pageMargins left="0.7" right="0.7" top="0.75" bottom="0.75" header="0.3" footer="0.3"/>
  <pageSetup orientation="portrait" scale="39"/>
  <drawing xmlns:r="http://schemas.openxmlformats.org/officeDocument/2006/relationships" r:id="rId1"/>
</worksheet>
</file>

<file path=xl/worksheets/sheet16.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2578125" defaultRowHeight="16.5"/>
  <cols>
    <col width="6.28515625" customWidth="1" style="67" min="1" max="1"/>
    <col width="11.42578125" customWidth="1" style="67" min="2" max="2"/>
    <col width="20" customWidth="1" style="67" min="3" max="3"/>
    <col width="11.42578125" customWidth="1" style="67" min="4" max="16384"/>
  </cols>
  <sheetData>
    <row r="2">
      <c r="C2" s="67" t="inlineStr">
        <is>
          <t>PREGUNTAS</t>
        </is>
      </c>
    </row>
    <row r="3" ht="28.5" customHeight="1">
      <c r="B3" s="637" t="inlineStr">
        <is>
          <t>INTERNO</t>
        </is>
      </c>
      <c r="C3" s="68" t="inlineStr">
        <is>
          <t xml:space="preserve">TALENTO HUMANO </t>
        </is>
      </c>
    </row>
    <row r="4" ht="57" customHeight="1">
      <c r="B4" s="642" t="n"/>
      <c r="C4" s="68" t="inlineStr">
        <is>
          <t xml:space="preserve"> EQUIPO, TECNOLOGÍA E INFRAESTRUCTURA</t>
        </is>
      </c>
    </row>
    <row r="5">
      <c r="B5" s="642" t="n"/>
      <c r="C5" s="69" t="inlineStr">
        <is>
          <t>MÉTODOS</t>
        </is>
      </c>
    </row>
    <row r="6">
      <c r="B6" s="642" t="n"/>
      <c r="C6" s="69" t="inlineStr">
        <is>
          <t xml:space="preserve">MEDICIÓN </t>
        </is>
      </c>
    </row>
    <row r="7">
      <c r="B7" s="642" t="n"/>
      <c r="C7" s="69" t="inlineStr">
        <is>
          <t>MONEDA</t>
        </is>
      </c>
    </row>
    <row r="8">
      <c r="B8" s="642" t="n"/>
      <c r="C8" s="69" t="inlineStr">
        <is>
          <t>MEDIO AMBIENTE</t>
        </is>
      </c>
    </row>
    <row r="9">
      <c r="B9" s="642" t="n"/>
      <c r="C9" s="69" t="inlineStr">
        <is>
          <t xml:space="preserve">MANAGEMENT </t>
        </is>
      </c>
    </row>
    <row r="10">
      <c r="B10" s="637" t="inlineStr">
        <is>
          <t>EXTERNO</t>
        </is>
      </c>
      <c r="C10" s="69" t="inlineStr">
        <is>
          <t>LEGAL</t>
        </is>
      </c>
    </row>
    <row r="11">
      <c r="B11" s="642" t="n"/>
      <c r="C11" s="69" t="inlineStr">
        <is>
          <t>SOCIAL</t>
        </is>
      </c>
    </row>
    <row r="12">
      <c r="B12" s="642" t="n"/>
      <c r="C12" s="69" t="inlineStr">
        <is>
          <t>AMBIENTAL</t>
        </is>
      </c>
    </row>
    <row r="13">
      <c r="B13" s="642" t="n"/>
      <c r="C13" s="69" t="inlineStr">
        <is>
          <t>ECONÓMICO</t>
        </is>
      </c>
    </row>
    <row r="14">
      <c r="B14" s="642" t="n"/>
      <c r="C14" s="69" t="inlineStr">
        <is>
          <t>TECNOLÓGICO</t>
        </is>
      </c>
    </row>
    <row r="15">
      <c r="B15" s="642" t="n"/>
      <c r="C15" s="68"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B1:Q33"/>
  <sheetViews>
    <sheetView showGridLines="0" showRowColHeaders="0" tabSelected="1" zoomScaleNormal="100" zoomScaleSheetLayoutView="100" workbookViewId="0">
      <selection activeCell="A1" sqref="A1"/>
    </sheetView>
  </sheetViews>
  <sheetFormatPr baseColWidth="10" defaultColWidth="11.42578125" defaultRowHeight="15"/>
  <cols>
    <col width="2.42578125" customWidth="1" min="1" max="1"/>
    <col width="14.28515625" customWidth="1" min="16" max="16"/>
    <col width="19.5703125" customWidth="1" min="17" max="17"/>
    <col width="5.7109375" customWidth="1" min="18" max="18"/>
  </cols>
  <sheetData>
    <row r="1" ht="23.25" customHeight="1">
      <c r="B1" s="387" t="n"/>
      <c r="C1" s="638" t="n"/>
      <c r="D1" s="388" t="inlineStr">
        <is>
          <t>MACROPROCESO ESTRATÉGICO</t>
        </is>
      </c>
      <c r="E1" s="639" t="n"/>
      <c r="F1" s="639" t="n"/>
      <c r="G1" s="639" t="n"/>
      <c r="H1" s="639" t="n"/>
      <c r="I1" s="639" t="n"/>
      <c r="J1" s="639" t="n"/>
      <c r="K1" s="639" t="n"/>
      <c r="L1" s="639" t="n"/>
      <c r="M1" s="639" t="n"/>
      <c r="N1" s="639" t="n"/>
      <c r="O1" s="640" t="n"/>
      <c r="P1" s="388" t="inlineStr">
        <is>
          <t>CÓDIGO: ESGr028</t>
        </is>
      </c>
      <c r="Q1" s="640" t="n"/>
    </row>
    <row r="2" ht="21.75" customHeight="1">
      <c r="B2" s="641" t="n"/>
      <c r="C2" s="642" t="n"/>
      <c r="D2" s="388" t="inlineStr">
        <is>
          <t>PROCESO GESTIÓN SISTEMAS INTEGRADOS - CALIDAD</t>
        </is>
      </c>
      <c r="E2" s="639" t="n"/>
      <c r="F2" s="639" t="n"/>
      <c r="G2" s="639" t="n"/>
      <c r="H2" s="639" t="n"/>
      <c r="I2" s="639" t="n"/>
      <c r="J2" s="639" t="n"/>
      <c r="K2" s="639" t="n"/>
      <c r="L2" s="639" t="n"/>
      <c r="M2" s="639" t="n"/>
      <c r="N2" s="639" t="n"/>
      <c r="O2" s="640" t="n"/>
      <c r="P2" s="388" t="inlineStr">
        <is>
          <t>VERSIÓN: 18</t>
        </is>
      </c>
      <c r="Q2" s="640" t="n"/>
    </row>
    <row r="3" ht="15" customHeight="1">
      <c r="B3" s="641" t="n"/>
      <c r="C3" s="642" t="n"/>
      <c r="D3" s="388" t="inlineStr">
        <is>
          <t>GESTIÓN DEL RIESGO Y LAS OPORTUNIDADES</t>
        </is>
      </c>
      <c r="E3" s="643" t="n"/>
      <c r="F3" s="643" t="n"/>
      <c r="G3" s="643" t="n"/>
      <c r="H3" s="643" t="n"/>
      <c r="I3" s="643" t="n"/>
      <c r="J3" s="643" t="n"/>
      <c r="K3" s="643" t="n"/>
      <c r="L3" s="643" t="n"/>
      <c r="M3" s="643" t="n"/>
      <c r="N3" s="643" t="n"/>
      <c r="O3" s="638" t="n"/>
      <c r="P3" s="388" t="inlineStr">
        <is>
          <t>VIGENCIA: 2025-04-11</t>
        </is>
      </c>
      <c r="Q3" s="640" t="n"/>
    </row>
    <row r="4" ht="12.75" customHeight="1">
      <c r="B4" s="644" t="n"/>
      <c r="C4" s="645" t="n"/>
      <c r="D4" s="644" t="n"/>
      <c r="E4" s="646" t="n"/>
      <c r="F4" s="646" t="n"/>
      <c r="G4" s="646" t="n"/>
      <c r="H4" s="646" t="n"/>
      <c r="I4" s="646" t="n"/>
      <c r="J4" s="646" t="n"/>
      <c r="K4" s="646" t="n"/>
      <c r="L4" s="646" t="n"/>
      <c r="M4" s="646" t="n"/>
      <c r="N4" s="646" t="n"/>
      <c r="O4" s="645" t="n"/>
      <c r="P4" s="388" t="inlineStr">
        <is>
          <t>PÁGINA: 1 de 11</t>
        </is>
      </c>
      <c r="Q4" s="640" t="n"/>
    </row>
    <row r="6" ht="15.75" customHeight="1" thickBot="1">
      <c r="B6" s="116" t="n"/>
      <c r="C6" s="116" t="n"/>
      <c r="D6" s="116" t="n"/>
      <c r="E6" s="116" t="n"/>
      <c r="F6" s="116" t="n"/>
      <c r="G6" s="116" t="n"/>
      <c r="H6" s="116" t="n"/>
      <c r="I6" s="116" t="n"/>
      <c r="J6" s="116" t="n"/>
      <c r="K6" s="116" t="n"/>
      <c r="L6" s="116" t="n"/>
      <c r="M6" s="116" t="n"/>
      <c r="N6" s="116" t="n"/>
      <c r="O6" s="116" t="n"/>
      <c r="P6" s="116" t="n"/>
      <c r="Q6" s="116" t="n"/>
    </row>
    <row r="7">
      <c r="B7" s="116" t="n"/>
      <c r="C7" s="647" t="inlineStr">
        <is>
          <t>MENÚ DE NAVEGACIÓN</t>
        </is>
      </c>
      <c r="D7" s="648" t="n"/>
      <c r="E7" s="648" t="n"/>
      <c r="F7" s="648" t="n"/>
      <c r="G7" s="648" t="n"/>
      <c r="H7" s="648" t="n"/>
      <c r="I7" s="648" t="n"/>
      <c r="J7" s="648" t="n"/>
      <c r="K7" s="648" t="n"/>
      <c r="L7" s="648" t="n"/>
      <c r="M7" s="648" t="n"/>
      <c r="N7" s="648" t="n"/>
      <c r="O7" s="648" t="n"/>
      <c r="P7" s="649" t="n"/>
      <c r="Q7" s="116" t="n"/>
    </row>
    <row r="8">
      <c r="B8" s="116" t="n"/>
      <c r="C8" s="650" t="n"/>
      <c r="P8" s="651" t="n"/>
      <c r="Q8" s="116" t="n"/>
    </row>
    <row r="9">
      <c r="B9" s="116" t="n"/>
      <c r="C9" s="652" t="inlineStr">
        <is>
          <t>GESTIÓN DEL RIESGO EN LA UNIVERSIDAD DE CUNDINAMARCA</t>
        </is>
      </c>
      <c r="P9" s="651" t="n"/>
      <c r="Q9" s="116" t="n"/>
    </row>
    <row r="10" ht="15.75" customHeight="1" thickBot="1">
      <c r="B10" s="116" t="n"/>
      <c r="C10" s="653" t="n"/>
      <c r="D10" s="654" t="n"/>
      <c r="E10" s="654" t="n"/>
      <c r="F10" s="654" t="n"/>
      <c r="G10" s="654" t="n"/>
      <c r="H10" s="654" t="n"/>
      <c r="I10" s="654" t="n"/>
      <c r="J10" s="654" t="n"/>
      <c r="K10" s="654" t="n"/>
      <c r="L10" s="654" t="n"/>
      <c r="M10" s="654" t="n"/>
      <c r="N10" s="654" t="n"/>
      <c r="O10" s="654" t="n"/>
      <c r="P10" s="655" t="n"/>
      <c r="Q10" s="116" t="n"/>
    </row>
    <row r="11">
      <c r="B11" s="116" t="n"/>
      <c r="C11" s="116" t="n"/>
      <c r="D11" s="116" t="n"/>
      <c r="E11" s="116" t="n"/>
      <c r="F11" s="116" t="n"/>
      <c r="G11" s="116" t="n"/>
      <c r="H11" s="116" t="n"/>
      <c r="I11" s="116" t="n"/>
      <c r="J11" s="116" t="n"/>
      <c r="K11" s="116" t="n"/>
      <c r="L11" s="116" t="n"/>
      <c r="M11" s="116" t="n"/>
      <c r="N11" s="116" t="n"/>
      <c r="O11" s="116" t="n"/>
      <c r="P11" s="116" t="n"/>
      <c r="Q11" s="116" t="n"/>
    </row>
    <row r="12" ht="15.75" customHeight="1" thickBot="1">
      <c r="B12" s="116" t="n"/>
      <c r="C12" s="116" t="n"/>
      <c r="D12" s="116" t="n"/>
      <c r="E12" s="116" t="n"/>
      <c r="F12" s="116" t="n"/>
      <c r="G12" s="116" t="n"/>
      <c r="H12" s="116" t="n"/>
      <c r="I12" s="116" t="n"/>
      <c r="J12" s="116" t="n"/>
      <c r="K12" s="116" t="n"/>
      <c r="L12" s="116" t="n"/>
      <c r="M12" s="116" t="n"/>
      <c r="N12" s="116" t="n"/>
      <c r="O12" s="116" t="n"/>
      <c r="P12" s="116" t="n"/>
      <c r="Q12" s="116" t="n"/>
    </row>
    <row r="13">
      <c r="B13" s="116" t="n"/>
      <c r="C13" s="116" t="n"/>
      <c r="D13" s="116" t="n"/>
      <c r="E13" s="656" t="inlineStr">
        <is>
          <t>ESTRATÉGICOS</t>
        </is>
      </c>
      <c r="F13" s="648" t="n"/>
      <c r="G13" s="649" t="n"/>
      <c r="H13" s="116" t="n"/>
      <c r="I13" s="116" t="n"/>
      <c r="J13" s="116" t="n"/>
      <c r="K13" s="116" t="n"/>
      <c r="L13" s="656" t="inlineStr">
        <is>
          <t>CORRUPCIÓN</t>
        </is>
      </c>
      <c r="M13" s="648" t="n"/>
      <c r="N13" s="649" t="n"/>
      <c r="O13" s="116" t="n"/>
      <c r="P13" s="116" t="n"/>
      <c r="Q13" s="116" t="n"/>
    </row>
    <row r="14">
      <c r="B14" s="116" t="n"/>
      <c r="C14" s="116" t="n"/>
      <c r="D14" s="116" t="n"/>
      <c r="E14" s="650" t="n"/>
      <c r="G14" s="651" t="n"/>
      <c r="H14" s="116" t="n"/>
      <c r="I14" s="116" t="n"/>
      <c r="J14" s="116" t="n"/>
      <c r="K14" s="116" t="n"/>
      <c r="L14" s="650" t="n"/>
      <c r="N14" s="651" t="n"/>
      <c r="O14" s="116" t="n"/>
      <c r="P14" s="116" t="n"/>
      <c r="Q14" s="116" t="n"/>
    </row>
    <row r="15">
      <c r="B15" s="116" t="n"/>
      <c r="C15" s="116" t="n"/>
      <c r="D15" s="116" t="n"/>
      <c r="E15" s="650" t="n"/>
      <c r="G15" s="651" t="n"/>
      <c r="H15" s="116" t="n"/>
      <c r="I15" s="116" t="n"/>
      <c r="J15" s="116" t="n"/>
      <c r="K15" s="116" t="n"/>
      <c r="L15" s="650" t="n"/>
      <c r="N15" s="651" t="n"/>
      <c r="O15" s="116" t="n"/>
      <c r="P15" s="116" t="n"/>
      <c r="Q15" s="116" t="n"/>
    </row>
    <row r="16">
      <c r="B16" s="116" t="n"/>
      <c r="C16" s="116" t="n"/>
      <c r="D16" s="116" t="n"/>
      <c r="E16" s="650" t="n"/>
      <c r="G16" s="651" t="n"/>
      <c r="H16" s="116" t="n"/>
      <c r="I16" s="116" t="n"/>
      <c r="J16" s="116" t="n"/>
      <c r="K16" s="116" t="n"/>
      <c r="L16" s="650" t="n"/>
      <c r="N16" s="651" t="n"/>
      <c r="O16" s="116" t="n"/>
      <c r="P16" s="116" t="n"/>
      <c r="Q16" s="116" t="n"/>
    </row>
    <row r="17">
      <c r="B17" s="116" t="n"/>
      <c r="C17" s="116" t="n"/>
      <c r="D17" s="116" t="n"/>
      <c r="E17" s="650" t="n"/>
      <c r="G17" s="651" t="n"/>
      <c r="H17" s="116" t="n"/>
      <c r="I17" s="116" t="n"/>
      <c r="J17" s="116" t="n"/>
      <c r="K17" s="116" t="n"/>
      <c r="L17" s="650" t="n"/>
      <c r="N17" s="651" t="n"/>
      <c r="O17" s="116" t="n"/>
      <c r="P17" s="116" t="n"/>
      <c r="Q17" s="116" t="n"/>
    </row>
    <row r="18" ht="15.75" customHeight="1" thickBot="1">
      <c r="B18" s="116" t="n"/>
      <c r="C18" s="116" t="n"/>
      <c r="D18" s="116" t="n"/>
      <c r="E18" s="653" t="n"/>
      <c r="F18" s="654" t="n"/>
      <c r="G18" s="655" t="n"/>
      <c r="H18" s="116" t="n"/>
      <c r="I18" s="116" t="n"/>
      <c r="J18" s="116" t="n"/>
      <c r="K18" s="116" t="n"/>
      <c r="L18" s="653" t="n"/>
      <c r="M18" s="654" t="n"/>
      <c r="N18" s="655" t="n"/>
      <c r="O18" s="116" t="n"/>
      <c r="P18" s="116" t="n"/>
      <c r="Q18" s="116" t="n"/>
    </row>
    <row r="19">
      <c r="B19" s="116" t="n"/>
      <c r="C19" s="116" t="n"/>
      <c r="D19" s="116" t="n"/>
      <c r="E19" s="116" t="n"/>
      <c r="F19" s="116" t="n"/>
      <c r="G19" s="116" t="n"/>
      <c r="H19" s="116" t="n"/>
      <c r="I19" s="116" t="n"/>
      <c r="J19" s="116" t="n"/>
      <c r="K19" s="116" t="n"/>
      <c r="L19" s="118" t="n"/>
      <c r="M19" s="116" t="n"/>
      <c r="N19" s="116" t="n"/>
      <c r="O19" s="116" t="n"/>
      <c r="P19" s="116" t="n"/>
      <c r="Q19" s="116" t="n"/>
    </row>
    <row r="20">
      <c r="B20" s="116" t="n"/>
      <c r="C20" s="116" t="n"/>
      <c r="D20" s="116" t="n"/>
      <c r="E20" s="116" t="n"/>
      <c r="F20" s="116" t="n"/>
      <c r="G20" s="116" t="n"/>
      <c r="H20" s="116" t="n"/>
      <c r="I20" s="116" t="n"/>
      <c r="J20" s="116" t="n"/>
      <c r="K20" s="116" t="n"/>
      <c r="L20" s="116" t="n"/>
      <c r="M20" s="116" t="n"/>
      <c r="N20" s="116" t="n"/>
      <c r="O20" s="116" t="n"/>
      <c r="P20" s="116" t="n"/>
      <c r="Q20" s="116" t="n"/>
    </row>
    <row r="21" ht="15.75" customHeight="1" thickBot="1">
      <c r="B21" s="116" t="n"/>
      <c r="C21" s="116" t="n"/>
      <c r="D21" s="116" t="n"/>
      <c r="E21" s="116" t="n"/>
      <c r="F21" s="116" t="n"/>
      <c r="G21" s="116" t="n"/>
      <c r="H21" s="116" t="n"/>
      <c r="I21" s="116" t="n"/>
      <c r="J21" s="116" t="n"/>
      <c r="K21" s="116" t="n"/>
      <c r="L21" s="116" t="n"/>
      <c r="M21" s="116" t="n"/>
      <c r="N21" s="116" t="n"/>
      <c r="O21" s="116" t="n"/>
      <c r="P21" s="116" t="n"/>
      <c r="Q21" s="116" t="n"/>
    </row>
    <row r="22">
      <c r="B22" s="116" t="n"/>
      <c r="C22" s="116" t="n"/>
      <c r="D22" s="116" t="n"/>
      <c r="E22" s="656" t="inlineStr">
        <is>
          <t>SEGURIDAD DE LA INFORMACIÓN</t>
        </is>
      </c>
      <c r="F22" s="648" t="n"/>
      <c r="G22" s="649" t="n"/>
      <c r="H22" s="116" t="n"/>
      <c r="I22" s="116" t="n"/>
      <c r="J22" s="116" t="n"/>
      <c r="K22" s="116" t="n"/>
      <c r="L22" s="656" t="inlineStr">
        <is>
          <t>SISTEMAS DE GESTIÓN</t>
        </is>
      </c>
      <c r="M22" s="648" t="n"/>
      <c r="N22" s="649" t="n"/>
      <c r="O22" s="116" t="n"/>
      <c r="P22" s="116" t="n"/>
      <c r="Q22" s="116" t="n"/>
    </row>
    <row r="23">
      <c r="B23" s="116" t="n"/>
      <c r="C23" s="116" t="n"/>
      <c r="D23" s="116" t="n"/>
      <c r="E23" s="650" t="n"/>
      <c r="G23" s="651" t="n"/>
      <c r="H23" s="116" t="n"/>
      <c r="I23" s="116" t="n"/>
      <c r="J23" s="116" t="n"/>
      <c r="K23" s="116" t="n"/>
      <c r="L23" s="650" t="n"/>
      <c r="N23" s="651" t="n"/>
      <c r="O23" s="116" t="n"/>
      <c r="P23" s="116" t="n"/>
      <c r="Q23" s="116" t="n"/>
    </row>
    <row r="24">
      <c r="B24" s="116" t="n"/>
      <c r="C24" s="116" t="n"/>
      <c r="D24" s="116" t="n"/>
      <c r="E24" s="650" t="n"/>
      <c r="G24" s="651" t="n"/>
      <c r="H24" s="116" t="n"/>
      <c r="I24" s="116" t="n"/>
      <c r="J24" s="116" t="n"/>
      <c r="K24" s="116" t="n"/>
      <c r="L24" s="650" t="n"/>
      <c r="N24" s="651" t="n"/>
      <c r="O24" s="116" t="n"/>
      <c r="P24" s="116" t="n"/>
      <c r="Q24" s="116" t="n"/>
    </row>
    <row r="25" ht="15" customHeight="1">
      <c r="B25" s="116" t="n"/>
      <c r="C25" s="116" t="n"/>
      <c r="D25" s="116" t="n"/>
      <c r="E25" s="650" t="n"/>
      <c r="G25" s="651" t="n"/>
      <c r="H25" s="116" t="n"/>
      <c r="I25" s="116" t="n"/>
      <c r="J25" s="116" t="n"/>
      <c r="K25" s="116" t="n"/>
      <c r="L25" s="650" t="n"/>
      <c r="N25" s="651" t="n"/>
      <c r="O25" s="116" t="n"/>
      <c r="P25" s="386" t="inlineStr">
        <is>
          <t>Control de cambios</t>
        </is>
      </c>
    </row>
    <row r="26">
      <c r="B26" s="116" t="n"/>
      <c r="C26" s="116" t="n"/>
      <c r="D26" s="116" t="n"/>
      <c r="E26" s="650" t="n"/>
      <c r="G26" s="651" t="n"/>
      <c r="H26" s="116" t="n"/>
      <c r="I26" s="116" t="n"/>
      <c r="J26" s="116" t="n"/>
      <c r="K26" s="116" t="n"/>
      <c r="L26" s="650" t="n"/>
      <c r="N26" s="651" t="n"/>
      <c r="O26" s="116" t="n"/>
      <c r="P26" s="116" t="n"/>
      <c r="Q26" s="116" t="n"/>
    </row>
    <row r="27" ht="15.75" customHeight="1" thickBot="1">
      <c r="B27" s="116" t="n"/>
      <c r="C27" s="116" t="n"/>
      <c r="D27" s="116" t="n"/>
      <c r="E27" s="653" t="n"/>
      <c r="F27" s="654" t="n"/>
      <c r="G27" s="655" t="n"/>
      <c r="H27" s="116" t="n"/>
      <c r="I27" s="116" t="n"/>
      <c r="J27" s="116" t="n"/>
      <c r="K27" s="116" t="n"/>
      <c r="L27" s="653" t="n"/>
      <c r="M27" s="654" t="n"/>
      <c r="N27" s="655" t="n"/>
      <c r="O27" s="116" t="n"/>
      <c r="P27" s="116" t="n"/>
      <c r="Q27" s="116" t="n"/>
    </row>
    <row r="28">
      <c r="B28" s="116" t="n"/>
      <c r="C28" s="116" t="n"/>
      <c r="D28" s="116" t="n"/>
      <c r="E28" s="116" t="n"/>
      <c r="F28" s="116" t="n"/>
      <c r="G28" s="116" t="n"/>
      <c r="H28" s="116" t="n"/>
      <c r="I28" s="116" t="n"/>
      <c r="J28" s="116" t="n"/>
      <c r="K28" s="116" t="n"/>
      <c r="L28" s="116" t="n"/>
      <c r="M28" s="116" t="n"/>
      <c r="N28" s="116" t="n"/>
      <c r="O28" s="116" t="n"/>
      <c r="P28" s="116" t="n"/>
      <c r="Q28" s="116" t="n"/>
    </row>
    <row r="29">
      <c r="B29" s="116" t="n"/>
      <c r="C29" s="116" t="n"/>
      <c r="D29" s="116" t="n"/>
      <c r="E29" s="116" t="n"/>
      <c r="F29" s="116" t="n"/>
      <c r="G29" s="116" t="n"/>
      <c r="H29" s="116" t="n"/>
      <c r="I29" s="116" t="n"/>
      <c r="J29" s="116" t="n"/>
      <c r="K29" s="116" t="n"/>
      <c r="L29" s="116" t="n"/>
      <c r="M29" s="116" t="n"/>
      <c r="N29" s="116" t="n"/>
      <c r="O29" s="116" t="n"/>
      <c r="P29" s="116" t="n"/>
      <c r="Q29" s="116" t="n"/>
    </row>
    <row r="31" ht="68.25" customHeight="1">
      <c r="B31" s="360" t="inlineStr">
        <is>
          <t>Diagonal 18 No. 20-29 Fusagasugá – Cundinamarca
Teléfono (601) 8281483 Línea Gratuita 018000180414
www.ucundinamarca.edu.co   E-mail: info@ucundinamarca.edu.co
NIT: 890.680.062-2</t>
        </is>
      </c>
    </row>
    <row r="32">
      <c r="B32" s="182" t="n"/>
      <c r="C32" s="6" t="n"/>
      <c r="D32" s="183" t="n"/>
      <c r="E32" s="182" t="n"/>
    </row>
    <row r="33" ht="39" customHeight="1">
      <c r="B33" s="361"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1" insertHyperlinks="1" autoFilter="1" scenarios="0" formatColumns="1" deleteColumns="1" insertColumns="1" pivotTables="1" deleteRows="1" formatCells="1" saltValue="HzwDJe98/XE51SZgT5nQJQ==" formatRows="1" sort="1" spinCount="100000" hashValue="wZVkTPQBvbcYXLtKrk/4yclvbwhHItqNohYpb1CDjpr4KjvurNzF5ZhloWapP5jZeuV2hox8D1ZQlnYIZFj7mA=="/>
  <mergeCells count="17">
    <mergeCell ref="P4:Q4"/>
    <mergeCell ref="P3:Q3"/>
    <mergeCell ref="C9:P10"/>
    <mergeCell ref="E22:G27"/>
    <mergeCell ref="D2:O2"/>
    <mergeCell ref="D1:O1"/>
    <mergeCell ref="D3:O4"/>
    <mergeCell ref="B31:Q31"/>
    <mergeCell ref="L22:N27"/>
    <mergeCell ref="L13:N18"/>
    <mergeCell ref="P2:Q2"/>
    <mergeCell ref="B1:C4"/>
    <mergeCell ref="P1:Q1"/>
    <mergeCell ref="C7:P8"/>
    <mergeCell ref="E13:G18"/>
    <mergeCell ref="P25:Q25"/>
    <mergeCell ref="B33:Q33"/>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scale="44"/>
  <drawing xmlns:r="http://schemas.openxmlformats.org/officeDocument/2006/relationships" r:id="rId1"/>
</worksheet>
</file>

<file path=xl/worksheets/sheet3.xml><?xml version="1.0" encoding="utf-8"?>
<worksheet xmlns="http://schemas.openxmlformats.org/spreadsheetml/2006/main">
  <sheetPr codeName="Hoja11">
    <outlinePr summaryBelow="1" summaryRight="1"/>
    <pageSetUpPr/>
  </sheetPr>
  <dimension ref="B1:Q34"/>
  <sheetViews>
    <sheetView showGridLines="0" showRowColHeaders="0" zoomScaleNormal="100" zoomScaleSheetLayoutView="100" workbookViewId="0">
      <selection activeCell="A1" sqref="A1"/>
    </sheetView>
  </sheetViews>
  <sheetFormatPr baseColWidth="10" defaultColWidth="11.42578125" defaultRowHeight="15"/>
  <cols>
    <col width="2.42578125" customWidth="1" min="1" max="1"/>
    <col width="5.28515625" customWidth="1" min="18" max="18"/>
  </cols>
  <sheetData>
    <row r="1" ht="23.25" customHeight="1">
      <c r="B1" s="387" t="n"/>
      <c r="C1" s="638" t="n"/>
      <c r="D1" s="388" t="inlineStr">
        <is>
          <t>MACROPROCESO ESTRATÉGICO</t>
        </is>
      </c>
      <c r="E1" s="639" t="n"/>
      <c r="F1" s="639" t="n"/>
      <c r="G1" s="639" t="n"/>
      <c r="H1" s="639" t="n"/>
      <c r="I1" s="639" t="n"/>
      <c r="J1" s="639" t="n"/>
      <c r="K1" s="639" t="n"/>
      <c r="L1" s="639" t="n"/>
      <c r="M1" s="639" t="n"/>
      <c r="N1" s="639" t="n"/>
      <c r="O1" s="640" t="n"/>
      <c r="P1" s="388" t="inlineStr">
        <is>
          <t>CÓDIGO: ESGr028</t>
        </is>
      </c>
      <c r="Q1" s="640" t="n"/>
    </row>
    <row r="2" ht="21.75" customHeight="1">
      <c r="B2" s="641" t="n"/>
      <c r="C2" s="642" t="n"/>
      <c r="D2" s="388" t="inlineStr">
        <is>
          <t>PROCESO GESTIÓN SISTEMAS INTEGRADOS - CALIDAD</t>
        </is>
      </c>
      <c r="E2" s="639" t="n"/>
      <c r="F2" s="639" t="n"/>
      <c r="G2" s="639" t="n"/>
      <c r="H2" s="639" t="n"/>
      <c r="I2" s="639" t="n"/>
      <c r="J2" s="639" t="n"/>
      <c r="K2" s="639" t="n"/>
      <c r="L2" s="639" t="n"/>
      <c r="M2" s="639" t="n"/>
      <c r="N2" s="639" t="n"/>
      <c r="O2" s="640" t="n"/>
      <c r="P2" s="388" t="inlineStr">
        <is>
          <t>VERSIÓN: 18</t>
        </is>
      </c>
      <c r="Q2" s="640" t="n"/>
    </row>
    <row r="3" ht="15" customHeight="1">
      <c r="B3" s="641" t="n"/>
      <c r="C3" s="642" t="n"/>
      <c r="D3" s="388" t="inlineStr">
        <is>
          <t>GESTIÓN DEL RIESGO Y LAS OPORTUNIDADES</t>
        </is>
      </c>
      <c r="E3" s="643" t="n"/>
      <c r="F3" s="643" t="n"/>
      <c r="G3" s="643" t="n"/>
      <c r="H3" s="643" t="n"/>
      <c r="I3" s="643" t="n"/>
      <c r="J3" s="643" t="n"/>
      <c r="K3" s="643" t="n"/>
      <c r="L3" s="643" t="n"/>
      <c r="M3" s="643" t="n"/>
      <c r="N3" s="643" t="n"/>
      <c r="O3" s="638" t="n"/>
      <c r="P3" s="388" t="inlineStr">
        <is>
          <t>VIGENCIA: 2025-04-11</t>
        </is>
      </c>
      <c r="Q3" s="640" t="n"/>
    </row>
    <row r="4">
      <c r="B4" s="644" t="n"/>
      <c r="C4" s="645" t="n"/>
      <c r="D4" s="644" t="n"/>
      <c r="E4" s="646" t="n"/>
      <c r="F4" s="646" t="n"/>
      <c r="G4" s="646" t="n"/>
      <c r="H4" s="646" t="n"/>
      <c r="I4" s="646" t="n"/>
      <c r="J4" s="646" t="n"/>
      <c r="K4" s="646" t="n"/>
      <c r="L4" s="646" t="n"/>
      <c r="M4" s="646" t="n"/>
      <c r="N4" s="646" t="n"/>
      <c r="O4" s="645" t="n"/>
      <c r="P4" s="388" t="inlineStr">
        <is>
          <t>PÁGINA: 5 de 11</t>
        </is>
      </c>
      <c r="Q4" s="640" t="n"/>
    </row>
    <row r="6" ht="18" customHeight="1"/>
    <row r="7" ht="21.75" customHeight="1" thickBot="1">
      <c r="B7" s="116" t="n"/>
      <c r="C7" s="116" t="n"/>
      <c r="D7" s="116" t="n"/>
      <c r="E7" s="116" t="n"/>
      <c r="F7" s="116" t="n"/>
      <c r="G7" s="116" t="n"/>
      <c r="H7" s="116" t="n"/>
      <c r="I7" s="116" t="n"/>
      <c r="J7" s="116" t="n"/>
      <c r="K7" s="116" t="n"/>
      <c r="L7" s="116" t="n"/>
      <c r="M7" s="116" t="n"/>
      <c r="N7" s="116" t="n"/>
      <c r="O7" s="116" t="n"/>
      <c r="P7" s="116" t="n"/>
      <c r="Q7" s="116" t="n"/>
    </row>
    <row r="8" ht="15" customHeight="1">
      <c r="B8" s="116" t="n"/>
      <c r="C8" s="657" t="inlineStr">
        <is>
          <t>MENÚ DE NAVEGACIÓN</t>
        </is>
      </c>
      <c r="D8" s="648" t="n"/>
      <c r="E8" s="648" t="n"/>
      <c r="F8" s="648" t="n"/>
      <c r="G8" s="648" t="n"/>
      <c r="H8" s="648" t="n"/>
      <c r="I8" s="648" t="n"/>
      <c r="J8" s="648" t="n"/>
      <c r="K8" s="648" t="n"/>
      <c r="L8" s="648" t="n"/>
      <c r="M8" s="648" t="n"/>
      <c r="N8" s="648" t="n"/>
      <c r="O8" s="648" t="n"/>
      <c r="P8" s="649" t="n"/>
      <c r="Q8" s="116" t="n"/>
    </row>
    <row r="9" ht="12.75" customHeight="1">
      <c r="B9" s="119" t="inlineStr">
        <is>
          <t>INICIO</t>
        </is>
      </c>
      <c r="C9" s="650" t="n"/>
      <c r="P9" s="651" t="n"/>
      <c r="Q9" s="116" t="n"/>
    </row>
    <row r="10">
      <c r="B10" s="116" t="n"/>
      <c r="C10" s="658" t="inlineStr">
        <is>
          <t>GESTIÓN DEL RIESGO EN LA UNIVERSIDAD DE CUNDINAMARCA</t>
        </is>
      </c>
      <c r="P10" s="651" t="n"/>
      <c r="Q10" s="116" t="n"/>
    </row>
    <row r="11" ht="15.75" customHeight="1" thickBot="1">
      <c r="B11" s="116" t="n"/>
      <c r="C11" s="653" t="n"/>
      <c r="D11" s="654" t="n"/>
      <c r="E11" s="654" t="n"/>
      <c r="F11" s="654" t="n"/>
      <c r="G11" s="654" t="n"/>
      <c r="H11" s="654" t="n"/>
      <c r="I11" s="654" t="n"/>
      <c r="J11" s="654" t="n"/>
      <c r="K11" s="654" t="n"/>
      <c r="L11" s="654" t="n"/>
      <c r="M11" s="654" t="n"/>
      <c r="N11" s="654" t="n"/>
      <c r="O11" s="654" t="n"/>
      <c r="P11" s="655" t="n"/>
      <c r="Q11" s="116" t="n"/>
    </row>
    <row r="12">
      <c r="B12" s="116" t="n"/>
      <c r="C12" s="116" t="n"/>
      <c r="D12" s="116" t="n"/>
      <c r="E12" s="116" t="n"/>
      <c r="F12" s="116" t="n"/>
      <c r="G12" s="116" t="n"/>
      <c r="H12" s="116" t="n"/>
      <c r="I12" s="116" t="n"/>
      <c r="J12" s="116" t="n"/>
      <c r="K12" s="116" t="n"/>
      <c r="L12" s="116" t="n"/>
      <c r="M12" s="116" t="n"/>
      <c r="N12" s="116" t="n"/>
      <c r="O12" s="116" t="n"/>
      <c r="P12" s="116" t="n"/>
      <c r="Q12" s="116" t="n"/>
    </row>
    <row r="13">
      <c r="B13" s="116" t="n"/>
      <c r="C13" s="116" t="n"/>
      <c r="D13" s="116" t="n"/>
      <c r="E13" s="116" t="n"/>
      <c r="F13" s="116" t="n"/>
      <c r="G13" s="116" t="n"/>
      <c r="H13" s="116" t="n"/>
      <c r="I13" s="116" t="n"/>
      <c r="J13" s="116" t="n"/>
      <c r="K13" s="116" t="n"/>
      <c r="L13" s="116" t="n"/>
      <c r="M13" s="116" t="n"/>
      <c r="N13" s="116" t="n"/>
      <c r="O13" s="116" t="n"/>
      <c r="P13" s="116" t="n"/>
      <c r="Q13" s="116" t="n"/>
    </row>
    <row r="14">
      <c r="B14" s="116" t="n"/>
      <c r="C14" s="116" t="n"/>
      <c r="D14" s="116" t="n"/>
      <c r="E14" s="117" t="n"/>
      <c r="F14" s="117" t="n"/>
      <c r="G14" s="117" t="n"/>
      <c r="H14" s="116" t="n"/>
      <c r="I14" s="116" t="n"/>
      <c r="J14" s="116" t="n"/>
      <c r="K14" s="116" t="n"/>
      <c r="L14" s="117" t="n"/>
      <c r="M14" s="117" t="n"/>
      <c r="N14" s="117" t="n"/>
      <c r="O14" s="116" t="n"/>
      <c r="P14" s="116" t="n"/>
      <c r="Q14" s="116" t="n"/>
    </row>
    <row r="15">
      <c r="B15" s="116" t="n"/>
      <c r="C15" s="116" t="n"/>
      <c r="D15" s="116" t="n"/>
      <c r="E15" s="116" t="n"/>
      <c r="F15" s="116" t="n"/>
      <c r="G15" s="116" t="n"/>
      <c r="H15" s="116" t="n"/>
      <c r="I15" s="116" t="n"/>
      <c r="J15" s="116" t="n"/>
      <c r="K15" s="116" t="n"/>
      <c r="L15" s="116" t="n"/>
      <c r="M15" s="116" t="n"/>
      <c r="N15" s="116" t="n"/>
      <c r="O15" s="116" t="n"/>
      <c r="P15" s="116" t="n"/>
      <c r="Q15" s="116" t="n"/>
    </row>
    <row r="16">
      <c r="B16" s="116" t="n"/>
      <c r="C16" s="116" t="n"/>
      <c r="D16" s="116" t="n"/>
      <c r="E16" s="116" t="n"/>
      <c r="F16" s="116" t="n"/>
      <c r="G16" s="116" t="n"/>
      <c r="H16" s="116" t="n"/>
      <c r="I16" s="116" t="n"/>
      <c r="J16" s="116" t="n"/>
      <c r="K16" s="116" t="n"/>
      <c r="L16" s="116" t="n"/>
      <c r="M16" s="116" t="n"/>
      <c r="N16" s="116" t="n"/>
      <c r="O16" s="116" t="n"/>
      <c r="P16" s="116" t="n"/>
      <c r="Q16" s="116" t="n"/>
    </row>
    <row r="17">
      <c r="B17" s="116" t="n"/>
      <c r="C17" s="116" t="n"/>
      <c r="D17" s="116" t="n"/>
      <c r="E17" s="116" t="n"/>
      <c r="F17" s="116" t="n"/>
      <c r="G17" s="116" t="n"/>
      <c r="H17" s="116" t="n"/>
      <c r="I17" s="116" t="n"/>
      <c r="J17" s="116" t="n"/>
      <c r="K17" s="116" t="n"/>
      <c r="L17" s="116" t="n"/>
      <c r="M17" s="116" t="n"/>
      <c r="N17" s="116" t="n"/>
      <c r="O17" s="116" t="n"/>
      <c r="P17" s="116" t="n"/>
      <c r="Q17" s="116" t="n"/>
    </row>
    <row r="18">
      <c r="B18" s="116" t="n"/>
      <c r="C18" s="116" t="n"/>
      <c r="D18" s="116" t="n"/>
      <c r="E18" s="116" t="n"/>
      <c r="F18" s="116" t="n"/>
      <c r="G18" s="116" t="n"/>
      <c r="H18" s="116" t="n"/>
      <c r="I18" s="116" t="n"/>
      <c r="J18" s="116" t="n"/>
      <c r="K18" s="116" t="n"/>
      <c r="L18" s="116" t="n"/>
      <c r="M18" s="116" t="n"/>
      <c r="N18" s="116" t="n"/>
      <c r="O18" s="116" t="n"/>
      <c r="P18" s="116" t="n"/>
      <c r="Q18" s="116" t="n"/>
    </row>
    <row r="19">
      <c r="B19" s="116" t="n"/>
      <c r="C19" s="116" t="n"/>
      <c r="D19" s="116" t="n"/>
      <c r="E19" s="116" t="n"/>
      <c r="F19" s="116" t="n"/>
      <c r="G19" s="116" t="n"/>
      <c r="H19" s="116" t="n"/>
      <c r="I19" s="116" t="n"/>
      <c r="J19" s="116" t="n"/>
      <c r="K19" s="116" t="n"/>
      <c r="L19" s="116" t="n"/>
      <c r="M19" s="116" t="n"/>
      <c r="N19" s="116" t="n"/>
      <c r="O19" s="116" t="n"/>
      <c r="P19" s="116" t="n"/>
      <c r="Q19" s="116" t="n"/>
    </row>
    <row r="20">
      <c r="B20" s="116" t="n"/>
      <c r="C20" s="116" t="n"/>
      <c r="D20" s="116" t="n"/>
      <c r="E20" s="116" t="n"/>
      <c r="F20" s="116" t="n"/>
      <c r="G20" s="116" t="n"/>
      <c r="H20" s="116" t="n"/>
      <c r="I20" s="116" t="n"/>
      <c r="J20" s="116" t="n"/>
      <c r="K20" s="116" t="n"/>
      <c r="L20" s="116" t="n"/>
      <c r="M20" s="116" t="n"/>
      <c r="N20" s="116" t="n"/>
      <c r="O20" s="116" t="n"/>
      <c r="P20" s="116" t="n"/>
      <c r="Q20" s="116" t="n"/>
    </row>
    <row r="21">
      <c r="B21" s="116" t="n"/>
      <c r="C21" s="116" t="n"/>
      <c r="D21" s="116" t="n"/>
      <c r="E21" s="116" t="n"/>
      <c r="F21" s="116" t="n"/>
      <c r="G21" s="116" t="n"/>
      <c r="H21" s="116" t="n"/>
      <c r="I21" s="116" t="n"/>
      <c r="J21" s="116" t="n"/>
      <c r="K21" s="116" t="n"/>
      <c r="L21" s="116" t="n"/>
      <c r="M21" s="116" t="n"/>
      <c r="N21" s="116" t="n"/>
      <c r="O21" s="116" t="n"/>
      <c r="P21" s="116" t="n"/>
      <c r="Q21" s="116" t="n"/>
    </row>
    <row r="22">
      <c r="B22" s="116" t="n"/>
      <c r="C22" s="116" t="n"/>
      <c r="D22" s="116" t="n"/>
      <c r="E22" s="116" t="n"/>
      <c r="F22" s="116" t="n"/>
      <c r="G22" s="116" t="n"/>
      <c r="H22" s="116" t="n"/>
      <c r="I22" s="116" t="n"/>
      <c r="J22" s="116" t="n"/>
      <c r="K22" s="116" t="n"/>
      <c r="L22" s="116" t="n"/>
      <c r="M22" s="116" t="n"/>
      <c r="N22" s="116" t="n"/>
      <c r="O22" s="116" t="n"/>
      <c r="P22" s="116" t="n"/>
      <c r="Q22" s="116" t="n"/>
    </row>
    <row r="23">
      <c r="B23" s="116" t="n"/>
      <c r="C23" s="116" t="n"/>
      <c r="D23" s="116" t="n"/>
      <c r="E23" s="117" t="n"/>
      <c r="F23" s="117" t="n"/>
      <c r="G23" s="117" t="n"/>
      <c r="H23" s="116" t="n"/>
      <c r="I23" s="116" t="n"/>
      <c r="J23" s="116" t="n"/>
      <c r="K23" s="116" t="n"/>
      <c r="L23" s="117" t="n"/>
      <c r="M23" s="117" t="n"/>
      <c r="N23" s="117" t="n"/>
      <c r="O23" s="116" t="n"/>
      <c r="P23" s="116" t="n"/>
      <c r="Q23" s="116" t="n"/>
    </row>
    <row r="24">
      <c r="B24" s="116" t="n"/>
      <c r="C24" s="116" t="n"/>
      <c r="D24" s="116" t="n"/>
      <c r="E24" s="116" t="n"/>
      <c r="F24" s="116" t="n"/>
      <c r="G24" s="116" t="n"/>
      <c r="H24" s="116" t="n"/>
      <c r="I24" s="116" t="n"/>
      <c r="J24" s="116" t="n"/>
      <c r="K24" s="116" t="n"/>
      <c r="L24" s="116" t="n"/>
      <c r="M24" s="116" t="n"/>
      <c r="N24" s="116" t="n"/>
      <c r="O24" s="116" t="n"/>
      <c r="P24" s="116" t="n"/>
      <c r="Q24" s="116" t="n"/>
    </row>
    <row r="25">
      <c r="B25" s="116" t="n"/>
      <c r="C25" s="116" t="n"/>
      <c r="D25" s="116" t="n"/>
      <c r="E25" s="116" t="n"/>
      <c r="F25" s="116" t="n"/>
      <c r="G25" s="116" t="n"/>
      <c r="H25" s="116" t="n"/>
      <c r="I25" s="116" t="n"/>
      <c r="J25" s="116" t="n"/>
      <c r="K25" s="116" t="n"/>
      <c r="L25" s="116" t="n"/>
      <c r="M25" s="116" t="n"/>
      <c r="N25" s="116" t="n"/>
      <c r="O25" s="116" t="n"/>
      <c r="P25" s="116" t="n"/>
      <c r="Q25" s="116" t="n"/>
    </row>
    <row r="26">
      <c r="B26" s="116" t="n"/>
      <c r="C26" s="116" t="n"/>
      <c r="D26" s="116" t="n"/>
      <c r="E26" s="116" t="n"/>
      <c r="F26" s="116" t="n"/>
      <c r="G26" s="116" t="n"/>
      <c r="H26" s="116" t="n"/>
      <c r="I26" s="116" t="n"/>
      <c r="J26" s="116" t="n"/>
      <c r="K26" s="116" t="n"/>
      <c r="L26" s="116" t="n"/>
      <c r="M26" s="116" t="n"/>
      <c r="N26" s="116" t="n"/>
      <c r="O26" s="116" t="n"/>
      <c r="P26" s="116" t="n"/>
      <c r="Q26" s="116" t="n"/>
    </row>
    <row r="27">
      <c r="B27" s="116" t="n"/>
      <c r="C27" s="116" t="n"/>
      <c r="D27" s="116" t="n"/>
      <c r="E27" s="116" t="n"/>
      <c r="F27" s="116" t="n"/>
      <c r="G27" s="116" t="n"/>
      <c r="H27" s="116" t="n"/>
      <c r="I27" s="116" t="n"/>
      <c r="J27" s="116" t="n"/>
      <c r="K27" s="116" t="n"/>
      <c r="L27" s="116" t="n"/>
      <c r="M27" s="116" t="n"/>
      <c r="N27" s="116" t="n"/>
      <c r="O27" s="116" t="n"/>
      <c r="P27" s="116" t="n"/>
      <c r="Q27" s="116" t="n"/>
    </row>
    <row r="28">
      <c r="B28" s="116" t="n"/>
      <c r="C28" s="116" t="n"/>
      <c r="D28" s="116" t="n"/>
      <c r="E28" s="116" t="n"/>
      <c r="F28" s="116" t="n"/>
      <c r="G28" s="116" t="n"/>
      <c r="H28" s="116" t="n"/>
      <c r="I28" s="116" t="n"/>
      <c r="J28" s="116" t="n"/>
      <c r="K28" s="116" t="n"/>
      <c r="L28" s="116" t="n"/>
      <c r="M28" s="116" t="n"/>
      <c r="N28" s="116" t="n"/>
      <c r="O28" s="116" t="n"/>
      <c r="P28" s="116" t="n"/>
      <c r="Q28" s="116" t="n"/>
    </row>
    <row r="29">
      <c r="B29" s="116" t="n"/>
      <c r="C29" s="116" t="n"/>
      <c r="D29" s="116" t="n"/>
      <c r="E29" s="116" t="n"/>
      <c r="F29" s="116" t="n"/>
      <c r="G29" s="116" t="n"/>
      <c r="H29" s="116" t="n"/>
      <c r="I29" s="116" t="n"/>
      <c r="J29" s="116" t="n"/>
      <c r="K29" s="116" t="n"/>
      <c r="L29" s="116" t="n"/>
      <c r="M29" s="116" t="n"/>
      <c r="N29" s="116" t="n"/>
      <c r="O29" s="116" t="n"/>
      <c r="P29" s="116" t="n"/>
      <c r="Q29" s="116" t="n"/>
    </row>
    <row r="30">
      <c r="B30" s="116" t="n"/>
      <c r="C30" s="116" t="n"/>
      <c r="D30" s="116" t="n"/>
      <c r="E30" s="116" t="n"/>
      <c r="F30" s="116" t="n"/>
      <c r="G30" s="116" t="n"/>
      <c r="H30" s="116" t="n"/>
      <c r="I30" s="116" t="n"/>
      <c r="J30" s="116" t="n"/>
      <c r="K30" s="116" t="n"/>
      <c r="L30" s="116" t="n"/>
      <c r="M30" s="116" t="n"/>
      <c r="N30" s="116" t="n"/>
      <c r="O30" s="116" t="n"/>
      <c r="P30" s="116" t="n"/>
      <c r="Q30" s="116" t="n"/>
    </row>
    <row r="32" ht="72.75" customHeight="1">
      <c r="B32" s="360" t="inlineStr">
        <is>
          <t>Diagonal 18 No. 20-29 Fusagasugá – Cundinamarca
Teléfono (601) 8281483 Línea Gratuita 018000180414
www.ucundinamarca.edu.co   E-mail: info@ucundinamarca.edu.co
NIT: 890.680.062-2</t>
        </is>
      </c>
    </row>
    <row r="33">
      <c r="B33" s="182" t="n"/>
      <c r="C33" s="6" t="n"/>
      <c r="D33" s="183" t="n"/>
      <c r="E33" s="182" t="n"/>
    </row>
    <row r="34" ht="36" customHeight="1">
      <c r="B34" s="361" t="inlineStr">
        <is>
          <t>Documento controlado por el Sistema de Gestión de la Calidad
Asegúrese que corresponde a la última versión consultando el Portal Institucional</t>
        </is>
      </c>
    </row>
  </sheetData>
  <sheetProtection selectLockedCells="1" selectUnlockedCells="0" algorithmName="SHA-512" sheet="1" objects="1" insertRows="1" insertHyperlinks="1" autoFilter="1" scenarios="1" formatColumns="1" deleteColumns="1" insertColumns="1" pivotTables="1" deleteRows="1" formatCells="1" saltValue="uEcdKxHcdxD12wXJb9w/wQ==" formatRows="1" sort="1" spinCount="100000" hashValue="lObZX4Q2Us0ZH5ggNiNP45D637ZSc0sP8w5A0nrMKX8owMjV+/pg/OfY6kC1mUlFYSBoB/gIocp8hxRubLzmkg=="/>
  <mergeCells count="12">
    <mergeCell ref="B34:Q34"/>
    <mergeCell ref="P4:Q4"/>
    <mergeCell ref="P3:Q3"/>
    <mergeCell ref="D2:O2"/>
    <mergeCell ref="D1:O1"/>
    <mergeCell ref="B32:Q32"/>
    <mergeCell ref="C8:P9"/>
    <mergeCell ref="D3:O4"/>
    <mergeCell ref="P2:Q2"/>
    <mergeCell ref="C10:P11"/>
    <mergeCell ref="B1:C4"/>
    <mergeCell ref="P1:Q1"/>
  </mergeCells>
  <hyperlinks>
    <hyperlink ref="B9" location="INICIO!A1" display="INICIO"/>
  </hyperlinks>
  <pageMargins left="0.7" right="0.7" top="0.75" bottom="0.75" header="0.3" footer="0.3"/>
  <pageSetup orientation="portrait" scale="46"/>
  <drawing xmlns:r="http://schemas.openxmlformats.org/officeDocument/2006/relationships" r:id="rId1"/>
</worksheet>
</file>

<file path=xl/worksheets/sheet4.xml><?xml version="1.0" encoding="utf-8"?>
<worksheet xmlns="http://schemas.openxmlformats.org/spreadsheetml/2006/main">
  <sheetPr codeName="Hoja12">
    <outlinePr summaryBelow="1" summaryRight="1"/>
    <pageSetUpPr/>
  </sheetPr>
  <dimension ref="B1:Q61"/>
  <sheetViews>
    <sheetView showGridLines="0" zoomScaleNormal="100" zoomScaleSheetLayoutView="100" workbookViewId="0">
      <selection activeCell="A1" sqref="A1"/>
    </sheetView>
  </sheetViews>
  <sheetFormatPr baseColWidth="10" defaultColWidth="11.42578125" defaultRowHeight="15"/>
  <cols>
    <col width="2.85546875" customWidth="1" style="187" min="1" max="1"/>
    <col width="3.7109375" customWidth="1" style="187" min="2" max="2"/>
    <col width="52.7109375" customWidth="1" style="187" min="3" max="3"/>
    <col width="43.5703125" customWidth="1" style="187" min="4" max="4"/>
    <col width="17.5703125" customWidth="1" style="187" min="5" max="5"/>
    <col width="10.85546875" bestFit="1" customWidth="1" style="187" min="6" max="6"/>
    <col width="15.5703125" customWidth="1" style="187" min="7" max="7"/>
    <col width="12.140625" customWidth="1" style="187" min="8" max="8"/>
    <col width="14.140625" customWidth="1" style="187" min="9" max="9"/>
    <col width="18.42578125" customWidth="1" style="187" min="10" max="10"/>
    <col width="14" customWidth="1" style="187" min="11" max="11"/>
    <col width="17.28515625" customWidth="1" style="187" min="12" max="12"/>
    <col width="15.28515625" customWidth="1" style="187" min="13" max="13"/>
    <col width="15.5703125" customWidth="1" style="187" min="14" max="14"/>
    <col width="12.140625" customWidth="1" style="187" min="15" max="15"/>
    <col width="5.7109375" customWidth="1" style="187" min="16" max="16"/>
    <col width="11.42578125" customWidth="1" style="187" min="17" max="16384"/>
  </cols>
  <sheetData>
    <row r="1" ht="23.25" customHeight="1">
      <c r="B1" s="387" t="n"/>
      <c r="C1" s="638" t="n"/>
      <c r="D1" s="388" t="inlineStr">
        <is>
          <t>MACROPROCESO ESTRATÉGICO</t>
        </is>
      </c>
      <c r="E1" s="639" t="n"/>
      <c r="F1" s="639" t="n"/>
      <c r="G1" s="639" t="n"/>
      <c r="H1" s="639" t="n"/>
      <c r="I1" s="639" t="n"/>
      <c r="J1" s="639" t="n"/>
      <c r="K1" s="639" t="n"/>
      <c r="L1" s="639" t="n"/>
      <c r="M1" s="640" t="n"/>
      <c r="N1" s="388" t="inlineStr">
        <is>
          <t>CÓDIGO: ESGr028</t>
        </is>
      </c>
      <c r="O1" s="640" t="n"/>
      <c r="P1" s="187" t="n"/>
      <c r="Q1" s="187" t="n"/>
    </row>
    <row r="2" ht="21.75" customHeight="1">
      <c r="B2" s="641" t="n"/>
      <c r="C2" s="642" t="n"/>
      <c r="D2" s="388" t="inlineStr">
        <is>
          <t>PROCESO GESTIÓN SISTEMAS INTEGRADOS - CALIDAD</t>
        </is>
      </c>
      <c r="E2" s="639" t="n"/>
      <c r="F2" s="639" t="n"/>
      <c r="G2" s="639" t="n"/>
      <c r="H2" s="639" t="n"/>
      <c r="I2" s="639" t="n"/>
      <c r="J2" s="639" t="n"/>
      <c r="K2" s="639" t="n"/>
      <c r="L2" s="639" t="n"/>
      <c r="M2" s="640" t="n"/>
      <c r="N2" s="388" t="inlineStr">
        <is>
          <t>VERSIÓN: 18</t>
        </is>
      </c>
      <c r="O2" s="640" t="n"/>
      <c r="P2" s="187" t="n"/>
      <c r="Q2" s="187" t="n"/>
    </row>
    <row r="3" ht="15" customHeight="1">
      <c r="B3" s="641" t="n"/>
      <c r="C3" s="642" t="n"/>
      <c r="D3" s="388" t="inlineStr">
        <is>
          <t>GESTIÓN DEL RIESGO Y LAS OPORTUNIDADES</t>
        </is>
      </c>
      <c r="E3" s="643" t="n"/>
      <c r="F3" s="643" t="n"/>
      <c r="G3" s="643" t="n"/>
      <c r="H3" s="643" t="n"/>
      <c r="I3" s="643" t="n"/>
      <c r="J3" s="643" t="n"/>
      <c r="K3" s="643" t="n"/>
      <c r="L3" s="643" t="n"/>
      <c r="M3" s="638" t="n"/>
      <c r="N3" s="388" t="inlineStr">
        <is>
          <t>VIGENCIA: 2025-04-11</t>
        </is>
      </c>
      <c r="O3" s="640" t="n"/>
      <c r="P3" s="187" t="n"/>
      <c r="Q3" s="187" t="n"/>
    </row>
    <row r="4" ht="12.75" customHeight="1">
      <c r="B4" s="644" t="n"/>
      <c r="C4" s="645" t="n"/>
      <c r="D4" s="644" t="n"/>
      <c r="E4" s="646" t="n"/>
      <c r="F4" s="646" t="n"/>
      <c r="G4" s="646" t="n"/>
      <c r="H4" s="646" t="n"/>
      <c r="I4" s="646" t="n"/>
      <c r="J4" s="646" t="n"/>
      <c r="K4" s="646" t="n"/>
      <c r="L4" s="646" t="n"/>
      <c r="M4" s="645" t="n"/>
      <c r="N4" s="388" t="inlineStr">
        <is>
          <t>PÁGINA: 2 de 11</t>
        </is>
      </c>
      <c r="O4" s="640" t="n"/>
      <c r="P4" s="187" t="n"/>
      <c r="Q4" s="187" t="n"/>
    </row>
    <row r="5">
      <c r="C5" s="188" t="n"/>
    </row>
    <row r="6">
      <c r="B6" s="401" t="inlineStr">
        <is>
          <t>IDENTIFICACIÓN DEL RIESGO ESTRATÉGICO</t>
        </is>
      </c>
      <c r="C6" s="639" t="n"/>
      <c r="D6" s="639" t="n"/>
      <c r="E6" s="639" t="n"/>
      <c r="F6" s="639" t="n"/>
      <c r="G6" s="639" t="n"/>
      <c r="H6" s="639" t="n"/>
      <c r="I6" s="640" t="n"/>
      <c r="J6" s="398" t="inlineStr">
        <is>
          <t>RIESGOS OPERATIVOS QUE APORTAN A LA ESTRATEGIA</t>
        </is>
      </c>
      <c r="K6" s="639" t="n"/>
      <c r="L6" s="639" t="n"/>
      <c r="M6" s="639" t="n"/>
      <c r="N6" s="639" t="n"/>
      <c r="O6" s="640" t="n"/>
    </row>
    <row r="7" ht="38.25" customHeight="1">
      <c r="B7" s="189" t="inlineStr">
        <is>
          <t>ID</t>
        </is>
      </c>
      <c r="C7" s="189" t="inlineStr">
        <is>
          <t>FRENTE ESTRATÉGICO: OBJETIVO DE CALIDAD</t>
        </is>
      </c>
      <c r="D7" s="189" t="inlineStr">
        <is>
          <t>RIESGO ESTRATÉGICO</t>
        </is>
      </c>
      <c r="E7" s="189" t="inlineStr">
        <is>
          <t>PROBABILIDAD</t>
        </is>
      </c>
      <c r="F7" s="189" t="inlineStr">
        <is>
          <t>IMPACTO</t>
        </is>
      </c>
      <c r="G7" s="189" t="inlineStr">
        <is>
          <t>VALORACIÓN</t>
        </is>
      </c>
      <c r="H7" s="189" t="inlineStr">
        <is>
          <t>NIVEL</t>
        </is>
      </c>
      <c r="I7" s="189" t="inlineStr">
        <is>
          <t>INDICADOR DE EFICACIA</t>
        </is>
      </c>
      <c r="J7" s="190" t="inlineStr">
        <is>
          <t>PROCESOS INVOLUCRADOS</t>
        </is>
      </c>
      <c r="K7" s="190" t="inlineStr">
        <is>
          <t>RIESGO OPERATIVO</t>
        </is>
      </c>
      <c r="L7" s="190" t="inlineStr">
        <is>
          <t>PROBABILIDAD DE OCURRENCIA RESIDUAL</t>
        </is>
      </c>
      <c r="M7" s="190" t="inlineStr">
        <is>
          <t>MAGNITUD DEL IMPACTO RESIDUAL</t>
        </is>
      </c>
      <c r="N7" s="190" t="inlineStr">
        <is>
          <t>VALORACIÓN RESIDUAL</t>
        </is>
      </c>
      <c r="O7" s="190" t="inlineStr">
        <is>
          <t>NIVEL RESIDUAL</t>
        </is>
      </c>
    </row>
    <row r="8">
      <c r="B8" s="399" t="n"/>
      <c r="C8" s="399" t="n"/>
      <c r="D8" s="399" t="n"/>
      <c r="E8" s="399" t="n"/>
      <c r="F8" s="399" t="n"/>
      <c r="G8" s="399" t="n"/>
      <c r="H8" s="399" t="n"/>
      <c r="I8" s="399" t="n"/>
      <c r="J8" s="399" t="n"/>
      <c r="K8" s="399" t="n"/>
      <c r="L8" s="399" t="n"/>
      <c r="M8" s="399" t="n"/>
      <c r="N8" s="399" t="n"/>
      <c r="O8" s="399" t="n"/>
    </row>
    <row r="9">
      <c r="B9" s="659" t="n"/>
      <c r="C9" s="659" t="n"/>
      <c r="D9" s="400" t="n"/>
      <c r="E9" s="659" t="n"/>
      <c r="F9" s="659" t="n"/>
      <c r="G9" s="659" t="n"/>
      <c r="H9" s="659" t="n"/>
      <c r="I9" s="659" t="n"/>
      <c r="J9" s="400" t="n"/>
      <c r="K9" s="400" t="n"/>
      <c r="L9" s="400" t="n"/>
      <c r="M9" s="400" t="n"/>
      <c r="N9" s="400" t="n"/>
      <c r="O9" s="400" t="n"/>
    </row>
    <row r="10">
      <c r="B10" s="659" t="n"/>
      <c r="C10" s="659" t="n"/>
      <c r="D10" s="400" t="n"/>
      <c r="E10" s="659" t="n"/>
      <c r="F10" s="659" t="n"/>
      <c r="G10" s="659" t="n"/>
      <c r="H10" s="659" t="n"/>
      <c r="I10" s="659" t="n"/>
      <c r="J10" s="400" t="n"/>
      <c r="K10" s="400" t="n"/>
      <c r="L10" s="400" t="n"/>
      <c r="M10" s="400" t="n"/>
      <c r="N10" s="400" t="n"/>
      <c r="O10" s="400" t="n"/>
    </row>
    <row r="11">
      <c r="B11" s="659" t="n"/>
      <c r="C11" s="659" t="n"/>
      <c r="D11" s="400" t="n"/>
      <c r="E11" s="659" t="n"/>
      <c r="F11" s="659" t="n"/>
      <c r="G11" s="659" t="n"/>
      <c r="H11" s="659" t="n"/>
      <c r="I11" s="659" t="n"/>
      <c r="J11" s="400" t="n"/>
      <c r="K11" s="400" t="n"/>
      <c r="L11" s="400" t="n"/>
      <c r="M11" s="400" t="n"/>
      <c r="N11" s="400" t="n"/>
      <c r="O11" s="400" t="n"/>
    </row>
    <row r="12">
      <c r="B12" s="660" t="n"/>
      <c r="C12" s="660" t="n"/>
      <c r="D12" s="400" t="n"/>
      <c r="E12" s="660" t="n"/>
      <c r="F12" s="660" t="n"/>
      <c r="G12" s="660" t="n"/>
      <c r="H12" s="660" t="n"/>
      <c r="I12" s="660" t="n"/>
      <c r="J12" s="400" t="n"/>
      <c r="K12" s="400" t="n"/>
      <c r="L12" s="400" t="n"/>
      <c r="M12" s="400" t="n"/>
      <c r="N12" s="400" t="n"/>
      <c r="O12" s="400" t="n"/>
    </row>
    <row r="13">
      <c r="B13" s="400" t="n"/>
      <c r="C13" s="400" t="n"/>
      <c r="D13" s="400" t="n"/>
      <c r="E13" s="400" t="n"/>
      <c r="F13" s="400" t="n"/>
      <c r="G13" s="400" t="n"/>
      <c r="H13" s="400" t="n"/>
      <c r="I13" s="400" t="n"/>
      <c r="J13" s="400" t="n"/>
      <c r="K13" s="400" t="n"/>
      <c r="L13" s="400" t="n"/>
      <c r="M13" s="400" t="n"/>
      <c r="N13" s="400" t="n"/>
      <c r="O13" s="400" t="n"/>
    </row>
    <row r="14">
      <c r="B14" s="659" t="n"/>
      <c r="C14" s="659" t="n"/>
      <c r="D14" s="400" t="n"/>
      <c r="E14" s="659" t="n"/>
      <c r="F14" s="659" t="n"/>
      <c r="G14" s="659" t="n"/>
      <c r="H14" s="659" t="n"/>
      <c r="I14" s="659" t="n"/>
      <c r="J14" s="400" t="n"/>
      <c r="K14" s="400" t="n"/>
      <c r="L14" s="400" t="n"/>
      <c r="M14" s="400" t="n"/>
      <c r="N14" s="400" t="n"/>
      <c r="O14" s="400" t="n"/>
    </row>
    <row r="15">
      <c r="B15" s="659" t="n"/>
      <c r="C15" s="659" t="n"/>
      <c r="D15" s="400" t="n"/>
      <c r="E15" s="659" t="n"/>
      <c r="F15" s="659" t="n"/>
      <c r="G15" s="659" t="n"/>
      <c r="H15" s="659" t="n"/>
      <c r="I15" s="659" t="n"/>
      <c r="J15" s="400" t="n"/>
      <c r="K15" s="400" t="n"/>
      <c r="L15" s="400" t="n"/>
      <c r="M15" s="400" t="n"/>
      <c r="N15" s="400" t="n"/>
      <c r="O15" s="400" t="n"/>
    </row>
    <row r="16">
      <c r="B16" s="659" t="n"/>
      <c r="C16" s="659" t="n"/>
      <c r="D16" s="400" t="n"/>
      <c r="E16" s="659" t="n"/>
      <c r="F16" s="659" t="n"/>
      <c r="G16" s="659" t="n"/>
      <c r="H16" s="659" t="n"/>
      <c r="I16" s="659" t="n"/>
      <c r="J16" s="400" t="n"/>
      <c r="K16" s="400" t="n"/>
      <c r="L16" s="400" t="n"/>
      <c r="M16" s="400" t="n"/>
      <c r="N16" s="400" t="n"/>
      <c r="O16" s="400" t="n"/>
    </row>
    <row r="17">
      <c r="B17" s="660" t="n"/>
      <c r="C17" s="660" t="n"/>
      <c r="D17" s="400" t="n"/>
      <c r="E17" s="660" t="n"/>
      <c r="F17" s="660" t="n"/>
      <c r="G17" s="660" t="n"/>
      <c r="H17" s="660" t="n"/>
      <c r="I17" s="660" t="n"/>
      <c r="J17" s="400" t="n"/>
      <c r="K17" s="400" t="n"/>
      <c r="L17" s="400" t="n"/>
      <c r="M17" s="400" t="n"/>
      <c r="N17" s="400" t="n"/>
      <c r="O17" s="400" t="n"/>
    </row>
    <row r="18">
      <c r="B18" s="400" t="n"/>
      <c r="C18" s="400" t="n"/>
      <c r="D18" s="400" t="n"/>
      <c r="E18" s="400" t="n"/>
      <c r="F18" s="400" t="n"/>
      <c r="G18" s="400" t="n"/>
      <c r="H18" s="400" t="n"/>
      <c r="I18" s="400" t="n"/>
      <c r="J18" s="400" t="n"/>
      <c r="K18" s="400" t="n"/>
      <c r="L18" s="400" t="n"/>
      <c r="M18" s="400" t="n"/>
      <c r="N18" s="400" t="n"/>
      <c r="O18" s="400" t="n"/>
    </row>
    <row r="19">
      <c r="B19" s="659" t="n"/>
      <c r="C19" s="659" t="n"/>
      <c r="D19" s="400" t="n"/>
      <c r="E19" s="659" t="n"/>
      <c r="F19" s="659" t="n"/>
      <c r="G19" s="659" t="n"/>
      <c r="H19" s="659" t="n"/>
      <c r="I19" s="659" t="n"/>
      <c r="J19" s="400" t="n"/>
      <c r="K19" s="400" t="n"/>
      <c r="L19" s="400" t="n"/>
      <c r="M19" s="400" t="n"/>
      <c r="N19" s="400" t="n"/>
      <c r="O19" s="400" t="n"/>
    </row>
    <row r="20">
      <c r="B20" s="659" t="n"/>
      <c r="C20" s="659" t="n"/>
      <c r="D20" s="400" t="n"/>
      <c r="E20" s="659" t="n"/>
      <c r="F20" s="659" t="n"/>
      <c r="G20" s="659" t="n"/>
      <c r="H20" s="659" t="n"/>
      <c r="I20" s="659" t="n"/>
      <c r="J20" s="400" t="n"/>
      <c r="K20" s="400" t="n"/>
      <c r="L20" s="400" t="n"/>
      <c r="M20" s="400" t="n"/>
      <c r="N20" s="400" t="n"/>
      <c r="O20" s="400" t="n"/>
    </row>
    <row r="21">
      <c r="B21" s="659" t="n"/>
      <c r="C21" s="659" t="n"/>
      <c r="D21" s="400" t="n"/>
      <c r="E21" s="659" t="n"/>
      <c r="F21" s="659" t="n"/>
      <c r="G21" s="659" t="n"/>
      <c r="H21" s="659" t="n"/>
      <c r="I21" s="659" t="n"/>
      <c r="J21" s="400" t="n"/>
      <c r="K21" s="400" t="n"/>
      <c r="L21" s="400" t="n"/>
      <c r="M21" s="400" t="n"/>
      <c r="N21" s="400" t="n"/>
      <c r="O21" s="400" t="n"/>
    </row>
    <row r="22">
      <c r="B22" s="660" t="n"/>
      <c r="C22" s="660" t="n"/>
      <c r="D22" s="400" t="n"/>
      <c r="E22" s="660" t="n"/>
      <c r="F22" s="660" t="n"/>
      <c r="G22" s="660" t="n"/>
      <c r="H22" s="660" t="n"/>
      <c r="I22" s="660" t="n"/>
      <c r="J22" s="400" t="n"/>
      <c r="K22" s="400" t="n"/>
      <c r="L22" s="400" t="n"/>
      <c r="M22" s="400" t="n"/>
      <c r="N22" s="400" t="n"/>
      <c r="O22" s="400" t="n"/>
    </row>
    <row r="23">
      <c r="B23" s="400" t="n"/>
      <c r="C23" s="400" t="n"/>
      <c r="D23" s="400" t="n"/>
      <c r="E23" s="400" t="n"/>
      <c r="F23" s="400" t="n"/>
      <c r="G23" s="400" t="n"/>
      <c r="H23" s="400" t="n"/>
      <c r="I23" s="400" t="n"/>
      <c r="J23" s="400" t="n"/>
      <c r="K23" s="400" t="n"/>
      <c r="L23" s="400" t="n"/>
      <c r="M23" s="400" t="n"/>
      <c r="N23" s="400" t="n"/>
      <c r="O23" s="400" t="n"/>
    </row>
    <row r="24">
      <c r="B24" s="659" t="n"/>
      <c r="C24" s="659" t="n"/>
      <c r="D24" s="400" t="n"/>
      <c r="E24" s="659" t="n"/>
      <c r="F24" s="659" t="n"/>
      <c r="G24" s="659" t="n"/>
      <c r="H24" s="659" t="n"/>
      <c r="I24" s="659" t="n"/>
      <c r="J24" s="400" t="n"/>
      <c r="K24" s="400" t="n"/>
      <c r="L24" s="400" t="n"/>
      <c r="M24" s="400" t="n"/>
      <c r="N24" s="400" t="n"/>
      <c r="O24" s="400" t="n"/>
    </row>
    <row r="25">
      <c r="B25" s="659" t="n"/>
      <c r="C25" s="659" t="n"/>
      <c r="D25" s="400" t="n"/>
      <c r="E25" s="659" t="n"/>
      <c r="F25" s="659" t="n"/>
      <c r="G25" s="659" t="n"/>
      <c r="H25" s="659" t="n"/>
      <c r="I25" s="659" t="n"/>
      <c r="J25" s="400" t="n"/>
      <c r="K25" s="400" t="n"/>
      <c r="L25" s="400" t="n"/>
      <c r="M25" s="400" t="n"/>
      <c r="N25" s="400" t="n"/>
      <c r="O25" s="400" t="n"/>
    </row>
    <row r="26">
      <c r="B26" s="659" t="n"/>
      <c r="C26" s="659" t="n"/>
      <c r="D26" s="400" t="n"/>
      <c r="E26" s="659" t="n"/>
      <c r="F26" s="659" t="n"/>
      <c r="G26" s="659" t="n"/>
      <c r="H26" s="659" t="n"/>
      <c r="I26" s="659" t="n"/>
      <c r="J26" s="400" t="n"/>
      <c r="K26" s="400" t="n"/>
      <c r="L26" s="400" t="n"/>
      <c r="M26" s="400" t="n"/>
      <c r="N26" s="400" t="n"/>
      <c r="O26" s="400" t="n"/>
    </row>
    <row r="27">
      <c r="B27" s="660" t="n"/>
      <c r="C27" s="660" t="n"/>
      <c r="D27" s="400" t="n"/>
      <c r="E27" s="660" t="n"/>
      <c r="F27" s="660" t="n"/>
      <c r="G27" s="660" t="n"/>
      <c r="H27" s="660" t="n"/>
      <c r="I27" s="660" t="n"/>
      <c r="J27" s="400" t="n"/>
      <c r="K27" s="400" t="n"/>
      <c r="L27" s="400" t="n"/>
      <c r="M27" s="400" t="n"/>
      <c r="N27" s="400" t="n"/>
      <c r="O27" s="400" t="n"/>
    </row>
    <row r="28">
      <c r="B28" s="400" t="n"/>
      <c r="C28" s="400" t="n"/>
      <c r="D28" s="400" t="n"/>
      <c r="E28" s="400" t="n"/>
      <c r="F28" s="400" t="n"/>
      <c r="G28" s="400" t="n"/>
      <c r="H28" s="400" t="n"/>
      <c r="I28" s="400" t="n"/>
      <c r="J28" s="400" t="n"/>
      <c r="K28" s="400" t="n"/>
      <c r="L28" s="400" t="n"/>
      <c r="M28" s="400" t="n"/>
      <c r="N28" s="400" t="n"/>
      <c r="O28" s="400" t="n"/>
    </row>
    <row r="29">
      <c r="B29" s="659" t="n"/>
      <c r="C29" s="659" t="n"/>
      <c r="D29" s="400" t="n"/>
      <c r="E29" s="659" t="n"/>
      <c r="F29" s="659" t="n"/>
      <c r="G29" s="659" t="n"/>
      <c r="H29" s="659" t="n"/>
      <c r="I29" s="659" t="n"/>
      <c r="J29" s="400" t="n"/>
      <c r="K29" s="400" t="n"/>
      <c r="L29" s="400" t="n"/>
      <c r="M29" s="400" t="n"/>
      <c r="N29" s="400" t="n"/>
      <c r="O29" s="400" t="n"/>
    </row>
    <row r="30">
      <c r="B30" s="659" t="n"/>
      <c r="C30" s="659" t="n"/>
      <c r="D30" s="400" t="n"/>
      <c r="E30" s="659" t="n"/>
      <c r="F30" s="659" t="n"/>
      <c r="G30" s="659" t="n"/>
      <c r="H30" s="659" t="n"/>
      <c r="I30" s="659" t="n"/>
      <c r="J30" s="400" t="n"/>
      <c r="K30" s="400" t="n"/>
      <c r="L30" s="400" t="n"/>
      <c r="M30" s="400" t="n"/>
      <c r="N30" s="400" t="n"/>
      <c r="O30" s="400" t="n"/>
    </row>
    <row r="31">
      <c r="B31" s="659" t="n"/>
      <c r="C31" s="659" t="n"/>
      <c r="D31" s="400" t="n"/>
      <c r="E31" s="659" t="n"/>
      <c r="F31" s="659" t="n"/>
      <c r="G31" s="659" t="n"/>
      <c r="H31" s="659" t="n"/>
      <c r="I31" s="659" t="n"/>
      <c r="J31" s="400" t="n"/>
      <c r="K31" s="400" t="n"/>
      <c r="L31" s="400" t="n"/>
      <c r="M31" s="400" t="n"/>
      <c r="N31" s="400" t="n"/>
      <c r="O31" s="400" t="n"/>
    </row>
    <row r="32">
      <c r="B32" s="660" t="n"/>
      <c r="C32" s="660" t="n"/>
      <c r="D32" s="400" t="n"/>
      <c r="E32" s="660" t="n"/>
      <c r="F32" s="660" t="n"/>
      <c r="G32" s="660" t="n"/>
      <c r="H32" s="660" t="n"/>
      <c r="I32" s="660" t="n"/>
      <c r="J32" s="400" t="n"/>
      <c r="K32" s="400" t="n"/>
      <c r="L32" s="400" t="n"/>
      <c r="M32" s="400" t="n"/>
      <c r="N32" s="400" t="n"/>
      <c r="O32" s="400" t="n"/>
    </row>
    <row r="33">
      <c r="B33" s="400" t="n"/>
      <c r="C33" s="400" t="n"/>
      <c r="D33" s="400" t="n"/>
      <c r="E33" s="400" t="n"/>
      <c r="F33" s="400" t="n"/>
      <c r="G33" s="400" t="n"/>
      <c r="H33" s="400" t="n"/>
      <c r="I33" s="400" t="n"/>
      <c r="J33" s="400" t="n"/>
      <c r="K33" s="400" t="n"/>
      <c r="L33" s="400" t="n"/>
      <c r="M33" s="400" t="n"/>
      <c r="N33" s="400" t="n"/>
      <c r="O33" s="400" t="n"/>
    </row>
    <row r="34">
      <c r="B34" s="659" t="n"/>
      <c r="C34" s="659" t="n"/>
      <c r="D34" s="400" t="n"/>
      <c r="E34" s="659" t="n"/>
      <c r="F34" s="659" t="n"/>
      <c r="G34" s="659" t="n"/>
      <c r="H34" s="659" t="n"/>
      <c r="I34" s="659" t="n"/>
      <c r="J34" s="400" t="n"/>
      <c r="K34" s="400" t="n"/>
      <c r="L34" s="400" t="n"/>
      <c r="M34" s="400" t="n"/>
      <c r="N34" s="400" t="n"/>
      <c r="O34" s="400" t="n"/>
    </row>
    <row r="35">
      <c r="B35" s="659" t="n"/>
      <c r="C35" s="659" t="n"/>
      <c r="D35" s="400" t="n"/>
      <c r="E35" s="659" t="n"/>
      <c r="F35" s="659" t="n"/>
      <c r="G35" s="659" t="n"/>
      <c r="H35" s="659" t="n"/>
      <c r="I35" s="659" t="n"/>
      <c r="J35" s="400" t="n"/>
      <c r="K35" s="400" t="n"/>
      <c r="L35" s="400" t="n"/>
      <c r="M35" s="400" t="n"/>
      <c r="N35" s="400" t="n"/>
      <c r="O35" s="400" t="n"/>
    </row>
    <row r="36">
      <c r="B36" s="659" t="n"/>
      <c r="C36" s="659" t="n"/>
      <c r="D36" s="400" t="n"/>
      <c r="E36" s="659" t="n"/>
      <c r="F36" s="659" t="n"/>
      <c r="G36" s="659" t="n"/>
      <c r="H36" s="659" t="n"/>
      <c r="I36" s="659" t="n"/>
      <c r="J36" s="400" t="n"/>
      <c r="K36" s="400" t="n"/>
      <c r="L36" s="400" t="n"/>
      <c r="M36" s="400" t="n"/>
      <c r="N36" s="400" t="n"/>
      <c r="O36" s="400" t="n"/>
    </row>
    <row r="37">
      <c r="B37" s="660" t="n"/>
      <c r="C37" s="660" t="n"/>
      <c r="D37" s="400" t="n"/>
      <c r="E37" s="660" t="n"/>
      <c r="F37" s="660" t="n"/>
      <c r="G37" s="660" t="n"/>
      <c r="H37" s="660" t="n"/>
      <c r="I37" s="660" t="n"/>
      <c r="J37" s="400" t="n"/>
      <c r="K37" s="400" t="n"/>
      <c r="L37" s="400" t="n"/>
      <c r="M37" s="400" t="n"/>
      <c r="N37" s="400" t="n"/>
      <c r="O37" s="400" t="n"/>
    </row>
    <row r="38">
      <c r="B38" s="400" t="n"/>
      <c r="C38" s="400" t="n"/>
      <c r="D38" s="400" t="n"/>
      <c r="E38" s="400" t="n"/>
      <c r="F38" s="400" t="n"/>
      <c r="G38" s="400" t="n"/>
      <c r="H38" s="400" t="n"/>
      <c r="I38" s="400" t="n"/>
      <c r="J38" s="400" t="n"/>
      <c r="K38" s="400" t="n"/>
      <c r="L38" s="400" t="n"/>
      <c r="M38" s="400" t="n"/>
      <c r="N38" s="400" t="n"/>
      <c r="O38" s="400" t="n"/>
    </row>
    <row r="39">
      <c r="B39" s="659" t="n"/>
      <c r="C39" s="659" t="n"/>
      <c r="D39" s="400" t="n"/>
      <c r="E39" s="659" t="n"/>
      <c r="F39" s="659" t="n"/>
      <c r="G39" s="659" t="n"/>
      <c r="H39" s="659" t="n"/>
      <c r="I39" s="659" t="n"/>
      <c r="J39" s="400" t="n"/>
      <c r="K39" s="400" t="n"/>
      <c r="L39" s="400" t="n"/>
      <c r="M39" s="400" t="n"/>
      <c r="N39" s="400" t="n"/>
      <c r="O39" s="400" t="n"/>
    </row>
    <row r="40">
      <c r="B40" s="659" t="n"/>
      <c r="C40" s="659" t="n"/>
      <c r="D40" s="400" t="n"/>
      <c r="E40" s="659" t="n"/>
      <c r="F40" s="659" t="n"/>
      <c r="G40" s="659" t="n"/>
      <c r="H40" s="659" t="n"/>
      <c r="I40" s="659" t="n"/>
      <c r="J40" s="400" t="n"/>
      <c r="K40" s="400" t="n"/>
      <c r="L40" s="400" t="n"/>
      <c r="M40" s="400" t="n"/>
      <c r="N40" s="400" t="n"/>
      <c r="O40" s="400" t="n"/>
    </row>
    <row r="41">
      <c r="B41" s="659" t="n"/>
      <c r="C41" s="659" t="n"/>
      <c r="D41" s="400" t="n"/>
      <c r="E41" s="659" t="n"/>
      <c r="F41" s="659" t="n"/>
      <c r="G41" s="659" t="n"/>
      <c r="H41" s="659" t="n"/>
      <c r="I41" s="659" t="n"/>
      <c r="J41" s="400" t="n"/>
      <c r="K41" s="400" t="n"/>
      <c r="L41" s="400" t="n"/>
      <c r="M41" s="400" t="n"/>
      <c r="N41" s="400" t="n"/>
      <c r="O41" s="400" t="n"/>
    </row>
    <row r="42">
      <c r="B42" s="660" t="n"/>
      <c r="C42" s="660" t="n"/>
      <c r="D42" s="400" t="n"/>
      <c r="E42" s="660" t="n"/>
      <c r="F42" s="660" t="n"/>
      <c r="G42" s="660" t="n"/>
      <c r="H42" s="660" t="n"/>
      <c r="I42" s="660" t="n"/>
      <c r="J42" s="400" t="n"/>
      <c r="K42" s="400" t="n"/>
      <c r="L42" s="400" t="n"/>
      <c r="M42" s="400" t="n"/>
      <c r="N42" s="400" t="n"/>
      <c r="O42" s="400" t="n"/>
    </row>
    <row r="43">
      <c r="B43" s="400" t="n"/>
      <c r="C43" s="400" t="n"/>
      <c r="D43" s="400" t="n"/>
      <c r="E43" s="400" t="n"/>
      <c r="F43" s="400" t="n"/>
      <c r="G43" s="400" t="n"/>
      <c r="H43" s="400" t="n"/>
      <c r="I43" s="400" t="n"/>
      <c r="J43" s="400" t="n"/>
      <c r="K43" s="400" t="n"/>
      <c r="L43" s="400" t="n"/>
      <c r="M43" s="400" t="n"/>
      <c r="N43" s="400" t="n"/>
      <c r="O43" s="400" t="n"/>
    </row>
    <row r="44">
      <c r="B44" s="659" t="n"/>
      <c r="C44" s="659" t="n"/>
      <c r="D44" s="400" t="n"/>
      <c r="E44" s="659" t="n"/>
      <c r="F44" s="659" t="n"/>
      <c r="G44" s="659" t="n"/>
      <c r="H44" s="659" t="n"/>
      <c r="I44" s="659" t="n"/>
      <c r="J44" s="400" t="n"/>
      <c r="K44" s="400" t="n"/>
      <c r="L44" s="400" t="n"/>
      <c r="M44" s="400" t="n"/>
      <c r="N44" s="400" t="n"/>
      <c r="O44" s="400" t="n"/>
    </row>
    <row r="45">
      <c r="B45" s="659" t="n"/>
      <c r="C45" s="659" t="n"/>
      <c r="D45" s="400" t="n"/>
      <c r="E45" s="659" t="n"/>
      <c r="F45" s="659" t="n"/>
      <c r="G45" s="659" t="n"/>
      <c r="H45" s="659" t="n"/>
      <c r="I45" s="659" t="n"/>
      <c r="J45" s="400" t="n"/>
      <c r="K45" s="400" t="n"/>
      <c r="L45" s="400" t="n"/>
      <c r="M45" s="400" t="n"/>
      <c r="N45" s="400" t="n"/>
      <c r="O45" s="400" t="n"/>
    </row>
    <row r="46">
      <c r="B46" s="659" t="n"/>
      <c r="C46" s="659" t="n"/>
      <c r="D46" s="400" t="n"/>
      <c r="E46" s="659" t="n"/>
      <c r="F46" s="659" t="n"/>
      <c r="G46" s="659" t="n"/>
      <c r="H46" s="659" t="n"/>
      <c r="I46" s="659" t="n"/>
      <c r="J46" s="400" t="n"/>
      <c r="K46" s="400" t="n"/>
      <c r="L46" s="400" t="n"/>
      <c r="M46" s="400" t="n"/>
      <c r="N46" s="400" t="n"/>
      <c r="O46" s="400" t="n"/>
    </row>
    <row r="47">
      <c r="B47" s="660" t="n"/>
      <c r="C47" s="660" t="n"/>
      <c r="D47" s="400" t="n"/>
      <c r="E47" s="660" t="n"/>
      <c r="F47" s="660" t="n"/>
      <c r="G47" s="660" t="n"/>
      <c r="H47" s="660" t="n"/>
      <c r="I47" s="660" t="n"/>
      <c r="J47" s="400" t="n"/>
      <c r="K47" s="400" t="n"/>
      <c r="L47" s="400" t="n"/>
      <c r="M47" s="400" t="n"/>
      <c r="N47" s="400" t="n"/>
      <c r="O47" s="400" t="n"/>
    </row>
    <row r="48">
      <c r="B48" s="400" t="n"/>
      <c r="C48" s="400" t="n"/>
      <c r="D48" s="400" t="n"/>
      <c r="E48" s="400" t="n"/>
      <c r="F48" s="400" t="n"/>
      <c r="G48" s="400" t="n"/>
      <c r="H48" s="400" t="n"/>
      <c r="I48" s="400" t="n"/>
      <c r="J48" s="400" t="n"/>
      <c r="K48" s="400" t="n"/>
      <c r="L48" s="400" t="n"/>
      <c r="M48" s="400" t="n"/>
      <c r="N48" s="400" t="n"/>
      <c r="O48" s="400" t="n"/>
    </row>
    <row r="49">
      <c r="B49" s="659" t="n"/>
      <c r="C49" s="659" t="n"/>
      <c r="D49" s="400" t="n"/>
      <c r="E49" s="659" t="n"/>
      <c r="F49" s="659" t="n"/>
      <c r="G49" s="659" t="n"/>
      <c r="H49" s="659" t="n"/>
      <c r="I49" s="659" t="n"/>
      <c r="J49" s="400" t="n"/>
      <c r="K49" s="400" t="n"/>
      <c r="L49" s="400" t="n"/>
      <c r="M49" s="400" t="n"/>
      <c r="N49" s="400" t="n"/>
      <c r="O49" s="400" t="n"/>
    </row>
    <row r="50">
      <c r="B50" s="659" t="n"/>
      <c r="C50" s="659" t="n"/>
      <c r="D50" s="400" t="n"/>
      <c r="E50" s="659" t="n"/>
      <c r="F50" s="659" t="n"/>
      <c r="G50" s="659" t="n"/>
      <c r="H50" s="659" t="n"/>
      <c r="I50" s="659" t="n"/>
      <c r="J50" s="400" t="n"/>
      <c r="K50" s="400" t="n"/>
      <c r="L50" s="400" t="n"/>
      <c r="M50" s="400" t="n"/>
      <c r="N50" s="400" t="n"/>
      <c r="O50" s="400" t="n"/>
    </row>
    <row r="51">
      <c r="B51" s="659" t="n"/>
      <c r="C51" s="659" t="n"/>
      <c r="D51" s="400" t="n"/>
      <c r="E51" s="659" t="n"/>
      <c r="F51" s="659" t="n"/>
      <c r="G51" s="659" t="n"/>
      <c r="H51" s="659" t="n"/>
      <c r="I51" s="659" t="n"/>
      <c r="J51" s="400" t="n"/>
      <c r="K51" s="400" t="n"/>
      <c r="L51" s="400" t="n"/>
      <c r="M51" s="400" t="n"/>
      <c r="N51" s="400" t="n"/>
      <c r="O51" s="400" t="n"/>
    </row>
    <row r="52">
      <c r="B52" s="660" t="n"/>
      <c r="C52" s="660" t="n"/>
      <c r="D52" s="400" t="n"/>
      <c r="E52" s="660" t="n"/>
      <c r="F52" s="660" t="n"/>
      <c r="G52" s="660" t="n"/>
      <c r="H52" s="660" t="n"/>
      <c r="I52" s="660" t="n"/>
      <c r="J52" s="400" t="n"/>
      <c r="K52" s="400" t="n"/>
      <c r="L52" s="400" t="n"/>
      <c r="M52" s="400" t="n"/>
      <c r="N52" s="400" t="n"/>
      <c r="O52" s="400" t="n"/>
    </row>
    <row r="53">
      <c r="B53" s="400" t="n"/>
      <c r="C53" s="400" t="n"/>
      <c r="D53" s="400" t="n"/>
      <c r="E53" s="400" t="n"/>
      <c r="F53" s="400" t="n"/>
      <c r="G53" s="400" t="n"/>
      <c r="H53" s="400" t="n"/>
      <c r="I53" s="400" t="n"/>
      <c r="J53" s="400" t="n"/>
      <c r="K53" s="400" t="n"/>
      <c r="L53" s="400" t="n"/>
      <c r="M53" s="400" t="n"/>
      <c r="N53" s="400" t="n"/>
      <c r="O53" s="400" t="n"/>
    </row>
    <row r="54">
      <c r="B54" s="659" t="n"/>
      <c r="C54" s="659" t="n"/>
      <c r="D54" s="400" t="n"/>
      <c r="E54" s="659" t="n"/>
      <c r="F54" s="659" t="n"/>
      <c r="G54" s="659" t="n"/>
      <c r="H54" s="659" t="n"/>
      <c r="I54" s="659" t="n"/>
      <c r="J54" s="400" t="n"/>
      <c r="K54" s="400" t="n"/>
      <c r="L54" s="400" t="n"/>
      <c r="M54" s="400" t="n"/>
      <c r="N54" s="400" t="n"/>
      <c r="O54" s="400" t="n"/>
    </row>
    <row r="55">
      <c r="B55" s="659" t="n"/>
      <c r="C55" s="659" t="n"/>
      <c r="D55" s="400" t="n"/>
      <c r="E55" s="659" t="n"/>
      <c r="F55" s="659" t="n"/>
      <c r="G55" s="659" t="n"/>
      <c r="H55" s="659" t="n"/>
      <c r="I55" s="659" t="n"/>
      <c r="J55" s="400" t="n"/>
      <c r="K55" s="400" t="n"/>
      <c r="L55" s="400" t="n"/>
      <c r="M55" s="400" t="n"/>
      <c r="N55" s="400" t="n"/>
      <c r="O55" s="400" t="n"/>
    </row>
    <row r="56">
      <c r="B56" s="659" t="n"/>
      <c r="C56" s="659" t="n"/>
      <c r="D56" s="400" t="n"/>
      <c r="E56" s="659" t="n"/>
      <c r="F56" s="659" t="n"/>
      <c r="G56" s="659" t="n"/>
      <c r="H56" s="659" t="n"/>
      <c r="I56" s="659" t="n"/>
      <c r="J56" s="400" t="n"/>
      <c r="K56" s="400" t="n"/>
      <c r="L56" s="400" t="n"/>
      <c r="M56" s="400" t="n"/>
      <c r="N56" s="400" t="n"/>
      <c r="O56" s="400" t="n"/>
    </row>
    <row r="57">
      <c r="B57" s="660" t="n"/>
      <c r="C57" s="660" t="n"/>
      <c r="D57" s="400" t="n"/>
      <c r="E57" s="660" t="n"/>
      <c r="F57" s="660" t="n"/>
      <c r="G57" s="660" t="n"/>
      <c r="H57" s="660" t="n"/>
      <c r="I57" s="660" t="n"/>
      <c r="J57" s="400" t="n"/>
      <c r="K57" s="400" t="n"/>
      <c r="L57" s="400" t="n"/>
      <c r="M57" s="400" t="n"/>
      <c r="N57" s="400" t="n"/>
      <c r="O57" s="400" t="n"/>
    </row>
    <row r="59" ht="70.5" customHeight="1">
      <c r="B59" s="360" t="inlineStr">
        <is>
          <t>Diagonal 18 No. 20-29 Fusagasugá – Cundinamarca
Teléfono (601) 8281483 Línea Gratuita 018000180414
www.ucundinamarca.edu.co   E-mail: info@ucundinamarca.edu.co
NIT: 890.680.062-2</t>
        </is>
      </c>
      <c r="P59" s="186" t="n"/>
      <c r="Q59" s="186" t="n"/>
    </row>
    <row r="60">
      <c r="B60" s="182" t="n"/>
      <c r="C60" s="6" t="n"/>
      <c r="D60" s="183" t="n"/>
      <c r="E60" s="182" t="n"/>
    </row>
    <row r="61" ht="43.5" customHeight="1">
      <c r="B61" s="361" t="inlineStr">
        <is>
          <t>Documento controlado por el Sistema de Gestión de la Calidad
Asegúrese que corresponde a la última versión consultando el Portal Institucional</t>
        </is>
      </c>
      <c r="P61" s="184" t="n"/>
      <c r="Q61" s="184" t="n"/>
    </row>
  </sheetData>
  <sheetProtection selectLockedCells="1" selectUnlockedCells="0" algorithmName="SHA-512" sheet="1" objects="1" insertRows="1" insertHyperlinks="1" autoFilter="1" scenarios="1" formatColumns="1" deleteColumns="1" insertColumns="1" pivotTables="1" deleteRows="1" formatCells="1" saltValue="EumTiU1Lp7X0F3xYvVNM/g==" formatRows="1" sort="1" spinCount="100000" hashValue="ZZJTpZZdyfWRl5bRcKleXAtDspNT3mDwx7fxrf+khsSkEyIkASRxtLiViodO6tgZedRmspuHCCRkon8dWiINeA=="/>
  <mergeCells count="82">
    <mergeCell ref="I8:I12"/>
    <mergeCell ref="I23:I27"/>
    <mergeCell ref="C48:C52"/>
    <mergeCell ref="N3:O3"/>
    <mergeCell ref="I38:I42"/>
    <mergeCell ref="C38:C42"/>
    <mergeCell ref="H33:H37"/>
    <mergeCell ref="B8:B12"/>
    <mergeCell ref="B23:B27"/>
    <mergeCell ref="G53:G57"/>
    <mergeCell ref="I53:I57"/>
    <mergeCell ref="F23:F27"/>
    <mergeCell ref="B1:C4"/>
    <mergeCell ref="F38:F42"/>
    <mergeCell ref="F13:F17"/>
    <mergeCell ref="F43:F47"/>
    <mergeCell ref="I48:I52"/>
    <mergeCell ref="C13:C17"/>
    <mergeCell ref="B33:B37"/>
    <mergeCell ref="N2:O2"/>
    <mergeCell ref="C28:C32"/>
    <mergeCell ref="H18:H22"/>
    <mergeCell ref="H8:H12"/>
    <mergeCell ref="F53:F57"/>
    <mergeCell ref="H53:H57"/>
    <mergeCell ref="E8:E12"/>
    <mergeCell ref="G8:G12"/>
    <mergeCell ref="E23:E27"/>
    <mergeCell ref="G23:G27"/>
    <mergeCell ref="B13:B17"/>
    <mergeCell ref="F33:F37"/>
    <mergeCell ref="N4:O4"/>
    <mergeCell ref="G18:G22"/>
    <mergeCell ref="I43:I47"/>
    <mergeCell ref="I18:I22"/>
    <mergeCell ref="C43:C47"/>
    <mergeCell ref="H13:H17"/>
    <mergeCell ref="B38:B42"/>
    <mergeCell ref="G33:G37"/>
    <mergeCell ref="I33:I37"/>
    <mergeCell ref="B59:O59"/>
    <mergeCell ref="F28:F32"/>
    <mergeCell ref="H28:H32"/>
    <mergeCell ref="I13:I17"/>
    <mergeCell ref="F48:F52"/>
    <mergeCell ref="H48:H52"/>
    <mergeCell ref="C53:C57"/>
    <mergeCell ref="E53:E57"/>
    <mergeCell ref="D3:M4"/>
    <mergeCell ref="H23:H27"/>
    <mergeCell ref="H43:H47"/>
    <mergeCell ref="E48:E52"/>
    <mergeCell ref="B18:B22"/>
    <mergeCell ref="G48:G52"/>
    <mergeCell ref="E38:E42"/>
    <mergeCell ref="G38:G42"/>
    <mergeCell ref="F18:F22"/>
    <mergeCell ref="B53:B57"/>
    <mergeCell ref="C8:C12"/>
    <mergeCell ref="B28:B32"/>
    <mergeCell ref="C23:C27"/>
    <mergeCell ref="D1:M1"/>
    <mergeCell ref="B61:O61"/>
    <mergeCell ref="N1:O1"/>
    <mergeCell ref="C18:C22"/>
    <mergeCell ref="E43:E47"/>
    <mergeCell ref="E18:E22"/>
    <mergeCell ref="G43:G47"/>
    <mergeCell ref="C33:C37"/>
    <mergeCell ref="E33:E37"/>
    <mergeCell ref="H38:H42"/>
    <mergeCell ref="D2:M2"/>
    <mergeCell ref="E13:E17"/>
    <mergeCell ref="B48:B52"/>
    <mergeCell ref="B43:B47"/>
    <mergeCell ref="G13:G17"/>
    <mergeCell ref="B6:I6"/>
    <mergeCell ref="F8:F12"/>
    <mergeCell ref="E28:E32"/>
    <mergeCell ref="G28:G32"/>
    <mergeCell ref="I28:I32"/>
    <mergeCell ref="J6:O6"/>
  </mergeCells>
  <pageMargins left="0.7" right="0.7" top="0.75" bottom="0.75" header="0.3" footer="0.3"/>
  <pageSetup orientation="portrait" scale="33"/>
  <colBreaks count="1" manualBreakCount="1">
    <brk id="16" min="0" max="1048575" man="1"/>
  </colBreaks>
  <drawing xmlns:r="http://schemas.openxmlformats.org/officeDocument/2006/relationships" r:id="rId1"/>
</worksheet>
</file>

<file path=xl/worksheets/sheet5.xml><?xml version="1.0" encoding="utf-8"?>
<worksheet xmlns="http://schemas.openxmlformats.org/spreadsheetml/2006/main">
  <sheetPr codeName="Hoja13">
    <outlinePr summaryBelow="1" summaryRight="1"/>
    <pageSetUpPr/>
  </sheetPr>
  <dimension ref="B1:Q61"/>
  <sheetViews>
    <sheetView showGridLines="0" zoomScaleNormal="100" workbookViewId="0">
      <selection activeCell="A1" sqref="A1"/>
    </sheetView>
  </sheetViews>
  <sheetFormatPr baseColWidth="10" defaultColWidth="0" defaultRowHeight="15" zeroHeight="1"/>
  <cols>
    <col width="1.7109375" customWidth="1" style="187" min="1" max="1"/>
    <col width="7" customWidth="1" style="187" min="2" max="2"/>
    <col width="20.7109375" customWidth="1" style="187" min="3" max="3"/>
    <col width="19.28515625" customWidth="1" style="187" min="4" max="4"/>
    <col width="29.7109375" customWidth="1" style="187" min="5" max="5"/>
    <col width="19" customWidth="1" style="187" min="6" max="6"/>
    <col width="34.7109375" customWidth="1" style="187" min="7" max="7"/>
    <col width="41.28515625" customWidth="1" style="187" min="8" max="8"/>
    <col width="5.85546875" customWidth="1" style="206" min="9" max="10"/>
    <col width="6.7109375" customWidth="1" style="206" min="11" max="11"/>
    <col width="5.42578125" customWidth="1" style="206" min="12" max="12"/>
    <col width="32.140625" customWidth="1" style="206" min="13" max="13"/>
    <col width="19.140625" customWidth="1" style="187" min="14" max="14"/>
    <col width="19.28515625" customWidth="1" style="187" min="15" max="15"/>
    <col width="11.85546875" customWidth="1" style="187" min="16" max="16"/>
    <col width="16.28515625" customWidth="1" style="187" min="17" max="17"/>
    <col hidden="1" width="7" customWidth="1" style="187" min="18" max="24"/>
    <col hidden="1" width="1.85546875" customWidth="1" style="187" min="25" max="25"/>
    <col hidden="1" width="4.42578125" customWidth="1" style="187" min="26" max="26"/>
    <col hidden="1" width="14.140625" customWidth="1" style="187" min="27" max="27"/>
    <col hidden="1" width="3.28515625" customWidth="1" style="187" min="28" max="28"/>
    <col hidden="1" width="14.5703125" customWidth="1" style="187" min="29" max="29"/>
    <col hidden="1" width="53.140625" customWidth="1" style="187" min="30" max="30"/>
    <col hidden="1" width="15.140625" customWidth="1" style="187" min="31" max="31"/>
    <col hidden="1" width="14" customWidth="1" style="187" min="32" max="32"/>
    <col hidden="1" width="3.140625" customWidth="1" style="187" min="33" max="33"/>
    <col hidden="1" width="16.140625" customWidth="1" style="187" min="34" max="34"/>
    <col hidden="1" width="2.140625" customWidth="1" style="187" min="35" max="35"/>
    <col hidden="1" width="14.5703125" customWidth="1" style="187" min="36" max="36"/>
    <col hidden="1" width="3.140625" customWidth="1" style="187" min="37" max="37"/>
    <col hidden="1" width="11.42578125" customWidth="1" style="187" min="38" max="38"/>
    <col hidden="1" width="3.140625" customWidth="1" style="187" min="39" max="39"/>
    <col hidden="1" width="14.42578125" customWidth="1" style="187" min="40" max="40"/>
    <col hidden="1" width="3.140625" customWidth="1" style="187" min="41" max="41"/>
    <col hidden="1" width="11.42578125" customWidth="1" style="187" min="42" max="42"/>
    <col hidden="1" width="3.140625" customWidth="1" style="187" min="43" max="43"/>
    <col hidden="1" width="11.42578125" customWidth="1" style="187" min="44" max="44"/>
    <col hidden="1" width="4.28515625" customWidth="1" style="187" min="45" max="45"/>
    <col hidden="1" width="11.42578125" customWidth="1" style="187" min="46" max="48"/>
    <col hidden="1" width="12.85546875" customWidth="1" style="187" min="49" max="49"/>
    <col hidden="1" width="16.140625" customWidth="1" style="187" min="50" max="50"/>
    <col hidden="1" width="11.42578125" customWidth="1" style="187" min="51" max="52"/>
    <col hidden="1" width="7.5703125" customWidth="1" style="187" min="53" max="53"/>
    <col hidden="1" width="13.5703125" customWidth="1" style="187" min="54" max="54"/>
    <col hidden="1" width="8.140625" customWidth="1" style="187" min="55" max="55"/>
    <col hidden="1" width="15.42578125" customWidth="1" style="187" min="56" max="56"/>
    <col hidden="1" width="10.42578125" customWidth="1" style="187" min="57" max="57"/>
    <col hidden="1" width="16.85546875" customWidth="1" style="187" min="58" max="58"/>
    <col hidden="1" width="30.7109375" customWidth="1" style="187" min="59" max="59"/>
    <col hidden="1" width="46.7109375" customWidth="1" style="187" min="60" max="60"/>
    <col hidden="1" width="23" customWidth="1" style="187" min="61" max="61"/>
    <col hidden="1" width="17.7109375" customWidth="1" style="187" min="62" max="62"/>
    <col hidden="1" width="35.140625" customWidth="1" style="187" min="63" max="63"/>
    <col hidden="1" width="23" customWidth="1" style="187" min="64" max="64"/>
    <col hidden="1" width="17.7109375" customWidth="1" style="187" min="65" max="65"/>
    <col hidden="1" width="35.140625" customWidth="1" style="187" min="66" max="66"/>
    <col hidden="1" width="11.42578125" customWidth="1" style="187" min="67" max="16383"/>
    <col width="6.28515625" customWidth="1" style="187" min="16384" max="16384"/>
  </cols>
  <sheetData>
    <row r="1">
      <c r="B1" s="387" t="n"/>
      <c r="C1" s="638" t="n"/>
      <c r="D1" s="661" t="inlineStr">
        <is>
          <t>MACROPROCESO ESTRATÉGICO</t>
        </is>
      </c>
      <c r="E1" s="646" t="n"/>
      <c r="F1" s="646" t="n"/>
      <c r="G1" s="646" t="n"/>
      <c r="H1" s="646" t="n"/>
      <c r="I1" s="646" t="n"/>
      <c r="J1" s="646" t="n"/>
      <c r="K1" s="646" t="n"/>
      <c r="L1" s="646" t="n"/>
      <c r="M1" s="646" t="n"/>
      <c r="N1" s="646" t="n"/>
      <c r="O1" s="645" t="n"/>
      <c r="P1" s="388" t="inlineStr">
        <is>
          <t>CÓDIGO: ESGr028</t>
        </is>
      </c>
      <c r="Q1" s="640" t="n"/>
    </row>
    <row r="2" ht="30" customHeight="1">
      <c r="B2" s="641" t="n"/>
      <c r="C2" s="642" t="n"/>
      <c r="D2" s="388" t="inlineStr">
        <is>
          <t>PROCESO GESTIÓN SISTEMAS INTEGRADOS - CALIDAD</t>
        </is>
      </c>
      <c r="E2" s="639" t="n"/>
      <c r="F2" s="639" t="n"/>
      <c r="G2" s="639" t="n"/>
      <c r="H2" s="639" t="n"/>
      <c r="I2" s="639" t="n"/>
      <c r="J2" s="639" t="n"/>
      <c r="K2" s="639" t="n"/>
      <c r="L2" s="639" t="n"/>
      <c r="M2" s="639" t="n"/>
      <c r="N2" s="639" t="n"/>
      <c r="O2" s="640" t="n"/>
      <c r="P2" s="388" t="inlineStr">
        <is>
          <t>VERSIÓN: 18</t>
        </is>
      </c>
      <c r="Q2" s="640" t="n"/>
    </row>
    <row r="3">
      <c r="B3" s="641" t="n"/>
      <c r="C3" s="642" t="n"/>
      <c r="D3" s="388" t="inlineStr">
        <is>
          <t>GESTIÓN DEL RIESGO Y LAS OPORTUNIDADES</t>
        </is>
      </c>
      <c r="E3" s="643" t="n"/>
      <c r="F3" s="643" t="n"/>
      <c r="G3" s="643" t="n"/>
      <c r="H3" s="643" t="n"/>
      <c r="I3" s="643" t="n"/>
      <c r="J3" s="643" t="n"/>
      <c r="K3" s="643" t="n"/>
      <c r="L3" s="643" t="n"/>
      <c r="M3" s="643" t="n"/>
      <c r="N3" s="643" t="n"/>
      <c r="O3" s="638" t="n"/>
      <c r="P3" s="388" t="inlineStr">
        <is>
          <t>VIGENCIA: 2025-04-11</t>
        </is>
      </c>
      <c r="Q3" s="640" t="n"/>
    </row>
    <row r="4">
      <c r="B4" s="644" t="n"/>
      <c r="C4" s="645" t="n"/>
      <c r="D4" s="644" t="n"/>
      <c r="E4" s="646" t="n"/>
      <c r="F4" s="646" t="n"/>
      <c r="G4" s="646" t="n"/>
      <c r="H4" s="646" t="n"/>
      <c r="I4" s="646" t="n"/>
      <c r="J4" s="646" t="n"/>
      <c r="K4" s="646" t="n"/>
      <c r="L4" s="646" t="n"/>
      <c r="M4" s="646" t="n"/>
      <c r="N4" s="646" t="n"/>
      <c r="O4" s="645" t="n"/>
      <c r="P4" s="388" t="inlineStr">
        <is>
          <t>PÁGINA: 3 de 11</t>
        </is>
      </c>
      <c r="Q4" s="640" t="n"/>
    </row>
    <row r="5" ht="39.75" customHeight="1">
      <c r="B5" s="193" t="n"/>
      <c r="C5" s="194" t="inlineStr">
        <is>
          <t>REGRESAR</t>
        </is>
      </c>
      <c r="D5" s="193" t="n"/>
      <c r="E5" s="193" t="n"/>
      <c r="F5" s="193" t="n"/>
      <c r="G5" s="193" t="n"/>
      <c r="H5" s="193" t="n"/>
      <c r="I5" s="193" t="n"/>
      <c r="J5" s="193" t="n"/>
      <c r="K5" s="193" t="n"/>
      <c r="L5" s="193" t="n"/>
      <c r="M5" s="193" t="n"/>
      <c r="N5" s="193" t="n"/>
      <c r="O5" s="193" t="n"/>
      <c r="P5" s="193" t="n"/>
      <c r="Q5" s="193" t="n"/>
    </row>
    <row r="6" ht="33" customHeight="1">
      <c r="B6" s="411" t="inlineStr">
        <is>
          <t>IDENTIFICACIÓN DEL RIESGO</t>
        </is>
      </c>
      <c r="C6" s="662" t="n"/>
      <c r="D6" s="662" t="n"/>
      <c r="E6" s="662" t="n"/>
      <c r="F6" s="662" t="n"/>
      <c r="G6" s="662" t="n"/>
      <c r="H6" s="663" t="n"/>
      <c r="I6" s="412" t="inlineStr">
        <is>
          <t>TRATAMIENTO DEL RIESGO</t>
        </is>
      </c>
      <c r="J6" s="662" t="n"/>
      <c r="K6" s="662" t="n"/>
      <c r="L6" s="662" t="n"/>
      <c r="M6" s="662" t="n"/>
      <c r="N6" s="662" t="n"/>
      <c r="O6" s="662" t="n"/>
      <c r="P6" s="662" t="n"/>
      <c r="Q6" s="663" t="n"/>
    </row>
    <row r="7" ht="72.75" customHeight="1">
      <c r="B7" s="173" t="inlineStr">
        <is>
          <t>ID</t>
        </is>
      </c>
      <c r="C7" s="173" t="inlineStr">
        <is>
          <t>MACROPROCESO</t>
        </is>
      </c>
      <c r="D7" s="173" t="inlineStr">
        <is>
          <t>PROCESO</t>
        </is>
      </c>
      <c r="E7" s="173" t="inlineStr">
        <is>
          <t>RIESGO</t>
        </is>
      </c>
      <c r="F7" s="173" t="inlineStr">
        <is>
          <t>CLASIFICACIÓN</t>
        </is>
      </c>
      <c r="G7" s="173" t="inlineStr">
        <is>
          <t>CAUSA</t>
        </is>
      </c>
      <c r="H7" s="173" t="inlineStr">
        <is>
          <t>CONSECUENCIA</t>
        </is>
      </c>
      <c r="I7" s="195" t="inlineStr">
        <is>
          <t>PROBABILIDAD</t>
        </is>
      </c>
      <c r="J7" s="195" t="inlineStr">
        <is>
          <t>IMPACTO</t>
        </is>
      </c>
      <c r="K7" s="195" t="inlineStr">
        <is>
          <t>RIESGO RESIDUAL</t>
        </is>
      </c>
      <c r="L7" s="195" t="inlineStr">
        <is>
          <t>OPCIÓN MANEJO</t>
        </is>
      </c>
      <c r="M7" s="173" t="inlineStr">
        <is>
          <t>ACTIVIDADES DE CONTROL</t>
        </is>
      </c>
      <c r="N7" s="173" t="inlineStr">
        <is>
          <t>SOPORTE</t>
        </is>
      </c>
      <c r="O7" s="173" t="inlineStr">
        <is>
          <t>RESPONSABLE</t>
        </is>
      </c>
      <c r="P7" s="173" t="inlineStr">
        <is>
          <t>TIEMPO</t>
        </is>
      </c>
      <c r="Q7" s="173" t="inlineStr">
        <is>
          <t>INDICADOR</t>
        </is>
      </c>
    </row>
    <row r="8" ht="72.75" customHeight="1">
      <c r="B8" s="128" t="n">
        <v>1</v>
      </c>
      <c r="C8" s="128" t="inlineStr">
        <is>
          <t xml:space="preserve">Estratégico </t>
        </is>
      </c>
      <c r="D8" s="128" t="inlineStr">
        <is>
          <t>Dirección de Sistemas y Tecnología</t>
        </is>
      </c>
      <c r="E8" s="128" t="inlineStr">
        <is>
          <t>Deficiencia en la implementación de los controles según Guía No. 8 del Ministerio de Tecnologías de la Información y la Comunicación Mintic</t>
        </is>
      </c>
      <c r="F8" s="196" t="inlineStr">
        <is>
          <t xml:space="preserve">Corrupción </t>
        </is>
      </c>
      <c r="G8" s="128" t="inlineStr">
        <is>
          <t>Falta de compromiso institucional
Ausencia de recursos para la implementación de controles</t>
        </is>
      </c>
      <c r="H8" s="128" t="inlineStr">
        <is>
          <t>* Incumplimiento a la normatividad legal vigente
Perdida de información
Incidentes de Seguridad de la Información.</t>
        </is>
      </c>
      <c r="I8" s="197" t="inlineStr">
        <is>
          <t>Probable</t>
        </is>
      </c>
      <c r="J8" s="198" t="inlineStr">
        <is>
          <t>Mayor</t>
        </is>
      </c>
      <c r="K8" s="198" t="inlineStr">
        <is>
          <t>Extremo</t>
        </is>
      </c>
      <c r="L8" s="197" t="inlineStr">
        <is>
          <t>Evitar</t>
        </is>
      </c>
      <c r="M8" s="199" t="inlineStr">
        <is>
          <t>Seguimiento al plan de acción denominado PA-SGSI-A1 PLAN DE TRATAMIENTO DE RIESGOS SGSI que forma parte del Plan de acción CONSOLIDADO PLAN DE ACCION SGSI  2019</t>
        </is>
      </c>
      <c r="N8" s="128" t="inlineStr">
        <is>
          <t xml:space="preserve">Informes Comité SAC
Actas de reunión con compromisos, responsables y productos
Seguimiento cronogramas
</t>
        </is>
      </c>
      <c r="O8" s="128" t="inlineStr">
        <is>
          <t>Comité Sac
Dirección de Sistemas y Tecnología</t>
        </is>
      </c>
      <c r="P8" s="128" t="inlineStr">
        <is>
          <t>Anual</t>
        </is>
      </c>
      <c r="Q8" s="128" t="inlineStr">
        <is>
          <t>Plan de Acción con 113 indicadores a cumplir, la meta es del 40% que corresponde a 45 indicadores en la vigencia 2019</t>
        </is>
      </c>
    </row>
    <row r="9" ht="72.75" customHeight="1">
      <c r="B9" s="128" t="n">
        <v>2</v>
      </c>
      <c r="C9" s="128" t="inlineStr">
        <is>
          <t xml:space="preserve">Estratégico </t>
        </is>
      </c>
      <c r="D9" s="128" t="inlineStr">
        <is>
          <t>Dirección de Sistemas y Tecnología</t>
        </is>
      </c>
      <c r="E9" s="128" t="inlineStr">
        <is>
          <t xml:space="preserve">Suministrar información personal que atente contra el derecho a la intimidad personal y familiar y a su buen nombre.  Ley de tratamiento de datos </t>
        </is>
      </c>
      <c r="F9" s="196" t="inlineStr">
        <is>
          <t xml:space="preserve">Corrupción </t>
        </is>
      </c>
      <c r="G9" s="128" t="inlineStr">
        <is>
          <t>* Incumplimiento de las directrices institucionales por parte de las  diferentes áreas de la institución 
* Inoportunidad a las quejas referente a la ley de protección de datos</t>
        </is>
      </c>
      <c r="H9" s="128" t="inlineStr">
        <is>
          <t>Aumento del riesgo y posible sanción
* Perdida de la confianza de los usuarios 
* Tramite ante la Procuraduría General de la Nación</t>
        </is>
      </c>
      <c r="I9" s="197" t="inlineStr">
        <is>
          <t>Probable</t>
        </is>
      </c>
      <c r="J9" s="198" t="inlineStr">
        <is>
          <t>Mayor</t>
        </is>
      </c>
      <c r="K9" s="198" t="inlineStr">
        <is>
          <t>Extremo</t>
        </is>
      </c>
      <c r="L9" s="197" t="inlineStr">
        <is>
          <t>Evitar</t>
        </is>
      </c>
      <c r="M9" s="199" t="inlineStr">
        <is>
          <t>Seguimiento al plan de acción denominado PA-SGSI-A2 PLAN DE PRIVACIDAD DE LA INFORMACION que forma parte del Plan de acción CONSOLIDADO PLAN DE ACCION SGSI  2019</t>
        </is>
      </c>
      <c r="N9" s="128" t="inlineStr">
        <is>
          <t xml:space="preserve">Informes Comité SAC
Actas de reunión con compromisos, responsables y productos
Seguimiento cronogramas
</t>
        </is>
      </c>
      <c r="O9" s="128" t="inlineStr">
        <is>
          <t>Comité SAC, Dirección de Sistemas y Tecnología y áreas que administren datos de los titulares de la Universidad de Cundinamarca</t>
        </is>
      </c>
      <c r="P9" s="128" t="inlineStr">
        <is>
          <t>Anual</t>
        </is>
      </c>
      <c r="Q9" s="128" t="inlineStr">
        <is>
          <t>Plan de Acción con 10 indicadores a cumplir, la meta es del 80% que corresponde a 8 indicadores en la vigencia 2019</t>
        </is>
      </c>
    </row>
    <row r="10" ht="72.75" customHeight="1">
      <c r="B10" s="128" t="n">
        <v>3</v>
      </c>
      <c r="C10" s="128" t="inlineStr">
        <is>
          <t xml:space="preserve">Estratégico </t>
        </is>
      </c>
      <c r="D10" s="128" t="inlineStr">
        <is>
          <t>Dirección de Sistemas y Tecnología</t>
        </is>
      </c>
      <c r="E10" s="128" t="inlineStr">
        <is>
          <t>Perdida de disponibilidad Información</t>
        </is>
      </c>
      <c r="F10" s="196" t="inlineStr">
        <is>
          <t xml:space="preserve">Corrupción </t>
        </is>
      </c>
      <c r="G10" s="128" t="inlineStr">
        <is>
          <t>*Incumplimiento de políticas institucionales para el cuidado de la información.
*Infraestructura Deficiente u obsoleta.
*Fallas en la Administración de los servicios de TI.
*Vencimiento de licencias y soporte de Infraestructura critica.</t>
        </is>
      </c>
      <c r="H10" s="128" t="inlineStr">
        <is>
          <t>*Daño de Imagen Institucional.
*Repercusiones legales.
*Impacto económico.</t>
        </is>
      </c>
      <c r="I10" s="197" t="inlineStr">
        <is>
          <t>Probable</t>
        </is>
      </c>
      <c r="J10" s="198" t="inlineStr">
        <is>
          <t>Mayor</t>
        </is>
      </c>
      <c r="K10" s="198" t="inlineStr">
        <is>
          <t>Extremo</t>
        </is>
      </c>
      <c r="L10" s="197" t="inlineStr">
        <is>
          <t>Evitar</t>
        </is>
      </c>
      <c r="M10" s="199" t="inlineStr">
        <is>
          <t>Proyectos de Inversión para la gestión y Administración de TI vigencia 2019.</t>
        </is>
      </c>
      <c r="N10" s="128" t="inlineStr">
        <is>
          <t>Proyectos de Inversión, cronogramas de desarrollo del proyecto, Invitaciones Publicas, Informes de Supervisión, Pagos.</t>
        </is>
      </c>
      <c r="O10" s="128" t="inlineStr">
        <is>
          <t>Dirección Universitaria, Dirección de Sistemas y Tecnología.</t>
        </is>
      </c>
      <c r="P10" s="128" t="inlineStr">
        <is>
          <t>Anual</t>
        </is>
      </c>
      <c r="Q10" s="128" t="inlineStr">
        <is>
          <t>porcentaje de desarrollo del proyecto.</t>
        </is>
      </c>
    </row>
    <row r="11">
      <c r="B11" s="400" t="n"/>
      <c r="C11" s="400" t="n"/>
      <c r="D11" s="400" t="n"/>
      <c r="E11" s="400" t="n"/>
      <c r="F11" s="200" t="n"/>
      <c r="G11" s="400" t="n"/>
      <c r="H11" s="400" t="n"/>
      <c r="I11" s="200" t="n"/>
      <c r="J11" s="200" t="n"/>
      <c r="K11" s="200" t="n"/>
      <c r="L11" s="200" t="n"/>
      <c r="M11" s="201" t="n"/>
      <c r="N11" s="400" t="n"/>
      <c r="O11" s="400" t="n"/>
      <c r="P11" s="400" t="n"/>
      <c r="Q11" s="400" t="n"/>
    </row>
    <row r="12">
      <c r="B12" s="400" t="n"/>
      <c r="C12" s="400" t="n"/>
      <c r="D12" s="400" t="n"/>
      <c r="E12" s="400" t="n"/>
      <c r="F12" s="200" t="n"/>
      <c r="G12" s="400" t="n"/>
      <c r="H12" s="400" t="n"/>
      <c r="I12" s="200" t="n"/>
      <c r="J12" s="200" t="n"/>
      <c r="K12" s="200" t="n"/>
      <c r="L12" s="200" t="n"/>
      <c r="M12" s="201" t="n"/>
      <c r="N12" s="400" t="n"/>
      <c r="O12" s="400" t="n"/>
      <c r="P12" s="400" t="n"/>
      <c r="Q12" s="400" t="n"/>
    </row>
    <row r="13">
      <c r="B13" s="400" t="n"/>
      <c r="C13" s="400" t="n"/>
      <c r="D13" s="400" t="n"/>
      <c r="E13" s="400" t="n"/>
      <c r="F13" s="200" t="n"/>
      <c r="G13" s="400" t="n"/>
      <c r="H13" s="400" t="n"/>
      <c r="I13" s="200" t="n"/>
      <c r="J13" s="200" t="n"/>
      <c r="K13" s="200" t="n"/>
      <c r="L13" s="200" t="n"/>
      <c r="M13" s="201" t="n"/>
      <c r="N13" s="400" t="n"/>
      <c r="O13" s="400" t="n"/>
      <c r="P13" s="400" t="n"/>
      <c r="Q13" s="400" t="n"/>
    </row>
    <row r="14">
      <c r="B14" s="400" t="n"/>
      <c r="C14" s="400" t="n"/>
      <c r="D14" s="400" t="n"/>
      <c r="E14" s="400" t="n"/>
      <c r="F14" s="200" t="n"/>
      <c r="G14" s="400" t="n"/>
      <c r="H14" s="400" t="n"/>
      <c r="I14" s="200" t="n"/>
      <c r="J14" s="200" t="n"/>
      <c r="K14" s="200" t="n"/>
      <c r="L14" s="200" t="n"/>
      <c r="M14" s="201" t="n"/>
      <c r="N14" s="400" t="n"/>
      <c r="O14" s="400" t="n"/>
      <c r="P14" s="400" t="n"/>
      <c r="Q14" s="400" t="n"/>
    </row>
    <row r="15">
      <c r="B15" s="400" t="n"/>
      <c r="C15" s="400" t="n"/>
      <c r="D15" s="400" t="n"/>
      <c r="E15" s="400" t="n"/>
      <c r="F15" s="200" t="n"/>
      <c r="G15" s="400" t="n"/>
      <c r="H15" s="400" t="n"/>
      <c r="I15" s="200" t="n"/>
      <c r="J15" s="200" t="n"/>
      <c r="K15" s="200" t="n"/>
      <c r="L15" s="200" t="n"/>
      <c r="M15" s="201" t="n"/>
      <c r="N15" s="400" t="n"/>
      <c r="O15" s="400" t="n"/>
      <c r="P15" s="400" t="n"/>
      <c r="Q15" s="400" t="n"/>
    </row>
    <row r="16">
      <c r="B16" s="400" t="n"/>
      <c r="C16" s="400" t="n"/>
      <c r="D16" s="400" t="n"/>
      <c r="E16" s="400" t="n"/>
      <c r="F16" s="200" t="n"/>
      <c r="G16" s="400" t="n"/>
      <c r="H16" s="400" t="n"/>
      <c r="I16" s="200" t="n"/>
      <c r="J16" s="200" t="n"/>
      <c r="K16" s="200" t="n"/>
      <c r="L16" s="200" t="n"/>
      <c r="M16" s="201" t="n"/>
      <c r="N16" s="400" t="n"/>
      <c r="O16" s="400" t="n"/>
      <c r="P16" s="400" t="n"/>
      <c r="Q16" s="400" t="n"/>
    </row>
    <row r="17">
      <c r="B17" s="400" t="n"/>
      <c r="C17" s="400" t="n"/>
      <c r="D17" s="400" t="n"/>
      <c r="E17" s="400" t="n"/>
      <c r="F17" s="200" t="n"/>
      <c r="G17" s="400" t="n"/>
      <c r="H17" s="202" t="n"/>
      <c r="I17" s="200" t="n"/>
      <c r="J17" s="200" t="n"/>
      <c r="K17" s="200" t="n"/>
      <c r="L17" s="200" t="n"/>
      <c r="M17" s="201" t="n"/>
      <c r="N17" s="400" t="n"/>
      <c r="O17" s="400" t="n"/>
      <c r="P17" s="400" t="n"/>
      <c r="Q17" s="400" t="n"/>
    </row>
    <row r="18">
      <c r="B18" s="400" t="n"/>
      <c r="C18" s="400" t="n"/>
      <c r="D18" s="400" t="n"/>
      <c r="E18" s="400" t="n"/>
      <c r="F18" s="200" t="n"/>
      <c r="G18" s="400" t="n"/>
      <c r="H18" s="202" t="n"/>
      <c r="I18" s="200" t="n"/>
      <c r="J18" s="200" t="n"/>
      <c r="K18" s="200" t="n"/>
      <c r="L18" s="200" t="n"/>
      <c r="M18" s="201" t="n"/>
      <c r="N18" s="400" t="n"/>
      <c r="O18" s="400" t="n"/>
      <c r="P18" s="400" t="n"/>
      <c r="Q18" s="400" t="n"/>
    </row>
    <row r="19">
      <c r="B19" s="400" t="n"/>
      <c r="C19" s="400" t="n"/>
      <c r="D19" s="400" t="n"/>
      <c r="E19" s="400" t="n"/>
      <c r="F19" s="200" t="n"/>
      <c r="G19" s="400" t="n"/>
      <c r="H19" s="400" t="n"/>
      <c r="I19" s="200" t="n"/>
      <c r="J19" s="200" t="n"/>
      <c r="K19" s="200" t="n"/>
      <c r="L19" s="200" t="n"/>
      <c r="M19" s="201" t="n"/>
      <c r="N19" s="400" t="n"/>
      <c r="O19" s="400" t="n"/>
      <c r="P19" s="400" t="n"/>
      <c r="Q19" s="400" t="n"/>
    </row>
    <row r="20">
      <c r="B20" s="400" t="n"/>
      <c r="C20" s="400" t="n"/>
      <c r="D20" s="400" t="n"/>
      <c r="E20" s="400" t="n"/>
      <c r="F20" s="200" t="n"/>
      <c r="G20" s="400" t="n"/>
      <c r="H20" s="400" t="n"/>
      <c r="I20" s="200" t="n"/>
      <c r="J20" s="200" t="n"/>
      <c r="K20" s="200" t="n"/>
      <c r="L20" s="200" t="n"/>
      <c r="M20" s="201" t="n"/>
      <c r="N20" s="400" t="n"/>
      <c r="O20" s="400" t="n"/>
      <c r="P20" s="400" t="n"/>
      <c r="Q20" s="400" t="n"/>
    </row>
    <row r="21">
      <c r="B21" s="400" t="n"/>
      <c r="C21" s="400" t="n"/>
      <c r="D21" s="400" t="n"/>
      <c r="E21" s="400" t="n"/>
      <c r="F21" s="200" t="n"/>
      <c r="G21" s="400" t="n"/>
      <c r="H21" s="400" t="n"/>
      <c r="I21" s="200" t="n"/>
      <c r="J21" s="200" t="n"/>
      <c r="K21" s="200" t="n"/>
      <c r="L21" s="200" t="n"/>
      <c r="M21" s="201" t="n"/>
      <c r="N21" s="400" t="n"/>
      <c r="O21" s="400" t="n"/>
      <c r="P21" s="400" t="n"/>
      <c r="Q21" s="400" t="n"/>
    </row>
    <row r="22">
      <c r="B22" s="400" t="n"/>
      <c r="C22" s="400" t="n"/>
      <c r="D22" s="400" t="n"/>
      <c r="E22" s="400" t="n"/>
      <c r="F22" s="200" t="n"/>
      <c r="G22" s="400" t="n"/>
      <c r="H22" s="400" t="n"/>
      <c r="I22" s="200" t="n"/>
      <c r="J22" s="200" t="n"/>
      <c r="K22" s="200" t="n"/>
      <c r="L22" s="200" t="n"/>
      <c r="M22" s="201" t="n"/>
      <c r="N22" s="400" t="n"/>
      <c r="O22" s="400" t="n"/>
      <c r="P22" s="400" t="n"/>
      <c r="Q22" s="400" t="n"/>
    </row>
    <row r="23">
      <c r="B23" s="400" t="n"/>
      <c r="C23" s="400" t="n"/>
      <c r="D23" s="400" t="n"/>
      <c r="E23" s="400" t="n"/>
      <c r="F23" s="200" t="n"/>
      <c r="G23" s="400" t="n"/>
      <c r="H23" s="400" t="n"/>
      <c r="I23" s="200" t="n"/>
      <c r="J23" s="200" t="n"/>
      <c r="K23" s="200" t="n"/>
      <c r="L23" s="200" t="n"/>
      <c r="M23" s="201" t="n"/>
      <c r="N23" s="400" t="n"/>
      <c r="O23" s="400" t="n"/>
      <c r="P23" s="400" t="n"/>
      <c r="Q23" s="400" t="n"/>
    </row>
    <row r="24">
      <c r="B24" s="400" t="n"/>
      <c r="C24" s="400" t="n"/>
      <c r="D24" s="400" t="n"/>
      <c r="E24" s="400" t="n"/>
      <c r="F24" s="200" t="n"/>
      <c r="G24" s="400" t="n"/>
      <c r="H24" s="400" t="n"/>
      <c r="I24" s="200" t="n"/>
      <c r="J24" s="200" t="n"/>
      <c r="K24" s="200" t="n"/>
      <c r="L24" s="200" t="n"/>
      <c r="M24" s="201" t="n"/>
      <c r="N24" s="400" t="n"/>
      <c r="O24" s="400" t="n"/>
      <c r="P24" s="400" t="n"/>
      <c r="Q24" s="400" t="n"/>
    </row>
    <row r="25">
      <c r="B25" s="400" t="n"/>
      <c r="C25" s="400" t="n"/>
      <c r="D25" s="400" t="n"/>
      <c r="E25" s="400" t="n"/>
      <c r="F25" s="200" t="n"/>
      <c r="G25" s="400" t="n"/>
      <c r="H25" s="400" t="n"/>
      <c r="I25" s="200" t="n"/>
      <c r="J25" s="200" t="n"/>
      <c r="K25" s="200" t="n"/>
      <c r="L25" s="200" t="n"/>
      <c r="M25" s="400" t="n"/>
      <c r="N25" s="400" t="n"/>
      <c r="O25" s="400" t="n"/>
      <c r="P25" s="400" t="n"/>
      <c r="Q25" s="400" t="n"/>
    </row>
    <row r="26">
      <c r="B26" s="400" t="n"/>
      <c r="C26" s="400" t="n"/>
      <c r="D26" s="400" t="n"/>
      <c r="E26" s="400" t="n"/>
      <c r="F26" s="200" t="n"/>
      <c r="G26" s="400" t="n"/>
      <c r="H26" s="400" t="n"/>
      <c r="I26" s="200" t="n"/>
      <c r="J26" s="200" t="n"/>
      <c r="K26" s="200" t="n"/>
      <c r="L26" s="200" t="n"/>
      <c r="M26" s="400" t="n"/>
      <c r="N26" s="400" t="n"/>
      <c r="O26" s="400" t="n"/>
      <c r="P26" s="400" t="n"/>
      <c r="Q26" s="400" t="n"/>
    </row>
    <row r="27">
      <c r="B27" s="400" t="n"/>
      <c r="C27" s="400" t="n"/>
      <c r="D27" s="400" t="n"/>
      <c r="E27" s="400" t="n"/>
      <c r="F27" s="200" t="n"/>
      <c r="G27" s="400" t="n"/>
      <c r="H27" s="400" t="n"/>
      <c r="I27" s="200" t="n"/>
      <c r="J27" s="200" t="n"/>
      <c r="K27" s="200" t="n"/>
      <c r="L27" s="200" t="n"/>
      <c r="M27" s="400" t="n"/>
      <c r="N27" s="400" t="n"/>
      <c r="O27" s="400" t="n"/>
      <c r="P27" s="400" t="n"/>
      <c r="Q27" s="400" t="n"/>
    </row>
    <row r="28">
      <c r="B28" s="400" t="n"/>
      <c r="C28" s="400" t="n"/>
      <c r="D28" s="400" t="n"/>
      <c r="E28" s="400" t="n"/>
      <c r="F28" s="200" t="n"/>
      <c r="G28" s="400" t="n"/>
      <c r="H28" s="400" t="n"/>
      <c r="I28" s="200" t="n"/>
      <c r="J28" s="200" t="n"/>
      <c r="K28" s="200" t="n"/>
      <c r="L28" s="200" t="n"/>
      <c r="M28" s="400" t="n"/>
      <c r="N28" s="400" t="n"/>
      <c r="O28" s="400" t="n"/>
      <c r="P28" s="400" t="n"/>
      <c r="Q28" s="400" t="n"/>
    </row>
    <row r="29">
      <c r="B29" s="400" t="n"/>
      <c r="C29" s="400" t="n"/>
      <c r="D29" s="400" t="n"/>
      <c r="E29" s="400" t="n"/>
      <c r="F29" s="200" t="n"/>
      <c r="G29" s="400" t="n"/>
      <c r="H29" s="400" t="n"/>
      <c r="I29" s="200" t="n"/>
      <c r="J29" s="200" t="n"/>
      <c r="K29" s="200" t="n"/>
      <c r="L29" s="200" t="n"/>
      <c r="M29" s="201" t="n"/>
      <c r="N29" s="400" t="n"/>
      <c r="O29" s="400" t="n"/>
      <c r="P29" s="400" t="n"/>
      <c r="Q29" s="400" t="n"/>
    </row>
    <row r="30">
      <c r="B30" s="400" t="n"/>
      <c r="C30" s="400" t="n"/>
      <c r="D30" s="400" t="n"/>
      <c r="E30" s="400" t="n"/>
      <c r="F30" s="200" t="n"/>
      <c r="G30" s="400" t="n"/>
      <c r="H30" s="400" t="n"/>
      <c r="I30" s="200" t="n"/>
      <c r="J30" s="200" t="n"/>
      <c r="K30" s="200" t="n"/>
      <c r="L30" s="200" t="n"/>
      <c r="M30" s="201" t="n"/>
      <c r="N30" s="400" t="n"/>
      <c r="O30" s="400" t="n"/>
      <c r="P30" s="400" t="n"/>
      <c r="Q30" s="400" t="n"/>
    </row>
    <row r="31">
      <c r="B31" s="400" t="n"/>
      <c r="C31" s="400" t="n"/>
      <c r="D31" s="400" t="n"/>
      <c r="E31" s="400" t="n"/>
      <c r="F31" s="200" t="n"/>
      <c r="G31" s="400" t="n"/>
      <c r="H31" s="400" t="n"/>
      <c r="I31" s="200" t="n"/>
      <c r="J31" s="200" t="n"/>
      <c r="K31" s="200" t="n"/>
      <c r="L31" s="200" t="n"/>
      <c r="M31" s="201" t="n"/>
      <c r="N31" s="400" t="n"/>
      <c r="O31" s="400" t="n"/>
      <c r="P31" s="400" t="n"/>
      <c r="Q31" s="400" t="n"/>
    </row>
    <row r="32">
      <c r="B32" s="400" t="n"/>
      <c r="C32" s="400" t="n"/>
      <c r="D32" s="400" t="n"/>
      <c r="E32" s="400" t="n"/>
      <c r="F32" s="200" t="n"/>
      <c r="G32" s="400" t="n"/>
      <c r="H32" s="400" t="n"/>
      <c r="I32" s="200" t="n"/>
      <c r="J32" s="200" t="n"/>
      <c r="K32" s="200" t="n"/>
      <c r="L32" s="200" t="n"/>
      <c r="M32" s="201" t="n"/>
      <c r="N32" s="400" t="n"/>
      <c r="O32" s="400" t="n"/>
      <c r="P32" s="400" t="n"/>
      <c r="Q32" s="400" t="n"/>
    </row>
    <row r="33">
      <c r="B33" s="400" t="n"/>
      <c r="C33" s="400" t="n"/>
      <c r="D33" s="400" t="n"/>
      <c r="E33" s="400" t="n"/>
      <c r="F33" s="200" t="n"/>
      <c r="G33" s="400" t="n"/>
      <c r="H33" s="400" t="n"/>
      <c r="I33" s="200" t="n"/>
      <c r="J33" s="200" t="n"/>
      <c r="K33" s="200" t="n"/>
      <c r="L33" s="200" t="n"/>
      <c r="M33" s="201" t="n"/>
      <c r="N33" s="400" t="n"/>
      <c r="O33" s="400" t="n"/>
      <c r="P33" s="400" t="n"/>
      <c r="Q33" s="400" t="n"/>
    </row>
    <row r="34">
      <c r="B34" s="400" t="n"/>
      <c r="C34" s="400" t="n"/>
      <c r="D34" s="400" t="n"/>
      <c r="E34" s="400" t="n"/>
      <c r="F34" s="200" t="n"/>
      <c r="G34" s="400" t="n"/>
      <c r="H34" s="400" t="n"/>
      <c r="I34" s="200" t="n"/>
      <c r="J34" s="200" t="n"/>
      <c r="K34" s="200" t="n"/>
      <c r="L34" s="200" t="n"/>
      <c r="M34" s="400" t="n"/>
      <c r="N34" s="201" t="n"/>
      <c r="O34" s="400" t="n"/>
      <c r="P34" s="400" t="n"/>
      <c r="Q34" s="400" t="n"/>
    </row>
    <row r="35">
      <c r="B35" s="400" t="n"/>
      <c r="C35" s="400" t="n"/>
      <c r="D35" s="400" t="n"/>
      <c r="E35" s="400" t="n"/>
      <c r="F35" s="200" t="n"/>
      <c r="G35" s="400" t="n"/>
      <c r="H35" s="400" t="n"/>
      <c r="I35" s="200" t="n"/>
      <c r="J35" s="200" t="n"/>
      <c r="K35" s="200" t="n"/>
      <c r="L35" s="200" t="n"/>
      <c r="M35" s="201" t="n"/>
      <c r="N35" s="400" t="n"/>
      <c r="O35" s="400" t="n"/>
      <c r="P35" s="400" t="n"/>
      <c r="Q35" s="400" t="n"/>
    </row>
    <row r="36">
      <c r="B36" s="400" t="n"/>
      <c r="C36" s="400" t="n"/>
      <c r="D36" s="400" t="n"/>
      <c r="E36" s="400" t="n"/>
      <c r="F36" s="200" t="n"/>
      <c r="G36" s="400" t="n"/>
      <c r="H36" s="400" t="n"/>
      <c r="I36" s="200" t="n"/>
      <c r="J36" s="200" t="n"/>
      <c r="K36" s="200" t="n"/>
      <c r="L36" s="200" t="n"/>
      <c r="M36" s="201" t="n"/>
      <c r="N36" s="400" t="n"/>
      <c r="O36" s="400" t="n"/>
      <c r="P36" s="400" t="n"/>
      <c r="Q36" s="400" t="n"/>
    </row>
    <row r="37">
      <c r="B37" s="400" t="n"/>
      <c r="C37" s="400" t="n"/>
      <c r="D37" s="400" t="n"/>
      <c r="E37" s="400" t="n"/>
      <c r="F37" s="200" t="n"/>
      <c r="G37" s="400" t="n"/>
      <c r="H37" s="203" t="n"/>
      <c r="I37" s="200" t="n"/>
      <c r="J37" s="200" t="n"/>
      <c r="K37" s="200" t="n"/>
      <c r="L37" s="200" t="n"/>
      <c r="M37" s="201" t="n"/>
      <c r="N37" s="400" t="n"/>
      <c r="O37" s="400" t="n"/>
      <c r="P37" s="400" t="n"/>
      <c r="Q37" s="400" t="n"/>
    </row>
    <row r="38">
      <c r="B38" s="400" t="n"/>
      <c r="C38" s="400" t="n"/>
      <c r="D38" s="400" t="n"/>
      <c r="E38" s="400" t="n"/>
      <c r="F38" s="200" t="n"/>
      <c r="G38" s="400" t="n"/>
      <c r="H38" s="400" t="n"/>
      <c r="I38" s="200" t="n"/>
      <c r="J38" s="200" t="n"/>
      <c r="K38" s="200" t="n"/>
      <c r="L38" s="200" t="n"/>
      <c r="M38" s="201" t="n"/>
      <c r="N38" s="400" t="n"/>
      <c r="O38" s="400" t="n"/>
      <c r="P38" s="400" t="n"/>
      <c r="Q38" s="400" t="n"/>
    </row>
    <row r="39">
      <c r="B39" s="400" t="n"/>
      <c r="C39" s="400" t="n"/>
      <c r="D39" s="400" t="n"/>
      <c r="E39" s="400" t="n"/>
      <c r="F39" s="200" t="n"/>
      <c r="G39" s="400" t="n"/>
      <c r="H39" s="400" t="n"/>
      <c r="I39" s="200" t="n"/>
      <c r="J39" s="200" t="n"/>
      <c r="K39" s="200" t="n"/>
      <c r="L39" s="200" t="n"/>
      <c r="M39" s="201" t="n"/>
      <c r="N39" s="400" t="n"/>
      <c r="O39" s="400" t="n"/>
      <c r="P39" s="400" t="n"/>
      <c r="Q39" s="400" t="n"/>
    </row>
    <row r="40">
      <c r="B40" s="400" t="n"/>
      <c r="C40" s="400" t="n"/>
      <c r="D40" s="400" t="n"/>
      <c r="E40" s="400" t="n"/>
      <c r="F40" s="200" t="n"/>
      <c r="G40" s="400" t="n"/>
      <c r="H40" s="400" t="n"/>
      <c r="I40" s="200" t="n"/>
      <c r="J40" s="200" t="n"/>
      <c r="K40" s="200" t="n"/>
      <c r="L40" s="200" t="n"/>
      <c r="M40" s="201" t="n"/>
      <c r="N40" s="400" t="n"/>
      <c r="O40" s="400" t="n"/>
      <c r="P40" s="400" t="n"/>
      <c r="Q40" s="400" t="n"/>
    </row>
    <row r="41">
      <c r="B41" s="400" t="n"/>
      <c r="C41" s="400" t="n"/>
      <c r="D41" s="400" t="n"/>
      <c r="E41" s="400" t="n"/>
      <c r="F41" s="200" t="n"/>
      <c r="G41" s="400" t="n"/>
      <c r="H41" s="400" t="n"/>
      <c r="I41" s="200" t="n"/>
      <c r="J41" s="200" t="n"/>
      <c r="K41" s="200" t="n"/>
      <c r="L41" s="200" t="n"/>
      <c r="M41" s="201" t="n"/>
      <c r="N41" s="400" t="n"/>
      <c r="O41" s="400" t="n"/>
      <c r="P41" s="400" t="n"/>
      <c r="Q41" s="400" t="n"/>
    </row>
    <row r="42">
      <c r="B42" s="400" t="n"/>
      <c r="C42" s="400" t="n"/>
      <c r="D42" s="400" t="n"/>
      <c r="E42" s="400" t="n"/>
      <c r="F42" s="200" t="n"/>
      <c r="G42" s="400" t="n"/>
      <c r="H42" s="400" t="n"/>
      <c r="I42" s="200" t="n"/>
      <c r="J42" s="200" t="n"/>
      <c r="K42" s="200" t="n"/>
      <c r="L42" s="200" t="n"/>
      <c r="M42" s="201" t="n"/>
      <c r="N42" s="400" t="n"/>
      <c r="O42" s="400" t="n"/>
      <c r="P42" s="400" t="n"/>
      <c r="Q42" s="400" t="n"/>
    </row>
    <row r="43">
      <c r="B43" s="400" t="n"/>
      <c r="C43" s="204" t="n"/>
      <c r="D43" s="204" t="n"/>
      <c r="E43" s="400" t="n"/>
      <c r="F43" s="200" t="n"/>
      <c r="G43" s="400" t="n"/>
      <c r="H43" s="400" t="n"/>
      <c r="I43" s="200" t="n"/>
      <c r="J43" s="200" t="n"/>
      <c r="K43" s="200" t="n"/>
      <c r="L43" s="200" t="n"/>
      <c r="M43" s="205" t="n"/>
      <c r="N43" s="400" t="n"/>
      <c r="O43" s="400" t="n"/>
      <c r="P43" s="204" t="n"/>
      <c r="Q43" s="400" t="n"/>
    </row>
    <row r="44">
      <c r="B44" s="400" t="n"/>
      <c r="C44" s="204" t="n"/>
      <c r="D44" s="204" t="n"/>
      <c r="E44" s="400" t="n"/>
      <c r="F44" s="200" t="n"/>
      <c r="G44" s="400" t="n"/>
      <c r="H44" s="400" t="n"/>
      <c r="I44" s="200" t="n"/>
      <c r="J44" s="200" t="n"/>
      <c r="K44" s="200" t="n"/>
      <c r="L44" s="200" t="n"/>
      <c r="M44" s="205" t="n"/>
      <c r="N44" s="400" t="n"/>
      <c r="O44" s="400" t="n"/>
      <c r="P44" s="204" t="n"/>
      <c r="Q44" s="400" t="n"/>
    </row>
    <row r="45">
      <c r="B45" s="400" t="n"/>
      <c r="C45" s="400" t="n"/>
      <c r="D45" s="400" t="n"/>
      <c r="E45" s="400" t="n"/>
      <c r="F45" s="200" t="n"/>
      <c r="G45" s="400" t="n"/>
      <c r="H45" s="400" t="n"/>
      <c r="I45" s="200" t="n"/>
      <c r="J45" s="200" t="n"/>
      <c r="K45" s="200" t="n"/>
      <c r="L45" s="200" t="n"/>
      <c r="M45" s="201" t="n"/>
      <c r="N45" s="400" t="n"/>
      <c r="O45" s="400" t="n"/>
      <c r="P45" s="400" t="n"/>
      <c r="Q45" s="400" t="n"/>
    </row>
    <row r="46">
      <c r="B46" s="400" t="n"/>
      <c r="C46" s="400" t="n"/>
      <c r="D46" s="400" t="n"/>
      <c r="E46" s="400" t="n"/>
      <c r="F46" s="200" t="n"/>
      <c r="G46" s="203" t="n"/>
      <c r="H46" s="400" t="n"/>
      <c r="I46" s="200" t="n"/>
      <c r="J46" s="200" t="n"/>
      <c r="K46" s="200" t="n"/>
      <c r="L46" s="200" t="n"/>
      <c r="M46" s="400" t="n"/>
      <c r="N46" s="400" t="n"/>
      <c r="O46" s="400" t="n"/>
      <c r="P46" s="400" t="n"/>
      <c r="Q46" s="400" t="n"/>
    </row>
    <row r="47">
      <c r="B47" s="400" t="n"/>
      <c r="C47" s="400" t="n"/>
      <c r="D47" s="400" t="n"/>
      <c r="E47" s="400" t="n"/>
      <c r="F47" s="200" t="n"/>
      <c r="G47" s="400" t="n"/>
      <c r="H47" s="400" t="n"/>
      <c r="I47" s="200" t="n"/>
      <c r="J47" s="200" t="n"/>
      <c r="K47" s="200" t="n"/>
      <c r="L47" s="200" t="n"/>
      <c r="M47" s="400" t="n"/>
      <c r="N47" s="400" t="n"/>
      <c r="O47" s="400" t="n"/>
      <c r="P47" s="400" t="n"/>
      <c r="Q47" s="400" t="n"/>
    </row>
    <row r="48">
      <c r="B48" s="400" t="n"/>
      <c r="C48" s="400" t="n"/>
      <c r="D48" s="400" t="n"/>
      <c r="E48" s="202" t="n"/>
      <c r="F48" s="200" t="n"/>
      <c r="G48" s="400" t="n"/>
      <c r="H48" s="400" t="n"/>
      <c r="I48" s="200" t="n"/>
      <c r="J48" s="200" t="n"/>
      <c r="K48" s="200" t="n"/>
      <c r="L48" s="200" t="n"/>
      <c r="M48" s="400" t="n"/>
      <c r="N48" s="400" t="n"/>
      <c r="O48" s="400" t="n"/>
      <c r="P48" s="400" t="n"/>
      <c r="Q48" s="400" t="n"/>
    </row>
    <row r="49">
      <c r="B49" s="400" t="n"/>
      <c r="C49" s="400" t="n"/>
      <c r="D49" s="400" t="n"/>
      <c r="E49" s="202" t="n"/>
      <c r="F49" s="200" t="n"/>
      <c r="G49" s="400" t="n"/>
      <c r="H49" s="400" t="n"/>
      <c r="I49" s="200" t="n"/>
      <c r="J49" s="200" t="n"/>
      <c r="K49" s="200" t="n"/>
      <c r="L49" s="200" t="n"/>
      <c r="M49" s="400" t="n"/>
      <c r="N49" s="400" t="n"/>
      <c r="O49" s="400" t="n"/>
      <c r="P49" s="400" t="n"/>
      <c r="Q49" s="400" t="n"/>
    </row>
    <row r="50">
      <c r="B50" s="400" t="n"/>
      <c r="C50" s="400" t="n"/>
      <c r="D50" s="400" t="n"/>
      <c r="E50" s="400" t="n"/>
      <c r="F50" s="200" t="n"/>
      <c r="G50" s="400" t="n"/>
      <c r="H50" s="400" t="n"/>
      <c r="I50" s="200" t="n"/>
      <c r="J50" s="200" t="n"/>
      <c r="K50" s="200" t="n"/>
      <c r="L50" s="200" t="n"/>
      <c r="M50" s="201" t="n"/>
      <c r="N50" s="400" t="n"/>
      <c r="O50" s="400" t="n"/>
      <c r="P50" s="400" t="n"/>
      <c r="Q50" s="400" t="n"/>
    </row>
    <row r="51">
      <c r="B51" s="400" t="n"/>
      <c r="C51" s="400" t="n"/>
      <c r="D51" s="400" t="n"/>
      <c r="E51" s="400" t="n"/>
      <c r="F51" s="200" t="n"/>
      <c r="G51" s="400" t="n"/>
      <c r="H51" s="400" t="n"/>
      <c r="I51" s="200" t="n"/>
      <c r="J51" s="200" t="n"/>
      <c r="K51" s="200" t="n"/>
      <c r="L51" s="200" t="n"/>
      <c r="M51" s="201" t="n"/>
      <c r="N51" s="400" t="n"/>
      <c r="O51" s="400" t="n"/>
      <c r="P51" s="400" t="n"/>
      <c r="Q51" s="400" t="n"/>
    </row>
    <row r="52">
      <c r="B52" s="400" t="n"/>
      <c r="C52" s="400" t="n"/>
      <c r="D52" s="400" t="n"/>
      <c r="E52" s="400" t="n"/>
      <c r="F52" s="200" t="n"/>
      <c r="G52" s="400" t="n"/>
      <c r="H52" s="400" t="n"/>
      <c r="I52" s="200" t="n"/>
      <c r="J52" s="200" t="n"/>
      <c r="K52" s="200" t="n"/>
      <c r="L52" s="200" t="n"/>
      <c r="M52" s="201" t="n"/>
      <c r="N52" s="400" t="n"/>
      <c r="O52" s="400" t="n"/>
      <c r="P52" s="400" t="n"/>
      <c r="Q52" s="400" t="n"/>
    </row>
    <row r="53">
      <c r="B53" s="400" t="n"/>
      <c r="C53" s="400" t="n"/>
      <c r="D53" s="400" t="n"/>
      <c r="E53" s="400" t="n"/>
      <c r="F53" s="200" t="n"/>
      <c r="G53" s="400" t="n"/>
      <c r="H53" s="400" t="n"/>
      <c r="I53" s="200" t="n"/>
      <c r="J53" s="200" t="n"/>
      <c r="K53" s="200" t="n"/>
      <c r="L53" s="200" t="n"/>
      <c r="M53" s="201" t="n"/>
      <c r="N53" s="400" t="n"/>
      <c r="O53" s="400" t="n"/>
      <c r="P53" s="400" t="n"/>
      <c r="Q53" s="400" t="n"/>
    </row>
    <row r="54">
      <c r="B54" s="400" t="n"/>
      <c r="C54" s="400" t="n"/>
      <c r="D54" s="400" t="n"/>
      <c r="E54" s="400" t="n"/>
      <c r="F54" s="200" t="n"/>
      <c r="G54" s="400" t="n"/>
      <c r="H54" s="400" t="n"/>
      <c r="I54" s="200" t="n"/>
      <c r="J54" s="200" t="n"/>
      <c r="K54" s="200" t="n"/>
      <c r="L54" s="200" t="n"/>
      <c r="M54" s="201" t="n"/>
      <c r="N54" s="400" t="n"/>
      <c r="O54" s="400" t="n"/>
      <c r="P54" s="400" t="n"/>
      <c r="Q54" s="400" t="n"/>
    </row>
    <row r="55">
      <c r="B55" s="400" t="n"/>
      <c r="C55" s="400" t="n"/>
      <c r="D55" s="400" t="n"/>
      <c r="E55" s="400" t="n"/>
      <c r="F55" s="200" t="n"/>
      <c r="G55" s="400" t="n"/>
      <c r="H55" s="400" t="n"/>
      <c r="I55" s="200" t="n"/>
      <c r="J55" s="200" t="n"/>
      <c r="K55" s="200" t="n"/>
      <c r="L55" s="200" t="n"/>
      <c r="M55" s="201" t="n"/>
      <c r="N55" s="400" t="n"/>
      <c r="O55" s="400" t="n"/>
      <c r="P55" s="400" t="n"/>
      <c r="Q55" s="400" t="n"/>
    </row>
    <row r="56">
      <c r="B56" s="400" t="n"/>
      <c r="C56" s="400" t="n"/>
      <c r="D56" s="400" t="n"/>
      <c r="E56" s="400" t="n"/>
      <c r="F56" s="200" t="n"/>
      <c r="G56" s="400" t="n"/>
      <c r="H56" s="400" t="n"/>
      <c r="I56" s="200" t="n"/>
      <c r="J56" s="200" t="n"/>
      <c r="K56" s="200" t="n"/>
      <c r="L56" s="200" t="n"/>
      <c r="M56" s="201" t="n"/>
      <c r="N56" s="400" t="n"/>
      <c r="O56" s="400" t="n"/>
      <c r="P56" s="400" t="n"/>
      <c r="Q56" s="400" t="n"/>
    </row>
    <row r="57">
      <c r="B57" s="400" t="n"/>
      <c r="C57" s="400" t="n"/>
      <c r="D57" s="400" t="n"/>
      <c r="E57" s="400" t="n"/>
      <c r="F57" s="200" t="n"/>
      <c r="G57" s="400" t="n"/>
      <c r="H57" s="400" t="n"/>
      <c r="I57" s="200" t="n"/>
      <c r="J57" s="200" t="n"/>
      <c r="K57" s="200" t="n"/>
      <c r="L57" s="200" t="n"/>
      <c r="M57" s="201" t="n"/>
      <c r="N57" s="400" t="n"/>
      <c r="O57" s="400" t="n"/>
      <c r="P57" s="400" t="n"/>
      <c r="Q57" s="400" t="n"/>
    </row>
    <row r="59" ht="72.75" customHeight="1">
      <c r="B59" s="360" t="inlineStr">
        <is>
          <t>Diagonal 18 No. 20-29 Fusagasugá – Cundinamarca
Teléfono (601) 8281483 Línea Gratuita 018000180414
www.ucundinamarca.edu.co   E-mail: info@ucundinamarca.edu.co
NIT: 890.680.062-2</t>
        </is>
      </c>
    </row>
    <row r="60" hidden="1">
      <c r="B60" s="182" t="n"/>
      <c r="C60" s="6" t="n"/>
      <c r="D60" s="183" t="n"/>
      <c r="E60" s="182" t="n"/>
    </row>
    <row r="61" ht="51" customHeight="1">
      <c r="B61" s="361"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1" insertColumns="0" pivotTables="0" deleteRows="0" formatCells="0" saltValue="q5thou4OoCpzsvt02DlFaQ==" formatRows="0" sort="0" spinCount="100000" hashValue="G5/xIDd0w7jIru88DxgAdY4E9d4xpmydMA0wi1Opz3NRL4UpIWgBZ9O1RBpqgwJyVS4nXufnbbpFQQlXlm7Ekw=="/>
  <mergeCells count="12">
    <mergeCell ref="I6:Q6"/>
    <mergeCell ref="P4:Q4"/>
    <mergeCell ref="P3:Q3"/>
    <mergeCell ref="D2:O2"/>
    <mergeCell ref="D1:O1"/>
    <mergeCell ref="D3:O4"/>
    <mergeCell ref="B61:Q61"/>
    <mergeCell ref="P2:Q2"/>
    <mergeCell ref="B6:H6"/>
    <mergeCell ref="B1:C4"/>
    <mergeCell ref="P1:Q1"/>
    <mergeCell ref="B59:Q59"/>
  </mergeCells>
  <hyperlinks>
    <hyperlink ref="C5" location="INICIO!A1" display="REGRESAR"/>
  </hyperlinks>
  <pageMargins left="0.7" right="0.7" top="0.75" bottom="0.75" header="0.3" footer="0.3"/>
  <pageSetup orientation="portrait" scale="31"/>
  <drawing xmlns:r="http://schemas.openxmlformats.org/officeDocument/2006/relationships" r:id="rId1"/>
</worksheet>
</file>

<file path=xl/worksheets/sheet6.xml><?xml version="1.0" encoding="utf-8"?>
<worksheet xmlns="http://schemas.openxmlformats.org/spreadsheetml/2006/main">
  <sheetPr codeName="Hoja14">
    <outlinePr summaryBelow="1" summaryRight="1"/>
    <pageSetUpPr/>
  </sheetPr>
  <dimension ref="B1:X59"/>
  <sheetViews>
    <sheetView showGridLines="0" zoomScaleNormal="100" zoomScaleSheetLayoutView="100" workbookViewId="0">
      <selection activeCell="A1" sqref="A1"/>
    </sheetView>
  </sheetViews>
  <sheetFormatPr baseColWidth="10" defaultColWidth="11.42578125" defaultRowHeight="15"/>
  <cols>
    <col width="2.42578125" customWidth="1" min="1" max="1"/>
    <col width="17.5703125" customWidth="1" min="2" max="2"/>
    <col width="19.28515625" customWidth="1" min="3" max="3"/>
    <col width="49.7109375" customWidth="1" min="4" max="5"/>
    <col width="25.140625" customWidth="1" min="6" max="6"/>
    <col width="25.7109375" customWidth="1" min="7" max="7"/>
    <col width="22.85546875" customWidth="1" min="8" max="8"/>
    <col width="27" customWidth="1" min="9" max="10"/>
    <col width="17.42578125" customWidth="1" min="11" max="11"/>
    <col width="24.7109375" bestFit="1" customWidth="1" min="12" max="12"/>
    <col width="24.7109375" customWidth="1" min="13" max="13"/>
    <col width="23" bestFit="1" customWidth="1" min="14" max="14"/>
    <col width="15.140625" bestFit="1" customWidth="1" min="15" max="15"/>
    <col width="51.140625" bestFit="1" customWidth="1" min="16" max="16"/>
    <col width="25.140625" bestFit="1" customWidth="1" min="17" max="17"/>
    <col width="8.7109375" customWidth="1" min="18" max="18"/>
    <col width="20.85546875" customWidth="1" min="19" max="20"/>
    <col width="17.42578125" customWidth="1" min="21" max="21"/>
    <col width="33.28515625" bestFit="1" customWidth="1" min="22" max="22"/>
    <col width="24.85546875" customWidth="1" min="23" max="23"/>
    <col width="21.7109375" customWidth="1" min="24" max="24"/>
  </cols>
  <sheetData>
    <row r="1" ht="23.25" customFormat="1" customHeight="1" s="153">
      <c r="B1" s="387" t="n"/>
      <c r="C1" s="638" t="n"/>
      <c r="D1" s="661" t="inlineStr">
        <is>
          <t>MACROPROCESO ESTRATÉGICO</t>
        </is>
      </c>
      <c r="E1" s="646" t="n"/>
      <c r="F1" s="646" t="n"/>
      <c r="G1" s="646" t="n"/>
      <c r="H1" s="646" t="n"/>
      <c r="I1" s="646" t="n"/>
      <c r="J1" s="646" t="n"/>
      <c r="K1" s="646" t="n"/>
      <c r="L1" s="646" t="n"/>
      <c r="M1" s="646" t="n"/>
      <c r="N1" s="646" t="n"/>
      <c r="O1" s="645" t="n"/>
      <c r="P1" s="388" t="inlineStr">
        <is>
          <t>CÓDIGO: ESGr028</t>
        </is>
      </c>
      <c r="Q1" s="640" t="n"/>
    </row>
    <row r="2" ht="21.75" customFormat="1" customHeight="1" s="153">
      <c r="B2" s="641" t="n"/>
      <c r="C2" s="642" t="n"/>
      <c r="D2" s="388" t="inlineStr">
        <is>
          <t>PROCESO GESTIÓN SISTEMAS INTEGRADOS - CALIDAD</t>
        </is>
      </c>
      <c r="E2" s="639" t="n"/>
      <c r="F2" s="639" t="n"/>
      <c r="G2" s="639" t="n"/>
      <c r="H2" s="639" t="n"/>
      <c r="I2" s="639" t="n"/>
      <c r="J2" s="639" t="n"/>
      <c r="K2" s="639" t="n"/>
      <c r="L2" s="639" t="n"/>
      <c r="M2" s="639" t="n"/>
      <c r="N2" s="639" t="n"/>
      <c r="O2" s="640" t="n"/>
      <c r="P2" s="388" t="inlineStr">
        <is>
          <t>VERSIÓN: 18</t>
        </is>
      </c>
      <c r="Q2" s="640" t="n"/>
    </row>
    <row r="3" ht="15" customFormat="1" customHeight="1" s="153">
      <c r="B3" s="641" t="n"/>
      <c r="C3" s="642" t="n"/>
      <c r="D3" s="388" t="inlineStr">
        <is>
          <t>GESTIÓN DEL RIESGO Y LAS OPORTUNIDADES</t>
        </is>
      </c>
      <c r="E3" s="643" t="n"/>
      <c r="F3" s="643" t="n"/>
      <c r="G3" s="643" t="n"/>
      <c r="H3" s="643" t="n"/>
      <c r="I3" s="643" t="n"/>
      <c r="J3" s="643" t="n"/>
      <c r="K3" s="643" t="n"/>
      <c r="L3" s="643" t="n"/>
      <c r="M3" s="643" t="n"/>
      <c r="N3" s="643" t="n"/>
      <c r="O3" s="638" t="n"/>
      <c r="P3" s="388" t="inlineStr">
        <is>
          <t>VIGENCIA: 2025-04-11</t>
        </is>
      </c>
      <c r="Q3" s="640" t="n"/>
    </row>
    <row r="4" ht="12.75" customFormat="1" customHeight="1" s="153">
      <c r="B4" s="644" t="n"/>
      <c r="C4" s="645" t="n"/>
      <c r="D4" s="644" t="n"/>
      <c r="E4" s="646" t="n"/>
      <c r="F4" s="646" t="n"/>
      <c r="G4" s="646" t="n"/>
      <c r="H4" s="646" t="n"/>
      <c r="I4" s="646" t="n"/>
      <c r="J4" s="646" t="n"/>
      <c r="K4" s="646" t="n"/>
      <c r="L4" s="646" t="n"/>
      <c r="M4" s="646" t="n"/>
      <c r="N4" s="646" t="n"/>
      <c r="O4" s="645" t="n"/>
      <c r="P4" s="388" t="inlineStr">
        <is>
          <t>PÁGINA: 4 de 11</t>
        </is>
      </c>
      <c r="Q4" s="640" t="n"/>
    </row>
    <row r="5">
      <c r="B5" s="415" t="n"/>
    </row>
    <row r="6">
      <c r="B6" s="53" t="inlineStr">
        <is>
          <t>REGRESAR</t>
        </is>
      </c>
      <c r="C6" s="415" t="n"/>
      <c r="D6" s="414" t="n"/>
      <c r="F6" s="415" t="n"/>
      <c r="G6" s="415" t="n"/>
      <c r="H6" s="415" t="n"/>
      <c r="I6" s="415" t="n"/>
      <c r="J6" s="415" t="n"/>
      <c r="K6" s="415" t="n"/>
      <c r="L6" s="415" t="n"/>
      <c r="M6" s="415" t="n"/>
      <c r="N6" s="415" t="n"/>
      <c r="O6" s="415" t="n"/>
      <c r="P6" s="415" t="n"/>
      <c r="Q6" s="415" t="n"/>
      <c r="R6" s="415" t="n"/>
      <c r="S6" s="415" t="n"/>
      <c r="T6" s="415" t="n"/>
      <c r="U6" s="415" t="n"/>
      <c r="V6" s="415" t="n"/>
      <c r="W6" s="415" t="n"/>
      <c r="X6" s="415" t="n"/>
    </row>
    <row r="7">
      <c r="B7" s="415" t="n"/>
      <c r="C7" s="415" t="n"/>
      <c r="D7" s="415" t="n"/>
      <c r="E7" s="415" t="n"/>
      <c r="F7" s="415" t="n"/>
      <c r="G7" s="415" t="n"/>
      <c r="H7" s="415" t="n"/>
      <c r="I7" s="415" t="n"/>
      <c r="J7" s="415" t="n"/>
      <c r="K7" s="415" t="n"/>
      <c r="L7" s="415" t="n"/>
      <c r="M7" s="415" t="n"/>
      <c r="N7" s="415" t="n"/>
      <c r="O7" s="415" t="n"/>
      <c r="P7" s="415" t="n"/>
      <c r="Q7" s="415" t="n"/>
      <c r="R7" s="415" t="n"/>
      <c r="S7" s="415" t="n"/>
      <c r="T7" s="415" t="n"/>
      <c r="U7" s="415" t="n"/>
      <c r="V7" s="415" t="n"/>
      <c r="W7" s="415" t="n"/>
      <c r="X7" s="415" t="n"/>
    </row>
    <row r="8" ht="15.75" customHeight="1">
      <c r="B8" s="416" t="inlineStr">
        <is>
          <t>PROCESO:</t>
        </is>
      </c>
      <c r="C8" s="664" t="n"/>
      <c r="D8" s="418" t="inlineStr">
        <is>
          <t xml:space="preserve"> </t>
        </is>
      </c>
      <c r="E8" s="662" t="n"/>
      <c r="F8" s="662" t="n"/>
      <c r="G8" s="662" t="n"/>
      <c r="H8" s="664" t="n"/>
      <c r="I8" s="122" t="n"/>
      <c r="J8" s="122" t="n"/>
      <c r="K8" s="122" t="n"/>
      <c r="L8" s="122" t="n"/>
      <c r="M8" s="122" t="n"/>
      <c r="N8" s="123" t="n"/>
      <c r="O8" s="123" t="n"/>
      <c r="P8" s="123" t="n"/>
      <c r="Q8" s="123" t="n"/>
      <c r="R8" s="123" t="n"/>
      <c r="S8" s="123" t="n"/>
      <c r="T8" s="123" t="n"/>
      <c r="U8" s="123" t="n"/>
      <c r="V8" s="123" t="n"/>
      <c r="W8" s="123" t="n"/>
      <c r="X8" s="123" t="n"/>
    </row>
    <row r="9" ht="15.75" customHeight="1">
      <c r="B9" s="416" t="inlineStr">
        <is>
          <t xml:space="preserve">OBJETIVO </t>
        </is>
      </c>
      <c r="C9" s="664" t="n"/>
      <c r="D9" s="418" t="inlineStr">
        <is>
          <t xml:space="preserve"> </t>
        </is>
      </c>
      <c r="E9" s="662" t="n"/>
      <c r="F9" s="662" t="n"/>
      <c r="G9" s="662" t="n"/>
      <c r="H9" s="664" t="n"/>
      <c r="I9" s="122" t="n"/>
      <c r="J9" s="122" t="n"/>
      <c r="K9" s="122" t="n"/>
      <c r="L9" s="122" t="n"/>
      <c r="M9" s="122" t="n"/>
      <c r="N9" s="123" t="n"/>
      <c r="O9" s="123" t="n"/>
      <c r="P9" s="123" t="n"/>
      <c r="Q9" s="123" t="n"/>
      <c r="R9" s="123" t="n"/>
      <c r="S9" s="123" t="n"/>
      <c r="T9" s="123" t="n"/>
      <c r="U9" s="123" t="n"/>
      <c r="V9" s="123" t="n"/>
      <c r="W9" s="123" t="n"/>
      <c r="X9" s="123" t="n"/>
    </row>
    <row r="10">
      <c r="B10" s="124" t="n"/>
      <c r="C10" s="124" t="n"/>
      <c r="D10" s="124" t="n"/>
      <c r="E10" s="124" t="n"/>
      <c r="F10" s="124" t="n"/>
      <c r="G10" s="124" t="n"/>
      <c r="H10" s="124" t="n"/>
      <c r="I10" s="124" t="n"/>
      <c r="J10" s="124" t="n"/>
      <c r="K10" s="124" t="n"/>
      <c r="L10" s="124" t="n"/>
      <c r="M10" s="124" t="n"/>
      <c r="N10" s="125" t="n"/>
      <c r="O10" s="125" t="n"/>
      <c r="P10" s="125" t="n"/>
      <c r="Q10" s="125" t="n"/>
      <c r="R10" s="125" t="n"/>
      <c r="S10" s="125" t="n"/>
      <c r="T10" s="125" t="n"/>
      <c r="U10" s="125" t="n"/>
      <c r="V10" s="125" t="n"/>
      <c r="W10" s="125" t="n"/>
      <c r="X10" s="125" t="n"/>
    </row>
    <row r="11" ht="15" customHeight="1">
      <c r="B11" s="413" t="inlineStr">
        <is>
          <t>IDENTIFICACIÓN DE RIESGOS</t>
        </is>
      </c>
      <c r="C11" s="665" t="n"/>
      <c r="D11" s="665" t="n"/>
      <c r="E11" s="665" t="n"/>
      <c r="F11" s="665" t="n"/>
      <c r="G11" s="665" t="n"/>
      <c r="H11" s="666" t="n"/>
      <c r="I11" s="667" t="inlineStr">
        <is>
          <t>VALORACIÓN DE RIESGOS</t>
        </is>
      </c>
      <c r="J11" s="665" t="n"/>
      <c r="K11" s="666" t="n"/>
      <c r="L11" s="668" t="inlineStr">
        <is>
          <t>TRATAMIENTO DEL RIESGO</t>
        </is>
      </c>
      <c r="M11" s="665" t="n"/>
      <c r="N11" s="665" t="n"/>
      <c r="O11" s="665" t="n"/>
      <c r="P11" s="665" t="n"/>
      <c r="Q11" s="666" t="n"/>
    </row>
    <row r="12" ht="47.25" customHeight="1">
      <c r="B12" s="126" t="inlineStr">
        <is>
          <t>ACTIVO O GRUPO DE ACTIVOS</t>
        </is>
      </c>
      <c r="C12" s="126" t="inlineStr">
        <is>
          <t>IDENTIFICADOR DEL RIESGO</t>
        </is>
      </c>
      <c r="D12" s="126" t="inlineStr">
        <is>
          <t>RIESGO</t>
        </is>
      </c>
      <c r="E12" s="126" t="inlineStr">
        <is>
          <t>DESCRIPCIÓN DEL RIESGO</t>
        </is>
      </c>
      <c r="F12" s="126" t="inlineStr">
        <is>
          <t>VULNERABILIDADES</t>
        </is>
      </c>
      <c r="G12" s="126" t="inlineStr">
        <is>
          <t>AMENAZAS</t>
        </is>
      </c>
      <c r="H12" s="126" t="inlineStr">
        <is>
          <t>CONSECUENCIAS</t>
        </is>
      </c>
      <c r="I12" s="126" t="inlineStr">
        <is>
          <t>PROBABILIDAD</t>
        </is>
      </c>
      <c r="J12" s="126" t="inlineStr">
        <is>
          <t>IMPACTO</t>
        </is>
      </c>
      <c r="K12" s="126" t="inlineStr">
        <is>
          <t>RIESGO INHERENTE</t>
        </is>
      </c>
      <c r="L12" s="126" t="inlineStr">
        <is>
          <t>OPCIÓN TRATAMIENTO</t>
        </is>
      </c>
      <c r="M12" s="126" t="inlineStr">
        <is>
          <t>OBJETIVO DE CONTROL</t>
        </is>
      </c>
      <c r="N12" s="126" t="inlineStr">
        <is>
          <t>ACTIVIDAD DE CONTROL</t>
        </is>
      </c>
      <c r="O12" s="126" t="inlineStr">
        <is>
          <t>SOPORTE</t>
        </is>
      </c>
      <c r="P12" s="126" t="inlineStr">
        <is>
          <t>RESPONSABLE</t>
        </is>
      </c>
      <c r="Q12" s="126" t="inlineStr">
        <is>
          <t>TIEMPO</t>
        </is>
      </c>
    </row>
    <row r="13" ht="15" customHeight="1">
      <c r="B13" s="127" t="n"/>
      <c r="C13" s="127" t="n"/>
      <c r="D13" s="127" t="n"/>
      <c r="E13" s="127" t="n"/>
      <c r="F13" s="127" t="n"/>
      <c r="G13" s="127" t="n"/>
      <c r="H13" s="127" t="n"/>
      <c r="I13" s="127" t="n"/>
      <c r="J13" s="127" t="n"/>
      <c r="K13" s="127" t="n"/>
      <c r="L13" s="127" t="n"/>
      <c r="M13" s="127" t="n"/>
      <c r="N13" s="127" t="n"/>
      <c r="O13" s="127" t="n"/>
      <c r="P13" s="127" t="n"/>
      <c r="Q13" s="127" t="n"/>
    </row>
    <row r="14">
      <c r="B14" s="127" t="n"/>
      <c r="C14" s="127" t="n"/>
      <c r="D14" s="127" t="n"/>
      <c r="E14" s="127" t="n"/>
      <c r="F14" s="127" t="n"/>
      <c r="G14" s="127" t="n"/>
      <c r="H14" s="127" t="n"/>
      <c r="I14" s="127" t="n"/>
      <c r="J14" s="127" t="n"/>
      <c r="K14" s="127" t="n"/>
      <c r="L14" s="127" t="n"/>
      <c r="M14" s="127" t="n"/>
      <c r="N14" s="127" t="n"/>
      <c r="O14" s="127" t="n"/>
      <c r="P14" s="127" t="n"/>
      <c r="Q14" s="127" t="n"/>
    </row>
    <row r="15">
      <c r="B15" s="127" t="n"/>
      <c r="C15" s="127" t="n"/>
      <c r="D15" s="127" t="n"/>
      <c r="E15" s="127" t="n"/>
      <c r="F15" s="127" t="n"/>
      <c r="G15" s="127" t="n"/>
      <c r="H15" s="127" t="n"/>
      <c r="I15" s="127" t="n"/>
      <c r="J15" s="127" t="n"/>
      <c r="K15" s="127" t="n"/>
      <c r="L15" s="127" t="n"/>
      <c r="M15" s="127" t="n"/>
      <c r="N15" s="127" t="n"/>
      <c r="O15" s="127" t="n"/>
      <c r="P15" s="127" t="n"/>
      <c r="Q15" s="127" t="n"/>
    </row>
    <row r="16">
      <c r="B16" s="127" t="n"/>
      <c r="C16" s="127" t="n"/>
      <c r="D16" s="127" t="n"/>
      <c r="E16" s="127" t="n"/>
      <c r="F16" s="127" t="n"/>
      <c r="G16" s="127" t="n"/>
      <c r="H16" s="127" t="n"/>
      <c r="I16" s="127" t="n"/>
      <c r="J16" s="127" t="n"/>
      <c r="K16" s="127" t="n"/>
      <c r="L16" s="127" t="n"/>
      <c r="M16" s="127" t="n"/>
      <c r="N16" s="127" t="n"/>
      <c r="O16" s="127" t="n"/>
      <c r="P16" s="127" t="n"/>
      <c r="Q16" s="127" t="n"/>
    </row>
    <row r="17">
      <c r="B17" s="127" t="n"/>
      <c r="C17" s="127" t="n"/>
      <c r="D17" s="127" t="n"/>
      <c r="E17" s="127" t="n"/>
      <c r="F17" s="127" t="n"/>
      <c r="G17" s="127" t="n"/>
      <c r="H17" s="127" t="n"/>
      <c r="I17" s="127" t="n"/>
      <c r="J17" s="127" t="n"/>
      <c r="K17" s="127" t="n"/>
      <c r="L17" s="127" t="n"/>
      <c r="M17" s="127" t="n"/>
      <c r="N17" s="127" t="n"/>
      <c r="O17" s="127" t="n"/>
      <c r="P17" s="127" t="n"/>
      <c r="Q17" s="127" t="n"/>
    </row>
    <row r="18">
      <c r="B18" s="127" t="n"/>
      <c r="C18" s="127" t="n"/>
      <c r="D18" s="127" t="n"/>
      <c r="E18" s="127" t="n"/>
      <c r="F18" s="127" t="n"/>
      <c r="G18" s="127" t="n"/>
      <c r="H18" s="127" t="n"/>
      <c r="I18" s="127" t="n"/>
      <c r="J18" s="127" t="n"/>
      <c r="K18" s="127" t="n"/>
      <c r="L18" s="127" t="n"/>
      <c r="M18" s="127" t="n"/>
      <c r="N18" s="127" t="n"/>
      <c r="O18" s="127" t="n"/>
      <c r="P18" s="127" t="n"/>
      <c r="Q18" s="127" t="n"/>
    </row>
    <row r="19">
      <c r="B19" s="127" t="n"/>
      <c r="C19" s="127" t="n"/>
      <c r="D19" s="127" t="n"/>
      <c r="E19" s="127" t="n"/>
      <c r="F19" s="127" t="n"/>
      <c r="G19" s="127" t="n"/>
      <c r="H19" s="127" t="n"/>
      <c r="I19" s="127" t="n"/>
      <c r="J19" s="127" t="n"/>
      <c r="K19" s="127" t="n"/>
      <c r="L19" s="127" t="n"/>
      <c r="M19" s="127" t="n"/>
      <c r="N19" s="127" t="n"/>
      <c r="O19" s="127" t="n"/>
      <c r="P19" s="127" t="n"/>
      <c r="Q19" s="127" t="n"/>
    </row>
    <row r="20">
      <c r="B20" s="127" t="n"/>
      <c r="C20" s="127" t="n"/>
      <c r="D20" s="127" t="n"/>
      <c r="E20" s="127" t="n"/>
      <c r="F20" s="127" t="n"/>
      <c r="G20" s="127" t="n"/>
      <c r="H20" s="127" t="n"/>
      <c r="I20" s="127" t="n"/>
      <c r="J20" s="127" t="n"/>
      <c r="K20" s="127" t="n"/>
      <c r="L20" s="127" t="n"/>
      <c r="M20" s="127" t="n"/>
      <c r="N20" s="127" t="n"/>
      <c r="O20" s="127" t="n"/>
      <c r="P20" s="127" t="n"/>
      <c r="Q20" s="127" t="n"/>
    </row>
    <row r="21">
      <c r="B21" s="127" t="n"/>
      <c r="C21" s="127" t="n"/>
      <c r="D21" s="127" t="n"/>
      <c r="E21" s="127" t="n"/>
      <c r="F21" s="127" t="n"/>
      <c r="G21" s="127" t="n"/>
      <c r="H21" s="127" t="n"/>
      <c r="I21" s="127" t="n"/>
      <c r="J21" s="127" t="n"/>
      <c r="K21" s="127" t="n"/>
      <c r="L21" s="127" t="n"/>
      <c r="M21" s="127" t="n"/>
      <c r="N21" s="127" t="n"/>
      <c r="O21" s="127" t="n"/>
      <c r="P21" s="127" t="n"/>
      <c r="Q21" s="127" t="n"/>
    </row>
    <row r="22">
      <c r="B22" s="127" t="n"/>
      <c r="C22" s="127" t="n"/>
      <c r="D22" s="127" t="n"/>
      <c r="E22" s="127" t="n"/>
      <c r="F22" s="127" t="n"/>
      <c r="G22" s="127" t="n"/>
      <c r="H22" s="127" t="n"/>
      <c r="I22" s="127" t="n"/>
      <c r="J22" s="127" t="n"/>
      <c r="K22" s="127" t="n"/>
      <c r="L22" s="127" t="n"/>
      <c r="M22" s="127" t="n"/>
      <c r="N22" s="127" t="n"/>
      <c r="O22" s="127" t="n"/>
      <c r="P22" s="127" t="n"/>
      <c r="Q22" s="127" t="n"/>
    </row>
    <row r="23">
      <c r="B23" s="127" t="n"/>
      <c r="C23" s="127" t="n"/>
      <c r="D23" s="127" t="n"/>
      <c r="E23" s="127" t="n"/>
      <c r="F23" s="127" t="n"/>
      <c r="G23" s="127" t="n"/>
      <c r="H23" s="127" t="n"/>
      <c r="I23" s="127" t="n"/>
      <c r="J23" s="127" t="n"/>
      <c r="K23" s="127" t="n"/>
      <c r="L23" s="127" t="n"/>
      <c r="M23" s="127" t="n"/>
      <c r="N23" s="127" t="n"/>
      <c r="O23" s="127" t="n"/>
      <c r="P23" s="127" t="n"/>
      <c r="Q23" s="127" t="n"/>
    </row>
    <row r="24">
      <c r="B24" s="127" t="n"/>
      <c r="C24" s="127" t="n"/>
      <c r="D24" s="127" t="n"/>
      <c r="E24" s="127" t="n"/>
      <c r="F24" s="127" t="n"/>
      <c r="G24" s="127" t="n"/>
      <c r="H24" s="127" t="n"/>
      <c r="I24" s="127" t="n"/>
      <c r="J24" s="127" t="n"/>
      <c r="K24" s="127" t="n"/>
      <c r="L24" s="127" t="n"/>
      <c r="M24" s="127" t="n"/>
      <c r="N24" s="127" t="n"/>
      <c r="O24" s="127" t="n"/>
      <c r="P24" s="127" t="n"/>
      <c r="Q24" s="127" t="n"/>
    </row>
    <row r="25">
      <c r="B25" s="127" t="n"/>
      <c r="C25" s="127" t="n"/>
      <c r="D25" s="127" t="n"/>
      <c r="E25" s="127" t="n"/>
      <c r="F25" s="127" t="n"/>
      <c r="G25" s="127" t="n"/>
      <c r="H25" s="127" t="n"/>
      <c r="I25" s="127" t="n"/>
      <c r="J25" s="127" t="n"/>
      <c r="K25" s="127" t="n"/>
      <c r="L25" s="127" t="n"/>
      <c r="M25" s="127" t="n"/>
      <c r="N25" s="127" t="n"/>
      <c r="O25" s="127" t="n"/>
      <c r="P25" s="127" t="n"/>
      <c r="Q25" s="127" t="n"/>
    </row>
    <row r="26">
      <c r="B26" s="127" t="n"/>
      <c r="C26" s="127" t="n"/>
      <c r="D26" s="127" t="n"/>
      <c r="E26" s="127" t="n"/>
      <c r="F26" s="127" t="n"/>
      <c r="G26" s="127" t="n"/>
      <c r="H26" s="127" t="n"/>
      <c r="I26" s="127" t="n"/>
      <c r="J26" s="127" t="n"/>
      <c r="K26" s="127" t="n"/>
      <c r="L26" s="127" t="n"/>
      <c r="M26" s="127" t="n"/>
      <c r="N26" s="127" t="n"/>
      <c r="O26" s="127" t="n"/>
      <c r="P26" s="127" t="n"/>
      <c r="Q26" s="127" t="n"/>
    </row>
    <row r="27">
      <c r="B27" s="127" t="n"/>
      <c r="C27" s="127" t="n"/>
      <c r="D27" s="127" t="n"/>
      <c r="E27" s="127" t="n"/>
      <c r="F27" s="127" t="n"/>
      <c r="G27" s="127" t="n"/>
      <c r="H27" s="127" t="n"/>
      <c r="I27" s="127" t="n"/>
      <c r="J27" s="127" t="n"/>
      <c r="K27" s="127" t="n"/>
      <c r="L27" s="127" t="n"/>
      <c r="M27" s="127" t="n"/>
      <c r="N27" s="127" t="n"/>
      <c r="O27" s="127" t="n"/>
      <c r="P27" s="127" t="n"/>
      <c r="Q27" s="127" t="n"/>
    </row>
    <row r="28">
      <c r="B28" s="127" t="n"/>
      <c r="C28" s="127" t="n"/>
      <c r="D28" s="127" t="n"/>
      <c r="E28" s="127" t="n"/>
      <c r="F28" s="127" t="n"/>
      <c r="G28" s="127" t="n"/>
      <c r="H28" s="127" t="n"/>
      <c r="I28" s="127" t="n"/>
      <c r="J28" s="127" t="n"/>
      <c r="K28" s="127" t="n"/>
      <c r="L28" s="127" t="n"/>
      <c r="M28" s="127" t="n"/>
      <c r="N28" s="127" t="n"/>
      <c r="O28" s="127" t="n"/>
      <c r="P28" s="127" t="n"/>
      <c r="Q28" s="127" t="n"/>
    </row>
    <row r="29">
      <c r="B29" s="127" t="n"/>
      <c r="C29" s="127" t="n"/>
      <c r="D29" s="127" t="n"/>
      <c r="E29" s="127" t="n"/>
      <c r="F29" s="127" t="n"/>
      <c r="G29" s="127" t="n"/>
      <c r="H29" s="127" t="n"/>
      <c r="I29" s="127" t="n"/>
      <c r="J29" s="127" t="n"/>
      <c r="K29" s="127" t="n"/>
      <c r="L29" s="127" t="n"/>
      <c r="M29" s="127" t="n"/>
      <c r="N29" s="127" t="n"/>
      <c r="O29" s="127" t="n"/>
      <c r="P29" s="127" t="n"/>
      <c r="Q29" s="127" t="n"/>
    </row>
    <row r="30">
      <c r="B30" s="127" t="n"/>
      <c r="C30" s="127" t="n"/>
      <c r="D30" s="127" t="n"/>
      <c r="E30" s="127" t="n"/>
      <c r="F30" s="127" t="n"/>
      <c r="G30" s="127" t="n"/>
      <c r="H30" s="127" t="n"/>
      <c r="I30" s="127" t="n"/>
      <c r="J30" s="127" t="n"/>
      <c r="K30" s="127" t="n"/>
      <c r="L30" s="127" t="n"/>
      <c r="M30" s="127" t="n"/>
      <c r="N30" s="127" t="n"/>
      <c r="O30" s="127" t="n"/>
      <c r="P30" s="127" t="n"/>
      <c r="Q30" s="127" t="n"/>
    </row>
    <row r="31">
      <c r="B31" s="127" t="n"/>
      <c r="C31" s="127" t="n"/>
      <c r="D31" s="127" t="n"/>
      <c r="E31" s="127" t="n"/>
      <c r="F31" s="127" t="n"/>
      <c r="G31" s="127" t="n"/>
      <c r="H31" s="127" t="n"/>
      <c r="I31" s="127" t="n"/>
      <c r="J31" s="127" t="n"/>
      <c r="K31" s="127" t="n"/>
      <c r="L31" s="127" t="n"/>
      <c r="M31" s="127" t="n"/>
      <c r="N31" s="127" t="n"/>
      <c r="O31" s="127" t="n"/>
      <c r="P31" s="127" t="n"/>
      <c r="Q31" s="127" t="n"/>
    </row>
    <row r="32">
      <c r="B32" s="127" t="n"/>
      <c r="C32" s="127" t="n"/>
      <c r="D32" s="127" t="n"/>
      <c r="E32" s="127" t="n"/>
      <c r="F32" s="127" t="n"/>
      <c r="G32" s="127" t="n"/>
      <c r="H32" s="127" t="n"/>
      <c r="I32" s="127" t="n"/>
      <c r="J32" s="127" t="n"/>
      <c r="K32" s="127" t="n"/>
      <c r="L32" s="127" t="n"/>
      <c r="M32" s="127" t="n"/>
      <c r="N32" s="127" t="n"/>
      <c r="O32" s="127" t="n"/>
      <c r="P32" s="127" t="n"/>
      <c r="Q32" s="127" t="n"/>
    </row>
    <row r="33">
      <c r="B33" s="127" t="n"/>
      <c r="C33" s="127" t="n"/>
      <c r="D33" s="127" t="n"/>
      <c r="E33" s="127" t="n"/>
      <c r="F33" s="127" t="n"/>
      <c r="G33" s="127" t="n"/>
      <c r="H33" s="127" t="n"/>
      <c r="I33" s="127" t="n"/>
      <c r="J33" s="127" t="n"/>
      <c r="K33" s="127" t="n"/>
      <c r="L33" s="127" t="n"/>
      <c r="M33" s="127" t="n"/>
      <c r="N33" s="127" t="n"/>
      <c r="O33" s="127" t="n"/>
      <c r="P33" s="127" t="n"/>
      <c r="Q33" s="127" t="n"/>
    </row>
    <row r="34">
      <c r="B34" s="127" t="n"/>
      <c r="C34" s="127" t="n"/>
      <c r="D34" s="127" t="n"/>
      <c r="E34" s="127" t="n"/>
      <c r="F34" s="127" t="n"/>
      <c r="G34" s="127" t="n"/>
      <c r="H34" s="127" t="n"/>
      <c r="I34" s="127" t="n"/>
      <c r="J34" s="127" t="n"/>
      <c r="K34" s="127" t="n"/>
      <c r="L34" s="127" t="n"/>
      <c r="M34" s="127" t="n"/>
      <c r="N34" s="127" t="n"/>
      <c r="O34" s="127" t="n"/>
      <c r="P34" s="127" t="n"/>
      <c r="Q34" s="127" t="n"/>
    </row>
    <row r="35">
      <c r="B35" s="127" t="n"/>
      <c r="C35" s="127" t="n"/>
      <c r="D35" s="127" t="n"/>
      <c r="E35" s="127" t="n"/>
      <c r="F35" s="127" t="n"/>
      <c r="G35" s="127" t="n"/>
      <c r="H35" s="127" t="n"/>
      <c r="I35" s="127" t="n"/>
      <c r="J35" s="127" t="n"/>
      <c r="K35" s="127" t="n"/>
      <c r="L35" s="127" t="n"/>
      <c r="M35" s="127" t="n"/>
      <c r="N35" s="127" t="n"/>
      <c r="O35" s="127" t="n"/>
      <c r="P35" s="127" t="n"/>
      <c r="Q35" s="127" t="n"/>
    </row>
    <row r="36">
      <c r="B36" s="127" t="n"/>
      <c r="C36" s="127" t="n"/>
      <c r="D36" s="127" t="n"/>
      <c r="E36" s="127" t="n"/>
      <c r="F36" s="127" t="n"/>
      <c r="G36" s="127" t="n"/>
      <c r="H36" s="127" t="n"/>
      <c r="I36" s="127" t="n"/>
      <c r="J36" s="127" t="n"/>
      <c r="K36" s="127" t="n"/>
      <c r="L36" s="127" t="n"/>
      <c r="M36" s="127" t="n"/>
      <c r="N36" s="127" t="n"/>
      <c r="O36" s="127" t="n"/>
      <c r="P36" s="127" t="n"/>
      <c r="Q36" s="127" t="n"/>
    </row>
    <row r="37">
      <c r="B37" s="127" t="n"/>
      <c r="C37" s="127" t="n"/>
      <c r="D37" s="127" t="n"/>
      <c r="E37" s="127" t="n"/>
      <c r="F37" s="127" t="n"/>
      <c r="G37" s="127" t="n"/>
      <c r="H37" s="127" t="n"/>
      <c r="I37" s="127" t="n"/>
      <c r="J37" s="127" t="n"/>
      <c r="K37" s="127" t="n"/>
      <c r="L37" s="127" t="n"/>
      <c r="M37" s="127" t="n"/>
      <c r="N37" s="127" t="n"/>
      <c r="O37" s="127" t="n"/>
      <c r="P37" s="127" t="n"/>
      <c r="Q37" s="127" t="n"/>
    </row>
    <row r="38">
      <c r="B38" s="127" t="n"/>
      <c r="C38" s="127" t="n"/>
      <c r="D38" s="127" t="n"/>
      <c r="E38" s="127" t="n"/>
      <c r="F38" s="127" t="n"/>
      <c r="G38" s="127" t="n"/>
      <c r="H38" s="127" t="n"/>
      <c r="I38" s="127" t="n"/>
      <c r="J38" s="127" t="n"/>
      <c r="K38" s="127" t="n"/>
      <c r="L38" s="127" t="n"/>
      <c r="M38" s="127" t="n"/>
      <c r="N38" s="127" t="n"/>
      <c r="O38" s="127" t="n"/>
      <c r="P38" s="127" t="n"/>
      <c r="Q38" s="127" t="n"/>
    </row>
    <row r="39">
      <c r="B39" s="127" t="n"/>
      <c r="C39" s="127" t="n"/>
      <c r="D39" s="127" t="n"/>
      <c r="E39" s="127" t="n"/>
      <c r="F39" s="127" t="n"/>
      <c r="G39" s="127" t="n"/>
      <c r="H39" s="127" t="n"/>
      <c r="I39" s="127" t="n"/>
      <c r="J39" s="127" t="n"/>
      <c r="K39" s="127" t="n"/>
      <c r="L39" s="127" t="n"/>
      <c r="M39" s="127" t="n"/>
      <c r="N39" s="127" t="n"/>
      <c r="O39" s="127" t="n"/>
      <c r="P39" s="127" t="n"/>
      <c r="Q39" s="127" t="n"/>
    </row>
    <row r="40">
      <c r="B40" s="127" t="n"/>
      <c r="C40" s="127" t="n"/>
      <c r="D40" s="127" t="n"/>
      <c r="E40" s="127" t="n"/>
      <c r="F40" s="127" t="n"/>
      <c r="G40" s="127" t="n"/>
      <c r="H40" s="127" t="n"/>
      <c r="I40" s="127" t="n"/>
      <c r="J40" s="127" t="n"/>
      <c r="K40" s="127" t="n"/>
      <c r="L40" s="127" t="n"/>
      <c r="M40" s="127" t="n"/>
      <c r="N40" s="127" t="n"/>
      <c r="O40" s="127" t="n"/>
      <c r="P40" s="127" t="n"/>
      <c r="Q40" s="127" t="n"/>
    </row>
    <row r="41">
      <c r="B41" s="127" t="n"/>
      <c r="C41" s="127" t="n"/>
      <c r="D41" s="127" t="n"/>
      <c r="E41" s="127" t="n"/>
      <c r="F41" s="127" t="n"/>
      <c r="G41" s="127" t="n"/>
      <c r="H41" s="127" t="n"/>
      <c r="I41" s="127" t="n"/>
      <c r="J41" s="127" t="n"/>
      <c r="K41" s="127" t="n"/>
      <c r="L41" s="127" t="n"/>
      <c r="M41" s="127" t="n"/>
      <c r="N41" s="127" t="n"/>
      <c r="O41" s="127" t="n"/>
      <c r="P41" s="127" t="n"/>
      <c r="Q41" s="127" t="n"/>
    </row>
    <row r="42">
      <c r="B42" s="127" t="n"/>
      <c r="C42" s="127" t="n"/>
      <c r="D42" s="127" t="n"/>
      <c r="E42" s="127" t="n"/>
      <c r="F42" s="127" t="n"/>
      <c r="G42" s="127" t="n"/>
      <c r="H42" s="127" t="n"/>
      <c r="I42" s="127" t="n"/>
      <c r="J42" s="127" t="n"/>
      <c r="K42" s="127" t="n"/>
      <c r="L42" s="127" t="n"/>
      <c r="M42" s="127" t="n"/>
      <c r="N42" s="127" t="n"/>
      <c r="O42" s="127" t="n"/>
      <c r="P42" s="127" t="n"/>
      <c r="Q42" s="127" t="n"/>
    </row>
    <row r="43">
      <c r="B43" s="127" t="n"/>
      <c r="C43" s="127" t="n"/>
      <c r="D43" s="127" t="n"/>
      <c r="E43" s="127" t="n"/>
      <c r="F43" s="127" t="n"/>
      <c r="G43" s="127" t="n"/>
      <c r="H43" s="127" t="n"/>
      <c r="I43" s="127" t="n"/>
      <c r="J43" s="127" t="n"/>
      <c r="K43" s="127" t="n"/>
      <c r="L43" s="127" t="n"/>
      <c r="M43" s="127" t="n"/>
      <c r="N43" s="127" t="n"/>
      <c r="O43" s="127" t="n"/>
      <c r="P43" s="127" t="n"/>
      <c r="Q43" s="127" t="n"/>
    </row>
    <row r="44">
      <c r="B44" s="127" t="n"/>
      <c r="C44" s="127" t="n"/>
      <c r="D44" s="127" t="n"/>
      <c r="E44" s="127" t="n"/>
      <c r="F44" s="127" t="n"/>
      <c r="G44" s="127" t="n"/>
      <c r="H44" s="127" t="n"/>
      <c r="I44" s="127" t="n"/>
      <c r="J44" s="127" t="n"/>
      <c r="K44" s="127" t="n"/>
      <c r="L44" s="127" t="n"/>
      <c r="M44" s="127" t="n"/>
      <c r="N44" s="127" t="n"/>
      <c r="O44" s="127" t="n"/>
      <c r="P44" s="127" t="n"/>
      <c r="Q44" s="127" t="n"/>
    </row>
    <row r="45">
      <c r="B45" s="127" t="n"/>
      <c r="C45" s="127" t="n"/>
      <c r="D45" s="127" t="n"/>
      <c r="E45" s="127" t="n"/>
      <c r="F45" s="127" t="n"/>
      <c r="G45" s="127" t="n"/>
      <c r="H45" s="127" t="n"/>
      <c r="I45" s="127" t="n"/>
      <c r="J45" s="127" t="n"/>
      <c r="K45" s="127" t="n"/>
      <c r="L45" s="127" t="n"/>
      <c r="M45" s="127" t="n"/>
      <c r="N45" s="127" t="n"/>
      <c r="O45" s="127" t="n"/>
      <c r="P45" s="127" t="n"/>
      <c r="Q45" s="127" t="n"/>
    </row>
    <row r="46">
      <c r="B46" s="127" t="n"/>
      <c r="C46" s="127" t="n"/>
      <c r="D46" s="127" t="n"/>
      <c r="E46" s="127" t="n"/>
      <c r="F46" s="127" t="n"/>
      <c r="G46" s="127" t="n"/>
      <c r="H46" s="127" t="n"/>
      <c r="I46" s="127" t="n"/>
      <c r="J46" s="127" t="n"/>
      <c r="K46" s="127" t="n"/>
      <c r="L46" s="127" t="n"/>
      <c r="M46" s="127" t="n"/>
      <c r="N46" s="127" t="n"/>
      <c r="O46" s="127" t="n"/>
      <c r="P46" s="127" t="n"/>
      <c r="Q46" s="127" t="n"/>
    </row>
    <row r="47">
      <c r="B47" s="127" t="n"/>
      <c r="C47" s="127" t="n"/>
      <c r="D47" s="127" t="n"/>
      <c r="E47" s="127" t="n"/>
      <c r="F47" s="127" t="n"/>
      <c r="G47" s="127" t="n"/>
      <c r="H47" s="127" t="n"/>
      <c r="I47" s="127" t="n"/>
      <c r="J47" s="127" t="n"/>
      <c r="K47" s="127" t="n"/>
      <c r="L47" s="127" t="n"/>
      <c r="M47" s="127" t="n"/>
      <c r="N47" s="127" t="n"/>
      <c r="O47" s="127" t="n"/>
      <c r="P47" s="127" t="n"/>
      <c r="Q47" s="127" t="n"/>
    </row>
    <row r="48">
      <c r="B48" s="127" t="n"/>
      <c r="C48" s="127" t="n"/>
      <c r="D48" s="127" t="n"/>
      <c r="E48" s="127" t="n"/>
      <c r="F48" s="127" t="n"/>
      <c r="G48" s="127" t="n"/>
      <c r="H48" s="127" t="n"/>
      <c r="I48" s="127" t="n"/>
      <c r="J48" s="127" t="n"/>
      <c r="K48" s="127" t="n"/>
      <c r="L48" s="127" t="n"/>
      <c r="M48" s="127" t="n"/>
      <c r="N48" s="127" t="n"/>
      <c r="O48" s="127" t="n"/>
      <c r="P48" s="127" t="n"/>
      <c r="Q48" s="127" t="n"/>
    </row>
    <row r="49">
      <c r="B49" s="127" t="n"/>
      <c r="C49" s="127" t="n"/>
      <c r="D49" s="127" t="n"/>
      <c r="E49" s="127" t="n"/>
      <c r="F49" s="127" t="n"/>
      <c r="G49" s="127" t="n"/>
      <c r="H49" s="127" t="n"/>
      <c r="I49" s="127" t="n"/>
      <c r="J49" s="127" t="n"/>
      <c r="K49" s="127" t="n"/>
      <c r="L49" s="127" t="n"/>
      <c r="M49" s="127" t="n"/>
      <c r="N49" s="127" t="n"/>
      <c r="O49" s="127" t="n"/>
      <c r="P49" s="127" t="n"/>
      <c r="Q49" s="127" t="n"/>
    </row>
    <row r="50">
      <c r="B50" s="127" t="n"/>
      <c r="C50" s="127" t="n"/>
      <c r="D50" s="127" t="n"/>
      <c r="E50" s="127" t="n"/>
      <c r="F50" s="127" t="n"/>
      <c r="G50" s="127" t="n"/>
      <c r="H50" s="127" t="n"/>
      <c r="I50" s="127" t="n"/>
      <c r="J50" s="127" t="n"/>
      <c r="K50" s="127" t="n"/>
      <c r="L50" s="127" t="n"/>
      <c r="M50" s="127" t="n"/>
      <c r="N50" s="127" t="n"/>
      <c r="O50" s="127" t="n"/>
      <c r="P50" s="127" t="n"/>
      <c r="Q50" s="127" t="n"/>
    </row>
    <row r="51">
      <c r="B51" s="127" t="n"/>
      <c r="C51" s="127" t="n"/>
      <c r="D51" s="127" t="n"/>
      <c r="E51" s="127" t="n"/>
      <c r="F51" s="127" t="n"/>
      <c r="G51" s="127" t="n"/>
      <c r="H51" s="127" t="n"/>
      <c r="I51" s="127" t="n"/>
      <c r="J51" s="127" t="n"/>
      <c r="K51" s="127" t="n"/>
      <c r="L51" s="127" t="n"/>
      <c r="M51" s="127" t="n"/>
      <c r="N51" s="127" t="n"/>
      <c r="O51" s="127" t="n"/>
      <c r="P51" s="127" t="n"/>
      <c r="Q51" s="127" t="n"/>
    </row>
    <row r="52">
      <c r="B52" s="127" t="n"/>
      <c r="C52" s="127" t="n"/>
      <c r="D52" s="127" t="n"/>
      <c r="E52" s="127" t="n"/>
      <c r="F52" s="127" t="n"/>
      <c r="G52" s="127" t="n"/>
      <c r="H52" s="127" t="n"/>
      <c r="I52" s="127" t="n"/>
      <c r="J52" s="127" t="n"/>
      <c r="K52" s="127" t="n"/>
      <c r="L52" s="127" t="n"/>
      <c r="M52" s="127" t="n"/>
      <c r="N52" s="127" t="n"/>
      <c r="O52" s="127" t="n"/>
      <c r="P52" s="127" t="n"/>
      <c r="Q52" s="127" t="n"/>
    </row>
    <row r="53">
      <c r="B53" s="127" t="n"/>
      <c r="C53" s="127" t="n"/>
      <c r="D53" s="127" t="n"/>
      <c r="E53" s="127" t="n"/>
      <c r="F53" s="127" t="n"/>
      <c r="G53" s="127" t="n"/>
      <c r="H53" s="127" t="n"/>
      <c r="I53" s="127" t="n"/>
      <c r="J53" s="127" t="n"/>
      <c r="K53" s="127" t="n"/>
      <c r="L53" s="127" t="n"/>
      <c r="M53" s="127" t="n"/>
      <c r="N53" s="127" t="n"/>
      <c r="O53" s="127" t="n"/>
      <c r="P53" s="127" t="n"/>
      <c r="Q53" s="127" t="n"/>
    </row>
    <row r="54">
      <c r="B54" s="127" t="n"/>
      <c r="C54" s="127" t="n"/>
      <c r="D54" s="127" t="n"/>
      <c r="E54" s="127" t="n"/>
      <c r="F54" s="127" t="n"/>
      <c r="G54" s="127" t="n"/>
      <c r="H54" s="127" t="n"/>
      <c r="I54" s="127" t="n"/>
      <c r="J54" s="127" t="n"/>
      <c r="K54" s="127" t="n"/>
      <c r="L54" s="127" t="n"/>
      <c r="M54" s="127" t="n"/>
      <c r="N54" s="127" t="n"/>
      <c r="O54" s="127" t="n"/>
      <c r="P54" s="127" t="n"/>
      <c r="Q54" s="127" t="n"/>
    </row>
    <row r="55">
      <c r="B55" s="127" t="n"/>
      <c r="C55" s="127" t="n"/>
      <c r="D55" s="127" t="n"/>
      <c r="E55" s="127" t="n"/>
      <c r="F55" s="127" t="n"/>
      <c r="G55" s="127" t="n"/>
      <c r="H55" s="127" t="n"/>
      <c r="I55" s="127" t="n"/>
      <c r="J55" s="127" t="n"/>
      <c r="K55" s="127" t="n"/>
      <c r="L55" s="127" t="n"/>
      <c r="M55" s="127" t="n"/>
      <c r="N55" s="127" t="n"/>
      <c r="O55" s="127" t="n"/>
      <c r="P55" s="127" t="n"/>
      <c r="Q55" s="127" t="n"/>
    </row>
    <row r="57" ht="72.75" customHeight="1">
      <c r="B57" s="360" t="inlineStr">
        <is>
          <t>Diagonal 18 No. 20-29 Fusagasugá – Cundinamarca
Teléfono (601) 8281483 Línea Gratuita 018000180414
www.ucundinamarca.edu.co   E-mail: info@ucundinamarca.edu.co
NIT: 890.680.062-2</t>
        </is>
      </c>
    </row>
    <row r="58">
      <c r="B58" s="182" t="n"/>
      <c r="C58" s="6" t="n"/>
      <c r="D58" s="183" t="n"/>
      <c r="E58" s="182" t="n"/>
    </row>
    <row r="59" ht="52.5" customHeight="1">
      <c r="B59" s="361" t="inlineStr">
        <is>
          <t>Documento controlado por el Sistema de Gestión de la Calidad
Asegúrese que corresponde a la última versión consultando el Portal Institucional</t>
        </is>
      </c>
    </row>
  </sheetData>
  <sheetProtection selectLockedCells="1" selectUnlockedCells="0" algorithmName="SHA-512" sheet="1" objects="1" insertRows="1" insertHyperlinks="1" autoFilter="1" scenarios="1" formatColumns="1" deleteColumns="1" insertColumns="1" pivotTables="1" deleteRows="1" formatCells="1" saltValue="i+YxOmdLeY8Yn8xo9KzW6g==" formatRows="1" sort="1" spinCount="100000" hashValue="YWeWD8SFrz0dXB/8boFNW2N8RALKFsc7aikGsUH+yE20ynkGypwgE1E7QthWrXSeOuti53YRXFIhllojj2jbgQ=="/>
  <mergeCells count="19">
    <mergeCell ref="P4:Q4"/>
    <mergeCell ref="D2:O2"/>
    <mergeCell ref="B1:C4"/>
    <mergeCell ref="P1:Q1"/>
    <mergeCell ref="D6:E6"/>
    <mergeCell ref="P2:Q2"/>
    <mergeCell ref="B8:C8"/>
    <mergeCell ref="B59:Q59"/>
    <mergeCell ref="L11:Q11"/>
    <mergeCell ref="B11:H11"/>
    <mergeCell ref="B9:C9"/>
    <mergeCell ref="D9:H9"/>
    <mergeCell ref="I11:K11"/>
    <mergeCell ref="P3:Q3"/>
    <mergeCell ref="D8:H8"/>
    <mergeCell ref="D1:O1"/>
    <mergeCell ref="D3:O4"/>
    <mergeCell ref="B57:Q57"/>
    <mergeCell ref="B5:X5"/>
  </mergeCells>
  <hyperlinks>
    <hyperlink ref="B6" location="INICIO!A1" display="REGRESAR"/>
  </hyperlinks>
  <pageMargins left="0.7" right="0.7" top="0.75" bottom="0.75" header="0.3" footer="0.3"/>
  <pageSetup orientation="portrait" paperSize="9" scale="19"/>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2:N380"/>
  <sheetViews>
    <sheetView topLeftCell="A352" zoomScale="115" zoomScaleNormal="115" workbookViewId="0">
      <selection activeCell="C245" sqref="C245"/>
    </sheetView>
  </sheetViews>
  <sheetFormatPr baseColWidth="10" defaultColWidth="11.42578125" defaultRowHeight="14.25"/>
  <cols>
    <col width="6.7109375" customWidth="1" style="25" min="1" max="1"/>
    <col width="71" customWidth="1" style="22" min="2" max="2"/>
    <col width="34.140625" customWidth="1" style="6" min="3" max="3"/>
    <col width="33.140625" customWidth="1" style="6" min="4" max="4"/>
    <col width="32.28515625" customWidth="1" style="6" min="5" max="5"/>
    <col width="6.85546875" customWidth="1" style="6" min="6" max="6"/>
    <col width="10.5703125" customWidth="1" style="6" min="7" max="7"/>
    <col width="11.42578125" customWidth="1" style="6" min="8" max="9"/>
    <col width="12.28515625" customWidth="1" style="6" min="10" max="10"/>
    <col width="11.42578125" customWidth="1" style="6" min="11" max="11"/>
    <col width="13.42578125" customWidth="1" style="6" min="12" max="12"/>
    <col width="11.42578125" customWidth="1" style="6" min="13" max="13"/>
    <col width="14" customWidth="1" style="6" min="14" max="14"/>
    <col width="11.42578125" customWidth="1" style="6" min="15" max="16384"/>
  </cols>
  <sheetData>
    <row r="2" ht="15" customHeight="1">
      <c r="B2" s="427" t="inlineStr">
        <is>
          <t xml:space="preserve">TIPOLOGÍA DE RIESGOS </t>
        </is>
      </c>
      <c r="C2" s="640" t="n"/>
      <c r="F2" s="45" t="n"/>
    </row>
    <row r="3" ht="86.25" customFormat="1" customHeight="1" s="9">
      <c r="A3" s="25" t="n"/>
      <c r="B3" s="432" t="inlineStr">
        <is>
          <t>RIESGO ESTRATÉGICO</t>
        </is>
      </c>
      <c r="C3" s="438" t="inlineStr">
        <is>
          <t>RIESGO ESTRATÉGICO: posibilidad de ocurrencia de eventos que afecten los objetivos estratégicos de la organización pública y por tanto impactan toda la entidad.</t>
        </is>
      </c>
    </row>
    <row r="4" ht="57.75" customFormat="1" customHeight="1" s="9">
      <c r="A4" s="25" t="n"/>
      <c r="B4" s="10" t="inlineStr">
        <is>
          <t>RIESGO GERENCIAL</t>
        </is>
      </c>
      <c r="C4" s="430" t="inlineStr">
        <is>
          <t>RIESGO GERENCIAL: Posibilidad de ocurrencia de eventos que afecten los procesos gerenciales y/o la alta dirección.</t>
        </is>
      </c>
    </row>
    <row r="5" ht="57.75" customFormat="1" customHeight="1" s="9">
      <c r="A5" s="25" t="n"/>
      <c r="B5" s="432" t="inlineStr">
        <is>
          <t>RIESGO OPERATIVO</t>
        </is>
      </c>
      <c r="C5" s="438" t="inlineStr">
        <is>
          <t>RIESGO OPERATIVO: Posibilidad de ocurrencia de eventos que afecten los procesos misionales de la entidad.</t>
        </is>
      </c>
    </row>
    <row r="6" ht="114.75" customFormat="1" customHeight="1" s="9">
      <c r="A6" s="25" t="n"/>
      <c r="B6" s="10" t="inlineStr">
        <is>
          <t>RIESGO FINANCIERO</t>
        </is>
      </c>
      <c r="C6" s="12"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86.25" customFormat="1" customHeight="1" s="9">
      <c r="A7" s="25" t="n"/>
      <c r="B7" s="432" t="inlineStr">
        <is>
          <t>RIESGO TECNOLÓGICO</t>
        </is>
      </c>
      <c r="C7" s="13" t="inlineStr">
        <is>
          <t xml:space="preserve">RIESGO TECNOLÓGICO: Posibilidad de ocurrencia de eventos que afecten la totalidad o parte de la infraestructura tecnológica (hardware, software, redes, etc.) de una entidad. </t>
        </is>
      </c>
    </row>
    <row r="8" ht="114.75" customFormat="1" customHeight="1" s="9">
      <c r="A8" s="25" t="n"/>
      <c r="B8" s="10" t="inlineStr">
        <is>
          <t>RIESGO DE CUMPLIMIENTO</t>
        </is>
      </c>
      <c r="C8" s="12" t="inlineStr">
        <is>
          <t xml:space="preserve">RIESGO DE CUMPLIMIENTO: Posibilidad de ocurrencia de eventos que afecten la situación jurídica o contractual de la organización debido a su incumplimiento o desacato a la normatividad legal y las obligaciones contractuales. </t>
        </is>
      </c>
    </row>
    <row r="9" ht="101.25" customFormat="1" customHeight="1" s="9">
      <c r="A9" s="25" t="n"/>
      <c r="B9" s="432" t="inlineStr">
        <is>
          <t xml:space="preserve">RIESGO DE IMAGEN O REPUTACIONAL </t>
        </is>
      </c>
      <c r="C9" s="13" t="inlineStr">
        <is>
          <t xml:space="preserve">RIESGO DE IMAGEN O REPUTACIONAL: posibilidad de ocurrencia de un evento que afecte la imagen, buen nombre o reputación de una organización ante sus clientes y partes interesadas. </t>
        </is>
      </c>
    </row>
    <row r="10" ht="72" customFormat="1" customHeight="1" s="9">
      <c r="A10" s="25" t="n"/>
      <c r="B10" s="10" t="inlineStr">
        <is>
          <t xml:space="preserve">RIESGO DE CORRUPCIÓN </t>
        </is>
      </c>
      <c r="C10" s="12" t="inlineStr">
        <is>
          <t>RIESGO DE CORRUPCIÓN: Posibilidad de que, por acción u omisión, se use el poder para desviar la gestión de lo público hacia un beneficio privado.</t>
        </is>
      </c>
    </row>
    <row r="11" ht="172.5" customFormat="1" customHeight="1" s="9">
      <c r="A11" s="25" t="n"/>
      <c r="B11" s="432" t="inlineStr">
        <is>
          <t xml:space="preserve">RIESGO DE SEGURIDAD DIGITAL </t>
        </is>
      </c>
      <c r="C11" s="13"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9">
      <c r="A12" s="25" t="n"/>
      <c r="B12" s="14" t="n"/>
      <c r="C12" s="15" t="n"/>
    </row>
    <row r="13" ht="15" customFormat="1" customHeight="1" s="9">
      <c r="A13" s="25" t="n"/>
      <c r="B13" s="14" t="n"/>
      <c r="C13" s="15" t="n"/>
    </row>
    <row r="14" ht="15" customFormat="1" customHeight="1" s="9">
      <c r="A14" s="25" t="n"/>
      <c r="B14" s="14" t="n"/>
      <c r="C14" s="15" t="n"/>
    </row>
    <row r="16" ht="15" customHeight="1">
      <c r="B16" s="428" t="inlineStr">
        <is>
          <t xml:space="preserve">CRITERIOS PARA CALIFICAR LA PROBABILIDAD </t>
        </is>
      </c>
      <c r="C16" s="639" t="n"/>
      <c r="D16" s="639" t="n"/>
      <c r="E16" s="640" t="n"/>
    </row>
    <row r="17" ht="15" customFormat="1" customHeight="1" s="9">
      <c r="A17" s="25" t="n"/>
      <c r="B17" s="432" t="inlineStr">
        <is>
          <t xml:space="preserve">NIVEL </t>
        </is>
      </c>
      <c r="C17" s="429" t="inlineStr">
        <is>
          <t>INTERPRETACIÓN</t>
        </is>
      </c>
      <c r="D17" s="429" t="inlineStr">
        <is>
          <t xml:space="preserve">POR DESCRIPCIÓN </t>
        </is>
      </c>
      <c r="E17" s="429" t="inlineStr">
        <is>
          <t xml:space="preserve">POR FRECUENCIA </t>
        </is>
      </c>
    </row>
    <row r="18" ht="42.75" customFormat="1" customHeight="1" s="9">
      <c r="A18" s="25" t="n"/>
      <c r="B18" s="436" t="n">
        <v>5</v>
      </c>
      <c r="C18" s="18" t="inlineStr">
        <is>
          <t>CASI SEGURO</t>
        </is>
      </c>
      <c r="D18" s="12" t="inlineStr">
        <is>
          <t xml:space="preserve">Se espera que el evento ocurra en la mayoría de las circunstancias. </t>
        </is>
      </c>
      <c r="E18" s="430" t="inlineStr">
        <is>
          <t>Más de 1 vez al año.</t>
        </is>
      </c>
    </row>
    <row r="19" ht="28.5" customFormat="1" customHeight="1" s="9">
      <c r="A19" s="25" t="n"/>
      <c r="B19" s="435" t="n">
        <v>4</v>
      </c>
      <c r="C19" s="448" t="inlineStr">
        <is>
          <t>PROBABLE</t>
        </is>
      </c>
      <c r="D19" s="21" t="inlineStr">
        <is>
          <t xml:space="preserve">Es viable que el evento ocurra en la mayoría de las circunstancias. </t>
        </is>
      </c>
      <c r="E19" s="21" t="inlineStr">
        <is>
          <t xml:space="preserve">Al menos 1 vez en el último año. </t>
        </is>
      </c>
    </row>
    <row r="20" ht="28.5" customFormat="1" customHeight="1" s="9">
      <c r="A20" s="25" t="n"/>
      <c r="B20" s="436" t="n">
        <v>3</v>
      </c>
      <c r="C20" s="18" t="inlineStr">
        <is>
          <t>POSIBLE</t>
        </is>
      </c>
      <c r="D20" s="12" t="inlineStr">
        <is>
          <t xml:space="preserve">El evento podrá ocurrir en algún momento. </t>
        </is>
      </c>
      <c r="E20" s="12" t="inlineStr">
        <is>
          <t xml:space="preserve">Al menos 1 vez en los últimos 2 años. </t>
        </is>
      </c>
    </row>
    <row r="21" ht="28.5" customFormat="1" customHeight="1" s="9">
      <c r="A21" s="25" t="n"/>
      <c r="B21" s="435" t="n">
        <v>2</v>
      </c>
      <c r="C21" s="448" t="inlineStr">
        <is>
          <t>IMPROBABLE</t>
        </is>
      </c>
      <c r="D21" s="21" t="inlineStr">
        <is>
          <t xml:space="preserve">El evento puede ocurrir en algún momento. </t>
        </is>
      </c>
      <c r="E21" s="21" t="inlineStr">
        <is>
          <t xml:space="preserve">Al menos 1 vez en los últimos 5 años. </t>
        </is>
      </c>
    </row>
    <row r="22" ht="42.75" customFormat="1" customHeight="1" s="9">
      <c r="A22" s="25" t="n"/>
      <c r="B22" s="436" t="n">
        <v>1</v>
      </c>
      <c r="C22" s="18" t="inlineStr">
        <is>
          <t xml:space="preserve">RARA VEZ </t>
        </is>
      </c>
      <c r="D22" s="12" t="inlineStr">
        <is>
          <t xml:space="preserve">El evento puede ocurrir solo en circunstancias excepcionales (poco comunes o anormales). </t>
        </is>
      </c>
      <c r="E22" s="12" t="inlineStr">
        <is>
          <t xml:space="preserve">No se ha presentado en los últimos 5 años. </t>
        </is>
      </c>
    </row>
    <row r="23">
      <c r="D23" s="23" t="n"/>
      <c r="E23" s="9" t="n"/>
    </row>
    <row r="24">
      <c r="D24" s="23" t="n"/>
      <c r="E24" s="9" t="n"/>
    </row>
    <row r="25">
      <c r="D25" s="23" t="n"/>
      <c r="E25" s="9" t="n"/>
    </row>
    <row r="27" ht="15.75" customFormat="1" customHeight="1" s="24">
      <c r="A27" s="431" t="inlineStr">
        <is>
          <t xml:space="preserve">CRITERIOS PARA CALIFICAR EL IMPACTO - RIESGOS DE GESTIÓN </t>
        </is>
      </c>
      <c r="B27" s="639" t="n"/>
      <c r="C27" s="639" t="n"/>
      <c r="D27" s="640" t="n"/>
    </row>
    <row r="28" ht="47.25" customFormat="1" customHeight="1" s="25">
      <c r="A28" s="46" t="inlineStr">
        <is>
          <t>NIVEL</t>
        </is>
      </c>
      <c r="B28" s="47" t="inlineStr">
        <is>
          <t>INTERPRETACIÓN</t>
        </is>
      </c>
      <c r="C28" s="52" t="inlineStr">
        <is>
          <t>IMPACTO (CONSECUENCIAS) CUANTITATIVO</t>
        </is>
      </c>
      <c r="D28" s="52" t="inlineStr">
        <is>
          <t>IMPACTO (CONSECUENCIAS) - CUALITATIVO</t>
        </is>
      </c>
    </row>
    <row r="29" ht="256.5" customHeight="1">
      <c r="A29" s="48" t="n">
        <v>5</v>
      </c>
      <c r="B29" s="49" t="inlineStr">
        <is>
          <t>CATASTRÓFICO</t>
        </is>
      </c>
      <c r="C29" s="26"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27"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42.25" customHeight="1">
      <c r="A30" s="50" t="n">
        <v>4</v>
      </c>
      <c r="B30" s="51" t="inlineStr">
        <is>
          <t>MAYOR</t>
        </is>
      </c>
      <c r="C30" s="28"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28"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70.75" customHeight="1">
      <c r="A31" s="48" t="n">
        <v>3</v>
      </c>
      <c r="B31" s="49" t="inlineStr">
        <is>
          <t>MODERADO</t>
        </is>
      </c>
      <c r="C31" s="29"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29"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213.75" customHeight="1">
      <c r="A32" s="50" t="n">
        <v>2</v>
      </c>
      <c r="B32" s="51" t="inlineStr">
        <is>
          <t>MENOR</t>
        </is>
      </c>
      <c r="C32" s="28"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28"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213.75" customHeight="1">
      <c r="A33" s="48" t="n">
        <v>1</v>
      </c>
      <c r="B33" s="49" t="inlineStr">
        <is>
          <t>INSIGNIFICANTE</t>
        </is>
      </c>
      <c r="C33" s="29"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29" t="inlineStr">
        <is>
          <t xml:space="preserve">* No hay interrupción de las operaciones de la entidad.
* No se generan sanciones económicas o administrativas.  
* No se afecta la imagen institucional de forma significativa. </t>
        </is>
      </c>
    </row>
    <row r="34">
      <c r="A34" s="448" t="n"/>
      <c r="C34" s="30" t="n"/>
      <c r="D34" s="30" t="n"/>
    </row>
    <row r="35">
      <c r="C35" s="30" t="n"/>
      <c r="D35" s="30" t="n"/>
    </row>
    <row r="36">
      <c r="C36" s="30" t="n"/>
      <c r="D36" s="30" t="n"/>
    </row>
    <row r="37">
      <c r="C37" s="30" t="n"/>
      <c r="D37" s="30" t="n"/>
    </row>
    <row r="38" ht="15" customFormat="1" customHeight="1" s="24">
      <c r="A38" s="447" t="n"/>
      <c r="B38" s="427" t="inlineStr">
        <is>
          <t>ANÁLISIS Y EVALUACIÓN DE LOS CONTROLES PARA LA MITIGACIÓN DE LOS RIESGOS</t>
        </is>
      </c>
      <c r="C38" s="639" t="n"/>
      <c r="D38" s="639" t="n"/>
      <c r="E38" s="640" t="n"/>
    </row>
    <row r="39" ht="30" customFormat="1" customHeight="1" s="24">
      <c r="A39" s="447" t="n"/>
      <c r="B39" s="433" t="inlineStr">
        <is>
          <t xml:space="preserve">CRITERIO DE EVALUACIÓN </t>
        </is>
      </c>
      <c r="C39" s="432" t="inlineStr">
        <is>
          <t>ASPECTO A EVALUAR EN EL DISEÑO DEL CONTROL</t>
        </is>
      </c>
      <c r="D39" s="429" t="inlineStr">
        <is>
          <t>OPCIONES DE RESPUESTA</t>
        </is>
      </c>
      <c r="E39" s="640" t="n"/>
    </row>
    <row r="40" ht="28.5" customHeight="1">
      <c r="B40" s="430" t="inlineStr">
        <is>
          <t>1. RESPONSABLE</t>
        </is>
      </c>
      <c r="C40" s="29" t="inlineStr">
        <is>
          <t xml:space="preserve">¿Existe un responsable asignado a la ejecu­ción del control? </t>
        </is>
      </c>
      <c r="D40" s="18" t="inlineStr">
        <is>
          <t>Asignado</t>
        </is>
      </c>
      <c r="E40" s="18" t="inlineStr">
        <is>
          <t>No Asignado</t>
        </is>
      </c>
    </row>
    <row r="41" ht="57" customHeight="1">
      <c r="B41" s="669" t="n"/>
      <c r="C41" s="29" t="inlineStr">
        <is>
          <t xml:space="preserve">¿El responsable tiene la autoridad y adecua­da segregación de funciones en la ejecución del control? </t>
        </is>
      </c>
      <c r="D41" s="18" t="inlineStr">
        <is>
          <t>Adecuado</t>
        </is>
      </c>
      <c r="E41" s="18" t="inlineStr">
        <is>
          <t>Inadecuado</t>
        </is>
      </c>
    </row>
    <row r="42" ht="71.25" customHeight="1">
      <c r="B42" s="32" t="inlineStr">
        <is>
          <t>2. PERIODICIDAD</t>
        </is>
      </c>
      <c r="C42" s="33" t="inlineStr">
        <is>
          <t xml:space="preserve">¿La oportunidad en que se ejecuta el control ayuda a prevenir la mitigación del riesgo o a detectar la materialización del riesgo de ma­nera oportuna? </t>
        </is>
      </c>
      <c r="D42" s="34" t="inlineStr">
        <is>
          <t>Oportuna</t>
        </is>
      </c>
      <c r="E42" s="34" t="inlineStr">
        <is>
          <t xml:space="preserve">Inoportuna </t>
        </is>
      </c>
    </row>
    <row r="43" ht="99.75" customHeight="1">
      <c r="B43" s="430" t="inlineStr">
        <is>
          <t>3. PROPÓSITO</t>
        </is>
      </c>
      <c r="C43" s="29" t="inlineStr">
        <is>
          <t xml:space="preserve">¿Las actividades que se desarrollan en el control realmente buscan por si sola prevenir o detectar las causas que pueden dar origen al riesgo, ejemplo Verificar, Validar Cotejar, Comparar, Revisar, etc.? </t>
        </is>
      </c>
      <c r="D43" s="18" t="inlineStr">
        <is>
          <t>Prevenir o detectar</t>
        </is>
      </c>
      <c r="E43" s="18" t="inlineStr">
        <is>
          <t>No es un control</t>
        </is>
      </c>
    </row>
    <row r="44" ht="57" customHeight="1">
      <c r="B44" s="32" t="inlineStr">
        <is>
          <t xml:space="preserve">4. COMO REALIZAR LA ACTIVIDAD DE CONTROL </t>
        </is>
      </c>
      <c r="C44" s="33" t="inlineStr">
        <is>
          <t xml:space="preserve">¿La fuente de información que se utiliza en el desarrollo del control es información confia­ble que permita mitigar el riesgo?. </t>
        </is>
      </c>
      <c r="D44" s="34" t="inlineStr">
        <is>
          <t>Confiable</t>
        </is>
      </c>
      <c r="E44" s="34" t="inlineStr">
        <is>
          <t>No confiable</t>
        </is>
      </c>
    </row>
    <row r="45" ht="71.25" customHeight="1">
      <c r="B45" s="430" t="inlineStr">
        <is>
          <t>5. QUE PASA CON LAS OBSERVACIONES O DESVIACIONES</t>
        </is>
      </c>
      <c r="C45" s="29" t="inlineStr">
        <is>
          <t xml:space="preserve">¿Las observaciones, desviaciones o dife­rencias identificadas como resultados de la ejecución del control son investigadas y re­sueltas de manera oportuna? </t>
        </is>
      </c>
      <c r="D45" s="18" t="inlineStr">
        <is>
          <t xml:space="preserve">Se investigan y resuelven oportunamente </t>
        </is>
      </c>
      <c r="E45" s="436" t="inlineStr">
        <is>
          <t>No se investigan y resuelven oportunamente</t>
        </is>
      </c>
    </row>
    <row r="46" ht="71.25" customHeight="1">
      <c r="B46" s="32" t="inlineStr">
        <is>
          <t xml:space="preserve">6. EVIDENCIA DE LA EJECUCIÓN DEL CONTROL </t>
        </is>
      </c>
      <c r="C46" s="33" t="inlineStr">
        <is>
          <t xml:space="preserve">¿Se deja evidencia o rastro de la ejecución del control, que permita a cualquier tercero con la evidencia, llegar a la misma conclusión?. </t>
        </is>
      </c>
      <c r="D46" s="34" t="inlineStr">
        <is>
          <t>Completa</t>
        </is>
      </c>
      <c r="E46" s="34" t="inlineStr">
        <is>
          <t xml:space="preserve">Incompleta/No existe </t>
        </is>
      </c>
    </row>
    <row r="47" ht="15" customHeight="1">
      <c r="C47" s="35" t="n"/>
    </row>
    <row r="48" ht="15" customHeight="1">
      <c r="C48" s="36" t="n"/>
    </row>
    <row r="51" ht="15" customFormat="1" customHeight="1" s="24">
      <c r="A51" s="447" t="n"/>
      <c r="B51" s="439" t="inlineStr">
        <is>
          <t xml:space="preserve">PESO O PARTICIPACIÓN DE CADA VARIABLE EN EL DISEÑO DEL CONTROL PARA LA MITIGACIÓN DEL RIESGO </t>
        </is>
      </c>
      <c r="C51" s="639" t="n"/>
      <c r="D51" s="640" t="n"/>
    </row>
    <row r="52" ht="30" customFormat="1" customHeight="1" s="447">
      <c r="B52" s="432" t="inlineStr">
        <is>
          <t>CRITERIO DE EVALUACIÓN</t>
        </is>
      </c>
      <c r="C52" s="432" t="inlineStr">
        <is>
          <t xml:space="preserve">OPCIÓN DE RESPUESTA AL CRITERIO DE EVALUACIÓN </t>
        </is>
      </c>
      <c r="D52" s="432" t="inlineStr">
        <is>
          <t>PESO EN LA EVALUACIÓN DEL DISEÑO DEL CONTROL</t>
        </is>
      </c>
    </row>
    <row r="53" customFormat="1" s="9">
      <c r="A53" s="25" t="n"/>
      <c r="B53" s="430" t="inlineStr">
        <is>
          <t xml:space="preserve">11. ASIGNACIÓN DEL RESPONSABLE </t>
        </is>
      </c>
      <c r="C53" s="18" t="inlineStr">
        <is>
          <t>Asignado</t>
        </is>
      </c>
      <c r="D53" s="18" t="n">
        <v>15</v>
      </c>
    </row>
    <row r="54" customFormat="1" s="9">
      <c r="A54" s="25" t="n"/>
      <c r="B54" s="669" t="n"/>
      <c r="C54" s="18" t="inlineStr">
        <is>
          <t>No asignado</t>
        </is>
      </c>
      <c r="D54" s="18" t="n">
        <v>0</v>
      </c>
    </row>
    <row r="55" customFormat="1" s="9">
      <c r="A55" s="25" t="n"/>
      <c r="B55" s="438" t="inlineStr">
        <is>
          <t xml:space="preserve">12. SEGREGACIÓN  Y AUTORIDAD DEL RESPONSABLE </t>
        </is>
      </c>
      <c r="C55" s="448" t="inlineStr">
        <is>
          <t>Adecuado</t>
        </is>
      </c>
      <c r="D55" s="448" t="n">
        <v>15</v>
      </c>
    </row>
    <row r="56" customFormat="1" s="9">
      <c r="A56" s="25" t="n"/>
      <c r="B56" s="669" t="n"/>
      <c r="C56" s="448" t="inlineStr">
        <is>
          <t>Inadecuado</t>
        </is>
      </c>
      <c r="D56" s="448" t="n">
        <v>0</v>
      </c>
    </row>
    <row r="57" customFormat="1" s="9">
      <c r="A57" s="25" t="n"/>
      <c r="B57" s="430" t="inlineStr">
        <is>
          <t>2. PERIODICIDAD</t>
        </is>
      </c>
      <c r="C57" s="18" t="inlineStr">
        <is>
          <t>Oportuna</t>
        </is>
      </c>
      <c r="D57" s="18" t="n">
        <v>15</v>
      </c>
    </row>
    <row r="58" customFormat="1" s="9">
      <c r="A58" s="25" t="n"/>
      <c r="B58" s="669" t="n"/>
      <c r="C58" s="18" t="inlineStr">
        <is>
          <t>Inoportuna</t>
        </is>
      </c>
      <c r="D58" s="18" t="n">
        <v>0</v>
      </c>
    </row>
    <row r="59" customFormat="1" s="9">
      <c r="A59" s="25" t="n"/>
      <c r="B59" s="438" t="inlineStr">
        <is>
          <t>3. PROPÓSITO</t>
        </is>
      </c>
      <c r="C59" s="448" t="inlineStr">
        <is>
          <t>Prevenir</t>
        </is>
      </c>
      <c r="D59" s="448" t="n">
        <v>15</v>
      </c>
    </row>
    <row r="60" customFormat="1" s="9">
      <c r="A60" s="25" t="n"/>
      <c r="B60" s="670" t="n"/>
      <c r="C60" s="448" t="inlineStr">
        <is>
          <t>Detectar</t>
        </is>
      </c>
      <c r="D60" s="448" t="n">
        <v>10</v>
      </c>
    </row>
    <row r="61" customFormat="1" s="9">
      <c r="A61" s="25" t="n"/>
      <c r="B61" s="669" t="n"/>
      <c r="C61" s="448" t="inlineStr">
        <is>
          <t>No es un control</t>
        </is>
      </c>
      <c r="D61" s="448" t="n">
        <v>0</v>
      </c>
    </row>
    <row r="62" customFormat="1" s="9">
      <c r="A62" s="25" t="n"/>
      <c r="B62" s="430" t="inlineStr">
        <is>
          <t>4. COMO SE REALIZA LA ACTIVIDAD DE CONTROL</t>
        </is>
      </c>
      <c r="C62" s="18" t="inlineStr">
        <is>
          <t>Confiable</t>
        </is>
      </c>
      <c r="D62" s="18" t="n">
        <v>15</v>
      </c>
    </row>
    <row r="63" customFormat="1" s="9">
      <c r="A63" s="25" t="n"/>
      <c r="B63" s="669" t="n"/>
      <c r="C63" s="18" t="inlineStr">
        <is>
          <t>No confiable</t>
        </is>
      </c>
      <c r="D63" s="18" t="n">
        <v>0</v>
      </c>
    </row>
    <row r="64" customFormat="1" s="9">
      <c r="A64" s="25" t="n"/>
      <c r="B64" s="438" t="inlineStr">
        <is>
          <t xml:space="preserve">5. QUE PASA CON LAS OBSERVACIONES O DESVIACIONES </t>
        </is>
      </c>
      <c r="C64" s="448" t="inlineStr">
        <is>
          <t>Se investigan y resuelven oportunamente</t>
        </is>
      </c>
      <c r="D64" s="448" t="n">
        <v>15</v>
      </c>
    </row>
    <row r="65" customFormat="1" s="9">
      <c r="A65" s="25" t="n"/>
      <c r="B65" s="669" t="n"/>
      <c r="C65" s="448" t="inlineStr">
        <is>
          <t xml:space="preserve">No se investigan y resuelven oportunamente </t>
        </is>
      </c>
      <c r="D65" s="448" t="n">
        <v>0</v>
      </c>
    </row>
    <row r="66" customFormat="1" s="9">
      <c r="A66" s="25" t="n"/>
      <c r="B66" s="430" t="inlineStr">
        <is>
          <t>6. EVIDENCIA DE LA EJECUCIÓN DEL CONTROL</t>
        </is>
      </c>
      <c r="C66" s="18" t="inlineStr">
        <is>
          <t>Completa</t>
        </is>
      </c>
      <c r="D66" s="18" t="n">
        <v>10</v>
      </c>
    </row>
    <row r="67" customFormat="1" s="9">
      <c r="A67" s="25" t="n"/>
      <c r="B67" s="670" t="n"/>
      <c r="C67" s="18" t="inlineStr">
        <is>
          <t>Incompleta</t>
        </is>
      </c>
      <c r="D67" s="18" t="n">
        <v>5</v>
      </c>
    </row>
    <row r="68" customFormat="1" s="9">
      <c r="A68" s="25" t="n"/>
      <c r="B68" s="669" t="n"/>
      <c r="C68" s="18" t="inlineStr">
        <is>
          <t>No existe</t>
        </is>
      </c>
      <c r="D68" s="18" t="n">
        <v>0</v>
      </c>
    </row>
    <row r="73" ht="15" customFormat="1" customHeight="1" s="24">
      <c r="A73" s="447" t="n"/>
      <c r="B73" s="439" t="inlineStr">
        <is>
          <t xml:space="preserve">RESULTADOS DE LA EVALUACIÓN DEL DISEÑO DEL CONTROL </t>
        </is>
      </c>
      <c r="C73" s="640" t="n"/>
    </row>
    <row r="74" ht="45" customFormat="1" customHeight="1" s="24">
      <c r="A74" s="447" t="n"/>
      <c r="B74" s="433" t="inlineStr">
        <is>
          <t>RANGO DE CALIFICACIÓN DEL DISEÑO</t>
        </is>
      </c>
      <c r="C74" s="432" t="inlineStr">
        <is>
          <t xml:space="preserve">RESULTADO - PESO EN LA EVALUACIÓN DEL DISEÑO DEL CONTROL </t>
        </is>
      </c>
    </row>
    <row r="75">
      <c r="B75" s="38" t="inlineStr">
        <is>
          <t>Fuerte</t>
        </is>
      </c>
      <c r="C75" s="39" t="inlineStr">
        <is>
          <t xml:space="preserve">Calificación entre 96 y 100 </t>
        </is>
      </c>
    </row>
    <row r="76">
      <c r="B76" s="40" t="inlineStr">
        <is>
          <t>Moderado</t>
        </is>
      </c>
      <c r="C76" s="448" t="inlineStr">
        <is>
          <t>Calificación entre 86 y 95</t>
        </is>
      </c>
    </row>
    <row r="77">
      <c r="B77" s="38" t="inlineStr">
        <is>
          <t>Débil</t>
        </is>
      </c>
      <c r="C77" s="41" t="inlineStr">
        <is>
          <t>Calificación entre 0 y 85</t>
        </is>
      </c>
    </row>
    <row r="82" ht="15" customFormat="1" customHeight="1" s="24">
      <c r="A82" s="447" t="n"/>
      <c r="B82" s="439" t="inlineStr">
        <is>
          <t>RESULTADOS DE LA EVALUACIÓN DE LA EJECUCIÓN DEL CONTROL</t>
        </is>
      </c>
      <c r="C82" s="640" t="n"/>
    </row>
    <row r="83" ht="30" customFormat="1" customHeight="1" s="24">
      <c r="A83" s="447" t="n"/>
      <c r="B83" s="433" t="inlineStr">
        <is>
          <t xml:space="preserve">RANGO DE CALIFICACIÓN DE LA EJECUCIÓN </t>
        </is>
      </c>
      <c r="C83" s="432" t="inlineStr">
        <is>
          <t>RESULTADO - PESO DE LA EJECUCIÓN DEL CONTROL -</t>
        </is>
      </c>
    </row>
    <row r="84" ht="42.75" customFormat="1" customHeight="1" s="9">
      <c r="A84" s="25" t="n"/>
      <c r="B84" s="436" t="inlineStr">
        <is>
          <t>Fuerte</t>
        </is>
      </c>
      <c r="C84" s="430" t="inlineStr">
        <is>
          <t>El control se ejecuta de manera consistente por parte del responsable.</t>
        </is>
      </c>
    </row>
    <row r="85" ht="28.5" customFormat="1" customHeight="1" s="9">
      <c r="A85" s="25" t="n"/>
      <c r="B85" s="435" t="inlineStr">
        <is>
          <t>Moderado</t>
        </is>
      </c>
      <c r="C85" s="438" t="inlineStr">
        <is>
          <t>El control se ejecuta algunas veces por parte del responsable.</t>
        </is>
      </c>
    </row>
    <row r="86" ht="28.5" customFormat="1" customHeight="1" s="9">
      <c r="A86" s="25" t="n"/>
      <c r="B86" s="436" t="inlineStr">
        <is>
          <t>Débil</t>
        </is>
      </c>
      <c r="C86" s="430" t="inlineStr">
        <is>
          <t>El control no se ejecuta por parte del responsable.</t>
        </is>
      </c>
    </row>
    <row r="91" ht="15" customFormat="1" customHeight="1" s="24">
      <c r="A91" s="447" t="n"/>
      <c r="B91" s="437" t="inlineStr">
        <is>
          <t xml:space="preserve">ANÁLISIS Y EVALUACIÓN DE LOS CONTROLES PARA LA MITIGACIÓN DE LOS RIESGOS </t>
        </is>
      </c>
      <c r="C91" s="639" t="n"/>
      <c r="D91" s="639" t="n"/>
      <c r="E91" s="640" t="n"/>
    </row>
    <row r="92" ht="72.75" customFormat="1" customHeight="1" s="447">
      <c r="B92" s="432" t="inlineStr">
        <is>
          <t>PESO INDIVIDUAL DEL DISEÑO (DISEÑO)</t>
        </is>
      </c>
      <c r="C92" s="432" t="inlineStr">
        <is>
          <t>EL CONTROL SE EJECUTA DE MANERA CONSISTENTE POR LOS RESPONSABLES (EJECUCIÓN)</t>
        </is>
      </c>
      <c r="D92" s="432" t="inlineStr">
        <is>
          <t>SOLIDEZ INDIVIDUAL DE CADA CONTROL 
FUERTE:100 
MODERADO: 50 
DÉBIL: 0</t>
        </is>
      </c>
      <c r="E92" s="432" t="inlineStr">
        <is>
          <t>PESO EN LA EVALUACIÓN DEL DISEÑO DEL CONTROL 
SI / NO</t>
        </is>
      </c>
    </row>
    <row r="93">
      <c r="B93" s="436" t="inlineStr">
        <is>
          <t>Fuerte calificación entre 96 y 100</t>
        </is>
      </c>
      <c r="C93" s="18" t="inlineStr">
        <is>
          <t>Fuerte (siempre se ejecuta)</t>
        </is>
      </c>
      <c r="D93" s="18" t="inlineStr">
        <is>
          <t>fuerte + fuerte = fuerte</t>
        </is>
      </c>
      <c r="E93" s="18" t="inlineStr">
        <is>
          <t>NO</t>
        </is>
      </c>
    </row>
    <row r="94">
      <c r="B94" s="670" t="n"/>
      <c r="C94" s="18" t="inlineStr">
        <is>
          <t>Moderado (algunas veces)</t>
        </is>
      </c>
      <c r="D94" s="18" t="inlineStr">
        <is>
          <t>fuerte + moderado = moderado</t>
        </is>
      </c>
      <c r="E94" s="18" t="inlineStr">
        <is>
          <t>SI</t>
        </is>
      </c>
    </row>
    <row r="95">
      <c r="B95" s="669" t="n"/>
      <c r="C95" s="18" t="inlineStr">
        <is>
          <t>Débil (no se ejecuta)</t>
        </is>
      </c>
      <c r="D95" s="18" t="inlineStr">
        <is>
          <t>fuerte + débil = débil</t>
        </is>
      </c>
      <c r="E95" s="18" t="inlineStr">
        <is>
          <t>SI</t>
        </is>
      </c>
    </row>
    <row r="96">
      <c r="B96" s="435" t="inlineStr">
        <is>
          <t>Moderado calificación entre 86 y 95</t>
        </is>
      </c>
      <c r="C96" s="448" t="inlineStr">
        <is>
          <t>Fuerte (siempre se ejecuta)</t>
        </is>
      </c>
      <c r="D96" s="42" t="inlineStr">
        <is>
          <t xml:space="preserve">moderado + fuerte = moderado </t>
        </is>
      </c>
      <c r="E96" s="448" t="inlineStr">
        <is>
          <t>SI</t>
        </is>
      </c>
    </row>
    <row r="97">
      <c r="B97" s="670" t="n"/>
      <c r="C97" s="448" t="inlineStr">
        <is>
          <t>Moderado (algunas veces)</t>
        </is>
      </c>
      <c r="D97" s="42" t="inlineStr">
        <is>
          <t xml:space="preserve">moderado + moderado = moderado </t>
        </is>
      </c>
      <c r="E97" s="448" t="inlineStr">
        <is>
          <t>SI</t>
        </is>
      </c>
    </row>
    <row r="98">
      <c r="B98" s="669" t="n"/>
      <c r="C98" s="448" t="inlineStr">
        <is>
          <t>Débil (no se ejecuta)</t>
        </is>
      </c>
      <c r="D98" s="34" t="inlineStr">
        <is>
          <t>moderado + débil = débil</t>
        </is>
      </c>
      <c r="E98" s="448" t="inlineStr">
        <is>
          <t>SI</t>
        </is>
      </c>
    </row>
    <row r="99">
      <c r="B99" s="436" t="inlineStr">
        <is>
          <t>Débil calificación entre 0 y 85</t>
        </is>
      </c>
      <c r="C99" s="18" t="inlineStr">
        <is>
          <t>Fuerte (siempre se ejecuta)</t>
        </is>
      </c>
      <c r="D99" s="18" t="inlineStr">
        <is>
          <t>débil + fuerte = débil</t>
        </is>
      </c>
      <c r="E99" s="18" t="inlineStr">
        <is>
          <t>SI</t>
        </is>
      </c>
    </row>
    <row r="100">
      <c r="B100" s="670" t="n"/>
      <c r="C100" s="18" t="inlineStr">
        <is>
          <t>Moderado (algunas veces)</t>
        </is>
      </c>
      <c r="D100" s="18" t="inlineStr">
        <is>
          <t>débil + moderado = débil</t>
        </is>
      </c>
      <c r="E100" s="18" t="inlineStr">
        <is>
          <t>SI</t>
        </is>
      </c>
    </row>
    <row r="101">
      <c r="B101" s="669" t="n"/>
      <c r="C101" s="18" t="inlineStr">
        <is>
          <t>Débil (no se ejecuta)</t>
        </is>
      </c>
      <c r="D101" s="18" t="inlineStr">
        <is>
          <t>débil + débil = débil</t>
        </is>
      </c>
      <c r="E101" s="18" t="inlineStr">
        <is>
          <t>SI</t>
        </is>
      </c>
    </row>
    <row r="106" ht="15" customFormat="1" customHeight="1" s="24">
      <c r="A106" s="447" t="n"/>
      <c r="B106" s="437" t="inlineStr">
        <is>
          <t>RESULTADOS DE LOS POSIBLES DESPLAZAMIENTOS DE LA PROBABILIDAD Y DEL IMPACTO DE LOS RIESGOS</t>
        </is>
      </c>
      <c r="C106" s="639" t="n"/>
      <c r="D106" s="639" t="n"/>
      <c r="E106" s="639" t="n"/>
      <c r="F106" s="640" t="n"/>
    </row>
    <row r="107" ht="315" customFormat="1" customHeight="1" s="447">
      <c r="B107" s="432" t="inlineStr">
        <is>
          <t>SOLIDEZ DEL CONJUNTO DE LOS CONTROLES</t>
        </is>
      </c>
      <c r="C107" s="432" t="inlineStr">
        <is>
          <t>CONTROLES AYUDAN A DISMINUIR LA PROBABILIDAD</t>
        </is>
      </c>
      <c r="D107" s="432" t="inlineStr">
        <is>
          <t>CONTROLES AYUDAN A DISMINUIR IMPACTO</t>
        </is>
      </c>
      <c r="E107" s="432" t="inlineStr">
        <is>
          <t># COLUMNAS EN LA MATRIZ DE RIESGO QUE SE DESPLAZA EN EL EJE DE LA PROBABILIDAD</t>
        </is>
      </c>
      <c r="F107" s="432" t="inlineStr">
        <is>
          <t># COLUMNAS EN LA MATRIZ DE RIESGO QUE SE DESPLAZA EN EL EJE DE IMPACTO</t>
        </is>
      </c>
    </row>
    <row r="108">
      <c r="B108" s="38" t="inlineStr">
        <is>
          <t xml:space="preserve">Fuerte </t>
        </is>
      </c>
      <c r="C108" s="43" t="inlineStr">
        <is>
          <t>Directamente</t>
        </is>
      </c>
      <c r="D108" s="43" t="inlineStr">
        <is>
          <t>Directamente</t>
        </is>
      </c>
      <c r="E108" s="43" t="n">
        <v>2</v>
      </c>
      <c r="F108" s="43" t="n">
        <v>2</v>
      </c>
    </row>
    <row r="109">
      <c r="B109" s="40" t="inlineStr">
        <is>
          <t xml:space="preserve">Fuerte </t>
        </is>
      </c>
      <c r="C109" s="44" t="inlineStr">
        <is>
          <t>Directamente</t>
        </is>
      </c>
      <c r="D109" s="44" t="inlineStr">
        <is>
          <t>Indirectamente</t>
        </is>
      </c>
      <c r="E109" s="44" t="n">
        <v>2</v>
      </c>
      <c r="F109" s="44" t="n">
        <v>1</v>
      </c>
    </row>
    <row r="110">
      <c r="B110" s="38" t="inlineStr">
        <is>
          <t xml:space="preserve">Fuerte </t>
        </is>
      </c>
      <c r="C110" s="43" t="inlineStr">
        <is>
          <t>Directamente</t>
        </is>
      </c>
      <c r="D110" s="43" t="inlineStr">
        <is>
          <t>No disminuye</t>
        </is>
      </c>
      <c r="E110" s="43" t="n">
        <v>2</v>
      </c>
      <c r="F110" s="43" t="n">
        <v>0</v>
      </c>
    </row>
    <row r="111">
      <c r="B111" s="40" t="inlineStr">
        <is>
          <t xml:space="preserve">Fuerte </t>
        </is>
      </c>
      <c r="C111" s="44" t="inlineStr">
        <is>
          <t>No disminuye</t>
        </is>
      </c>
      <c r="D111" s="44" t="inlineStr">
        <is>
          <t>Directamente</t>
        </is>
      </c>
      <c r="E111" s="44" t="n">
        <v>0</v>
      </c>
      <c r="F111" s="44" t="n">
        <v>2</v>
      </c>
    </row>
    <row r="112">
      <c r="B112" s="38" t="inlineStr">
        <is>
          <t>Moderado</t>
        </is>
      </c>
      <c r="C112" s="43" t="inlineStr">
        <is>
          <t>Directamente</t>
        </is>
      </c>
      <c r="D112" s="43" t="inlineStr">
        <is>
          <t>Directamente</t>
        </is>
      </c>
      <c r="E112" s="43" t="n">
        <v>1</v>
      </c>
      <c r="F112" s="43" t="n">
        <v>1</v>
      </c>
    </row>
    <row r="113">
      <c r="B113" s="40" t="inlineStr">
        <is>
          <t>Moderado</t>
        </is>
      </c>
      <c r="C113" s="44" t="inlineStr">
        <is>
          <t>Directamente</t>
        </is>
      </c>
      <c r="D113" s="44" t="inlineStr">
        <is>
          <t>Indirectamente</t>
        </is>
      </c>
      <c r="E113" s="44" t="n">
        <v>1</v>
      </c>
      <c r="F113" s="44" t="n">
        <v>0</v>
      </c>
    </row>
    <row r="114">
      <c r="B114" s="38" t="inlineStr">
        <is>
          <t>Moderado</t>
        </is>
      </c>
      <c r="C114" s="43" t="inlineStr">
        <is>
          <t>Directamente</t>
        </is>
      </c>
      <c r="D114" s="43" t="inlineStr">
        <is>
          <t>No disminuye</t>
        </is>
      </c>
      <c r="E114" s="43" t="n">
        <v>1</v>
      </c>
      <c r="F114" s="43" t="n">
        <v>0</v>
      </c>
    </row>
    <row r="115">
      <c r="B115" s="40" t="inlineStr">
        <is>
          <t>Moderado</t>
        </is>
      </c>
      <c r="C115" s="44" t="inlineStr">
        <is>
          <t>No disminuye</t>
        </is>
      </c>
      <c r="D115" s="44" t="inlineStr">
        <is>
          <t>Directamente</t>
        </is>
      </c>
      <c r="E115" s="44" t="n">
        <v>0</v>
      </c>
      <c r="F115" s="44" t="n">
        <v>1</v>
      </c>
    </row>
    <row r="137" ht="15" customFormat="1" customHeight="1" s="86" thickBot="1">
      <c r="A137" s="84" t="n"/>
      <c r="B137" s="85" t="n"/>
    </row>
    <row r="138" ht="15" customHeight="1" thickTop="1"/>
    <row r="139" ht="20.25" customHeight="1">
      <c r="B139" s="434" t="inlineStr">
        <is>
          <t>CRITERIOS 2020</t>
        </is>
      </c>
    </row>
    <row r="140" ht="20.25" customHeight="1">
      <c r="B140" s="434" t="n"/>
      <c r="C140" s="434" t="n"/>
      <c r="D140" s="434" t="n"/>
    </row>
    <row r="142" ht="15" customHeight="1">
      <c r="B142" s="455" t="inlineStr">
        <is>
          <t>CLASIFICACIÓN DEL RIESGO</t>
        </is>
      </c>
      <c r="C142" s="455" t="inlineStr">
        <is>
          <t>RELACIÓN</t>
        </is>
      </c>
      <c r="D142" s="455" t="inlineStr">
        <is>
          <t>FACTORES DE RIESGOS</t>
        </is>
      </c>
      <c r="E142" s="455" t="inlineStr">
        <is>
          <t>DESCRIPCIÓN</t>
        </is>
      </c>
      <c r="F142" s="640" t="n"/>
    </row>
    <row r="143" ht="71.25" customHeight="1">
      <c r="B143" s="438" t="inlineStr">
        <is>
          <t>EJECUCIÓN Y ADMINISTRACIÓN DE PROCESOS: Pérdidas derivadas de errores en la ejecución y administración de procesos.</t>
        </is>
      </c>
      <c r="D143" s="438" t="inlineStr">
        <is>
          <t xml:space="preserve">Procesos: Eventos relacionados con errores en las actividades que deben realizar los servidores de la organización. </t>
        </is>
      </c>
      <c r="E143" s="456" t="inlineStr">
        <is>
          <t>- Falta de procedimientos
- Errores de grabación, autorización
- Errores en cálculos para pagos internos y externos
- Falta de capacitación</t>
        </is>
      </c>
      <c r="F143" s="640" t="n"/>
    </row>
    <row r="144" ht="29.25" customHeight="1">
      <c r="B144" s="438" t="inlineStr">
        <is>
          <t>FRAUDE EXTERNO: Pérdida derivada de actos de fraude por personas ajenas a la organización (no participa personal de la entidad).</t>
        </is>
      </c>
      <c r="D144" s="438" t="inlineStr">
        <is>
          <t>Evento externo: Situaciones externas que afectan la entidad</t>
        </is>
      </c>
      <c r="E144" s="456" t="inlineStr">
        <is>
          <t>- Suplantación de identidad
- Asalto a la oficina
- Atentados, vandalismo, orden público</t>
        </is>
      </c>
      <c r="F144" s="640" t="n"/>
    </row>
    <row r="145" ht="86.25" customHeight="1">
      <c r="B145" s="438"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438" t="inlineStr">
        <is>
          <t>Talento humano: Incluye seguridad y salud en el trabajo. Se analiza posible dolo e intención frente a la corrupción.</t>
        </is>
      </c>
      <c r="E145" s="456" t="inlineStr">
        <is>
          <t>- Hurto activos
- Posibles comportamientos no éticos de los empleados
- Fraude interno (corrupción, soborno)</t>
        </is>
      </c>
      <c r="F145" s="640" t="n"/>
    </row>
    <row r="146" ht="57.75" customHeight="1">
      <c r="B146" s="438" t="inlineStr">
        <is>
          <t>FALLAS TECNOLÓGICAS: Errores en hardware, software, telecomunicaciones, interrupción de servicios básicos.</t>
        </is>
      </c>
      <c r="D146" s="438" t="inlineStr">
        <is>
          <t>Tecnología: Eventos relacionados con la infraestructura tecnológica de la entidad.</t>
        </is>
      </c>
      <c r="E146" s="456" t="inlineStr">
        <is>
          <t>- Daño de equipos
- Caída de aplicaciones
- Caída de redes
- Errores en programas</t>
        </is>
      </c>
      <c r="F146" s="640" t="n"/>
    </row>
    <row r="147" ht="57.75" customHeight="1">
      <c r="B147" s="108" t="inlineStr">
        <is>
          <t>DAÑOS A ACTIVOS FIJOS/ EVENTOS EXTERNOS: Pérdida por daños o extravíos de los activos fijos por desastres naturales u otros riesgos/eventos externos como atentados, vandalismo, orden público.</t>
        </is>
      </c>
      <c r="D147" s="438" t="inlineStr">
        <is>
          <t>Infraestructura: Eventos relacionados con la infraestructura física de la entidad.</t>
        </is>
      </c>
      <c r="E147" s="456" t="inlineStr">
        <is>
          <t>- Derrumbes
- Incendios
- Inundaciones
- Daños a activos fijos</t>
        </is>
      </c>
      <c r="F147" s="640" t="n"/>
    </row>
    <row r="148" ht="43.5" customHeight="1">
      <c r="B148" s="438" t="inlineStr">
        <is>
          <t xml:space="preserve">USUARIOS, PRODUCTOS Y PRÁCTICAS: Fallas negligentes o involuntarias de las obligaciones frente a los usuarios y que impiden satisfacer una obligación profesional frente a éstos. </t>
        </is>
      </c>
      <c r="D148" s="457" t="inlineStr">
        <is>
          <t>Pueden asociarse a varios factores</t>
        </is>
      </c>
      <c r="E148" s="643" t="n"/>
      <c r="F148" s="638" t="n"/>
    </row>
    <row r="149" ht="43.5" customHeight="1">
      <c r="B149" s="438" t="inlineStr">
        <is>
          <t>RELACIONES LABORALES: Pérdidas que surgen de acciones contrarias a las leyes o acuerdos de empleo, salud o seguridad, del pago de demandas por daños personales o de discriminación.</t>
        </is>
      </c>
      <c r="D149" s="644" t="n"/>
      <c r="E149" s="646" t="n"/>
      <c r="F149" s="645" t="n"/>
    </row>
    <row r="157" ht="15" customHeight="1">
      <c r="B157" s="432" t="inlineStr">
        <is>
          <t>Tabla 3 Actividades relacionadas con la gestión en entidades públicas</t>
        </is>
      </c>
      <c r="C157" s="639" t="n"/>
      <c r="D157" s="640" t="n"/>
    </row>
    <row r="158" ht="15" customFormat="1" customHeight="1" s="25">
      <c r="B158" s="455" t="inlineStr">
        <is>
          <t>ACTIVIDAD</t>
        </is>
      </c>
      <c r="C158" s="83" t="inlineStr">
        <is>
          <t xml:space="preserve">FRECUENCIA DE LA ACTIVIDAD </t>
        </is>
      </c>
      <c r="D158" s="83" t="inlineStr">
        <is>
          <t>PROBABILIDAD FRENTE AL RIESGO</t>
        </is>
      </c>
    </row>
    <row r="159">
      <c r="B159" s="89" t="inlineStr">
        <is>
          <t>Planeación estratégica</t>
        </is>
      </c>
      <c r="C159" s="435" t="inlineStr">
        <is>
          <t>1 vez al año</t>
        </is>
      </c>
      <c r="D159" s="448" t="inlineStr">
        <is>
          <t xml:space="preserve">Muy baja </t>
        </is>
      </c>
    </row>
    <row r="160">
      <c r="B160" s="89" t="inlineStr">
        <is>
          <t>Actividades de talento humano, jurídica, administrativa</t>
        </is>
      </c>
      <c r="C160" s="448" t="inlineStr">
        <is>
          <t>Mensual</t>
        </is>
      </c>
      <c r="D160" s="448" t="inlineStr">
        <is>
          <t>Media</t>
        </is>
      </c>
    </row>
    <row r="161">
      <c r="B161" s="89" t="inlineStr">
        <is>
          <t>Contabilidad, cartera</t>
        </is>
      </c>
      <c r="C161" s="448" t="inlineStr">
        <is>
          <t>Semanal</t>
        </is>
      </c>
      <c r="D161" s="448" t="inlineStr">
        <is>
          <t>Alta</t>
        </is>
      </c>
    </row>
    <row r="162" ht="87" customHeight="1">
      <c r="B162" s="89"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48" t="inlineStr">
        <is>
          <t>Diaria</t>
        </is>
      </c>
      <c r="D162" s="448" t="inlineStr">
        <is>
          <t>Muy alta</t>
        </is>
      </c>
    </row>
    <row r="168" ht="15" customHeight="1">
      <c r="B168" s="432" t="inlineStr">
        <is>
          <t>Tabla 4 Criterios para definir el nivel de probabilidad</t>
        </is>
      </c>
      <c r="C168" s="639" t="n"/>
      <c r="D168" s="640" t="n"/>
    </row>
    <row r="169" ht="15" customHeight="1">
      <c r="C169" s="83" t="inlineStr">
        <is>
          <t>FRECUENCIA DE LA ACTIVIDAD</t>
        </is>
      </c>
      <c r="D169" s="83" t="inlineStr">
        <is>
          <t>PROBABILIDAD</t>
        </is>
      </c>
    </row>
    <row r="170" ht="43.5" customHeight="1">
      <c r="B170" s="94" t="inlineStr">
        <is>
          <t>Muy Baja</t>
        </is>
      </c>
      <c r="C170" s="88" t="inlineStr">
        <is>
          <t>La actividad que conlleva el riesgo se ejecuta como máximo 2 veces por año</t>
        </is>
      </c>
      <c r="D170" s="91" t="n">
        <v>0.2</v>
      </c>
      <c r="E170" s="88" t="inlineStr">
        <is>
          <t>MUY BAJA: La actividad que conlleva el riesgo se ejecuta como máximos 2 veces por año</t>
        </is>
      </c>
    </row>
    <row r="171" ht="43.5" customHeight="1">
      <c r="B171" s="92" t="inlineStr">
        <is>
          <t>Baja</t>
        </is>
      </c>
      <c r="C171" s="88" t="inlineStr">
        <is>
          <t>La actividad que conlleva el riesgo se ejecuta de 3 a 10 veces por año</t>
        </is>
      </c>
      <c r="D171" s="91" t="n">
        <v>0.4</v>
      </c>
      <c r="E171" s="88" t="inlineStr">
        <is>
          <t>BAJA: La actividad que conlleva el riesgo se ejecuta de 3 a 10 veces por año</t>
        </is>
      </c>
    </row>
    <row r="172" ht="43.5" customHeight="1">
      <c r="B172" s="106" t="inlineStr">
        <is>
          <t>Media</t>
        </is>
      </c>
      <c r="C172" s="88" t="inlineStr">
        <is>
          <t>La actividad que conlleva el riesgo se ejecuta de 11 a 30 veces por año</t>
        </is>
      </c>
      <c r="D172" s="91" t="n">
        <v>0.6</v>
      </c>
      <c r="E172" s="88" t="inlineStr">
        <is>
          <t>MEDIA: La actividad que conlleva el riesgo se ejecuta de 11 a 30 veces por año</t>
        </is>
      </c>
    </row>
    <row r="173" ht="57.75" customHeight="1">
      <c r="B173" s="107" t="inlineStr">
        <is>
          <t>Alta</t>
        </is>
      </c>
      <c r="C173" s="88" t="inlineStr">
        <is>
          <t>La actividad que conlleva el riesgo se ejecuta mínimo 31 veces al año y máximo 100 veces por año</t>
        </is>
      </c>
      <c r="D173" s="91" t="n">
        <v>0.8</v>
      </c>
      <c r="E173" s="88" t="inlineStr">
        <is>
          <t>ALTA: La actividad que conlleva el riesgo se ejecuta mínimo 31 veces al año y máximo 100 veces por año</t>
        </is>
      </c>
    </row>
    <row r="174" ht="43.5" customHeight="1">
      <c r="B174" s="93" t="inlineStr">
        <is>
          <t>Muy Alta</t>
        </is>
      </c>
      <c r="C174" s="88" t="inlineStr">
        <is>
          <t>La actividad que conlleva el riesgo se ejecuta más de 100 veces por año</t>
        </is>
      </c>
      <c r="D174" s="91" t="n">
        <v>1</v>
      </c>
      <c r="E174" s="88" t="inlineStr">
        <is>
          <t>MUY ALTA: La actividad que conlleva el riesgo se ejecuta más de 100 veces por año</t>
        </is>
      </c>
    </row>
    <row r="179" ht="15" customHeight="1">
      <c r="F179" s="433" t="inlineStr">
        <is>
          <t>Figura 14 Matriz de calor (niveles de severidad del riesgo)</t>
        </is>
      </c>
      <c r="G179" s="639" t="n"/>
      <c r="H179" s="639" t="n"/>
      <c r="I179" s="639" t="n"/>
      <c r="J179" s="639" t="n"/>
      <c r="K179" s="639" t="n"/>
      <c r="L179" s="639" t="n"/>
      <c r="M179" s="639" t="n"/>
      <c r="N179" s="640" t="n"/>
    </row>
    <row r="180" ht="15" customHeight="1">
      <c r="B180" s="433" t="inlineStr">
        <is>
          <t>Tabla 5 Criterios para definir el nivel de impacto</t>
        </is>
      </c>
      <c r="C180" s="639" t="n"/>
      <c r="D180" s="640" t="n"/>
    </row>
    <row r="181" ht="15" customHeight="1">
      <c r="B181" s="22" t="inlineStr">
        <is>
          <t>NIVEL</t>
        </is>
      </c>
      <c r="C181" s="83" t="inlineStr">
        <is>
          <t xml:space="preserve">AFECTACIÓN ECONÓMICA </t>
        </is>
      </c>
      <c r="D181" s="83" t="inlineStr">
        <is>
          <t xml:space="preserve">REPUTACIONAL </t>
        </is>
      </c>
      <c r="H181" s="447" t="inlineStr">
        <is>
          <t xml:space="preserve">IMPACTO </t>
        </is>
      </c>
    </row>
    <row r="182" ht="28.5" customHeight="1">
      <c r="B182" s="94" t="inlineStr">
        <is>
          <t>Leve 20%</t>
        </is>
      </c>
      <c r="C182" s="448" t="inlineStr">
        <is>
          <t>Afectación menor a 10 SMLMV .</t>
        </is>
      </c>
      <c r="D182" s="88" t="inlineStr">
        <is>
          <t>El riesgo afecta la imagen de algún área de la organización.</t>
        </is>
      </c>
      <c r="F182" s="443" t="inlineStr">
        <is>
          <t xml:space="preserve">
PROBABILIDAD</t>
        </is>
      </c>
      <c r="G182" s="435" t="inlineStr">
        <is>
          <t>Muy Alta 100%</t>
        </is>
      </c>
      <c r="H182" s="96" t="n"/>
      <c r="I182" s="96" t="n"/>
      <c r="J182" s="96" t="n"/>
      <c r="K182" s="96" t="n"/>
      <c r="L182" s="95" t="n"/>
      <c r="N182" s="100" t="inlineStr">
        <is>
          <t>Extremo</t>
        </is>
      </c>
    </row>
    <row r="183" ht="71.25" customHeight="1">
      <c r="B183" s="92" t="inlineStr">
        <is>
          <t>Menor 40%</t>
        </is>
      </c>
      <c r="C183" s="448" t="inlineStr">
        <is>
          <t>Entre 10 y 50 SMLV</t>
        </is>
      </c>
      <c r="D183" s="88" t="inlineStr">
        <is>
          <t>El riesgo afecta la imagen de la entidad internamente, deconocimiento general nivel interno, de junta directiva y accionistas y/o de proveedores.</t>
        </is>
      </c>
      <c r="E183" s="6" t="inlineStr">
        <is>
          <t>PREVENTIVO</t>
        </is>
      </c>
      <c r="G183" s="435" t="inlineStr">
        <is>
          <t>Alta 80%</t>
        </is>
      </c>
      <c r="H183" s="97" t="n"/>
      <c r="I183" s="97" t="n"/>
      <c r="J183" s="96" t="n"/>
      <c r="K183" s="96" t="n"/>
      <c r="L183" s="95" t="n"/>
      <c r="N183" s="101" t="inlineStr">
        <is>
          <t>Alto</t>
        </is>
      </c>
    </row>
    <row r="184" ht="57" customHeight="1">
      <c r="B184" s="106" t="inlineStr">
        <is>
          <t>Moderado 60%</t>
        </is>
      </c>
      <c r="C184" s="448" t="inlineStr">
        <is>
          <t>Entre 50 y 100 SMLMV</t>
        </is>
      </c>
      <c r="D184" s="88" t="inlineStr">
        <is>
          <t>El riesgo afecta la imagen de la entidad con algunos usuarios de relevancia frente al logro de los objetivos.</t>
        </is>
      </c>
      <c r="E184" s="6" t="inlineStr">
        <is>
          <t>DETECTIVO</t>
        </is>
      </c>
      <c r="G184" s="435" t="inlineStr">
        <is>
          <t>Media 60%</t>
        </is>
      </c>
      <c r="H184" s="97" t="n"/>
      <c r="I184" s="97" t="n"/>
      <c r="J184" s="97" t="n"/>
      <c r="K184" s="96" t="n"/>
      <c r="L184" s="95" t="n"/>
      <c r="N184" s="102" t="inlineStr">
        <is>
          <t>Moderado</t>
        </is>
      </c>
    </row>
    <row r="185" ht="71.25" customHeight="1">
      <c r="B185" s="107" t="inlineStr">
        <is>
          <t>Mayor 80%</t>
        </is>
      </c>
      <c r="C185" s="448" t="inlineStr">
        <is>
          <t>Entre 100 y 500 SMLMV</t>
        </is>
      </c>
      <c r="D185" s="88" t="inlineStr">
        <is>
          <t>El riesgo afecta la imagen de la entidad con efecto publicitario sostenido a nivel de sector administrativo, nivel departamental o municipal.</t>
        </is>
      </c>
      <c r="E185" s="6" t="inlineStr">
        <is>
          <t>CORRECTIVO</t>
        </is>
      </c>
      <c r="G185" s="435" t="inlineStr">
        <is>
          <t>Baja 40%</t>
        </is>
      </c>
      <c r="H185" s="98" t="n"/>
      <c r="I185" s="97" t="n"/>
      <c r="J185" s="97" t="n"/>
      <c r="K185" s="96" t="n"/>
      <c r="L185" s="95" t="n"/>
      <c r="N185" s="103" t="inlineStr">
        <is>
          <t>Bajo</t>
        </is>
      </c>
    </row>
    <row r="186" ht="57" customHeight="1">
      <c r="B186" s="93" t="inlineStr">
        <is>
          <t>Catastrófico 100%</t>
        </is>
      </c>
      <c r="C186" s="448" t="inlineStr">
        <is>
          <t>Mayor a 500 SMLMV</t>
        </is>
      </c>
      <c r="D186" s="88" t="inlineStr">
        <is>
          <t>El riesgo afecta la imagen de la entidad a nivel nacional, con efecto publicitario sostenido a nivel país</t>
        </is>
      </c>
      <c r="G186" s="435" t="inlineStr">
        <is>
          <t>Muy Baja 20%</t>
        </is>
      </c>
      <c r="H186" s="98" t="n"/>
      <c r="I186" s="99" t="n"/>
      <c r="J186" s="97" t="n"/>
      <c r="K186" s="96" t="n"/>
      <c r="L186" s="95" t="n"/>
    </row>
    <row r="187" ht="28.5" customHeight="1">
      <c r="B187" s="14" t="n"/>
      <c r="C187" s="435" t="inlineStr">
        <is>
          <t>El riesgo afecta la imagen de algún área de la organización.</t>
        </is>
      </c>
      <c r="D187" s="23" t="n"/>
      <c r="F187" s="444" t="n"/>
      <c r="G187" s="109" t="n"/>
      <c r="H187" s="110" t="n"/>
      <c r="I187" s="111" t="n"/>
      <c r="J187" s="112" t="n"/>
      <c r="K187" s="113" t="n"/>
      <c r="L187" s="114" t="n"/>
    </row>
    <row r="188" ht="71.25" customHeight="1">
      <c r="B188" s="14" t="n"/>
      <c r="C188" s="435" t="inlineStr">
        <is>
          <t>El riesgo afecta la imagen de la entidad internamente, deconocimiento general nivel interno, de junta directiva y accionistas y/o de proveedores.</t>
        </is>
      </c>
      <c r="D188" s="23" t="n"/>
      <c r="F188" s="444" t="n"/>
      <c r="G188" s="109" t="n"/>
      <c r="H188" s="110" t="n"/>
      <c r="I188" s="111" t="n"/>
      <c r="J188" s="112" t="n"/>
      <c r="K188" s="113" t="n"/>
      <c r="L188" s="114" t="n"/>
    </row>
    <row r="189" ht="57" customHeight="1">
      <c r="B189" s="14" t="n"/>
      <c r="C189" s="435" t="inlineStr">
        <is>
          <t>El riesgo afecta la imagen de la entidad con algunos usuarios de relevancia frente al logro de los objetivos.</t>
        </is>
      </c>
      <c r="D189" s="23" t="n"/>
      <c r="F189" s="444" t="n"/>
      <c r="G189" s="109" t="n"/>
      <c r="H189" s="110" t="n"/>
      <c r="I189" s="111" t="n"/>
      <c r="J189" s="112" t="n"/>
      <c r="K189" s="113" t="n"/>
      <c r="L189" s="114" t="n"/>
    </row>
    <row r="190" ht="71.25" customHeight="1">
      <c r="B190" s="14" t="n"/>
      <c r="C190" s="435" t="inlineStr">
        <is>
          <t>El riesgo afecta la imagen de la entidad con efecto publicitario sostenido a nivel de sector administrativo, nivel departamental o municipal.</t>
        </is>
      </c>
      <c r="D190" s="23" t="n"/>
      <c r="F190" s="444" t="n"/>
      <c r="G190" s="109" t="n"/>
      <c r="H190" s="110" t="n"/>
      <c r="I190" s="111" t="n"/>
      <c r="J190" s="112" t="n"/>
      <c r="K190" s="113" t="n"/>
      <c r="L190" s="114" t="n"/>
    </row>
    <row r="191" ht="42.75" customHeight="1">
      <c r="B191" s="14" t="n"/>
      <c r="C191" s="435" t="inlineStr">
        <is>
          <t>El riesgo afecta la imagen de la entidad a nivel nacional, con efecto publicitario sostenido a nivel país</t>
        </is>
      </c>
      <c r="D191" s="23" t="n"/>
      <c r="F191" s="444" t="n"/>
      <c r="G191" s="109" t="n"/>
      <c r="H191" s="110" t="n"/>
      <c r="I191" s="111" t="n"/>
      <c r="J191" s="112" t="n"/>
      <c r="K191" s="113" t="n"/>
      <c r="L191" s="114" t="n"/>
    </row>
    <row r="192" ht="15" customHeight="1">
      <c r="B192" s="14" t="n"/>
      <c r="C192" s="25" t="n"/>
      <c r="D192" s="23" t="n"/>
      <c r="F192" s="444" t="n"/>
      <c r="G192" s="109" t="n"/>
      <c r="H192" s="110" t="n"/>
      <c r="I192" s="111" t="n"/>
      <c r="J192" s="112" t="n"/>
      <c r="K192" s="113" t="n"/>
      <c r="L192" s="114" t="n"/>
    </row>
    <row r="194" ht="15" customHeight="1">
      <c r="B194" s="433" t="inlineStr">
        <is>
          <t>Tabla 6 Atributos de para el diseño del control</t>
        </is>
      </c>
      <c r="C194" s="639" t="n"/>
      <c r="D194" s="639" t="n"/>
      <c r="E194" s="640" t="n"/>
      <c r="F194" s="104" t="n"/>
    </row>
    <row r="195" ht="15" customHeight="1">
      <c r="B195" s="83" t="inlineStr">
        <is>
          <t>CARACTERISTICAS</t>
        </is>
      </c>
      <c r="C195" s="640" t="n"/>
      <c r="D195" s="83" t="inlineStr">
        <is>
          <t>DESCRIPCIÓN</t>
        </is>
      </c>
      <c r="E195" s="83" t="inlineStr">
        <is>
          <t>PESO</t>
        </is>
      </c>
    </row>
    <row r="196" ht="43.5" customHeight="1">
      <c r="B196" s="435" t="inlineStr">
        <is>
          <t>Atributos de eficiencia</t>
        </is>
      </c>
      <c r="C196" s="448" t="inlineStr">
        <is>
          <t>Tipo</t>
        </is>
      </c>
      <c r="D196" s="89" t="inlineStr">
        <is>
          <t>Preventivo: Va hacia las causas del riesgo, aseguran el resultado final esperado.</t>
        </is>
      </c>
      <c r="E196" s="91" t="n">
        <v>0.25</v>
      </c>
    </row>
    <row r="197" ht="57.75" customHeight="1">
      <c r="B197" s="670" t="n"/>
      <c r="C197" s="670" t="n"/>
      <c r="D197" s="89" t="inlineStr">
        <is>
          <t>Detectivo: Detecta que algo ocurre y devuelve el proceso a los controles preventivos. Se pueden generar reprocesos.</t>
        </is>
      </c>
      <c r="E197" s="91" t="n">
        <v>0.15</v>
      </c>
    </row>
    <row r="198" ht="57.75" customHeight="1">
      <c r="B198" s="670" t="n"/>
      <c r="C198" s="669" t="n"/>
      <c r="D198" s="89" t="inlineStr">
        <is>
          <t>Correctivo: Dado que permiten reducir el impacto de la materialización del riesgo, tienen un costo en su implementación.</t>
        </is>
      </c>
      <c r="E198" s="91" t="n">
        <v>0.1</v>
      </c>
    </row>
    <row r="199" ht="100.5" customHeight="1">
      <c r="B199" s="670" t="n"/>
      <c r="C199" s="448" t="inlineStr">
        <is>
          <t xml:space="preserve">Implementación </t>
        </is>
      </c>
      <c r="D199" s="89" t="inlineStr">
        <is>
          <t>Automático: Son actividades de procesamiento o validación de información que se ejecutan por un sistema y/o aplicativo de manera automática sin la intervención de personas para su realización.</t>
        </is>
      </c>
      <c r="E199" s="91" t="n">
        <v>0.25</v>
      </c>
      <c r="F199" s="6" t="inlineStr">
        <is>
          <t>AUTOMÁTICO</t>
        </is>
      </c>
    </row>
    <row r="200" ht="43.5" customHeight="1">
      <c r="B200" s="669" t="n"/>
      <c r="C200" s="669" t="n"/>
      <c r="D200" s="89" t="inlineStr">
        <is>
          <t>Manual: Controles que son ejecutados por una persona, tiene implícito el error humano.</t>
        </is>
      </c>
      <c r="E200" s="91" t="n">
        <v>0.15</v>
      </c>
      <c r="F200" s="6" t="inlineStr">
        <is>
          <t>MANUAL</t>
        </is>
      </c>
    </row>
    <row r="201" ht="86.25" customHeight="1">
      <c r="B201" s="435" t="inlineStr">
        <is>
          <t>Atributos informativos</t>
        </is>
      </c>
      <c r="C201" s="448" t="inlineStr">
        <is>
          <t>Documentación</t>
        </is>
      </c>
      <c r="D201" s="89" t="inlineStr">
        <is>
          <t>Documentado: Controles que están documentados en el proceso, ya sea en manuales, procedimientos, flujogramas o cualquier otro documento propio del proceso.</t>
        </is>
      </c>
      <c r="E201" s="448" t="inlineStr">
        <is>
          <t>-</t>
        </is>
      </c>
    </row>
    <row r="202" ht="86.25" customHeight="1">
      <c r="B202" s="670" t="n"/>
      <c r="C202" s="669" t="n"/>
      <c r="D202" s="89" t="inlineStr">
        <is>
          <t>Sin documentar: Identifica a los controles que pese a que se ejecutan en el proceso no se encuentran documentados en ningún documento propio del proceso.</t>
        </is>
      </c>
      <c r="E202" s="448" t="inlineStr">
        <is>
          <t>-</t>
        </is>
      </c>
    </row>
    <row r="203" ht="43.5" customHeight="1">
      <c r="B203" s="670" t="n"/>
      <c r="C203" s="448" t="inlineStr">
        <is>
          <t>Frecuencia</t>
        </is>
      </c>
      <c r="D203" s="89" t="inlineStr">
        <is>
          <t>Continua: El control se aplica siempre que se realiza la actividad que conlleva el riesgo.</t>
        </is>
      </c>
      <c r="E203" s="448" t="inlineStr">
        <is>
          <t>-</t>
        </is>
      </c>
    </row>
    <row r="204" ht="43.5" customHeight="1">
      <c r="B204" s="670" t="n"/>
      <c r="C204" s="669" t="n"/>
      <c r="D204" s="89" t="inlineStr">
        <is>
          <t>Aleatoria: El control se aplica aleatoriamente a la actividad que conlleva el riesgo.</t>
        </is>
      </c>
      <c r="E204" s="448" t="inlineStr">
        <is>
          <t>-</t>
        </is>
      </c>
    </row>
    <row r="205" ht="43.5" customHeight="1">
      <c r="B205" s="670" t="n"/>
      <c r="C205" s="448" t="inlineStr">
        <is>
          <t>Evidencia</t>
        </is>
      </c>
      <c r="D205" s="89" t="inlineStr">
        <is>
          <t>Con registro: El control deja un registro permite evidencia la ejecución del control.</t>
        </is>
      </c>
      <c r="E205" s="448" t="inlineStr">
        <is>
          <t>-</t>
        </is>
      </c>
    </row>
    <row r="206" ht="43.5" customHeight="1">
      <c r="B206" s="669" t="n"/>
      <c r="C206" s="669" t="n"/>
      <c r="D206" s="89" t="inlineStr">
        <is>
          <t>Sin registro: El control no deja registro de la ejecución del control.</t>
        </is>
      </c>
      <c r="E206" s="448" t="inlineStr">
        <is>
          <t>-</t>
        </is>
      </c>
    </row>
    <row r="210" ht="15" customHeight="1">
      <c r="B210" s="433" t="inlineStr">
        <is>
          <t>Tabla 7 Aplicación tabla atributos a ejemplo propuesto</t>
        </is>
      </c>
      <c r="C210" s="639" t="n"/>
      <c r="D210" s="639" t="n"/>
      <c r="E210" s="639" t="n"/>
      <c r="F210" s="640" t="n"/>
    </row>
    <row r="211" ht="15" customHeight="1">
      <c r="B211" s="83" t="inlineStr">
        <is>
          <t>CONTROLES Y SUS CARACTERÍSTICAS</t>
        </is>
      </c>
      <c r="C211" s="639" t="n"/>
      <c r="D211" s="639" t="n"/>
      <c r="E211" s="640" t="n"/>
      <c r="F211" s="83" t="inlineStr">
        <is>
          <t>PESO</t>
        </is>
      </c>
    </row>
    <row r="212">
      <c r="B212" s="435"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48" t="inlineStr">
        <is>
          <t>Tipo</t>
        </is>
      </c>
      <c r="D212" s="448" t="inlineStr">
        <is>
          <t>Preventivo</t>
        </is>
      </c>
      <c r="E212" s="448" t="inlineStr">
        <is>
          <t>X</t>
        </is>
      </c>
      <c r="F212" s="91" t="n">
        <v>0.25</v>
      </c>
    </row>
    <row r="213">
      <c r="B213" s="670" t="n"/>
      <c r="C213" s="670" t="n"/>
      <c r="D213" s="448" t="inlineStr">
        <is>
          <t>Detectivo</t>
        </is>
      </c>
      <c r="E213" s="448" t="n"/>
      <c r="F213" s="448" t="n"/>
    </row>
    <row r="214">
      <c r="B214" s="670" t="n"/>
      <c r="C214" s="669" t="n"/>
      <c r="D214" s="448" t="inlineStr">
        <is>
          <t>Correctivo</t>
        </is>
      </c>
      <c r="E214" s="448" t="n"/>
      <c r="F214" s="448" t="n"/>
    </row>
    <row r="215">
      <c r="B215" s="670" t="n"/>
      <c r="C215" s="448" t="inlineStr">
        <is>
          <t>Implementación</t>
        </is>
      </c>
      <c r="D215" s="448" t="inlineStr">
        <is>
          <t>Automático</t>
        </is>
      </c>
      <c r="E215" s="448" t="n"/>
      <c r="F215" s="448" t="n"/>
    </row>
    <row r="216">
      <c r="B216" s="670" t="n"/>
      <c r="C216" s="669" t="n"/>
      <c r="D216" s="448" t="inlineStr">
        <is>
          <t>Manual</t>
        </is>
      </c>
      <c r="E216" s="448" t="inlineStr">
        <is>
          <t>X</t>
        </is>
      </c>
      <c r="F216" s="91" t="n">
        <v>0.15</v>
      </c>
    </row>
    <row r="217">
      <c r="B217" s="670" t="n"/>
      <c r="C217" s="448" t="inlineStr">
        <is>
          <t>Documentación</t>
        </is>
      </c>
      <c r="D217" s="448" t="inlineStr">
        <is>
          <t>Documentado</t>
        </is>
      </c>
      <c r="E217" s="448" t="inlineStr">
        <is>
          <t>X</t>
        </is>
      </c>
      <c r="F217" s="448" t="inlineStr">
        <is>
          <t>-</t>
        </is>
      </c>
    </row>
    <row r="218">
      <c r="B218" s="670" t="n"/>
      <c r="C218" s="669" t="n"/>
      <c r="D218" s="448" t="inlineStr">
        <is>
          <t>Sin documentar</t>
        </is>
      </c>
      <c r="E218" s="448" t="n"/>
      <c r="F218" s="448" t="inlineStr">
        <is>
          <t>-</t>
        </is>
      </c>
    </row>
    <row r="219">
      <c r="B219" s="670" t="n"/>
      <c r="C219" s="448" t="inlineStr">
        <is>
          <t>Frecuencia</t>
        </is>
      </c>
      <c r="D219" s="448" t="inlineStr">
        <is>
          <t>Continua</t>
        </is>
      </c>
      <c r="E219" s="448" t="inlineStr">
        <is>
          <t>X</t>
        </is>
      </c>
      <c r="F219" s="448" t="inlineStr">
        <is>
          <t>-</t>
        </is>
      </c>
    </row>
    <row r="220">
      <c r="B220" s="670" t="n"/>
      <c r="C220" s="669" t="n"/>
      <c r="D220" s="448" t="inlineStr">
        <is>
          <t>Aleatoria</t>
        </is>
      </c>
      <c r="E220" s="448" t="n"/>
      <c r="F220" s="448" t="inlineStr">
        <is>
          <t>-</t>
        </is>
      </c>
    </row>
    <row r="221">
      <c r="B221" s="670" t="n"/>
      <c r="C221" s="448" t="inlineStr">
        <is>
          <t>Evidencia</t>
        </is>
      </c>
      <c r="D221" s="448" t="inlineStr">
        <is>
          <t>Con registro</t>
        </is>
      </c>
      <c r="E221" s="448" t="inlineStr">
        <is>
          <t>X</t>
        </is>
      </c>
      <c r="F221" s="448" t="inlineStr">
        <is>
          <t>-</t>
        </is>
      </c>
    </row>
    <row r="222">
      <c r="B222" s="669" t="n"/>
      <c r="C222" s="669" t="n"/>
      <c r="D222" s="448" t="inlineStr">
        <is>
          <t>Sin registro</t>
        </is>
      </c>
      <c r="E222" s="44" t="n"/>
      <c r="F222" s="448" t="inlineStr">
        <is>
          <t>-</t>
        </is>
      </c>
    </row>
    <row r="223" ht="15" customHeight="1">
      <c r="B223" s="671" t="inlineStr">
        <is>
          <t>TOTAL VALORACIÓN CONTROL 1</t>
        </is>
      </c>
      <c r="C223" s="639" t="n"/>
      <c r="D223" s="639" t="n"/>
      <c r="E223" s="640" t="n"/>
      <c r="F223" s="90" t="n">
        <v>0.4</v>
      </c>
    </row>
    <row r="227">
      <c r="C227" s="6" t="inlineStr">
        <is>
          <t>PERIODICIDAD</t>
        </is>
      </c>
    </row>
    <row r="228">
      <c r="C228" s="6" t="inlineStr">
        <is>
          <t>DIARIA</t>
        </is>
      </c>
    </row>
    <row r="229">
      <c r="C229" s="6" t="inlineStr">
        <is>
          <t>SEMANAL</t>
        </is>
      </c>
    </row>
    <row r="230">
      <c r="C230" s="6" t="inlineStr">
        <is>
          <t>MENSUAL</t>
        </is>
      </c>
    </row>
    <row r="231">
      <c r="C231" s="6" t="inlineStr">
        <is>
          <t>TRIMESTRAL</t>
        </is>
      </c>
    </row>
    <row r="232">
      <c r="C232" s="6" t="inlineStr">
        <is>
          <t>SEMESTRAL</t>
        </is>
      </c>
    </row>
    <row r="233">
      <c r="C233" s="6" t="inlineStr">
        <is>
          <t>ANUAL</t>
        </is>
      </c>
    </row>
    <row r="234">
      <c r="C234" s="6" t="inlineStr">
        <is>
          <t>CADA VEZ QUE SE PRESENTE LA NECESIDAD</t>
        </is>
      </c>
    </row>
    <row r="236" ht="15" customHeight="1">
      <c r="C236" s="219" t="inlineStr">
        <is>
          <t>Alta Dirección</t>
        </is>
      </c>
      <c r="D236" s="2" t="n">
        <v>1</v>
      </c>
    </row>
    <row r="237" ht="15" customHeight="1">
      <c r="C237" s="219" t="inlineStr">
        <is>
          <t>Procesos Internos</t>
        </is>
      </c>
      <c r="D237" s="2" t="n">
        <v>2</v>
      </c>
    </row>
    <row r="238" ht="15" customHeight="1">
      <c r="C238" s="219" t="inlineStr">
        <is>
          <t>Sistemas de Gestión</t>
        </is>
      </c>
      <c r="D238" s="2" t="n">
        <v>3</v>
      </c>
    </row>
    <row r="239" ht="15" customHeight="1">
      <c r="C239" s="220" t="inlineStr">
        <is>
          <t>Comunidad Universitaria</t>
        </is>
      </c>
      <c r="D239" s="2" t="n">
        <v>4</v>
      </c>
    </row>
    <row r="240" ht="15" customHeight="1">
      <c r="C240" s="220" t="inlineStr">
        <is>
          <t>Cuerpos Colegiados</t>
        </is>
      </c>
      <c r="D240" s="2" t="n">
        <v>5</v>
      </c>
    </row>
    <row r="241" ht="15" customHeight="1">
      <c r="C241" s="219" t="inlineStr">
        <is>
          <t>Entes de Control y/o Vigilancia</t>
        </is>
      </c>
    </row>
    <row r="242" ht="45" customHeight="1">
      <c r="C242" s="221" t="inlineStr">
        <is>
          <t>Contratistas / Proveedores Inscritos en el Banco Proveedores</t>
        </is>
      </c>
    </row>
    <row r="243" ht="15" customHeight="1">
      <c r="C243" s="221" t="inlineStr">
        <is>
          <t>Servicios Públicos - Privados</t>
        </is>
      </c>
    </row>
    <row r="244" ht="30" customHeight="1">
      <c r="C244" s="221" t="inlineStr">
        <is>
          <t>Agremiaciones y Sector Productivo</t>
        </is>
      </c>
    </row>
    <row r="245" ht="30" customHeight="1">
      <c r="C245" s="221" t="inlineStr">
        <is>
          <t>Ente Gubernamental y Territorial</t>
        </is>
      </c>
    </row>
    <row r="246" ht="15" customHeight="1">
      <c r="C246" s="221" t="inlineStr">
        <is>
          <t>Comunidad en General</t>
        </is>
      </c>
    </row>
    <row r="247" ht="15" customHeight="1">
      <c r="C247" s="221" t="inlineStr">
        <is>
          <t>Convenios</t>
        </is>
      </c>
    </row>
    <row r="248" ht="15" customHeight="1">
      <c r="C248" s="221" t="inlineStr">
        <is>
          <t>Entidades de Emergencia</t>
        </is>
      </c>
    </row>
    <row r="249" ht="15" customHeight="1">
      <c r="C249" s="219" t="inlineStr">
        <is>
          <t>Instituciones Educativas</t>
        </is>
      </c>
    </row>
    <row r="250" ht="15.75" customHeight="1" thickBot="1">
      <c r="C250" s="222" t="inlineStr">
        <is>
          <t>Entidades de Protección</t>
        </is>
      </c>
    </row>
    <row r="251">
      <c r="C251" s="223" t="inlineStr">
        <is>
          <t>Consejo superior</t>
        </is>
      </c>
    </row>
    <row r="252">
      <c r="C252" s="223" t="inlineStr">
        <is>
          <t>Consejo Académico</t>
        </is>
      </c>
    </row>
    <row r="253">
      <c r="C253" s="223" t="inlineStr">
        <is>
          <t xml:space="preserve">Rector </t>
        </is>
      </c>
    </row>
    <row r="254">
      <c r="C254" s="223" t="inlineStr">
        <is>
          <t>Vicerrector Académico</t>
        </is>
      </c>
    </row>
    <row r="255" ht="28.5" customHeight="1">
      <c r="C255" s="223" t="inlineStr">
        <is>
          <t>Vicerrector Administrativo y Financiero</t>
        </is>
      </c>
    </row>
    <row r="256">
      <c r="C256" s="224" t="inlineStr">
        <is>
          <t>Secretario General</t>
        </is>
      </c>
    </row>
    <row r="257">
      <c r="C257" s="224" t="inlineStr">
        <is>
          <t>Líderes de proceso</t>
        </is>
      </c>
    </row>
    <row r="258">
      <c r="C258" s="224" t="inlineStr">
        <is>
          <t>Decanos</t>
        </is>
      </c>
    </row>
    <row r="259">
      <c r="C259" s="224" t="inlineStr">
        <is>
          <t>Coordinadores</t>
        </is>
      </c>
    </row>
    <row r="260" ht="42.75" customHeight="1">
      <c r="C260" s="223" t="inlineStr">
        <is>
          <t>Directores Administrativos (seccionales, extensiones, CAD, Oficina Bogotá)</t>
        </is>
      </c>
    </row>
    <row r="261">
      <c r="C261" s="223" t="inlineStr">
        <is>
          <t>Jefes de área</t>
        </is>
      </c>
    </row>
    <row r="262" ht="28.5" customHeight="1">
      <c r="C262" s="225" t="inlineStr">
        <is>
          <t>Sistema de Gestión de la Calidad - SGC - ISO  9001:2015</t>
        </is>
      </c>
    </row>
    <row r="263" ht="28.5" customHeight="1">
      <c r="C263" s="225" t="inlineStr">
        <is>
          <t>Sistema de Gestión Ambiental - SGA - ISO14001:2015</t>
        </is>
      </c>
    </row>
    <row r="264" ht="42.75" customHeight="1">
      <c r="C264" s="225" t="inlineStr">
        <is>
          <t>Sistema de Gestión Seguridad y Salud en el Trabajo - SGSST - ISO 45001:2018</t>
        </is>
      </c>
    </row>
    <row r="265" ht="42.75" customHeight="1">
      <c r="C265" s="225" t="inlineStr">
        <is>
          <t>Sistema de Gestión Seguridad de la Información - SGSI - ISO 27001:2022</t>
        </is>
      </c>
    </row>
    <row r="266" ht="28.5" customHeight="1">
      <c r="C266" s="225" t="inlineStr">
        <is>
          <t>Sistema de Gestión Antisoborno - SGSA - ISO 37001:2015</t>
        </is>
      </c>
    </row>
    <row r="267" ht="57" customHeight="1">
      <c r="C267" s="225" t="inlineStr">
        <is>
          <t>Sistema de Gestión Satisfacción del Cliente y Gestión de Reclamaciones - SGSCYR - ISO 10002:2018</t>
        </is>
      </c>
    </row>
    <row r="268">
      <c r="C268" s="223" t="inlineStr">
        <is>
          <t>EFR</t>
        </is>
      </c>
    </row>
    <row r="269">
      <c r="C269" s="223" t="inlineStr">
        <is>
          <t>Inclusión</t>
        </is>
      </c>
    </row>
    <row r="270">
      <c r="C270" s="223" t="inlineStr">
        <is>
          <t>Buenas practicas corporativas</t>
        </is>
      </c>
    </row>
    <row r="271" ht="42.75" customHeight="1">
      <c r="C271" s="225" t="inlineStr">
        <is>
          <t>Gestores del conocimiento y el aprendizaje (Nacionales e Internacionales)</t>
        </is>
      </c>
    </row>
    <row r="272" ht="28.5" customHeight="1">
      <c r="C272" s="225" t="inlineStr">
        <is>
          <t>Estudiantes creadores de oportunidades - PASANTES</t>
        </is>
      </c>
    </row>
    <row r="273">
      <c r="C273" s="223" t="inlineStr">
        <is>
          <t>Egresados</t>
        </is>
      </c>
    </row>
    <row r="274">
      <c r="C274" s="223" t="inlineStr">
        <is>
          <t>Graduados</t>
        </is>
      </c>
    </row>
    <row r="275">
      <c r="C275" s="224" t="inlineStr">
        <is>
          <t>Personal administrativo</t>
        </is>
      </c>
    </row>
    <row r="276">
      <c r="C276" s="224" t="inlineStr">
        <is>
          <t>Personal operativo</t>
        </is>
      </c>
    </row>
    <row r="277">
      <c r="C277" s="223" t="inlineStr">
        <is>
          <t>Brigadas de Emergencia</t>
        </is>
      </c>
    </row>
    <row r="278" ht="42.75" customHeight="1">
      <c r="C278" s="225" t="inlineStr">
        <is>
          <t>Creadores de Oportunidades Nacionales e Internacionales (Estudiantes )</t>
        </is>
      </c>
    </row>
    <row r="279" ht="28.5" customHeight="1">
      <c r="C279" s="224" t="inlineStr">
        <is>
          <t>Creadores de Oportunidades de Pregrado (Estudiantes)</t>
        </is>
      </c>
    </row>
    <row r="280" ht="28.5" customHeight="1">
      <c r="C280" s="224" t="inlineStr">
        <is>
          <t>Creadores de Oportunidades de Posgrado (Estudiantes)</t>
        </is>
      </c>
    </row>
    <row r="281" ht="57" customHeight="1">
      <c r="C281" s="225" t="inlineStr">
        <is>
          <t>Comité de convivencia y conciliación laboral (COCOLA)
Sindicato
COPASST</t>
        </is>
      </c>
    </row>
    <row r="282" ht="28.5" customHeight="1">
      <c r="C282" s="224" t="inlineStr">
        <is>
          <t>Comisión de Gestión y Evacuación curricular</t>
        </is>
      </c>
    </row>
    <row r="283">
      <c r="C283" s="224" t="inlineStr">
        <is>
          <t>Comisión de Acreditación</t>
        </is>
      </c>
    </row>
    <row r="284" ht="28.5" customHeight="1">
      <c r="C284" s="224" t="inlineStr">
        <is>
          <t>Comisión Gestión Familia Responsable</t>
        </is>
      </c>
    </row>
    <row r="285" ht="28.5" customHeight="1">
      <c r="C285" s="224" t="inlineStr">
        <is>
          <t>Comisión Bienestar, Equidad y Diversidad</t>
        </is>
      </c>
    </row>
    <row r="286">
      <c r="C286" s="224" t="inlineStr">
        <is>
          <t>Comisión desempeño institucional</t>
        </is>
      </c>
    </row>
    <row r="287">
      <c r="C287" s="224" t="inlineStr">
        <is>
          <t xml:space="preserve">Comisión Gestión  </t>
        </is>
      </c>
    </row>
    <row r="288">
      <c r="C288" s="224" t="inlineStr">
        <is>
          <t>Comisión Control Interno</t>
        </is>
      </c>
    </row>
    <row r="289">
      <c r="C289" s="224" t="inlineStr">
        <is>
          <t>Comité del Profesor</t>
        </is>
      </c>
    </row>
    <row r="290" ht="28.5" customHeight="1">
      <c r="C290" s="223" t="inlineStr">
        <is>
          <t>Comité Aseguramiento de la Calidad</t>
        </is>
      </c>
    </row>
    <row r="291" ht="28.5" customHeight="1">
      <c r="C291" s="224" t="inlineStr">
        <is>
          <t>Comité Universitario de Política Fiscal - COUNFIS</t>
        </is>
      </c>
    </row>
    <row r="292">
      <c r="C292" s="223" t="inlineStr">
        <is>
          <t>Comité Seguridad Vial</t>
        </is>
      </c>
    </row>
    <row r="293" ht="28.5" customHeight="1">
      <c r="C293" s="223" t="inlineStr">
        <is>
          <t>Comité Practicas Académicas y Experiencias Formativas</t>
        </is>
      </c>
    </row>
    <row r="294" ht="85.5" customHeight="1">
      <c r="C294" s="225" t="inlineStr">
        <is>
          <t>Comisión de Implementación Régimen de Contabilidad Presupuestal Pública y el Catálogo Integrado de Clasificación Presupuestal de la Universidad de Cundinamarca</t>
        </is>
      </c>
    </row>
    <row r="295">
      <c r="C295" s="225" t="inlineStr">
        <is>
          <t>Comité de Sostenibilidad Contable</t>
        </is>
      </c>
    </row>
    <row r="296">
      <c r="C296" s="225" t="inlineStr">
        <is>
          <t>Comité de Apoyo Financiero</t>
        </is>
      </c>
    </row>
    <row r="297" ht="28.5" customHeight="1">
      <c r="C297" s="225" t="inlineStr">
        <is>
          <t>Comité para el Desarrollo de la Investigación</t>
        </is>
      </c>
    </row>
    <row r="298" ht="28.5" customHeight="1">
      <c r="C298" s="225" t="inlineStr">
        <is>
          <t>Comité de Ética, Bioética e Integridad en Investigación - CEBII</t>
        </is>
      </c>
    </row>
    <row r="299">
      <c r="C299" s="225" t="inlineStr">
        <is>
          <t>Comité Derechos Humanos</t>
        </is>
      </c>
    </row>
    <row r="300" ht="28.5" customHeight="1">
      <c r="C300" s="225" t="inlineStr">
        <is>
          <t>Comité Centro de Estudios Agroambientales</t>
        </is>
      </c>
    </row>
    <row r="301" ht="28.5" customHeight="1">
      <c r="C301" s="225" t="inlineStr">
        <is>
          <t>Comité de Formación y Capacitación</t>
        </is>
      </c>
    </row>
    <row r="302">
      <c r="C302" s="224" t="inlineStr">
        <is>
          <t>Comité de Contratación</t>
        </is>
      </c>
    </row>
    <row r="303">
      <c r="C303" s="223" t="inlineStr">
        <is>
          <t>Consejos de Facultad</t>
        </is>
      </c>
    </row>
    <row r="304">
      <c r="C304" s="224" t="inlineStr">
        <is>
          <t>Comité Curriculares</t>
        </is>
      </c>
    </row>
    <row r="305">
      <c r="C305" s="224" t="inlineStr">
        <is>
          <t>Comité Postgrados</t>
        </is>
      </c>
    </row>
    <row r="306" ht="28.5" customHeight="1">
      <c r="C306" s="224" t="inlineStr">
        <is>
          <t>Comité interno de asignación y reconocimiento de puntaje CIARP</t>
        </is>
      </c>
    </row>
    <row r="307" ht="28.5" customHeight="1">
      <c r="C307" s="224" t="inlineStr">
        <is>
          <t>Sistema nacional de derechos de autor</t>
        </is>
      </c>
    </row>
    <row r="308">
      <c r="C308" s="224" t="inlineStr">
        <is>
          <t>Contraloría de Cundinamarca</t>
        </is>
      </c>
    </row>
    <row r="309">
      <c r="C309" s="224" t="inlineStr">
        <is>
          <t>Contaduría General de la Nación</t>
        </is>
      </c>
    </row>
    <row r="310">
      <c r="C310" s="224" t="inlineStr">
        <is>
          <t>Procuraduría</t>
        </is>
      </c>
    </row>
    <row r="311">
      <c r="C311" s="224" t="inlineStr">
        <is>
          <t>Ministerio de Trabajo</t>
        </is>
      </c>
    </row>
    <row r="312">
      <c r="C312" s="224" t="inlineStr">
        <is>
          <t>Ministerio de Educación Nacional</t>
        </is>
      </c>
    </row>
    <row r="313" ht="28.5" customHeight="1">
      <c r="C313" s="226" t="inlineStr">
        <is>
          <t>Ministerio de Ciencia, Tecnología e Innovación MINCIENCIAS</t>
        </is>
      </c>
    </row>
    <row r="314">
      <c r="C314" s="224" t="inlineStr">
        <is>
          <t>Ministerio de Medio ambiente</t>
        </is>
      </c>
    </row>
    <row r="315">
      <c r="C315" s="224" t="inlineStr">
        <is>
          <t>Ministerio de las TICs</t>
        </is>
      </c>
    </row>
    <row r="316" ht="28.5" customHeight="1">
      <c r="C316" s="224" t="inlineStr">
        <is>
          <t>Corporación Autónoma Regional - CAR</t>
        </is>
      </c>
    </row>
    <row r="317">
      <c r="C317" s="224" t="inlineStr">
        <is>
          <t>Secretaria de Salud</t>
        </is>
      </c>
    </row>
    <row r="318">
      <c r="C318" s="224" t="inlineStr">
        <is>
          <t>Secretaria Ambiente</t>
        </is>
      </c>
    </row>
    <row r="319" ht="28.5" customHeight="1">
      <c r="C319" s="224" t="inlineStr">
        <is>
          <t>Administrador a de Riesgos Laborales</t>
        </is>
      </c>
    </row>
    <row r="320">
      <c r="C320" s="224" t="inlineStr">
        <is>
          <t>Veedurías Ciudadanas</t>
        </is>
      </c>
    </row>
    <row r="321" ht="28.5" customHeight="1">
      <c r="C321" s="224" t="inlineStr">
        <is>
          <t>Unidad de Gestión Pensional y Parafiscales</t>
        </is>
      </c>
    </row>
    <row r="322">
      <c r="C322" s="224" t="inlineStr">
        <is>
          <t>DIAN</t>
        </is>
      </c>
    </row>
    <row r="323" ht="28.5" customHeight="1">
      <c r="C323" s="224" t="inlineStr">
        <is>
          <t>Comité Local de Seguridad y Salud en el Trabajo - COLOSST</t>
        </is>
      </c>
    </row>
    <row r="324">
      <c r="C324" s="224" t="inlineStr">
        <is>
          <t>FENALCO</t>
        </is>
      </c>
    </row>
    <row r="325">
      <c r="C325" s="226" t="inlineStr">
        <is>
          <t>Consejo Nacional de Acreditación</t>
        </is>
      </c>
    </row>
    <row r="326">
      <c r="C326" s="226" t="inlineStr">
        <is>
          <t xml:space="preserve">Ministerio de defensa </t>
        </is>
      </c>
    </row>
    <row r="327" ht="28.5" customHeight="1">
      <c r="C327" s="224" t="inlineStr">
        <is>
          <t>Superintendencia de Industria y Comercio</t>
        </is>
      </c>
    </row>
    <row r="328">
      <c r="C328" s="226" t="inlineStr">
        <is>
          <t>Consejo Departamental de Archivo</t>
        </is>
      </c>
    </row>
    <row r="329">
      <c r="C329" s="226" t="inlineStr">
        <is>
          <t>Archivo General de la Nación</t>
        </is>
      </c>
    </row>
    <row r="330" ht="28.5" customHeight="1">
      <c r="C330" s="227" t="inlineStr">
        <is>
          <t>Ministerio de Hacienda y Crédito Público</t>
        </is>
      </c>
    </row>
    <row r="331">
      <c r="C331" s="226" t="inlineStr">
        <is>
          <t>Fiscalía General de la Nación</t>
        </is>
      </c>
    </row>
    <row r="332">
      <c r="C332" s="226" t="inlineStr">
        <is>
          <t>Defensoría del Pueblo</t>
        </is>
      </c>
    </row>
    <row r="333">
      <c r="C333" s="224" t="inlineStr">
        <is>
          <t>Orden de Prestación de Servicios</t>
        </is>
      </c>
    </row>
    <row r="334">
      <c r="C334" s="226" t="inlineStr">
        <is>
          <t>Anexo de Personal Académico</t>
        </is>
      </c>
    </row>
    <row r="335">
      <c r="C335" s="224" t="inlineStr">
        <is>
          <t>Bienes y servicios</t>
        </is>
      </c>
    </row>
    <row r="336" ht="57" customHeight="1">
      <c r="C336" s="224" t="inlineStr">
        <is>
          <t>Entidad Promotora de Salud - EPS
ARL
Caja de Compensación 
Fondos de pensiones y cesantías</t>
        </is>
      </c>
    </row>
    <row r="337">
      <c r="C337" s="224" t="inlineStr">
        <is>
          <t>Entidades certificadoras</t>
        </is>
      </c>
    </row>
    <row r="338">
      <c r="C338" s="224" t="inlineStr">
        <is>
          <t>Entidades financieras</t>
        </is>
      </c>
    </row>
    <row r="339">
      <c r="C339" s="224" t="inlineStr">
        <is>
          <t>Entidades Aseguradoras</t>
        </is>
      </c>
    </row>
    <row r="340">
      <c r="C340" s="224" t="inlineStr">
        <is>
          <t>ICETEX</t>
        </is>
      </c>
    </row>
    <row r="341">
      <c r="C341" s="224" t="inlineStr">
        <is>
          <t>ICFES</t>
        </is>
      </c>
    </row>
    <row r="342">
      <c r="C342" s="224" t="inlineStr">
        <is>
          <t>Servicios Públicos - Privados</t>
        </is>
      </c>
    </row>
    <row r="343">
      <c r="C343" s="224" t="inlineStr">
        <is>
          <t>Empresa de energía</t>
        </is>
      </c>
    </row>
    <row r="344" ht="28.5" customHeight="1">
      <c r="C344" s="224" t="inlineStr">
        <is>
          <t>Empresa de acueducto y alcantarillado</t>
        </is>
      </c>
    </row>
    <row r="345" ht="28.5" customHeight="1">
      <c r="C345" s="224" t="inlineStr">
        <is>
          <t>Empresa de recolección de residuos</t>
        </is>
      </c>
    </row>
    <row r="346">
      <c r="C346" s="224" t="inlineStr">
        <is>
          <t xml:space="preserve">Empresarios </t>
        </is>
      </c>
    </row>
    <row r="347" ht="28.5" customHeight="1">
      <c r="C347" s="224" t="inlineStr">
        <is>
          <t>Sistema Universitario Estatal - SUE</t>
        </is>
      </c>
    </row>
    <row r="348">
      <c r="C348" s="224" t="inlineStr">
        <is>
          <t>Congreso Nacional</t>
        </is>
      </c>
    </row>
    <row r="349" ht="28.5" customHeight="1">
      <c r="C349" s="224" t="inlineStr">
        <is>
          <t>Asamblea Departamental Cundinamarca</t>
        </is>
      </c>
    </row>
    <row r="350" ht="28.5" customHeight="1">
      <c r="C350" s="224" t="inlineStr">
        <is>
          <t>Departamento Administrativo de la Función Pública</t>
        </is>
      </c>
    </row>
    <row r="351">
      <c r="C351" s="224" t="inlineStr">
        <is>
          <t>Gobernación de Cundinamarca</t>
        </is>
      </c>
    </row>
    <row r="352">
      <c r="C352" s="224" t="inlineStr">
        <is>
          <t>Alcaldías</t>
        </is>
      </c>
    </row>
    <row r="353">
      <c r="C353" s="224" t="inlineStr">
        <is>
          <t>Despachos Judiciales</t>
        </is>
      </c>
    </row>
    <row r="354">
      <c r="C354" s="224" t="inlineStr">
        <is>
          <t>Junta de Calificación Regional</t>
        </is>
      </c>
    </row>
    <row r="355">
      <c r="C355" s="224" t="inlineStr">
        <is>
          <t>Junta de Calificación Nacional</t>
        </is>
      </c>
    </row>
    <row r="356">
      <c r="C356" s="224" t="inlineStr">
        <is>
          <t>Vecinos</t>
        </is>
      </c>
    </row>
    <row r="357">
      <c r="C357" s="224" t="inlineStr">
        <is>
          <t>Ciudadanos de los municipios</t>
        </is>
      </c>
    </row>
    <row r="358">
      <c r="C358" s="223" t="inlineStr">
        <is>
          <t>Junta de Acción Comunal - JAC</t>
        </is>
      </c>
    </row>
    <row r="359">
      <c r="C359" s="223" t="inlineStr">
        <is>
          <t xml:space="preserve"> Visitantes</t>
        </is>
      </c>
    </row>
    <row r="360">
      <c r="C360" s="223" t="inlineStr">
        <is>
          <t>Padres de Familia y/o Acudientes</t>
        </is>
      </c>
    </row>
    <row r="361">
      <c r="C361" s="224" t="inlineStr">
        <is>
          <t>Exfuncionarios</t>
        </is>
      </c>
    </row>
    <row r="362">
      <c r="C362" s="223" t="inlineStr">
        <is>
          <t>Medios de Comunicación</t>
        </is>
      </c>
    </row>
    <row r="363">
      <c r="C363" s="224" t="inlineStr">
        <is>
          <t>Asociaciones</t>
        </is>
      </c>
    </row>
    <row r="364">
      <c r="C364" s="224" t="inlineStr">
        <is>
          <t>Cooperativas</t>
        </is>
      </c>
    </row>
    <row r="365">
      <c r="C365" s="224" t="inlineStr">
        <is>
          <t>Fundaciones</t>
        </is>
      </c>
    </row>
    <row r="366" ht="28.5" customHeight="1">
      <c r="C366" s="224" t="inlineStr">
        <is>
          <t>Secretarias de Educación Municipal</t>
        </is>
      </c>
    </row>
    <row r="367">
      <c r="C367" s="223" t="inlineStr">
        <is>
          <t>Gestión del riesgo Municipal</t>
        </is>
      </c>
    </row>
    <row r="368">
      <c r="C368" s="223" t="inlineStr">
        <is>
          <t>Defensa Civil</t>
        </is>
      </c>
    </row>
    <row r="369">
      <c r="C369" s="223" t="inlineStr">
        <is>
          <t>Cruz roja</t>
        </is>
      </c>
    </row>
    <row r="370">
      <c r="C370" s="223" t="inlineStr">
        <is>
          <t>Hospital</t>
        </is>
      </c>
    </row>
    <row r="371">
      <c r="C371" s="223" t="inlineStr">
        <is>
          <t>Bomberos</t>
        </is>
      </c>
    </row>
    <row r="372">
      <c r="C372" s="223" t="inlineStr">
        <is>
          <t>Comisarias</t>
        </is>
      </c>
    </row>
    <row r="373">
      <c r="C373" s="223" t="inlineStr">
        <is>
          <t>Policía Nacional / Ambiental</t>
        </is>
      </c>
    </row>
    <row r="374" ht="42.75" customHeight="1">
      <c r="C374" s="228" t="inlineStr">
        <is>
          <t xml:space="preserve">Equipo de Respuesta a Incidentes de Seguridad Informática de la Policía Nacional </t>
        </is>
      </c>
    </row>
    <row r="375">
      <c r="C375" s="223" t="inlineStr">
        <is>
          <t>Ejercito Nacional</t>
        </is>
      </c>
    </row>
    <row r="376">
      <c r="C376" s="225" t="inlineStr">
        <is>
          <t>Sena</t>
        </is>
      </c>
    </row>
    <row r="377">
      <c r="C377" s="225" t="inlineStr">
        <is>
          <t>Colegios</t>
        </is>
      </c>
    </row>
    <row r="378">
      <c r="C378" s="225" t="inlineStr">
        <is>
          <t>Otras Universidades</t>
        </is>
      </c>
    </row>
    <row r="379">
      <c r="C379" s="225" t="inlineStr">
        <is>
          <t xml:space="preserve">Institutos </t>
        </is>
      </c>
    </row>
    <row r="380" ht="29.25" customHeight="1" thickBot="1">
      <c r="C380" s="229" t="inlineStr">
        <is>
          <t>Instituto Colombiano de Bienestar Familiar - ICBF</t>
        </is>
      </c>
    </row>
  </sheetData>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0">
    <tabColor rgb="FFD5C93D"/>
    <outlinePr summaryBelow="1" summaryRight="1"/>
    <pageSetUpPr/>
  </sheetPr>
  <dimension ref="A1:A1"/>
  <sheetViews>
    <sheetView workbookViewId="0">
      <selection activeCell="E55" sqref="E55"/>
    </sheetView>
  </sheetViews>
  <sheetFormatPr baseColWidth="10" defaultColWidth="11.42578125" defaultRowHeight="15"/>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xl/worksheets/sheet9.xml><?xml version="1.0" encoding="utf-8"?>
<worksheet xmlns="http://schemas.openxmlformats.org/spreadsheetml/2006/main">
  <sheetPr codeName="Hoja3">
    <tabColor rgb="FF0F3D38"/>
    <outlinePr summaryBelow="1" summaryRight="1"/>
    <pageSetUpPr fitToPage="1"/>
  </sheetPr>
  <dimension ref="A1:U64"/>
  <sheetViews>
    <sheetView zoomScale="70" zoomScaleNormal="70" workbookViewId="0">
      <selection activeCell="F9" sqref="F9"/>
    </sheetView>
  </sheetViews>
  <sheetFormatPr baseColWidth="10" defaultColWidth="11.42578125" defaultRowHeight="14.25"/>
  <cols>
    <col width="9.28515625" customWidth="1" style="2" min="1" max="1"/>
    <col width="55.28515625" customWidth="1" style="2" min="2" max="2"/>
    <col width="11.42578125" customWidth="1" style="2" min="3" max="3"/>
    <col hidden="1" width="13" customWidth="1" style="2" min="4" max="4"/>
    <col hidden="1" style="2" min="5" max="5"/>
    <col width="15.85546875" customWidth="1" style="2" min="6" max="6"/>
    <col width="13.5703125" customWidth="1" style="2" min="7" max="7"/>
    <col width="15.7109375" customWidth="1" style="2" min="8" max="12"/>
    <col width="12" customWidth="1" style="2" min="13" max="13"/>
    <col width="16.85546875" customWidth="1" style="2" min="14" max="14"/>
    <col width="27.85546875" customWidth="1" style="2" min="15" max="15"/>
    <col width="7.42578125" customWidth="1" style="2" min="16" max="16"/>
    <col width="19.85546875" customWidth="1" style="2" min="17" max="17"/>
    <col width="11.42578125" customWidth="1" style="2" min="18" max="16384"/>
  </cols>
  <sheetData>
    <row r="1" ht="23.25" customFormat="1" customHeight="1" s="156">
      <c r="A1" s="6" t="n"/>
      <c r="B1" s="387" t="n"/>
      <c r="C1" s="388" t="inlineStr">
        <is>
          <t>MACROPROCESO ESTRATÉGICO</t>
        </is>
      </c>
      <c r="D1" s="639" t="n"/>
      <c r="E1" s="639" t="n"/>
      <c r="F1" s="639" t="n"/>
      <c r="G1" s="639" t="n"/>
      <c r="H1" s="639" t="n"/>
      <c r="I1" s="639" t="n"/>
      <c r="J1" s="639" t="n"/>
      <c r="K1" s="639" t="n"/>
      <c r="L1" s="639" t="n"/>
      <c r="M1" s="639" t="n"/>
      <c r="N1" s="640" t="n"/>
      <c r="O1" s="388" t="inlineStr">
        <is>
          <t>CÓDIGO: ESGr028</t>
        </is>
      </c>
      <c r="P1" s="182" t="n"/>
      <c r="R1" s="154" t="n"/>
      <c r="S1" s="154" t="n"/>
      <c r="T1" s="155" t="n"/>
      <c r="U1" s="155" t="n"/>
    </row>
    <row r="2" ht="21.75" customFormat="1" customHeight="1" s="156">
      <c r="A2" s="6" t="n"/>
      <c r="B2" s="670" t="n"/>
      <c r="C2" s="388" t="inlineStr">
        <is>
          <t>PROCESO GESTIÓN SISTEMAS INTEGRADOS - CALIDAD</t>
        </is>
      </c>
      <c r="D2" s="639" t="n"/>
      <c r="E2" s="639" t="n"/>
      <c r="F2" s="639" t="n"/>
      <c r="G2" s="639" t="n"/>
      <c r="H2" s="639" t="n"/>
      <c r="I2" s="639" t="n"/>
      <c r="J2" s="639" t="n"/>
      <c r="K2" s="639" t="n"/>
      <c r="L2" s="639" t="n"/>
      <c r="M2" s="639" t="n"/>
      <c r="N2" s="640" t="n"/>
      <c r="O2" s="388" t="inlineStr">
        <is>
          <t>VERSIÓN: 18</t>
        </is>
      </c>
      <c r="P2" s="182" t="n"/>
      <c r="R2" s="154" t="n"/>
      <c r="S2" s="154" t="n"/>
      <c r="T2" s="155" t="n"/>
      <c r="U2" s="155" t="n"/>
    </row>
    <row r="3" ht="15" customFormat="1" customHeight="1" s="156">
      <c r="A3" s="6" t="n"/>
      <c r="B3" s="670" t="n"/>
      <c r="C3" s="388" t="inlineStr">
        <is>
          <t>GESTIÓN DEL RIESGO Y LAS OPORTUNIDADES</t>
        </is>
      </c>
      <c r="D3" s="643" t="n"/>
      <c r="E3" s="643" t="n"/>
      <c r="F3" s="643" t="n"/>
      <c r="G3" s="643" t="n"/>
      <c r="H3" s="643" t="n"/>
      <c r="I3" s="643" t="n"/>
      <c r="J3" s="643" t="n"/>
      <c r="K3" s="643" t="n"/>
      <c r="L3" s="643" t="n"/>
      <c r="M3" s="643" t="n"/>
      <c r="N3" s="638" t="n"/>
      <c r="O3" s="388" t="inlineStr">
        <is>
          <t>VIGENCIA: 2025-04-11</t>
        </is>
      </c>
      <c r="P3" s="182" t="n"/>
      <c r="R3" s="154" t="n"/>
      <c r="S3" s="154" t="n"/>
      <c r="T3" s="155" t="n"/>
      <c r="U3" s="155" t="n"/>
    </row>
    <row r="4" ht="12.75" customFormat="1" customHeight="1" s="156">
      <c r="A4" s="6" t="n"/>
      <c r="B4" s="669" t="n"/>
      <c r="C4" s="644" t="n"/>
      <c r="D4" s="646" t="n"/>
      <c r="E4" s="646" t="n"/>
      <c r="F4" s="646" t="n"/>
      <c r="G4" s="646" t="n"/>
      <c r="H4" s="646" t="n"/>
      <c r="I4" s="646" t="n"/>
      <c r="J4" s="646" t="n"/>
      <c r="K4" s="646" t="n"/>
      <c r="L4" s="646" t="n"/>
      <c r="M4" s="646" t="n"/>
      <c r="N4" s="645" t="n"/>
      <c r="O4" s="388" t="inlineStr">
        <is>
          <t>PÁGINA: 6 de 11</t>
        </is>
      </c>
      <c r="P4" s="182" t="n"/>
      <c r="R4" s="154" t="n"/>
      <c r="S4" s="154" t="n"/>
      <c r="T4" s="155" t="n"/>
      <c r="U4" s="155" t="n"/>
    </row>
    <row r="5" ht="15" customHeight="1" thickBot="1">
      <c r="A5" s="6" t="n"/>
      <c r="B5" s="6" t="n"/>
      <c r="C5" s="6" t="n"/>
      <c r="D5" s="6" t="n"/>
      <c r="E5" s="6" t="n"/>
      <c r="F5" s="6" t="n"/>
      <c r="G5" s="6" t="n"/>
      <c r="H5" s="6" t="n"/>
      <c r="I5" s="6" t="n"/>
      <c r="J5" s="6" t="n"/>
      <c r="K5" s="6" t="n"/>
      <c r="L5" s="6" t="n"/>
      <c r="M5" s="6" t="n"/>
      <c r="N5" s="6" t="n"/>
      <c r="O5" s="6" t="n"/>
      <c r="P5" s="6" t="n"/>
    </row>
    <row r="6" ht="15.75" customHeight="1">
      <c r="A6" s="6" t="n"/>
      <c r="B6" s="462" t="inlineStr">
        <is>
          <t>CONTEXTO - DOFA</t>
        </is>
      </c>
      <c r="C6" s="672" t="n"/>
      <c r="D6" s="474" t="inlineStr">
        <is>
          <t>SEDE
SECCIONAL
EXTENSIÓN</t>
        </is>
      </c>
      <c r="E6" s="474" t="inlineStr">
        <is>
          <t>PROCESO OFICINA SISTEMA</t>
        </is>
      </c>
      <c r="F6" s="474" t="inlineStr">
        <is>
          <t>SEDE
SECCIONAL
EXTENSIÓN</t>
        </is>
      </c>
      <c r="G6" s="474" t="inlineStr">
        <is>
          <t>PROCESO OFICINA SISTEMA</t>
        </is>
      </c>
      <c r="H6" s="466" t="inlineStr">
        <is>
          <t>PARTES INTERESADAS</t>
        </is>
      </c>
      <c r="I6" s="673" t="n"/>
      <c r="J6" s="673" t="n"/>
      <c r="K6" s="673" t="n"/>
      <c r="L6" s="674" t="n"/>
      <c r="M6" s="470" t="inlineStr">
        <is>
          <t>TOTAL</t>
        </is>
      </c>
      <c r="N6" s="472" t="inlineStr">
        <is>
          <t>PORCENTAJE</t>
        </is>
      </c>
      <c r="O6" s="459" t="inlineStr">
        <is>
          <t>INTERPRETACIÓN</t>
        </is>
      </c>
      <c r="P6" s="6" t="n"/>
    </row>
    <row r="7" ht="64.5" customHeight="1" thickBot="1">
      <c r="A7" s="207" t="inlineStr">
        <is>
          <t>REGRESAR</t>
        </is>
      </c>
      <c r="B7" s="675" t="n"/>
      <c r="C7" s="645" t="n"/>
      <c r="D7" s="669" t="n"/>
      <c r="E7" s="669" t="n"/>
      <c r="F7" s="669" t="n"/>
      <c r="G7" s="669" t="n"/>
      <c r="H7" s="475" t="inlineStr">
        <is>
          <t>Alta Dirección</t>
        </is>
      </c>
      <c r="I7" s="475" t="inlineStr">
        <is>
          <t>Ente Gubernamental y Territorial</t>
        </is>
      </c>
      <c r="J7" s="475" t="inlineStr">
        <is>
          <t>Estudiantes creadores de oportunidades - PASANTES</t>
        </is>
      </c>
      <c r="K7" s="475" t="inlineStr">
        <is>
          <t>Gestores del conocimiento y el aprendizaje (Nacionales e Internacionales)</t>
        </is>
      </c>
      <c r="L7" s="475" t="inlineStr">
        <is>
          <t>Procesos Internos</t>
        </is>
      </c>
      <c r="M7" s="669" t="n"/>
      <c r="N7" s="669" t="n"/>
      <c r="O7" s="676" t="n"/>
      <c r="P7" s="6" t="n"/>
    </row>
    <row r="8" ht="14.25" customHeight="1" thickBot="1">
      <c r="A8" s="6" t="n"/>
      <c r="B8" s="231" t="inlineStr">
        <is>
          <t>DEBILIDADES</t>
        </is>
      </c>
      <c r="C8" s="232" t="inlineStr">
        <is>
          <t>ESTADO</t>
        </is>
      </c>
      <c r="D8" s="232" t="n"/>
      <c r="E8" s="232" t="n"/>
      <c r="F8" s="232" t="n"/>
      <c r="G8" s="232" t="n"/>
      <c r="H8" s="233" t="n">
        <v>0.1</v>
      </c>
      <c r="I8" s="233" t="n">
        <v>0.05</v>
      </c>
      <c r="J8" s="233" t="n">
        <v>0.3</v>
      </c>
      <c r="K8" s="233" t="n">
        <v>0.25</v>
      </c>
      <c r="L8" s="233" t="n">
        <v>0.3</v>
      </c>
      <c r="M8" s="234">
        <f>SUM(H8:L8)</f>
        <v/>
      </c>
      <c r="N8" s="235">
        <f>+M8</f>
        <v/>
      </c>
      <c r="O8" s="677" t="n"/>
      <c r="P8" s="6" t="n"/>
    </row>
    <row r="9" ht="84" customHeight="1">
      <c r="A9" s="6" t="n"/>
      <c r="B9" s="266" t="inlineStr">
        <is>
          <t>D1. No contar con los recursos económicos suficientes para la  ejecución de los proyectos tecnológicos (contratación de personal, renovación de licenciamiento o equipos de computo, adquisición de elementos o servicios de tecnología) que permitan la ejecución de actividades de la Dirección de Sistemas y Tecnología.</t>
        </is>
      </c>
      <c r="C9" s="606" t="n">
        <v>1</v>
      </c>
      <c r="D9" s="181" t="n"/>
      <c r="E9" s="181" t="n"/>
      <c r="F9" s="181" t="inlineStr">
        <is>
          <t>TRANSVERSAL</t>
        </is>
      </c>
      <c r="G9" s="181" t="inlineStr">
        <is>
          <t>SISTEMAS Y TECNOLOGÍA</t>
        </is>
      </c>
      <c r="H9" s="78" t="n">
        <v>2</v>
      </c>
      <c r="I9" s="78" t="n">
        <v>1</v>
      </c>
      <c r="J9" s="78" t="n">
        <v>3</v>
      </c>
      <c r="K9" s="78" t="n">
        <v>3</v>
      </c>
      <c r="L9" s="78" t="n">
        <v>3</v>
      </c>
      <c r="M9" s="79">
        <f>SUM(H9:L9)</f>
        <v/>
      </c>
      <c r="N9" s="130">
        <f>+SUMPRODUCT(H$8:L$8,H9:L9)/5</f>
        <v/>
      </c>
      <c r="O9" s="80">
        <f>IF(N9&lt;=0.6,"BAJO IMPACTO",IF(N9&lt;=0.8,"MEDIO IMPACTO RECOMENDABLE EVALUARLO EN EL RIESGO",IF(N9&lt;=1,"ALTO IMPACTO OBLIGATORIO ARTICULARLA A UNO DE LOS RIESGOS")))</f>
        <v/>
      </c>
      <c r="P9" s="6" t="n"/>
    </row>
    <row r="10" hidden="1" ht="51" customHeight="1">
      <c r="A10" s="6" t="inlineStr">
        <is>
          <t>eliminar</t>
        </is>
      </c>
      <c r="B10" s="57" t="inlineStr">
        <is>
          <t>D2.Falta de directriz estratégica que permitan establecer la planeación para el desarrollo de la Política de Gobierno Digital, establecida por el Ministerio de Información y Comunicación - MinTic</t>
        </is>
      </c>
      <c r="C10" s="58" t="n">
        <v>0</v>
      </c>
      <c r="D10" s="181" t="n"/>
      <c r="E10" s="181" t="n"/>
      <c r="F10" s="181" t="n"/>
      <c r="G10" s="181" t="n"/>
      <c r="H10" s="59" t="n">
        <v>4</v>
      </c>
      <c r="I10" s="59" t="n">
        <v>4</v>
      </c>
      <c r="J10" s="59" t="n">
        <v>2</v>
      </c>
      <c r="K10" s="59" t="n">
        <v>2</v>
      </c>
      <c r="L10" s="59" t="n">
        <v>2</v>
      </c>
      <c r="M10" s="79">
        <f>SUM(H10:L10)</f>
        <v/>
      </c>
      <c r="N10" s="61">
        <f>+SUMPRODUCT(H$8:L$8,H10:L10)/5</f>
        <v/>
      </c>
      <c r="O10" s="62">
        <f>IF(N10&lt;=0.6,"BAJO IMPACTO",IF(N10&lt;=0.8,"MEDIO IMPACTO RECOMENDABLE EVALUARLO EN EL RIESGO",IF(N10&lt;=1,"ALTO IMPACTO OBLIGATORIO ARTICULARLA A UNO DE LOS RIESGOS")))</f>
        <v/>
      </c>
      <c r="P10" s="6" t="n"/>
    </row>
    <row r="11" hidden="1" ht="25.5" customHeight="1">
      <c r="A11" s="6" t="inlineStr">
        <is>
          <t>eliminar</t>
        </is>
      </c>
      <c r="B11" s="132" t="inlineStr">
        <is>
          <t>D3. Capacitación insuficiente para el Personal del área de Sistemas y Tecnología.</t>
        </is>
      </c>
      <c r="C11" s="58" t="n">
        <v>0</v>
      </c>
      <c r="D11" s="181" t="n"/>
      <c r="E11" s="181" t="n"/>
      <c r="F11" s="181" t="n"/>
      <c r="G11" s="181" t="n"/>
      <c r="H11" s="59" t="n">
        <v>3</v>
      </c>
      <c r="I11" s="59" t="n">
        <v>1</v>
      </c>
      <c r="J11" s="59" t="n">
        <v>1</v>
      </c>
      <c r="K11" s="59" t="n">
        <v>2</v>
      </c>
      <c r="L11" s="59" t="n">
        <v>5</v>
      </c>
      <c r="M11" s="79">
        <f>SUM(H11:L11)</f>
        <v/>
      </c>
      <c r="N11" s="61">
        <f>+SUMPRODUCT(H$8:L$8,H11:L11)/5</f>
        <v/>
      </c>
      <c r="O11" s="62">
        <f>IF(N11&lt;=0.6,"BAJO IMPACTO",IF(N11&lt;=0.8,"MEDIO IMPACTO RECOMENDABLE EVALUARLO EN EL RIESGO",IF(N11&lt;=1,"ALTO IMPACTO OBLIGATORIO ARTICULARLA A UNO DE LOS RIESGOS")))</f>
        <v/>
      </c>
      <c r="P11" s="6" t="n"/>
    </row>
    <row r="12" hidden="1" ht="51" customHeight="1">
      <c r="A12" s="6" t="inlineStr">
        <is>
          <t>unificar d1</t>
        </is>
      </c>
      <c r="B12" s="132" t="inlineStr">
        <is>
          <t>D4. Falta de continuidad en la contratación del personal de la Dirección de Sistemas y Tecnología, lo que ocasiona un retraso  en el  normal desarrollo de las actividades programadas.</t>
        </is>
      </c>
      <c r="C12" s="58" t="n">
        <v>1</v>
      </c>
      <c r="D12" s="181" t="n"/>
      <c r="E12" s="181" t="n"/>
      <c r="F12" s="181" t="n"/>
      <c r="G12" s="181" t="n"/>
      <c r="H12" s="59" t="n">
        <v>3</v>
      </c>
      <c r="I12" s="59" t="n">
        <v>1</v>
      </c>
      <c r="J12" s="59" t="n">
        <v>4</v>
      </c>
      <c r="K12" s="59" t="n">
        <v>4</v>
      </c>
      <c r="L12" s="59" t="n">
        <v>5</v>
      </c>
      <c r="M12" s="79">
        <f>SUM(H12:L12)</f>
        <v/>
      </c>
      <c r="N12" s="61">
        <f>+SUMPRODUCT(H$8:L$8,H12:L12)/5</f>
        <v/>
      </c>
      <c r="O12" s="62">
        <f>IF(N12&lt;=0.6,"BAJO IMPACTO",IF(N12&lt;=0.8,"MEDIO IMPACTO RECOMENDABLE EVALUARLO EN EL RIESGO",IF(N12&lt;=1,"ALTO IMPACTO OBLIGATORIO ARTICULARLA A UNO DE LOS RIESGOS")))</f>
        <v/>
      </c>
      <c r="P12" s="6" t="n"/>
    </row>
    <row r="13" hidden="1" ht="38.25" customHeight="1">
      <c r="A13" s="6" t="inlineStr">
        <is>
          <t>eliminar</t>
        </is>
      </c>
      <c r="B13" s="57" t="inlineStr">
        <is>
          <t>D5. Desconocimiento por parte de la comunidad universitaria  de las directrices trazadas por la Dirección de Sistemas y Tecnología para la prestación de servicios tecnológicos.</t>
        </is>
      </c>
      <c r="C13" s="58" t="n">
        <v>0</v>
      </c>
      <c r="D13" s="181" t="n"/>
      <c r="E13" s="181" t="n"/>
      <c r="F13" s="181" t="n"/>
      <c r="G13" s="181" t="n"/>
      <c r="H13" s="59" t="n">
        <v>3</v>
      </c>
      <c r="I13" s="59" t="n">
        <v>1</v>
      </c>
      <c r="J13" s="59" t="n">
        <v>3</v>
      </c>
      <c r="K13" s="59" t="n">
        <v>4</v>
      </c>
      <c r="L13" s="59" t="n">
        <v>3</v>
      </c>
      <c r="M13" s="79">
        <f>SUM(H13:L13)</f>
        <v/>
      </c>
      <c r="N13" s="61">
        <f>+SUMPRODUCT(H$8:L$8,H13:L13)/5</f>
        <v/>
      </c>
      <c r="O13" s="62">
        <f>IF(N13&lt;=0.6,"BAJO IMPACTO",IF(N13&lt;=0.8,"MEDIO IMPACTO RECOMENDABLE EVALUARLO EN EL RIESGO",IF(N13&lt;=1,"ALTO IMPACTO OBLIGATORIO ARTICULARLA A UNO DE LOS RIESGOS")))</f>
        <v/>
      </c>
      <c r="P13" s="6" t="n"/>
    </row>
    <row r="14" hidden="1" ht="38.25" customHeight="1">
      <c r="A14" s="6" t="inlineStr">
        <is>
          <t>eliminar</t>
        </is>
      </c>
      <c r="B14" s="57" t="inlineStr">
        <is>
          <t>D6. Requerimientos de desarrollo de software, con necesidades no documentadas ni establecidas en un procedimiento de calidad.</t>
        </is>
      </c>
      <c r="C14" s="58" t="n">
        <v>0</v>
      </c>
      <c r="D14" s="181" t="n"/>
      <c r="E14" s="181" t="n"/>
      <c r="F14" s="181" t="n"/>
      <c r="G14" s="181" t="n"/>
      <c r="H14" s="59" t="n">
        <v>4</v>
      </c>
      <c r="I14" s="59" t="n">
        <v>2</v>
      </c>
      <c r="J14" s="59" t="n">
        <v>2</v>
      </c>
      <c r="K14" s="59" t="n">
        <v>2</v>
      </c>
      <c r="L14" s="59" t="n">
        <v>4</v>
      </c>
      <c r="M14" s="79">
        <f>SUM(H14:L14)</f>
        <v/>
      </c>
      <c r="N14" s="61">
        <f>+SUMPRODUCT(H$8:L$8,H14:L14)/5</f>
        <v/>
      </c>
      <c r="O14" s="62">
        <f>IF(N14&lt;=0.6,"BAJO IMPACTO",IF(N14&lt;=0.8,"MEDIO IMPACTO RECOMENDABLE EVALUARLO EN EL RIESGO",IF(N14&lt;=1,"ALTO IMPACTO OBLIGATORIO ARTICULARLA A UNO DE LOS RIESGOS")))</f>
        <v/>
      </c>
      <c r="P14" s="6" t="n"/>
    </row>
    <row r="15" hidden="1" ht="51" customHeight="1">
      <c r="A15" s="6" t="inlineStr">
        <is>
          <t>eliminar</t>
        </is>
      </c>
      <c r="B15" s="57" t="inlineStr">
        <is>
          <t>D7. Falta del plan de reposición de equipos de cómputo que cumplen su vida útil.</t>
        </is>
      </c>
      <c r="C15" s="58" t="n">
        <v>0</v>
      </c>
      <c r="D15" s="181" t="n"/>
      <c r="E15" s="181" t="n"/>
      <c r="F15" s="181" t="n"/>
      <c r="G15" s="181" t="n"/>
      <c r="H15" s="59" t="n">
        <v>3</v>
      </c>
      <c r="I15" s="59" t="n">
        <v>1</v>
      </c>
      <c r="J15" s="59" t="n">
        <v>4</v>
      </c>
      <c r="K15" s="59" t="n">
        <v>4</v>
      </c>
      <c r="L15" s="59" t="n">
        <v>5</v>
      </c>
      <c r="M15" s="79">
        <f>SUM(H15:L15)</f>
        <v/>
      </c>
      <c r="N15" s="61">
        <f>+SUMPRODUCT(H$8:L$8,H15:L15)/5</f>
        <v/>
      </c>
      <c r="O15" s="62">
        <f>IF(N15&lt;=0.6,"BAJO IMPACTO",IF(N15&lt;=0.8,"MEDIO IMPACTO RECOMENDABLE EVALUARLO EN EL RIESGO",IF(N15&lt;=1,"ALTO IMPACTO OBLIGATORIO ARTICULARLA A UNO DE LOS RIESGOS")))</f>
        <v/>
      </c>
      <c r="P15" s="6" t="n"/>
    </row>
    <row r="16" hidden="1" ht="38.25" customHeight="1">
      <c r="A16" s="6" t="inlineStr">
        <is>
          <t>nificar d1</t>
        </is>
      </c>
      <c r="B16" s="57" t="inlineStr">
        <is>
          <t>D8. No es suficiente la asignación del rubro presupuestal para la ejecución de las actividades.</t>
        </is>
      </c>
      <c r="C16" s="58" t="n">
        <v>0</v>
      </c>
      <c r="D16" s="181" t="n"/>
      <c r="E16" s="181" t="n"/>
      <c r="F16" s="181" t="n"/>
      <c r="G16" s="181" t="n"/>
      <c r="H16" s="59" t="n">
        <v>4</v>
      </c>
      <c r="I16" s="59" t="n">
        <v>1</v>
      </c>
      <c r="J16" s="59" t="n">
        <v>4</v>
      </c>
      <c r="K16" s="59" t="n">
        <v>4</v>
      </c>
      <c r="L16" s="59" t="n">
        <v>4</v>
      </c>
      <c r="M16" s="79">
        <f>SUM(H16:L16)</f>
        <v/>
      </c>
      <c r="N16" s="61">
        <f>+SUMPRODUCT(H$8:L$8,H16:L16)/5</f>
        <v/>
      </c>
      <c r="O16" s="62">
        <f>IF(N16&lt;=0.6,"BAJO IMPACTO",IF(N16&lt;=0.8,"MEDIO IMPACTO RECOMENDABLE EVALUARLO EN EL RIESGO",IF(N16&lt;=1,"ALTO IMPACTO OBLIGATORIO ARTICULARLA A UNO DE LOS RIESGOS")))</f>
        <v/>
      </c>
      <c r="P16" s="6" t="n"/>
    </row>
    <row r="17" ht="50.25" customHeight="1">
      <c r="A17" s="45" t="n"/>
      <c r="B17" s="57" t="inlineStr">
        <is>
          <t xml:space="preserve">D9. Actualización en la gestión documental para incluir algunas actividades del proceso. </t>
        </is>
      </c>
      <c r="C17" s="58" t="n">
        <v>1</v>
      </c>
      <c r="D17" s="181" t="n"/>
      <c r="E17" s="181" t="n"/>
      <c r="F17" s="181" t="inlineStr">
        <is>
          <t>TRANSVERSAL</t>
        </is>
      </c>
      <c r="G17" s="181" t="inlineStr">
        <is>
          <t>SISTEMAS Y TECNOLOGÍA</t>
        </is>
      </c>
      <c r="H17" s="59" t="n">
        <v>3</v>
      </c>
      <c r="I17" s="59" t="n">
        <v>1</v>
      </c>
      <c r="J17" s="59" t="n">
        <v>3</v>
      </c>
      <c r="K17" s="59" t="n">
        <v>3</v>
      </c>
      <c r="L17" s="59" t="n">
        <v>5</v>
      </c>
      <c r="M17" s="79">
        <f>SUM(H17:L17)</f>
        <v/>
      </c>
      <c r="N17" s="61">
        <f>+SUMPRODUCT(H$8:L$8,H17:L17)/5</f>
        <v/>
      </c>
      <c r="O17" s="62">
        <f>IF(N17&lt;=0.6,"BAJO IMPACTO",IF(N17&lt;=0.8,"MEDIO IMPACTO RECOMENDABLE EVALUARLO EN EL RIESGO",IF(N17&lt;=1,"ALTO IMPACTO OBLIGATORIO ARTICULARLA A UNO DE LOS RIESGOS")))</f>
        <v/>
      </c>
      <c r="P17" s="6" t="n"/>
    </row>
    <row r="18" hidden="1" ht="51" customHeight="1">
      <c r="A18" s="6" t="inlineStr">
        <is>
          <t>eliminar</t>
        </is>
      </c>
      <c r="B18" s="57" t="inlineStr">
        <is>
          <t>D10. Deficiencias en el monitoreo de Servicios Tecnológicos utilizados a los usuarios académicos y administrativos.</t>
        </is>
      </c>
      <c r="C18" s="58" t="n">
        <v>0</v>
      </c>
      <c r="D18" s="181" t="n"/>
      <c r="E18" s="181" t="n"/>
      <c r="F18" s="181" t="inlineStr">
        <is>
          <t>TRANSVERSAL</t>
        </is>
      </c>
      <c r="G18" s="181" t="inlineStr">
        <is>
          <t>SISTEMAS Y TECNOLOGÍA</t>
        </is>
      </c>
      <c r="H18" s="59" t="n">
        <v>2</v>
      </c>
      <c r="I18" s="59" t="n">
        <v>1</v>
      </c>
      <c r="J18" s="59" t="n">
        <v>5</v>
      </c>
      <c r="K18" s="59" t="n">
        <v>5</v>
      </c>
      <c r="L18" s="59" t="n">
        <v>5</v>
      </c>
      <c r="M18" s="79">
        <f>SUM(H18:L18)</f>
        <v/>
      </c>
      <c r="N18" s="61">
        <f>+SUMPRODUCT(H$8:L$8,H18:L18)/5</f>
        <v/>
      </c>
      <c r="O18" s="62">
        <f>IF(N18&lt;=0.6,"BAJO IMPACTO",IF(N18&lt;=0.8,"MEDIO IMPACTO RECOMENDABLE EVALUARLO EN EL RIESGO",IF(N18&lt;=1,"ALTO IMPACTO OBLIGATORIO ARTICULARLA A UNO DE LOS RIESGOS")))</f>
        <v/>
      </c>
      <c r="P18" s="6" t="n"/>
    </row>
    <row r="19" hidden="1" ht="51" customHeight="1">
      <c r="A19" s="6" t="inlineStr">
        <is>
          <t>eliminar</t>
        </is>
      </c>
      <c r="B19" s="57" t="inlineStr">
        <is>
          <t>D11. Falta de masificación en el uso de herramientas para la gestión administrativa y académica.</t>
        </is>
      </c>
      <c r="C19" s="58" t="n">
        <v>0</v>
      </c>
      <c r="D19" s="181" t="n"/>
      <c r="E19" s="181" t="n"/>
      <c r="F19" s="181" t="inlineStr">
        <is>
          <t>TRANSVERSAL</t>
        </is>
      </c>
      <c r="G19" s="181" t="inlineStr">
        <is>
          <t>SISTEMAS Y TECNOLOGÍA</t>
        </is>
      </c>
      <c r="H19" s="59" t="n">
        <v>2</v>
      </c>
      <c r="I19" s="59" t="n">
        <v>1</v>
      </c>
      <c r="J19" s="59" t="n">
        <v>5</v>
      </c>
      <c r="K19" s="59" t="n">
        <v>5</v>
      </c>
      <c r="L19" s="59" t="n">
        <v>5</v>
      </c>
      <c r="M19" s="79">
        <f>SUM(H19:L19)</f>
        <v/>
      </c>
      <c r="N19" s="61">
        <f>+SUMPRODUCT(H$8:L$8,H19:L19)/5</f>
        <v/>
      </c>
      <c r="O19" s="62">
        <f>IF(N19&lt;=0.6,"BAJO IMPACTO",IF(N19&lt;=0.8,"MEDIO IMPACTO RECOMENDABLE EVALUARLO EN EL RIESGO",IF(N19&lt;=1,"ALTO IMPACTO OBLIGATORIO ARTICULARLA A UNO DE LOS RIESGOS")))</f>
        <v/>
      </c>
      <c r="P19" s="6" t="n"/>
    </row>
    <row r="20" hidden="1" ht="38.25" customHeight="1">
      <c r="A20" s="6" t="inlineStr">
        <is>
          <t>eliminar</t>
        </is>
      </c>
      <c r="B20" s="57" t="inlineStr">
        <is>
          <t>D12. No se cuenta con recursos redundantes que permitan la continuidad un plan de contingencia optimo en los servicios tecnológicos ofrecidos a las partes Interesadas.</t>
        </is>
      </c>
      <c r="C20" s="58" t="n">
        <v>0</v>
      </c>
      <c r="D20" s="181" t="n"/>
      <c r="E20" s="181" t="n"/>
      <c r="F20" s="181" t="inlineStr">
        <is>
          <t>TRANSVERSAL</t>
        </is>
      </c>
      <c r="G20" s="181" t="inlineStr">
        <is>
          <t>SISTEMAS Y TECNOLOGÍA</t>
        </is>
      </c>
      <c r="H20" s="59" t="n">
        <v>3</v>
      </c>
      <c r="I20" s="59" t="n">
        <v>3</v>
      </c>
      <c r="J20" s="59" t="n">
        <v>3</v>
      </c>
      <c r="K20" s="59" t="n">
        <v>3</v>
      </c>
      <c r="L20" s="59" t="n">
        <v>4</v>
      </c>
      <c r="M20" s="79">
        <f>SUM(H20:L20)</f>
        <v/>
      </c>
      <c r="N20" s="61">
        <f>+SUMPRODUCT(H$8:L$8,H20:L20)/5</f>
        <v/>
      </c>
      <c r="O20" s="62">
        <f>IF(N20&lt;=0.6,"BAJO IMPACTO",IF(N20&lt;=0.8,"MEDIO IMPACTO RECOMENDABLE EVALUARLO EN EL RIESGO",IF(N20&lt;=1,"ALTO IMPACTO OBLIGATORIO ARTICULARLA A UNO DE LOS RIESGOS")))</f>
        <v/>
      </c>
      <c r="P20" s="6" t="n"/>
    </row>
    <row r="21" hidden="1" ht="38.25" customHeight="1">
      <c r="A21" s="6" t="inlineStr">
        <is>
          <t>eliminar</t>
        </is>
      </c>
      <c r="B21" s="57" t="inlineStr">
        <is>
          <t>D13. Seccionales y extensiones que carecen de una adecuada infraestructura tecnológica planta física y acceso integral a los servicios tecnológicos como internet.</t>
        </is>
      </c>
      <c r="C21" s="58" t="n">
        <v>0</v>
      </c>
      <c r="D21" s="181" t="n"/>
      <c r="E21" s="181" t="n"/>
      <c r="F21" s="181" t="inlineStr">
        <is>
          <t>TRANSVERSAL</t>
        </is>
      </c>
      <c r="G21" s="181" t="inlineStr">
        <is>
          <t>SISTEMAS Y TECNOLOGÍA</t>
        </is>
      </c>
      <c r="H21" s="59" t="n">
        <v>3</v>
      </c>
      <c r="I21" s="59" t="n">
        <v>2</v>
      </c>
      <c r="J21" s="59" t="n">
        <v>3</v>
      </c>
      <c r="K21" s="59" t="n">
        <v>3</v>
      </c>
      <c r="L21" s="59" t="n">
        <v>3</v>
      </c>
      <c r="M21" s="79">
        <f>SUM(H21:L21)</f>
        <v/>
      </c>
      <c r="N21" s="61">
        <f>+SUMPRODUCT(H$8:L$8,H21:L21)/5</f>
        <v/>
      </c>
      <c r="O21" s="62">
        <f>IF(N21&lt;=0.6,"BAJO IMPACTO",IF(N21&lt;=0.8,"MEDIO IMPACTO RECOMENDABLE EVALUARLO EN EL RIESGO",IF(N21&lt;=1,"ALTO IMPACTO OBLIGATORIO ARTICULARLA A UNO DE LOS RIESGOS")))</f>
        <v/>
      </c>
      <c r="P21" s="6" t="n"/>
    </row>
    <row r="22" hidden="1" ht="25.5" customHeight="1">
      <c r="A22" s="6" t="inlineStr">
        <is>
          <t>eliminar</t>
        </is>
      </c>
      <c r="B22" s="57" t="inlineStr">
        <is>
          <t>D14.  El método de contratación y compra es extenso y dispendioso, afectando la ejecución oportuna de los procesos.</t>
        </is>
      </c>
      <c r="C22" s="58" t="n">
        <v>0</v>
      </c>
      <c r="D22" s="181" t="n"/>
      <c r="E22" s="181" t="n"/>
      <c r="F22" s="181" t="inlineStr">
        <is>
          <t>TRANSVERSAL</t>
        </is>
      </c>
      <c r="G22" s="181" t="inlineStr">
        <is>
          <t>SISTEMAS Y TECNOLOGÍA</t>
        </is>
      </c>
      <c r="H22" s="59" t="n">
        <v>3</v>
      </c>
      <c r="I22" s="59" t="n">
        <v>2</v>
      </c>
      <c r="J22" s="59" t="n">
        <v>2</v>
      </c>
      <c r="K22" s="59" t="n">
        <v>2</v>
      </c>
      <c r="L22" s="59" t="n">
        <v>4</v>
      </c>
      <c r="M22" s="79">
        <f>SUM(H22:L22)</f>
        <v/>
      </c>
      <c r="N22" s="61">
        <f>+SUMPRODUCT(H$8:L$8,H22:L22)/5</f>
        <v/>
      </c>
      <c r="O22" s="62">
        <f>IF(N22&lt;=0.6,"BAJO IMPACTO",IF(N22&lt;=0.8,"MEDIO IMPACTO RECOMENDABLE EVALUARLO EN EL RIESGO",IF(N22&lt;=1,"ALTO IMPACTO OBLIGATORIO ARTICULARLA A UNO DE LOS RIESGOS")))</f>
        <v/>
      </c>
      <c r="P22" s="6" t="n"/>
    </row>
    <row r="23" hidden="1" ht="51" customHeight="1">
      <c r="A23" s="6" t="inlineStr">
        <is>
          <t>eliminar</t>
        </is>
      </c>
      <c r="B23" s="57" t="inlineStr">
        <is>
          <t>D15. Falta de planeación a los cambios a corto y mediano plazo que requiera el proceso.</t>
        </is>
      </c>
      <c r="C23" s="58" t="n">
        <v>0</v>
      </c>
      <c r="D23" s="181" t="n"/>
      <c r="E23" s="181" t="n"/>
      <c r="F23" s="181" t="inlineStr">
        <is>
          <t>TRANSVERSAL</t>
        </is>
      </c>
      <c r="G23" s="181" t="inlineStr">
        <is>
          <t>SISTEMAS Y TECNOLOGÍA</t>
        </is>
      </c>
      <c r="H23" s="59" t="n">
        <v>3</v>
      </c>
      <c r="I23" s="59" t="n">
        <v>1</v>
      </c>
      <c r="J23" s="59" t="n">
        <v>4</v>
      </c>
      <c r="K23" s="59" t="n">
        <v>4</v>
      </c>
      <c r="L23" s="59" t="n">
        <v>5</v>
      </c>
      <c r="M23" s="60">
        <f>SUM(H23:L23)</f>
        <v/>
      </c>
      <c r="N23" s="61">
        <f>+SUMPRODUCT(H$8:L$8,H23:L23)/5</f>
        <v/>
      </c>
      <c r="O23" s="62">
        <f>IF(N23&lt;=0.6,"BAJO IMPACTO",IF(N23&lt;=0.8,"MEDIO IMPACTO RECOMENDABLE EVALUARLO EN EL RIESGO",IF(N23&lt;=1,"ALTO IMPACTO OBLIGATORIO ARTICULARLA A UNO DE LOS RIESGOS")))</f>
        <v/>
      </c>
      <c r="P23" s="6" t="n"/>
    </row>
    <row r="24" ht="38.25" customHeight="1">
      <c r="A24" s="6" t="n"/>
      <c r="B24" s="57" t="inlineStr">
        <is>
          <t>D16. Falta de articulación de los procesos con el área de Sistemas y Tecnología en la adquisición o implementación de recursos tecnológicos.</t>
        </is>
      </c>
      <c r="C24" s="58" t="n">
        <v>1</v>
      </c>
      <c r="D24" s="181" t="n"/>
      <c r="E24" s="181" t="n"/>
      <c r="F24" s="181" t="inlineStr">
        <is>
          <t>TRANSVERSAL</t>
        </is>
      </c>
      <c r="G24" s="181" t="inlineStr">
        <is>
          <t>SISTEMAS Y TECNOLOGÍA</t>
        </is>
      </c>
      <c r="H24" s="59" t="n">
        <v>3</v>
      </c>
      <c r="I24" s="59" t="n">
        <v>1</v>
      </c>
      <c r="J24" s="59" t="n">
        <v>3</v>
      </c>
      <c r="K24" s="59" t="n">
        <v>3</v>
      </c>
      <c r="L24" s="59" t="n">
        <v>5</v>
      </c>
      <c r="M24" s="60">
        <f>SUM(H24:L24)</f>
        <v/>
      </c>
      <c r="N24" s="61">
        <f>+SUMPRODUCT(H$8:L$8,H24:L24)/5</f>
        <v/>
      </c>
      <c r="O24" s="62">
        <f>IF(N24&lt;=0.6,"BAJO IMPACTO",IF(N24&lt;=0.8,"MEDIO IMPACTO RECOMENDABLE EVALUARLO EN EL RIESGO",IF(N24&lt;=1,"ALTO IMPACTO OBLIGATORIO ARTICULARLA A UNO DE LOS RIESGOS")))</f>
        <v/>
      </c>
      <c r="P24" s="6" t="n"/>
    </row>
    <row r="25">
      <c r="A25" s="6" t="n"/>
      <c r="B25" s="73" t="inlineStr">
        <is>
          <t>AMENAZAS</t>
        </is>
      </c>
      <c r="C25" s="70" t="n"/>
      <c r="D25" s="70" t="n"/>
      <c r="E25" s="70" t="n"/>
      <c r="F25" s="70" t="n"/>
      <c r="G25" s="70" t="n"/>
      <c r="H25" s="70" t="n"/>
      <c r="I25" s="70" t="n"/>
      <c r="J25" s="70" t="n"/>
      <c r="K25" s="70" t="n"/>
      <c r="L25" s="70" t="n"/>
      <c r="M25" s="71" t="n"/>
      <c r="N25" s="71" t="n"/>
      <c r="O25" s="72" t="n"/>
      <c r="P25" s="6" t="n"/>
    </row>
    <row r="26" ht="51" customHeight="1">
      <c r="A26" s="6" t="n"/>
      <c r="B26" s="57" t="inlineStr">
        <is>
          <t xml:space="preserve">A1. Amenazas a la seguridad informática de la institución, sus recursos y servicios informáticos. </t>
        </is>
      </c>
      <c r="C26" s="58" t="n">
        <v>1</v>
      </c>
      <c r="D26" s="181" t="n"/>
      <c r="E26" s="181" t="n"/>
      <c r="F26" s="181" t="inlineStr">
        <is>
          <t>TRANSVERSAL</t>
        </is>
      </c>
      <c r="G26" s="181" t="inlineStr">
        <is>
          <t>SISTEMAS Y TECNOLOGÍA</t>
        </is>
      </c>
      <c r="H26" s="59" t="n">
        <v>5</v>
      </c>
      <c r="I26" s="59" t="n">
        <v>3</v>
      </c>
      <c r="J26" s="59" t="n">
        <v>4</v>
      </c>
      <c r="K26" s="59" t="n">
        <v>4</v>
      </c>
      <c r="L26" s="59" t="n">
        <v>5</v>
      </c>
      <c r="M26" s="60">
        <f>SUM(H26:L26)</f>
        <v/>
      </c>
      <c r="N26" s="61">
        <f>+SUMPRODUCT(H$8:L$8,H26:L26)/5</f>
        <v/>
      </c>
      <c r="O26" s="62">
        <f>IF(N26&lt;=0.6,"BAJO IMPACTO",IF(N26&lt;=0.8,"MEDIO IMPACTO RECOMENDABLE EVALUARLO EN EL RIESGO",IF(N26&lt;=1,"ALTO IMPACTO OBLIGATORIO ARTICULARLA A UNO DE LOS RIESGOS")))</f>
        <v/>
      </c>
      <c r="P26" s="6" t="n"/>
    </row>
    <row r="27" ht="63.75" customHeight="1">
      <c r="A27" s="6" t="n"/>
      <c r="B27" s="132" t="inlineStr">
        <is>
          <t>A2. Mal uso de los servicios o recursos tecnológicos por parte de los usuarios finales, los cuales no realizan una revisión previa de las funcionalidades de los desarrollos  con los que ya cuentan en cada área, debido a fuga de capital intelectual o rotación de personal.</t>
        </is>
      </c>
      <c r="C27" s="58" t="n">
        <v>1</v>
      </c>
      <c r="D27" s="181" t="n"/>
      <c r="E27" s="181" t="n"/>
      <c r="F27" s="181" t="inlineStr">
        <is>
          <t>TRANSVERSAL</t>
        </is>
      </c>
      <c r="G27" s="181" t="inlineStr">
        <is>
          <t>SISTEMAS Y TECNOLOGÍA</t>
        </is>
      </c>
      <c r="H27" s="59" t="n">
        <v>2</v>
      </c>
      <c r="I27" s="59" t="n">
        <v>2</v>
      </c>
      <c r="J27" s="59" t="n">
        <v>4</v>
      </c>
      <c r="K27" s="59" t="n">
        <v>4</v>
      </c>
      <c r="L27" s="59" t="n">
        <v>4</v>
      </c>
      <c r="M27" s="60">
        <f>SUM(H27:L27)</f>
        <v/>
      </c>
      <c r="N27" s="61">
        <f>+SUMPRODUCT(H$8:L$8,H27:L27)/5</f>
        <v/>
      </c>
      <c r="O27" s="62">
        <f>IF(N27&lt;=0.6,"BAJO IMPACTO",IF(N27&lt;=0.8,"MEDIO IMPACTO RECOMENDABLE EVALUARLO EN EL RIESGO",IF(N27&lt;=1,"ALTO IMPACTO OBLIGATORIO ARTICULARLA A UNO DE LOS RIESGOS")))</f>
        <v/>
      </c>
      <c r="P27" s="6" t="n"/>
    </row>
    <row r="28" hidden="1" ht="38.25" customHeight="1">
      <c r="A28" s="6" t="inlineStr">
        <is>
          <t>eliminar</t>
        </is>
      </c>
      <c r="B28" s="57" t="inlineStr">
        <is>
          <t>A3. Se presentan casos de vandalismo y delincuencia que alteran el orden público afectando el desarrollo de las actividades.</t>
        </is>
      </c>
      <c r="C28" s="58" t="n">
        <v>0</v>
      </c>
      <c r="D28" s="181" t="n"/>
      <c r="E28" s="181" t="n"/>
      <c r="F28" s="181" t="inlineStr">
        <is>
          <t>TRANSVERSAL</t>
        </is>
      </c>
      <c r="G28" s="181" t="inlineStr">
        <is>
          <t>SISTEMAS Y TECNOLOGÍA</t>
        </is>
      </c>
      <c r="H28" s="59" t="n">
        <v>4</v>
      </c>
      <c r="I28" s="59" t="n">
        <v>1</v>
      </c>
      <c r="J28" s="59" t="n">
        <v>4</v>
      </c>
      <c r="K28" s="59" t="n">
        <v>4</v>
      </c>
      <c r="L28" s="59" t="n">
        <v>4</v>
      </c>
      <c r="M28" s="60">
        <f>SUM(H28:L28)</f>
        <v/>
      </c>
      <c r="N28" s="61">
        <f>+SUMPRODUCT(H$8:L$8,H28:L28)/5</f>
        <v/>
      </c>
      <c r="O28" s="62">
        <f>IF(N28&lt;=0.6,"BAJO IMPACTO",IF(N28&lt;=0.8,"MEDIO IMPACTO RECOMENDABLE EVALUARLO EN EL RIESGO",IF(N28&lt;=1,"ALTO IMPACTO OBLIGATORIO ARTICULARLA A UNO DE LOS RIESGOS")))</f>
        <v/>
      </c>
      <c r="P28" s="6" t="n"/>
    </row>
    <row r="29" ht="38.25" customHeight="1">
      <c r="A29" s="6" t="n"/>
      <c r="B29" s="57" t="inlineStr">
        <is>
          <t>A4.  La ejecución de las actividades del proceso pueden verse afectadas con la ocurrencia de desastres, fenómenos naturales y/o situaciones de orden publico o afectación nacional.</t>
        </is>
      </c>
      <c r="C29" s="58" t="n">
        <v>1</v>
      </c>
      <c r="D29" s="181" t="n"/>
      <c r="E29" s="181" t="n"/>
      <c r="F29" s="181" t="inlineStr">
        <is>
          <t>TRANSVERSAL</t>
        </is>
      </c>
      <c r="G29" s="181" t="inlineStr">
        <is>
          <t>SISTEMAS Y TECNOLOGÍA</t>
        </is>
      </c>
      <c r="H29" s="59" t="n">
        <v>3</v>
      </c>
      <c r="I29" s="59" t="n">
        <v>1</v>
      </c>
      <c r="J29" s="59" t="n">
        <v>3</v>
      </c>
      <c r="K29" s="59" t="n">
        <v>3</v>
      </c>
      <c r="L29" s="59" t="n">
        <v>3</v>
      </c>
      <c r="M29" s="60">
        <f>SUM(H29:L29)</f>
        <v/>
      </c>
      <c r="N29" s="61">
        <f>+SUMPRODUCT(H$8:L$8,H29:L29)/5</f>
        <v/>
      </c>
      <c r="O29" s="62">
        <f>IF(N29&lt;=0.6,"BAJO IMPACTO",IF(N29&lt;=0.8,"MEDIO IMPACTO RECOMENDABLE EVALUARLO EN EL RIESGO",IF(N29&lt;=1,"ALTO IMPACTO OBLIGATORIO ARTICULARLA A UNO DE LOS RIESGOS")))</f>
        <v/>
      </c>
      <c r="P29" s="6" t="n"/>
    </row>
    <row r="30" ht="51" customHeight="1">
      <c r="A30" s="45" t="n"/>
      <c r="B30" s="57" t="inlineStr">
        <is>
          <t xml:space="preserve">A6. Incumplimiento en los tiempos acordados en las obligaciones contractuales por parte los proveedores, que afectan la ejecución de los proyectos tecnológicos. </t>
        </is>
      </c>
      <c r="C30" s="58" t="n">
        <v>1</v>
      </c>
      <c r="D30" s="181" t="n"/>
      <c r="E30" s="181" t="n"/>
      <c r="F30" s="181" t="inlineStr">
        <is>
          <t>TRANSVERSAL</t>
        </is>
      </c>
      <c r="G30" s="181" t="inlineStr">
        <is>
          <t>SISTEMAS Y TECNOLOGÍA</t>
        </is>
      </c>
      <c r="H30" s="59" t="n">
        <v>3</v>
      </c>
      <c r="I30" s="59" t="n">
        <v>1</v>
      </c>
      <c r="J30" s="59" t="n">
        <v>5</v>
      </c>
      <c r="K30" s="59" t="n">
        <v>5</v>
      </c>
      <c r="L30" s="59" t="n">
        <v>4</v>
      </c>
      <c r="M30" s="60">
        <f>SUM(H30:L30)</f>
        <v/>
      </c>
      <c r="N30" s="61">
        <f>+SUMPRODUCT(H$8:L$8,H30:L30)/5</f>
        <v/>
      </c>
      <c r="O30" s="62">
        <f>IF(N30&lt;=0.6,"BAJO IMPACTO",IF(N30&lt;=0.8,"MEDIO IMPACTO RECOMENDABLE EVALUARLO EN EL RIESGO",IF(N30&lt;=1,"ALTO IMPACTO OBLIGATORIO ARTICULARLA A UNO DE LOS RIESGOS")))</f>
        <v/>
      </c>
      <c r="P30" s="6" t="n"/>
    </row>
    <row r="31" hidden="1" ht="38.25" customHeight="1">
      <c r="A31" s="6" t="inlineStr">
        <is>
          <t xml:space="preserve">eliminar </t>
        </is>
      </c>
      <c r="B31" s="132" t="inlineStr">
        <is>
          <t>A5. Imposibilidad de suscribir Contratación Directa para las necesidades del proceso, con ocasión de la entrada en vigor de la Ley de Garantías Electorales</t>
        </is>
      </c>
      <c r="C31" s="58" t="n">
        <v>0</v>
      </c>
      <c r="D31" s="181" t="n"/>
      <c r="E31" s="181" t="n"/>
      <c r="F31" s="181" t="n"/>
      <c r="G31" s="181" t="n"/>
      <c r="H31" s="59" t="n">
        <v>3</v>
      </c>
      <c r="I31" s="59" t="n">
        <v>2</v>
      </c>
      <c r="J31" s="59" t="n">
        <v>4</v>
      </c>
      <c r="K31" s="59" t="n">
        <v>4</v>
      </c>
      <c r="L31" s="59" t="n">
        <v>4</v>
      </c>
      <c r="M31" s="60">
        <f>SUM(H31:L31)</f>
        <v/>
      </c>
      <c r="N31" s="61">
        <f>+SUMPRODUCT(H$8:L$8,H31:L31)/5</f>
        <v/>
      </c>
      <c r="O31" s="62">
        <f>IF(N31&lt;=0.6,"BAJO IMPACTO",IF(N31&lt;=0.8,"MEDIO IMPACTO RECOMENDABLE EVALUARLO EN EL RIESGO",IF(N31&lt;=1,"ALTO IMPACTO OBLIGATORIO ARTICULARLA A UNO DE LOS RIESGOS")))</f>
        <v/>
      </c>
      <c r="P31" s="6" t="n"/>
    </row>
    <row r="32" hidden="1">
      <c r="A32" s="6" t="n"/>
      <c r="B32" s="57" t="n"/>
      <c r="C32" s="58" t="n"/>
      <c r="D32" s="58" t="n"/>
      <c r="E32" s="58" t="n"/>
      <c r="F32" s="58" t="n"/>
      <c r="G32" s="58" t="n"/>
      <c r="H32" s="59" t="n"/>
      <c r="I32" s="59" t="n"/>
      <c r="J32" s="59" t="n"/>
      <c r="K32" s="59" t="n"/>
      <c r="L32" s="59" t="n"/>
      <c r="M32" s="60">
        <f>SUM(H32:L32)</f>
        <v/>
      </c>
      <c r="N32" s="61">
        <f>+SUMPRODUCT(H$8:L$8,H32:L32)/5</f>
        <v/>
      </c>
      <c r="O32" s="62">
        <f>IF(N32&lt;=0.6,"BAJO IMPACTO",IF(N32&lt;=0.8,"MEDIO IMPACTO RECOMENDABLE EVALUARLO EN EL RIESGO",IF(N32&lt;=1,"ALTO IMPACTO OBLIGATORIO ARTICULARLA A UNO DE LOS RIESGOS")))</f>
        <v/>
      </c>
      <c r="P32" s="6" t="n"/>
    </row>
    <row r="33" hidden="1">
      <c r="A33" s="6" t="n"/>
      <c r="B33" s="57" t="n"/>
      <c r="C33" s="58" t="n"/>
      <c r="D33" s="58" t="n"/>
      <c r="E33" s="58" t="n"/>
      <c r="F33" s="58" t="n"/>
      <c r="G33" s="58" t="n"/>
      <c r="H33" s="59" t="n"/>
      <c r="I33" s="59" t="n"/>
      <c r="J33" s="59" t="n"/>
      <c r="K33" s="59" t="n"/>
      <c r="L33" s="59" t="n"/>
      <c r="M33" s="60">
        <f>SUM(H33:L33)</f>
        <v/>
      </c>
      <c r="N33" s="61">
        <f>+SUMPRODUCT(H$8:L$8,H33:L33)/5</f>
        <v/>
      </c>
      <c r="O33" s="62">
        <f>IF(N33&lt;=0.6,"BAJO IMPACTO",IF(N33&lt;=0.8,"MEDIO IMPACTO RECOMENDABLE EVALUARLO EN EL RIESGO",IF(N33&lt;=1,"ALTO IMPACTO OBLIGATORIO ARTICULARLA A UNO DE LOS RIESGOS")))</f>
        <v/>
      </c>
      <c r="P33" s="6" t="n"/>
    </row>
    <row r="34" hidden="1">
      <c r="A34" s="6" t="n"/>
      <c r="B34" s="57" t="n"/>
      <c r="C34" s="58" t="n"/>
      <c r="D34" s="58" t="n"/>
      <c r="E34" s="58" t="n"/>
      <c r="F34" s="58" t="n"/>
      <c r="G34" s="58" t="n"/>
      <c r="H34" s="59" t="n"/>
      <c r="I34" s="59" t="n"/>
      <c r="J34" s="59" t="n"/>
      <c r="K34" s="59" t="n"/>
      <c r="L34" s="59" t="n"/>
      <c r="M34" s="60">
        <f>SUM(H34:L34)</f>
        <v/>
      </c>
      <c r="N34" s="61">
        <f>+SUMPRODUCT(H$8:L$8,H34:L34)/5</f>
        <v/>
      </c>
      <c r="O34" s="62">
        <f>IF(N34&lt;=0.6,"BAJO IMPACTO",IF(N34&lt;=0.8,"MEDIO IMPACTO RECOMENDABLE EVALUARLO EN EL RIESGO",IF(N34&lt;=1,"ALTO IMPACTO OBLIGATORIO ARTICULARLA A UNO DE LOS RIESGOS")))</f>
        <v/>
      </c>
      <c r="P34" s="6" t="n"/>
    </row>
    <row r="35" hidden="1">
      <c r="A35" s="6" t="n"/>
      <c r="B35" s="57" t="n"/>
      <c r="C35" s="58" t="n"/>
      <c r="D35" s="58" t="n"/>
      <c r="E35" s="58" t="n"/>
      <c r="F35" s="58" t="n"/>
      <c r="G35" s="58" t="n"/>
      <c r="H35" s="59" t="n"/>
      <c r="I35" s="59" t="n"/>
      <c r="J35" s="59" t="n"/>
      <c r="K35" s="59" t="n"/>
      <c r="L35" s="59" t="n"/>
      <c r="M35" s="60">
        <f>SUM(H35:L35)</f>
        <v/>
      </c>
      <c r="N35" s="61">
        <f>+SUMPRODUCT(H$8:L$8,H35:L35)/5</f>
        <v/>
      </c>
      <c r="O35" s="62">
        <f>IF(N35&lt;=0.6,"BAJO IMPACTO",IF(N35&lt;=0.8,"MEDIO IMPACTO RECOMENDABLE EVALUARLO EN EL RIESGO",IF(N35&lt;=1,"ALTO IMPACTO OBLIGATORIO ARTICULARLA A UNO DE LOS RIESGOS")))</f>
        <v/>
      </c>
      <c r="P35" s="6" t="n"/>
    </row>
    <row r="36" hidden="1">
      <c r="A36" s="6" t="n"/>
      <c r="B36" s="57" t="n"/>
      <c r="C36" s="58" t="n"/>
      <c r="D36" s="58" t="n"/>
      <c r="E36" s="58" t="n"/>
      <c r="F36" s="58" t="n"/>
      <c r="G36" s="58" t="n"/>
      <c r="H36" s="59" t="n"/>
      <c r="I36" s="59" t="n"/>
      <c r="J36" s="59" t="n"/>
      <c r="K36" s="59" t="n"/>
      <c r="L36" s="59" t="n"/>
      <c r="M36" s="60">
        <f>SUM(H36:L36)</f>
        <v/>
      </c>
      <c r="N36" s="61">
        <f>+SUMPRODUCT(H$8:L$8,H36:L36)/5</f>
        <v/>
      </c>
      <c r="O36" s="62">
        <f>IF(N36&lt;=0.6,"BAJO IMPACTO",IF(N36&lt;=0.8,"MEDIO IMPACTO RECOMENDABLE EVALUARLO EN EL RIESGO",IF(N36&lt;=1,"ALTO IMPACTO OBLIGATORIO ARTICULARLA A UNO DE LOS RIESGOS")))</f>
        <v/>
      </c>
      <c r="P36" s="6" t="n"/>
    </row>
    <row r="37">
      <c r="A37" s="6" t="n"/>
      <c r="B37" s="73" t="inlineStr">
        <is>
          <t>FORTALEZAS</t>
        </is>
      </c>
      <c r="C37" s="74" t="n"/>
      <c r="D37" s="74" t="n"/>
      <c r="E37" s="74" t="n"/>
      <c r="F37" s="74" t="n"/>
      <c r="G37" s="74" t="n"/>
      <c r="H37" s="74" t="n"/>
      <c r="I37" s="74" t="n"/>
      <c r="J37" s="74" t="n"/>
      <c r="K37" s="74" t="n"/>
      <c r="L37" s="74" t="n"/>
      <c r="M37" s="75" t="n"/>
      <c r="N37" s="75" t="n"/>
      <c r="O37" s="76" t="n"/>
      <c r="P37" s="6" t="n"/>
    </row>
    <row r="38" hidden="1" ht="38.25" customHeight="1">
      <c r="A38" s="6" t="inlineStr">
        <is>
          <t>eliminar</t>
        </is>
      </c>
      <c r="B38" s="57" t="inlineStr">
        <is>
          <t>F1. Se realiza mantenimiento preventivo y/o correctivo de los equipos de acuerdo a un cronograma establecido permitiendo su control y cumplimiento.</t>
        </is>
      </c>
      <c r="C38" s="58" t="n">
        <v>0</v>
      </c>
      <c r="D38" s="58" t="n"/>
      <c r="E38" s="58" t="n"/>
      <c r="F38" s="58" t="n"/>
      <c r="G38" s="58" t="n"/>
      <c r="H38" s="59" t="n">
        <v>3</v>
      </c>
      <c r="I38" s="59" t="n">
        <v>1</v>
      </c>
      <c r="J38" s="59" t="n">
        <v>3</v>
      </c>
      <c r="K38" s="59" t="n">
        <v>3</v>
      </c>
      <c r="L38" s="59" t="n">
        <v>4</v>
      </c>
      <c r="M38" s="60">
        <f>SUM(H38:L38)</f>
        <v/>
      </c>
      <c r="N38" s="61">
        <f>+SUMPRODUCT(H$8:L$8,H38:L38)/5</f>
        <v/>
      </c>
      <c r="O38" s="62">
        <f>IF(N38&lt;=0.6,"BAJO IMPACTO",IF(N38&lt;=0.8,"MEDIO IMPACTO RECOMENDABLE EVALUARLO",IF(N38&lt;=1,"ALTO IMPACTO OBLIGATORIO ARTICULARLA A UNA DE LAS OPORTUNIDADES")))</f>
        <v/>
      </c>
      <c r="P38" s="6" t="n"/>
    </row>
    <row r="39" ht="38.25" customHeight="1">
      <c r="A39" s="45" t="n"/>
      <c r="B39" s="57" t="inlineStr">
        <is>
          <t>F2. Fortalecimiento en la insfraestructura tecnológica para la mejora de la conectividad de la  Universidad de Cundinamarca.</t>
        </is>
      </c>
      <c r="C39" s="58" t="n">
        <v>1</v>
      </c>
      <c r="D39" s="181" t="n"/>
      <c r="E39" s="181" t="n"/>
      <c r="F39" s="181" t="inlineStr">
        <is>
          <t>TRANSVERSAL</t>
        </is>
      </c>
      <c r="G39" s="181" t="inlineStr">
        <is>
          <t>SISTEMAS Y TECNOLOGÍA</t>
        </is>
      </c>
      <c r="H39" s="59" t="n">
        <v>3</v>
      </c>
      <c r="I39" s="59" t="n">
        <v>1</v>
      </c>
      <c r="J39" s="59" t="n">
        <v>4</v>
      </c>
      <c r="K39" s="59" t="n">
        <v>4</v>
      </c>
      <c r="L39" s="59" t="n">
        <v>4</v>
      </c>
      <c r="M39" s="60">
        <f>SUM(H39:L39)</f>
        <v/>
      </c>
      <c r="N39" s="61">
        <f>+SUMPRODUCT(H$8:L$8,H39:L39)/5</f>
        <v/>
      </c>
      <c r="O39" s="62">
        <f>IF(N39&lt;=0.6,"BAJO IMPACTO",IF(N39&lt;=0.8,"MEDIO IMPACTO RECOMENDABLE EVALUARLO",IF(N39&lt;=1,"ALTO IMPACTO OBLIGATORIO ARTICULARLA A UNA DE LAS OPORTUNIDADES")))</f>
        <v/>
      </c>
      <c r="P39" s="6" t="n"/>
    </row>
    <row r="40" hidden="1" ht="38.25" customHeight="1">
      <c r="A40" s="6" t="inlineStr">
        <is>
          <t>eliminar</t>
        </is>
      </c>
      <c r="B40" s="57" t="inlineStr">
        <is>
          <t>F3. Director del Proceso comprometido con los requerimientos institucionales y que son resorte de la Dirección de Sistemas y Tecnología.</t>
        </is>
      </c>
      <c r="C40" s="58" t="n">
        <v>0</v>
      </c>
      <c r="D40" s="181" t="n"/>
      <c r="E40" s="181" t="n"/>
      <c r="F40" s="181" t="inlineStr">
        <is>
          <t>TRANSVERSAL</t>
        </is>
      </c>
      <c r="G40" s="181" t="inlineStr">
        <is>
          <t>SISTEMAS Y TECNOLOGÍA</t>
        </is>
      </c>
      <c r="H40" s="59" t="n">
        <v>4</v>
      </c>
      <c r="I40" s="59" t="n">
        <v>1</v>
      </c>
      <c r="J40" s="59" t="n">
        <v>4</v>
      </c>
      <c r="K40" s="59" t="n">
        <v>4</v>
      </c>
      <c r="L40" s="59" t="n">
        <v>4</v>
      </c>
      <c r="M40" s="60">
        <f>SUM(H40:L40)</f>
        <v/>
      </c>
      <c r="N40" s="61">
        <f>+SUMPRODUCT(H$8:L$8,H40:L40)/5</f>
        <v/>
      </c>
      <c r="O40" s="62">
        <f>IF(N40&lt;=0.6,"BAJO IMPACTO",IF(N40&lt;=0.8,"MEDIO IMPACTO RECOMENDABLE EVALUARLO",IF(N40&lt;=1,"ALTO IMPACTO OBLIGATORIO ARTICULARLA A UNA DE LAS OPORTUNIDADES")))</f>
        <v/>
      </c>
      <c r="P40" s="6" t="n"/>
    </row>
    <row r="41" ht="63.75" customHeight="1">
      <c r="A41" s="6" t="n"/>
      <c r="B41" s="57" t="inlineStr">
        <is>
          <t xml:space="preserve">F4. Equipo de desarrollo de Sistemas de Información para los procesos institucionales, atendiendo las necesidades de desarrollo a la medida, por medio de aplicativos propios, acorde a los requerimiento del modelo educativo digital transmoderno MEDIT. </t>
        </is>
      </c>
      <c r="C41" s="58" t="n">
        <v>1</v>
      </c>
      <c r="D41" s="181" t="n"/>
      <c r="E41" s="181" t="n"/>
      <c r="F41" s="181" t="inlineStr">
        <is>
          <t>TRANSVERSAL</t>
        </is>
      </c>
      <c r="G41" s="181" t="inlineStr">
        <is>
          <t>SISTEMAS Y TECNOLOGÍA</t>
        </is>
      </c>
      <c r="H41" s="59" t="n">
        <v>4</v>
      </c>
      <c r="I41" s="59" t="n">
        <v>2</v>
      </c>
      <c r="J41" s="59" t="n">
        <v>5</v>
      </c>
      <c r="K41" s="59" t="n">
        <v>5</v>
      </c>
      <c r="L41" s="59" t="n">
        <v>5</v>
      </c>
      <c r="M41" s="60">
        <f>SUM(H41:L41)</f>
        <v/>
      </c>
      <c r="N41" s="61">
        <f>+SUMPRODUCT(H$8:L$8,H41:L41)/5</f>
        <v/>
      </c>
      <c r="O41" s="62">
        <f>IF(N41&lt;=0.6,"BAJO IMPACTO",IF(N41&lt;=0.8,"MEDIO IMPACTO RECOMENDABLE EVALUARLO",IF(N41&lt;=1,"ALTO IMPACTO OBLIGATORIO ARTICULARLA A UNA DE LAS OPORTUNIDADES")))</f>
        <v/>
      </c>
      <c r="P41" s="6" t="n"/>
    </row>
    <row r="42" hidden="1" ht="25.5" customHeight="1">
      <c r="A42" s="6" t="inlineStr">
        <is>
          <t>eliminar</t>
        </is>
      </c>
      <c r="B42" s="57" t="inlineStr">
        <is>
          <t>F5. Fortalecimiento de los canales de comunicación internos en sedes, seccionales, extensiones y oficina de Bogotá.</t>
        </is>
      </c>
      <c r="C42" s="58" t="n">
        <v>0</v>
      </c>
      <c r="D42" s="181" t="n"/>
      <c r="E42" s="181" t="n"/>
      <c r="F42" s="181" t="inlineStr">
        <is>
          <t>TRANSVERSAL</t>
        </is>
      </c>
      <c r="G42" s="181" t="inlineStr">
        <is>
          <t>SISTEMAS Y TECNOLOGÍA</t>
        </is>
      </c>
      <c r="H42" s="59" t="n">
        <v>3</v>
      </c>
      <c r="I42" s="59" t="n">
        <v>1</v>
      </c>
      <c r="J42" s="59" t="n">
        <v>3</v>
      </c>
      <c r="K42" s="59" t="n">
        <v>3</v>
      </c>
      <c r="L42" s="59" t="n">
        <v>3</v>
      </c>
      <c r="M42" s="60">
        <f>SUM(H42:L42)</f>
        <v/>
      </c>
      <c r="N42" s="61">
        <f>+SUMPRODUCT(H$8:L$8,H42:L42)/5</f>
        <v/>
      </c>
      <c r="O42" s="62">
        <f>IF(N42&lt;=0.6,"BAJO IMPACTO",IF(N42&lt;=0.8,"MEDIO IMPACTO RECOMENDABLE EVALUARLO",IF(N42&lt;=1,"ALTO IMPACTO OBLIGATORIO ARTICULARLA A UNA DE LAS OPORTUNIDADES")))</f>
        <v/>
      </c>
      <c r="P42" s="6" t="n"/>
    </row>
    <row r="43" ht="51" customHeight="1">
      <c r="A43" s="6" t="n"/>
      <c r="B43" s="57" t="inlineStr">
        <is>
          <t>F6. Nuevos desarrollos que permiten la automatización de procesos y procedimientos contribuyendo  a una Institución Universitaria Digital.</t>
        </is>
      </c>
      <c r="C43" s="58" t="n">
        <v>1</v>
      </c>
      <c r="D43" s="181" t="n"/>
      <c r="E43" s="181" t="n"/>
      <c r="F43" s="181" t="inlineStr">
        <is>
          <t>TRANSVERSAL</t>
        </is>
      </c>
      <c r="G43" s="181" t="inlineStr">
        <is>
          <t>SISTEMAS Y TECNOLOGÍA</t>
        </is>
      </c>
      <c r="H43" s="59" t="n">
        <v>4</v>
      </c>
      <c r="I43" s="59" t="n">
        <v>2</v>
      </c>
      <c r="J43" s="59" t="n">
        <v>5</v>
      </c>
      <c r="K43" s="59" t="n">
        <v>5</v>
      </c>
      <c r="L43" s="59" t="n">
        <v>5</v>
      </c>
      <c r="M43" s="60">
        <f>SUM(H43:L43)</f>
        <v/>
      </c>
      <c r="N43" s="61">
        <f>+SUMPRODUCT(H$8:L$8,H43:L43)/5</f>
        <v/>
      </c>
      <c r="O43" s="62">
        <f>IF(N43&lt;=0.6,"BAJO IMPACTO",IF(N43&lt;=0.8,"MEDIO IMPACTO RECOMENDABLE EVALUARLO",IF(N43&lt;=1,"ALTO IMPACTO OBLIGATORIO ARTICULARLA A UNA DE LAS OPORTUNIDADES")))</f>
        <v/>
      </c>
      <c r="P43" s="6" t="n"/>
    </row>
    <row r="44" hidden="1" ht="38.25" customHeight="1">
      <c r="A44" s="6" t="inlineStr">
        <is>
          <t>eliminar</t>
        </is>
      </c>
      <c r="B44" s="57" t="inlineStr">
        <is>
          <t>F7. Se cuenta con metas claras y enfocadas a lograr el cumplimiento del Plan Rectoral y el Plan de Desarrollo que plantea la Institución.</t>
        </is>
      </c>
      <c r="C44" s="58" t="n">
        <v>0</v>
      </c>
      <c r="D44" s="181" t="n"/>
      <c r="E44" s="181" t="n"/>
      <c r="F44" s="181" t="inlineStr">
        <is>
          <t>TRANSVERSAL</t>
        </is>
      </c>
      <c r="G44" s="181" t="inlineStr">
        <is>
          <t>SISTEMAS Y TECNOLOGÍA</t>
        </is>
      </c>
      <c r="H44" s="59" t="n">
        <v>4</v>
      </c>
      <c r="I44" s="59" t="n">
        <v>1</v>
      </c>
      <c r="J44" s="59" t="n">
        <v>2</v>
      </c>
      <c r="K44" s="59" t="n">
        <v>2</v>
      </c>
      <c r="L44" s="59" t="n">
        <v>3</v>
      </c>
      <c r="M44" s="60">
        <f>SUM(H44:L44)</f>
        <v/>
      </c>
      <c r="N44" s="61">
        <f>+SUMPRODUCT(H$8:L$8,H44:L44)/5</f>
        <v/>
      </c>
      <c r="O44" s="62">
        <f>IF(N44&lt;=0.6,"BAJO IMPACTO",IF(N44&lt;=0.8,"MEDIO IMPACTO RECOMENDABLE EVALUARLO",IF(N44&lt;=1,"ALTO IMPACTO OBLIGATORIO ARTICULARLA A UNA DE LAS OPORTUNIDADES")))</f>
        <v/>
      </c>
      <c r="P44" s="6" t="n"/>
    </row>
    <row r="45" hidden="1" ht="38.25" customHeight="1">
      <c r="A45" s="6" t="inlineStr">
        <is>
          <t>eliminar</t>
        </is>
      </c>
      <c r="B45" s="57" t="inlineStr">
        <is>
          <t>F8. Se asegura de manera constante la gestión del conocimiento al interior del proceso por medio de los líderes de área.</t>
        </is>
      </c>
      <c r="C45" s="58" t="n">
        <v>0</v>
      </c>
      <c r="D45" s="181" t="n"/>
      <c r="E45" s="181" t="n"/>
      <c r="F45" s="181" t="inlineStr">
        <is>
          <t>TRANSVERSAL</t>
        </is>
      </c>
      <c r="G45" s="181" t="inlineStr">
        <is>
          <t>SISTEMAS Y TECNOLOGÍA</t>
        </is>
      </c>
      <c r="H45" s="59" t="n">
        <v>3</v>
      </c>
      <c r="I45" s="59" t="n">
        <v>1</v>
      </c>
      <c r="J45" s="59" t="n">
        <v>1</v>
      </c>
      <c r="K45" s="59" t="n">
        <v>1</v>
      </c>
      <c r="L45" s="59" t="n">
        <v>3</v>
      </c>
      <c r="M45" s="60">
        <f>SUM(H45:L45)</f>
        <v/>
      </c>
      <c r="N45" s="61">
        <f>+SUMPRODUCT(H$8:L$8,H45:L45)/5</f>
        <v/>
      </c>
      <c r="O45" s="62">
        <f>IF(N45&lt;=0.6,"BAJO IMPACTO",IF(N45&lt;=0.8,"MEDIO IMPACTO RECOMENDABLE EVALUARLO",IF(N45&lt;=1,"ALTO IMPACTO OBLIGATORIO ARTICULARLA A UNA DE LAS OPORTUNIDADES")))</f>
        <v/>
      </c>
      <c r="P45" s="6" t="n"/>
    </row>
    <row r="46" ht="51" customHeight="1">
      <c r="A46" s="6" t="n"/>
      <c r="B46" s="57" t="inlineStr">
        <is>
          <t>F9. Articulación con la academia por medio de pasantes para el apoyo de tareas específicas dentro del proceso.</t>
        </is>
      </c>
      <c r="C46" s="58" t="n">
        <v>1</v>
      </c>
      <c r="D46" s="181" t="n"/>
      <c r="E46" s="181" t="n"/>
      <c r="F46" s="181" t="inlineStr">
        <is>
          <t>TRANSVERSAL</t>
        </is>
      </c>
      <c r="G46" s="181" t="inlineStr">
        <is>
          <t>SISTEMAS Y TECNOLOGÍA</t>
        </is>
      </c>
      <c r="H46" s="59" t="n">
        <v>1</v>
      </c>
      <c r="I46" s="59" t="n">
        <v>1</v>
      </c>
      <c r="J46" s="59" t="n">
        <v>5</v>
      </c>
      <c r="K46" s="59" t="n">
        <v>4</v>
      </c>
      <c r="L46" s="59" t="n">
        <v>5</v>
      </c>
      <c r="M46" s="60">
        <f>SUM(H46:L46)</f>
        <v/>
      </c>
      <c r="N46" s="61">
        <f>+SUMPRODUCT(H$8:L$8,H46:L46)/5</f>
        <v/>
      </c>
      <c r="O46" s="62">
        <f>IF(N46&lt;=0.6,"BAJO IMPACTO",IF(N46&lt;=0.8,"MEDIO IMPACTO RECOMENDABLE EVALUARLO",IF(N46&lt;=1,"ALTO IMPACTO OBLIGATORIO ARTICULARLA A UNA DE LAS OPORTUNIDADES")))</f>
        <v/>
      </c>
      <c r="P46" s="6" t="n"/>
    </row>
    <row r="47" hidden="1">
      <c r="A47" s="6" t="n"/>
      <c r="B47" s="57" t="n"/>
      <c r="C47" s="58" t="n"/>
      <c r="D47" s="58" t="n"/>
      <c r="E47" s="58" t="n"/>
      <c r="F47" s="58" t="n"/>
      <c r="G47" s="58" t="n"/>
      <c r="H47" s="59" t="n"/>
      <c r="I47" s="59" t="n"/>
      <c r="J47" s="59" t="n"/>
      <c r="K47" s="59" t="n"/>
      <c r="L47" s="59" t="n"/>
      <c r="M47" s="60">
        <f>SUM(H47:L47)</f>
        <v/>
      </c>
      <c r="N47" s="61">
        <f>+SUMPRODUCT(H$8:L$8,H47:L47)/5</f>
        <v/>
      </c>
      <c r="O47" s="62">
        <f>IF(N47&lt;=0.6,"BAJO IMPACTO",IF(N47&lt;=0.8,"MEDIO IMPACTO RECOMENDABLE EVALUARLO",IF(N47&lt;=1,"ALTO IMPACTO OBLIGATORIO ARTICULARLA A UNA DE LAS OPORTUNIDADES")))</f>
        <v/>
      </c>
      <c r="P47" s="6" t="n"/>
    </row>
    <row r="48">
      <c r="A48" s="6" t="n"/>
      <c r="B48" s="73" t="inlineStr">
        <is>
          <t>OPORTUNIDADES</t>
        </is>
      </c>
      <c r="C48" s="74" t="n"/>
      <c r="D48" s="74" t="n"/>
      <c r="E48" s="74" t="n"/>
      <c r="F48" s="74" t="n"/>
      <c r="G48" s="74" t="n"/>
      <c r="H48" s="74" t="n"/>
      <c r="I48" s="74" t="n"/>
      <c r="J48" s="74" t="n"/>
      <c r="K48" s="74" t="n"/>
      <c r="L48" s="74" t="n"/>
      <c r="M48" s="75" t="n"/>
      <c r="N48" s="75" t="n"/>
      <c r="O48" s="76" t="n"/>
      <c r="P48" s="6" t="n"/>
    </row>
    <row r="49" ht="25.5" customHeight="1">
      <c r="A49" s="6" t="n"/>
      <c r="B49" s="57" t="inlineStr">
        <is>
          <t>O1. Apoyos a través de la modalidad virtual en capacitaciones por parte de MinTic.</t>
        </is>
      </c>
      <c r="C49" s="58" t="n">
        <v>1</v>
      </c>
      <c r="D49" s="181" t="n"/>
      <c r="E49" s="181" t="n"/>
      <c r="F49" s="181" t="inlineStr">
        <is>
          <t>TRANSVERSAL</t>
        </is>
      </c>
      <c r="G49" s="181" t="inlineStr">
        <is>
          <t>SISTEMAS Y TECNOLOGÍA</t>
        </is>
      </c>
      <c r="H49" s="59" t="n">
        <v>2</v>
      </c>
      <c r="I49" s="59" t="n">
        <v>4</v>
      </c>
      <c r="J49" s="59" t="n">
        <v>2</v>
      </c>
      <c r="K49" s="59" t="n">
        <v>2</v>
      </c>
      <c r="L49" s="59" t="n">
        <v>2</v>
      </c>
      <c r="M49" s="60">
        <f>SUM(H49:L49)</f>
        <v/>
      </c>
      <c r="N49" s="61">
        <f>+SUMPRODUCT(H$8:L$8,H49:L49)/5</f>
        <v/>
      </c>
      <c r="O49" s="62">
        <f>IF(N49&lt;=0.6,"BAJO IMPACTO",IF(N49&lt;=0.8,"MEDIO IMPACTO RECOMENDABLE EVALUARLO",IF(N49&lt;=1,"ALTO IMPACTO OBLIGATORIO ARTICULARLA A UNA DE LAS OPORTUNIDADES")))</f>
        <v/>
      </c>
      <c r="P49" s="6" t="n"/>
    </row>
    <row r="50" ht="38.25" customHeight="1">
      <c r="A50" s="6" t="n"/>
      <c r="B50" s="57" t="inlineStr">
        <is>
          <t>O2. Los lineamientos de acreditación pueden fortalecer aspectos como la infraestructura tecnológica y la gestión administrativa de la Institución.</t>
        </is>
      </c>
      <c r="C50" s="58" t="n">
        <v>1</v>
      </c>
      <c r="D50" s="181" t="n"/>
      <c r="E50" s="181" t="n"/>
      <c r="F50" s="181" t="inlineStr">
        <is>
          <t>TRANSVERSAL</t>
        </is>
      </c>
      <c r="G50" s="181" t="inlineStr">
        <is>
          <t>SISTEMAS Y TECNOLOGÍA</t>
        </is>
      </c>
      <c r="H50" s="59" t="n">
        <v>4</v>
      </c>
      <c r="I50" s="59" t="n">
        <v>3</v>
      </c>
      <c r="J50" s="59" t="n">
        <v>4</v>
      </c>
      <c r="K50" s="59" t="n">
        <v>3</v>
      </c>
      <c r="L50" s="59" t="n">
        <v>4</v>
      </c>
      <c r="M50" s="60">
        <f>SUM(H50:L50)</f>
        <v/>
      </c>
      <c r="N50" s="61">
        <f>+SUMPRODUCT(H$8:L$8,H50:L50)/5</f>
        <v/>
      </c>
      <c r="O50" s="62">
        <f>IF(N50&lt;=0.6,"BAJO IMPACTO",IF(N50&lt;=0.8,"MEDIO IMPACTO RECOMENDABLE EVALUARLO",IF(N50&lt;=1,"ALTO IMPACTO OBLIGATORIO ARTICULARLA A UNA DE LAS OPORTUNIDADES")))</f>
        <v/>
      </c>
      <c r="P50" s="6" t="n"/>
    </row>
    <row r="51" hidden="1" ht="20.25" customHeight="1">
      <c r="A51" s="6" t="inlineStr">
        <is>
          <t>eliminar</t>
        </is>
      </c>
      <c r="B51" s="57" t="inlineStr">
        <is>
          <t>O3. Oportunidad de adquirir nuevos softwares que optimicen las actividades del proceso.</t>
        </is>
      </c>
      <c r="C51" s="58" t="n">
        <v>1</v>
      </c>
      <c r="D51" s="181" t="n"/>
      <c r="E51" s="181" t="n"/>
      <c r="F51" s="181" t="inlineStr">
        <is>
          <t>TRANSVERSAL</t>
        </is>
      </c>
      <c r="G51" s="181" t="inlineStr">
        <is>
          <t>SISTEMAS Y TECNOLOGÍA</t>
        </is>
      </c>
      <c r="H51" s="59" t="n">
        <v>2</v>
      </c>
      <c r="I51" s="59" t="n">
        <v>2</v>
      </c>
      <c r="J51" s="59" t="n">
        <v>3</v>
      </c>
      <c r="K51" s="59" t="n">
        <v>3</v>
      </c>
      <c r="L51" s="59" t="n">
        <v>3</v>
      </c>
      <c r="M51" s="60">
        <f>SUM(H51:L51)</f>
        <v/>
      </c>
      <c r="N51" s="61">
        <f>+SUMPRODUCT(H$8:L$8,H51:L51)/5</f>
        <v/>
      </c>
      <c r="O51" s="62">
        <f>IF(N51&lt;=0.6,"BAJO IMPACTO",IF(N51&lt;=0.8,"MEDIO IMPACTO RECOMENDABLE EVALUARLO",IF(N51&lt;=1,"ALTO IMPACTO OBLIGATORIO ARTICULARLA A UNA DE LAS OPORTUNIDADES")))</f>
        <v/>
      </c>
      <c r="P51" s="6" t="n"/>
    </row>
    <row r="52" hidden="1" ht="38.25" customHeight="1">
      <c r="A52" s="6" t="inlineStr">
        <is>
          <t>eliminar</t>
        </is>
      </c>
      <c r="B52" s="57" t="inlineStr">
        <is>
          <t>O4.  La implementación de políticas misionales encaminadas al desarrollo institucional (Ciencia, Tecnología e Investigación, Dialogando con el Mundo, Interacción Social)</t>
        </is>
      </c>
      <c r="C52" s="58" t="n">
        <v>1</v>
      </c>
      <c r="D52" s="181" t="n"/>
      <c r="E52" s="181" t="n"/>
      <c r="F52" s="181" t="inlineStr">
        <is>
          <t>TRANSVERSAL</t>
        </is>
      </c>
      <c r="G52" s="181" t="inlineStr">
        <is>
          <t>SISTEMAS Y TECNOLOGÍA</t>
        </is>
      </c>
      <c r="H52" s="59" t="n">
        <v>3</v>
      </c>
      <c r="I52" s="59" t="n">
        <v>2</v>
      </c>
      <c r="J52" s="59" t="n">
        <v>4</v>
      </c>
      <c r="K52" s="59" t="n">
        <v>3</v>
      </c>
      <c r="L52" s="59" t="n">
        <v>3</v>
      </c>
      <c r="M52" s="60">
        <f>SUM(H52:L52)</f>
        <v/>
      </c>
      <c r="N52" s="61">
        <f>+SUMPRODUCT(H$8:L$8,H52:L52)/5</f>
        <v/>
      </c>
      <c r="O52" s="62">
        <f>IF(N52&lt;=0.6,"BAJO IMPACTO",IF(N52&lt;=0.8,"MEDIO IMPACTO RECOMENDABLE EVALUARLO",IF(N52&lt;=1,"ALTO IMPACTO OBLIGATORIO ARTICULARLA A UNA DE LAS OPORTUNIDADES")))</f>
        <v/>
      </c>
      <c r="P52" s="6" t="n"/>
    </row>
    <row r="53" hidden="1" ht="38.25" customHeight="1">
      <c r="A53" s="6" t="inlineStr">
        <is>
          <t xml:space="preserve">eliminar </t>
        </is>
      </c>
      <c r="B53" s="57" t="inlineStr">
        <is>
          <t>O5.  Diversidad de la población Universitaria que puede acceder a los contenidos tecnológicos de la Institución</t>
        </is>
      </c>
      <c r="C53" s="58" t="n">
        <v>0</v>
      </c>
      <c r="D53" s="181" t="n"/>
      <c r="E53" s="181" t="n"/>
      <c r="F53" s="181" t="inlineStr">
        <is>
          <t>TRANSVERSAL</t>
        </is>
      </c>
      <c r="G53" s="181" t="inlineStr">
        <is>
          <t>SISTEMAS Y TECNOLOGÍA</t>
        </is>
      </c>
      <c r="H53" s="59" t="n">
        <v>2</v>
      </c>
      <c r="I53" s="59" t="n">
        <v>2</v>
      </c>
      <c r="J53" s="59" t="n">
        <v>5</v>
      </c>
      <c r="K53" s="59" t="n">
        <v>3</v>
      </c>
      <c r="L53" s="59" t="n">
        <v>3</v>
      </c>
      <c r="M53" s="60">
        <f>SUM(H53:L53)</f>
        <v/>
      </c>
      <c r="N53" s="61">
        <f>+SUMPRODUCT(H$8:L$8,H53:L53)/5</f>
        <v/>
      </c>
      <c r="O53" s="62">
        <f>IF(N53&lt;=0.6,"BAJO IMPACTO",IF(N53&lt;=0.8,"MEDIO IMPACTO RECOMENDABLE EVALUARLO",IF(N53&lt;=1,"ALTO IMPACTO OBLIGATORIO ARTICULARLA A UNA DE LAS OPORTUNIDADES")))</f>
        <v/>
      </c>
      <c r="P53" s="6" t="n"/>
    </row>
    <row r="54" hidden="1" ht="39" customHeight="1" thickBot="1">
      <c r="A54" s="6" t="inlineStr">
        <is>
          <t>eliminar</t>
        </is>
      </c>
      <c r="B54" s="129" t="inlineStr">
        <is>
          <t>O6. Actualización y aprovechamiento de nuevas tecnologías para la mejora de los recursos y servicios tecnológicos</t>
        </is>
      </c>
      <c r="C54" s="63" t="n">
        <v>1</v>
      </c>
      <c r="D54" s="181" t="n"/>
      <c r="E54" s="181" t="n"/>
      <c r="F54" s="181" t="inlineStr">
        <is>
          <t>TRANSVERSAL</t>
        </is>
      </c>
      <c r="G54" s="181" t="inlineStr">
        <is>
          <t>SISTEMAS Y TECNOLOGÍA</t>
        </is>
      </c>
      <c r="H54" s="64" t="n">
        <v>3</v>
      </c>
      <c r="I54" s="64" t="n">
        <v>1</v>
      </c>
      <c r="J54" s="64" t="n">
        <v>4</v>
      </c>
      <c r="K54" s="64" t="n">
        <v>3</v>
      </c>
      <c r="L54" s="64" t="n">
        <v>3</v>
      </c>
      <c r="M54" s="65">
        <f>SUM(H54:L54)</f>
        <v/>
      </c>
      <c r="N54" s="66">
        <f>+SUMPRODUCT(H$8:L$8,H54:L54)/5</f>
        <v/>
      </c>
      <c r="O54" s="131">
        <f>IF(N54&lt;=0.6,"BAJO IMPACTO",IF(N54&lt;=0.8,"MEDIO IMPACTO RECOMENDABLE EVALUARLO",IF(N54&lt;=1,"ALTO IMPACTO OBLIGATORIO ARTICULARLA A UNA DE LAS OPORTUNIDADES")))</f>
        <v/>
      </c>
      <c r="P54" s="6" t="n"/>
    </row>
    <row r="55" hidden="1" ht="25.5" customHeight="1">
      <c r="A55" s="6" t="n"/>
      <c r="B55" s="77" t="n"/>
      <c r="C55" s="606" t="n"/>
      <c r="D55" s="181" t="n"/>
      <c r="E55" s="181" t="n"/>
      <c r="F55" s="181" t="inlineStr">
        <is>
          <t>TRANSVERSAL</t>
        </is>
      </c>
      <c r="G55" s="181" t="inlineStr">
        <is>
          <t>SISTEMAS Y TECNOLOGÍA</t>
        </is>
      </c>
      <c r="H55" s="78" t="n"/>
      <c r="I55" s="78" t="n"/>
      <c r="J55" s="78" t="n"/>
      <c r="K55" s="78" t="n"/>
      <c r="L55" s="78" t="n"/>
      <c r="M55" s="79">
        <f>SUM(H55:L55)</f>
        <v/>
      </c>
      <c r="N55" s="130">
        <f>+SUMPRODUCT(H$8:L$8,H55:L55)/5</f>
        <v/>
      </c>
      <c r="O55" s="80">
        <f>IF(N55&lt;=0.6,"BAJO IMPACTO",IF(N55&lt;=0.8,"MEDIO IMPACTO RECOMENDABLE EVALUARLO",IF(N55&lt;=1,"ALTO IMPACTO OBLIGATORIO ARTICULARLA A UNA DE LAS OPORTUNIDADES")))</f>
        <v/>
      </c>
      <c r="P55" s="6" t="n"/>
    </row>
    <row r="56" hidden="1" ht="25.5" customHeight="1">
      <c r="A56" s="6" t="n"/>
      <c r="B56" s="57" t="n"/>
      <c r="C56" s="58" t="n"/>
      <c r="D56" s="181" t="n"/>
      <c r="E56" s="181" t="n"/>
      <c r="F56" s="181" t="inlineStr">
        <is>
          <t>TRANSVERSAL</t>
        </is>
      </c>
      <c r="G56" s="181" t="inlineStr">
        <is>
          <t>SISTEMAS Y TECNOLOGÍA</t>
        </is>
      </c>
      <c r="H56" s="59" t="n"/>
      <c r="I56" s="59" t="n"/>
      <c r="J56" s="59" t="n"/>
      <c r="K56" s="59" t="n"/>
      <c r="L56" s="59" t="n"/>
      <c r="M56" s="60">
        <f>SUM(H56:L56)</f>
        <v/>
      </c>
      <c r="N56" s="61">
        <f>+SUMPRODUCT(H$8:L$8,H56:L56)/5</f>
        <v/>
      </c>
      <c r="O56" s="62">
        <f>IF(N56&lt;=0.6,"BAJO IMPACTO",IF(N56&lt;=0.8,"MEDIO IMPACTO RECOMENDABLE EVALUARLO",IF(N56&lt;=1,"ALTO IMPACTO OBLIGATORIO ARTICULARLA A UNA DE LAS OPORTUNIDADES")))</f>
        <v/>
      </c>
      <c r="P56" s="6" t="n"/>
    </row>
    <row r="57" hidden="1" ht="25.5" customHeight="1">
      <c r="A57" s="6" t="n"/>
      <c r="B57" s="57" t="n"/>
      <c r="C57" s="58" t="n"/>
      <c r="D57" s="181" t="n"/>
      <c r="E57" s="181" t="n"/>
      <c r="F57" s="181" t="inlineStr">
        <is>
          <t>TRANSVERSAL</t>
        </is>
      </c>
      <c r="G57" s="181" t="inlineStr">
        <is>
          <t>SISTEMAS Y TECNOLOGÍA</t>
        </is>
      </c>
      <c r="H57" s="59" t="n"/>
      <c r="I57" s="59" t="n"/>
      <c r="J57" s="59" t="n"/>
      <c r="K57" s="59" t="n"/>
      <c r="L57" s="59" t="n"/>
      <c r="M57" s="60">
        <f>SUM(H57:L57)</f>
        <v/>
      </c>
      <c r="N57" s="61">
        <f>+SUMPRODUCT(H$8:L$8,H57:L57)/5</f>
        <v/>
      </c>
      <c r="O57" s="62">
        <f>IF(N57&lt;=0.6,"BAJO IMPACTO",IF(N57&lt;=0.8,"MEDIO IMPACTO RECOMENDABLE EVALUARLO",IF(N57&lt;=1,"ALTO IMPACTO OBLIGATORIO ARTICULARLA A UNA DE LAS OPORTUNIDADES")))</f>
        <v/>
      </c>
      <c r="P57" s="6" t="n"/>
    </row>
    <row r="58" hidden="1" ht="25.5" customHeight="1">
      <c r="A58" s="6" t="n"/>
      <c r="B58" s="133" t="n"/>
      <c r="C58" s="604" t="n"/>
      <c r="D58" s="208" t="n"/>
      <c r="E58" s="208" t="n"/>
      <c r="F58" s="181" t="inlineStr">
        <is>
          <t>TRANSVERSAL</t>
        </is>
      </c>
      <c r="G58" s="181" t="inlineStr">
        <is>
          <t>SISTEMAS Y TECNOLOGÍA</t>
        </is>
      </c>
      <c r="H58" s="209" t="n"/>
      <c r="I58" s="209" t="n"/>
      <c r="J58" s="209" t="n"/>
      <c r="K58" s="209" t="n"/>
      <c r="L58" s="209" t="n"/>
      <c r="M58" s="210">
        <f>SUM(H58:L58)</f>
        <v/>
      </c>
      <c r="N58" s="211">
        <f>+SUMPRODUCT(H$8:L$8,H58:L58)/5</f>
        <v/>
      </c>
      <c r="O58" s="212">
        <f>IF(N58&lt;=0.6,"BAJO IMPACTO",IF(N58&lt;=0.8,"MEDIO IMPACTO RECOMENDABLE EVALUARLO",IF(N58&lt;=1,"ALTO IMPACTO OBLIGATORIO ARTICULARLA A UNA DE LAS OPORTUNIDADES")))</f>
        <v/>
      </c>
      <c r="P58" s="6" t="n"/>
    </row>
    <row r="59" ht="42.75" customHeight="1">
      <c r="A59" s="6" t="n"/>
      <c r="B59" s="214" t="inlineStr">
        <is>
          <t>O7. Implementación de nuevas políticas publicas que aportan en la actualización y fortalecimiento de los procesos apalancados por los recursos tecnológicos</t>
        </is>
      </c>
      <c r="C59" s="58" t="n">
        <v>1</v>
      </c>
      <c r="D59" s="213" t="n"/>
      <c r="E59" s="213" t="n"/>
      <c r="F59" s="181" t="inlineStr">
        <is>
          <t>TRANSVERSAL</t>
        </is>
      </c>
      <c r="G59" s="181" t="inlineStr">
        <is>
          <t>SISTEMAS Y TECNOLOGÍA</t>
        </is>
      </c>
      <c r="H59" s="59" t="n">
        <v>3</v>
      </c>
      <c r="I59" s="59" t="n">
        <v>1</v>
      </c>
      <c r="J59" s="59" t="n">
        <v>4</v>
      </c>
      <c r="K59" s="59" t="n">
        <v>3</v>
      </c>
      <c r="L59" s="59" t="n">
        <v>3</v>
      </c>
      <c r="M59" s="60">
        <f>SUM(H59:L59)</f>
        <v/>
      </c>
      <c r="N59" s="61">
        <f>+SUMPRODUCT(H$8:L$8,H59:L59)/5</f>
        <v/>
      </c>
      <c r="O59" s="62">
        <f>IF(N59&lt;=0.6,"BAJO IMPACTO",IF(N59&lt;=0.8,"MEDIO IMPACTO RECOMENDABLE EVALUARLO",IF(N59&lt;=1,"ALTO IMPACTO OBLIGATORIO ARTICULARLA A UNA DE LAS OPORTUNIDADES")))</f>
        <v/>
      </c>
      <c r="P59" s="6" t="n"/>
    </row>
    <row r="60" ht="43.5" customHeight="1" thickBot="1">
      <c r="A60" s="6" t="n"/>
      <c r="B60" s="215" t="inlineStr">
        <is>
          <t>O8. Aprovechamiento de tendencias en herramientas de tecnologías emergentes o disruptivas para mejorar la misionalidad a nivel institucional.</t>
        </is>
      </c>
      <c r="C60" s="63" t="n">
        <v>1</v>
      </c>
      <c r="D60" s="216" t="n"/>
      <c r="E60" s="216" t="n"/>
      <c r="F60" s="216" t="inlineStr">
        <is>
          <t>TRANSVERSAL</t>
        </is>
      </c>
      <c r="G60" s="216" t="inlineStr">
        <is>
          <t>SISTEMAS Y TECNOLOGÍA</t>
        </is>
      </c>
      <c r="H60" s="64" t="n">
        <v>3</v>
      </c>
      <c r="I60" s="64" t="n">
        <v>1</v>
      </c>
      <c r="J60" s="64" t="n">
        <v>4</v>
      </c>
      <c r="K60" s="64" t="n">
        <v>3</v>
      </c>
      <c r="L60" s="64" t="n">
        <v>3</v>
      </c>
      <c r="M60" s="65">
        <f>SUM(H60:L60)</f>
        <v/>
      </c>
      <c r="N60" s="66">
        <f>+SUMPRODUCT(H$8:L$8,H60:L60)/5</f>
        <v/>
      </c>
      <c r="O60" s="131">
        <f>IF(N60&lt;=0.6,"BAJO IMPACTO",IF(N60&lt;=0.8,"MEDIO IMPACTO RECOMENDABLE EVALUARLO",IF(N60&lt;=1,"ALTO IMPACTO OBLIGATORIO ARTICULARLA A UNA DE LAS OPORTUNIDADES")))</f>
        <v/>
      </c>
      <c r="P60" s="6" t="n"/>
    </row>
    <row r="61">
      <c r="A61" s="6" t="n"/>
      <c r="B61" s="6" t="n"/>
      <c r="C61" s="6" t="n"/>
      <c r="D61" s="6" t="n"/>
      <c r="E61" s="6" t="n"/>
      <c r="F61" s="6" t="n"/>
      <c r="G61" s="6" t="n"/>
      <c r="H61" s="6" t="n"/>
      <c r="I61" s="6" t="n"/>
      <c r="J61" s="6" t="n"/>
      <c r="K61" s="6" t="n"/>
      <c r="L61" s="6" t="n"/>
      <c r="M61" s="6" t="n"/>
      <c r="N61" s="6" t="n"/>
      <c r="O61" s="6" t="n"/>
      <c r="P61" s="6" t="n"/>
    </row>
    <row r="62" ht="65.25" customHeight="1">
      <c r="A62" s="6" t="n"/>
      <c r="B62" s="360" t="inlineStr">
        <is>
          <t>Diagonal 18 No. 20-29 Fusagasugá – Cundinamarca
Teléfono (601) 8281483 Línea Gratuita 018000180414
www.ucundinamarca.edu.co   E-mail: info@ucundinamarca.edu.co
NIT: 890.680.062-2</t>
        </is>
      </c>
      <c r="P62" s="186" t="n"/>
      <c r="Q62" s="217" t="n"/>
      <c r="R62" s="217" t="n"/>
      <c r="S62" s="217" t="n"/>
      <c r="T62" s="217" t="n"/>
    </row>
    <row r="63" ht="15" customHeight="1">
      <c r="A63" s="6" t="n"/>
      <c r="B63" s="182" t="n"/>
      <c r="C63" s="6" t="n"/>
      <c r="D63" s="183" t="n"/>
      <c r="E63" s="182" t="n"/>
      <c r="F63" s="182" t="n"/>
      <c r="G63" s="182" t="n"/>
      <c r="H63" s="182" t="n"/>
      <c r="I63" s="182" t="n"/>
      <c r="J63" s="182" t="n"/>
      <c r="K63" s="182" t="n"/>
      <c r="L63" s="182" t="n"/>
      <c r="M63" s="182" t="n"/>
      <c r="N63" s="182" t="n"/>
      <c r="O63" s="182" t="n"/>
      <c r="P63" s="182" t="n"/>
      <c r="Q63" s="5" t="n"/>
      <c r="R63" s="5" t="n"/>
      <c r="S63" s="5" t="n"/>
      <c r="T63" s="5" t="n"/>
    </row>
    <row r="64" ht="41.25" customHeight="1">
      <c r="A64" s="6" t="n"/>
      <c r="B64" s="361" t="inlineStr">
        <is>
          <t>Documento controlado por el Sistema de Gestión de la Calidad
Asegúrese que corresponde a la última versión consultando el Portal Institucional</t>
        </is>
      </c>
      <c r="P64" s="184" t="n"/>
      <c r="Q64" s="218" t="n"/>
      <c r="R64" s="218" t="n"/>
      <c r="S64" s="218" t="n"/>
      <c r="T64" s="218" t="n"/>
    </row>
  </sheetData>
  <sheetProtection selectLockedCells="1" selectUnlockedCells="0" algorithmName="SHA-512" sheet="1" objects="0" insertRows="0" insertHyperlinks="0" autoFilter="0" scenarios="0" formatColumns="0" deleteColumns="0" insertColumns="0" pivotTables="0" deleteRows="0" formatCells="0" saltValue="c8YFU11slAKy8XoyRBPmvA==" formatRows="0" sort="0" spinCount="100000" hashValue="nCKvcQ2Pm6BXO/hoBx1Ot26qtxaJ6da1e+ocb40XsVH4tRKPPiROn/23h4I4Pk22EcVh5fLOf6JMZ5ABQqyjIw=="/>
  <mergeCells count="15">
    <mergeCell ref="C3:N4"/>
    <mergeCell ref="C2:N2"/>
    <mergeCell ref="C1:N1"/>
    <mergeCell ref="B1:B4"/>
    <mergeCell ref="H6:L6"/>
    <mergeCell ref="B62:O62"/>
    <mergeCell ref="B64:O64"/>
    <mergeCell ref="G6:G7"/>
    <mergeCell ref="M6:M7"/>
    <mergeCell ref="B6:C7"/>
    <mergeCell ref="N6:N7"/>
    <mergeCell ref="E6:E7"/>
    <mergeCell ref="D6:D7"/>
    <mergeCell ref="O6:O8"/>
    <mergeCell ref="F6:F7"/>
  </mergeCells>
  <conditionalFormatting sqref="C9:C24 C26:C31 C32:G36 C38:G38 C39:C46 C47:G47 C49:C58">
    <cfRule type="iconSet" priority="55">
      <iconSet>
        <cfvo type="percent" val="0"/>
        <cfvo type="percent" val="33"/>
        <cfvo type="percent" val="67"/>
      </iconSet>
    </cfRule>
  </conditionalFormatting>
  <conditionalFormatting sqref="O9:O24">
    <cfRule type="cellIs" priority="51" operator="equal" dxfId="2">
      <formula>"ALTO IMPACTO OBLIGATORIO ARTICULARLA A UNO DE LOS RIESGOS"</formula>
    </cfRule>
    <cfRule type="cellIs" priority="52" operator="equal" dxfId="1">
      <formula>"MEDIO IMPACTO RECOMENDABLE EVALUARLO EN EL RIESGO"</formula>
    </cfRule>
    <cfRule type="cellIs" priority="53" operator="equal" dxfId="0">
      <formula>"BAJO IMPACTO"</formula>
    </cfRule>
  </conditionalFormatting>
  <conditionalFormatting sqref="O38:O47">
    <cfRule type="cellIs" priority="40" operator="equal" dxfId="0">
      <formula>"ALTO IMPACTO OBLIGATORIO ARTICULARLA A UNA DE LAS OPORTUNIDADES"</formula>
    </cfRule>
    <cfRule type="cellIs" priority="41" operator="equal" dxfId="1">
      <formula>"MEDIO IMPACTO RECOMENDABLE EVALUARLO"</formula>
    </cfRule>
    <cfRule type="cellIs" priority="42" operator="equal" dxfId="2">
      <formula>"BAJO IMPACTO"</formula>
    </cfRule>
  </conditionalFormatting>
  <conditionalFormatting sqref="O49:O58">
    <cfRule type="cellIs" priority="37" operator="equal" dxfId="0">
      <formula>"ALTO IMPACTO OBLIGATORIO ARTICULARLA A UNA DE LAS OPORTUNIDADES"</formula>
    </cfRule>
    <cfRule type="cellIs" priority="38" operator="equal" dxfId="1">
      <formula>"MEDIO IMPACTO RECOMENDABLE EVALUARLO"</formula>
    </cfRule>
    <cfRule type="cellIs" priority="39" operator="equal" dxfId="2">
      <formula>"BAJO IMPACTO"</formula>
    </cfRule>
  </conditionalFormatting>
  <conditionalFormatting sqref="O26:O36">
    <cfRule type="cellIs" priority="34" operator="equal" dxfId="2">
      <formula>"ALTO IMPACTO OBLIGATORIO ARTICULARLA A UNO DE LOS RIESGOS"</formula>
    </cfRule>
    <cfRule type="cellIs" priority="35" operator="equal" dxfId="1">
      <formula>"MEDIO IMPACTO RECOMENDABLE EVALUARLO EN EL RIESGO"</formula>
    </cfRule>
    <cfRule type="cellIs" priority="36" operator="equal" dxfId="0">
      <formula>"BAJO IMPACTO"</formula>
    </cfRule>
  </conditionalFormatting>
  <conditionalFormatting sqref="C59">
    <cfRule type="iconSet" priority="33">
      <iconSet>
        <cfvo type="percent" val="0"/>
        <cfvo type="percent" val="33"/>
        <cfvo type="percent" val="67"/>
      </iconSet>
    </cfRule>
  </conditionalFormatting>
  <conditionalFormatting sqref="C60">
    <cfRule type="iconSet" priority="31">
      <iconSet>
        <cfvo type="percent" val="0"/>
        <cfvo type="percent" val="33"/>
        <cfvo type="percent" val="67"/>
      </iconSet>
    </cfRule>
  </conditionalFormatting>
  <conditionalFormatting sqref="O59:O60">
    <cfRule type="cellIs" priority="27" operator="equal" dxfId="0">
      <formula>"ALTO IMPACTO OBLIGATORIO ARTICULARLA A UNA DE LAS OPORTUNIDADES"</formula>
    </cfRule>
    <cfRule type="cellIs" priority="28" operator="equal" dxfId="1">
      <formula>"MEDIO IMPACTO RECOMENDABLE EVALUARLO"</formula>
    </cfRule>
    <cfRule type="cellIs" priority="29" operator="equal" dxfId="2">
      <formula>"BAJO IMPACTO"</formula>
    </cfRule>
  </conditionalFormatting>
  <conditionalFormatting sqref="D9:G24">
    <cfRule type="iconSet" priority="25">
      <iconSet>
        <cfvo type="percent" val="0"/>
        <cfvo type="percent" val="33"/>
        <cfvo type="percent" val="67"/>
      </iconSet>
    </cfRule>
  </conditionalFormatting>
  <conditionalFormatting sqref="D26:E30 D31:G31">
    <cfRule type="iconSet" priority="23">
      <iconSet>
        <cfvo type="percent" val="0"/>
        <cfvo type="percent" val="33"/>
        <cfvo type="percent" val="67"/>
      </iconSet>
    </cfRule>
  </conditionalFormatting>
  <conditionalFormatting sqref="D39:E46">
    <cfRule type="iconSet" priority="21">
      <iconSet>
        <cfvo type="percent" val="0"/>
        <cfvo type="percent" val="33"/>
        <cfvo type="percent" val="67"/>
      </iconSet>
    </cfRule>
  </conditionalFormatting>
  <conditionalFormatting sqref="D49:E60">
    <cfRule type="iconSet" priority="19">
      <iconSet>
        <cfvo type="percent" val="0"/>
        <cfvo type="percent" val="33"/>
        <cfvo type="percent" val="67"/>
      </iconSet>
    </cfRule>
  </conditionalFormatting>
  <conditionalFormatting sqref="F26:F30">
    <cfRule type="iconSet" priority="17">
      <iconSet>
        <cfvo type="percent" val="0"/>
        <cfvo type="percent" val="33"/>
        <cfvo type="percent" val="67"/>
      </iconSet>
    </cfRule>
  </conditionalFormatting>
  <conditionalFormatting sqref="F39:F46">
    <cfRule type="iconSet" priority="15">
      <iconSet>
        <cfvo type="percent" val="0"/>
        <cfvo type="percent" val="33"/>
        <cfvo type="percent" val="67"/>
      </iconSet>
    </cfRule>
  </conditionalFormatting>
  <conditionalFormatting sqref="F49:F60">
    <cfRule type="iconSet" priority="13">
      <iconSet>
        <cfvo type="percent" val="0"/>
        <cfvo type="percent" val="33"/>
        <cfvo type="percent" val="67"/>
      </iconSet>
    </cfRule>
  </conditionalFormatting>
  <conditionalFormatting sqref="G26:G30">
    <cfRule type="iconSet" priority="5">
      <iconSet>
        <cfvo type="percent" val="0"/>
        <cfvo type="percent" val="33"/>
        <cfvo type="percent" val="67"/>
      </iconSet>
    </cfRule>
  </conditionalFormatting>
  <conditionalFormatting sqref="G39:G46">
    <cfRule type="iconSet" priority="3">
      <iconSet>
        <cfvo type="percent" val="0"/>
        <cfvo type="percent" val="33"/>
        <cfvo type="percent" val="67"/>
      </iconSet>
    </cfRule>
  </conditionalFormatting>
  <conditionalFormatting sqref="G49:G60">
    <cfRule type="iconSet" priority="1">
      <iconSet>
        <cfvo type="percent" val="0"/>
        <cfvo type="percent" val="33"/>
        <cfvo type="percent" val="67"/>
      </iconSet>
    </cfRule>
  </conditionalFormatting>
  <dataValidations xWindow="713" yWindow="550" count="2">
    <dataValidation sqref="H8:L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 sqref="D9:D24 D26:D31 D39:D46 D49:D60" showDropDown="0" showInputMessage="1" showErrorMessage="1" allowBlank="1" prompt="Seleccione sede, seccional o extensión según corresponda"/>
  </dataValidations>
  <hyperlinks>
    <hyperlink ref="A7" location="'INICIO (2)'!A1" display="REGRESAR"/>
  </hyperlinks>
  <pageMargins left="0.7" right="0.7" top="0.75" bottom="0.75" header="0.3" footer="0.3"/>
  <pageSetup orientation="landscape" paperSize="9" scale="52" fitToHeight="0"/>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2026-08-05T13:40:12Z</dcterms:modified>
  <cp:lastModifiedBy>SERGIO ESTEBAN VILLAMIL GONZALEZ</cp:lastModifiedBy>
  <cp:lastPrinted>2026-05-04T22:20:48Z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0x01010031D03565BDDD0A4EADB1DEF3B8FAAE98</vt:lpwstr>
  </property>
  <property name="MediaServiceImageTags" fmtid="{D5CDD505-2E9C-101B-9397-08002B2CF9AE}" pid="3">
    <vt:lpwstr xmlns:vt="http://schemas.openxmlformats.org/officeDocument/2006/docPropsVTypes"/>
  </property>
</Properties>
</file>